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activeTab="1"/>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4'!$C$1:$T$183</definedName>
    <definedName name="_xlnm._FilterDatabase" localSheetId="4" hidden="1">'پیوست 5'!$AI$4:$AI$45</definedName>
    <definedName name="_xlnm._FilterDatabase" localSheetId="0" hidden="1">پیوست1!$C$3:$AH$184</definedName>
    <definedName name="_xlnm._FilterDatabase" localSheetId="1" hidden="1">پیوست2!$A$1:$V$185</definedName>
    <definedName name="_xlnm._FilterDatabase" localSheetId="2" hidden="1">پیوست3!$C$74:$Q$85</definedName>
    <definedName name="_xlnm._FilterDatabase" localSheetId="5" hidden="1">'سایر صندوقهای سرمایه گذاری'!$A$4:$H$4</definedName>
    <definedName name="_xlnm.Print_Area" localSheetId="3">'پیوست 4'!$D$1:$M$183</definedName>
    <definedName name="_xlnm.Print_Area" localSheetId="4">'پیوست 5'!$C$1:$W$57</definedName>
    <definedName name="_xlnm.Print_Area" localSheetId="0">پیوست1!$D$1:$W$186</definedName>
    <definedName name="_xlnm.Print_Area" localSheetId="1">پیوست2!$C$1:$J$183</definedName>
    <definedName name="_xlnm.Print_Area" localSheetId="2">پیوست3!$B$1:$Q$184</definedName>
    <definedName name="_xlnm.Print_Area" localSheetId="5">'سایر صندوقهای سرمایه گذاری'!$A$1:$H$23</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K188" i="4" l="1"/>
  <c r="L188" i="4"/>
  <c r="M188" i="4"/>
  <c r="N188" i="4"/>
  <c r="O188" i="4"/>
  <c r="P188" i="4"/>
  <c r="Q188" i="4"/>
  <c r="R188" i="4"/>
  <c r="S188" i="4"/>
  <c r="T188" i="4"/>
  <c r="U188" i="4"/>
  <c r="V188" i="4"/>
  <c r="W188" i="4"/>
  <c r="W85" i="8" l="1"/>
  <c r="AO37" i="13" l="1"/>
  <c r="Q108" i="4" l="1"/>
  <c r="Q109" i="4"/>
  <c r="Q176" i="9"/>
  <c r="N176" i="9"/>
  <c r="J180" i="9"/>
  <c r="K180" i="9"/>
  <c r="F180" i="9"/>
  <c r="G180" i="9"/>
  <c r="Q87" i="9"/>
  <c r="N87" i="9"/>
  <c r="Q85" i="9"/>
  <c r="N85" i="9"/>
  <c r="P109" i="4"/>
  <c r="P89" i="4"/>
  <c r="P181" i="4"/>
  <c r="I182" i="12" l="1"/>
  <c r="J182" i="12"/>
  <c r="I110" i="12"/>
  <c r="I88" i="12"/>
  <c r="J88" i="12"/>
  <c r="P96" i="4"/>
  <c r="P93" i="4"/>
  <c r="P102" i="4"/>
  <c r="P107" i="4"/>
  <c r="J110" i="12"/>
  <c r="G114" i="9"/>
  <c r="N44" i="9"/>
  <c r="N35" i="9"/>
  <c r="N42" i="9"/>
  <c r="N34" i="9"/>
  <c r="N31" i="9"/>
  <c r="K120" i="9"/>
  <c r="N122" i="9"/>
  <c r="F134" i="9"/>
  <c r="Q154" i="9"/>
  <c r="K134" i="9"/>
  <c r="K118" i="9"/>
  <c r="J140" i="9"/>
  <c r="J156" i="9"/>
  <c r="N114" i="9"/>
  <c r="F114" i="9"/>
  <c r="J64" i="9"/>
  <c r="Q64" i="9"/>
  <c r="K87" i="9"/>
  <c r="N88" i="9"/>
  <c r="G130" i="9"/>
  <c r="G181" i="9"/>
  <c r="Q181" i="9"/>
  <c r="N98" i="9"/>
  <c r="N133" i="9"/>
  <c r="N45" i="9"/>
  <c r="N43" i="9"/>
  <c r="N56" i="9"/>
  <c r="K149" i="9"/>
  <c r="Q122" i="9"/>
  <c r="N177" i="9"/>
  <c r="N146" i="9"/>
  <c r="N156" i="9"/>
  <c r="N64" i="9"/>
  <c r="Q88" i="9"/>
  <c r="K130" i="9"/>
  <c r="N181" i="9"/>
  <c r="K170" i="9"/>
  <c r="Q151" i="9"/>
  <c r="F181" i="9"/>
  <c r="J133" i="9"/>
  <c r="G118" i="9"/>
  <c r="N118" i="9"/>
  <c r="Q155" i="9"/>
  <c r="K177" i="9"/>
  <c r="K172" i="9"/>
  <c r="Q172" i="9"/>
  <c r="F118" i="9"/>
  <c r="J118" i="9"/>
  <c r="Q162" i="9"/>
  <c r="Q138" i="9"/>
  <c r="K169" i="9"/>
  <c r="Q175" i="9"/>
  <c r="Q164" i="9"/>
  <c r="J172" i="9"/>
  <c r="K181" i="9"/>
  <c r="Q130" i="9"/>
  <c r="N113" i="9"/>
  <c r="Q119" i="9"/>
  <c r="J134" i="9"/>
  <c r="Q118" i="9"/>
  <c r="Q179" i="9"/>
  <c r="K171" i="9"/>
  <c r="Q145" i="9"/>
  <c r="N140" i="9"/>
  <c r="N120" i="9"/>
  <c r="N112" i="9"/>
  <c r="Q178" i="9"/>
  <c r="N136" i="9"/>
  <c r="N154" i="9"/>
  <c r="N152" i="9"/>
  <c r="N134" i="9"/>
  <c r="N153" i="9"/>
  <c r="N151" i="9"/>
  <c r="K140" i="9"/>
  <c r="N169" i="9"/>
  <c r="N172" i="9"/>
  <c r="J181" i="9"/>
  <c r="N130" i="9"/>
  <c r="F130" i="9"/>
  <c r="J130" i="9"/>
  <c r="N52" i="9"/>
  <c r="N72" i="9"/>
  <c r="N75" i="9"/>
  <c r="N77" i="9"/>
  <c r="N53" i="9"/>
  <c r="N67" i="9"/>
  <c r="N83" i="9"/>
  <c r="N82" i="9"/>
  <c r="N54" i="9"/>
  <c r="Q86" i="9"/>
  <c r="K64" i="9"/>
  <c r="Q141" i="9"/>
  <c r="N174" i="9"/>
  <c r="J169" i="9"/>
  <c r="K156" i="9"/>
  <c r="N170" i="9"/>
  <c r="K114" i="9"/>
  <c r="F88" i="9"/>
  <c r="Q15" i="9"/>
  <c r="Q18" i="9"/>
  <c r="Q30" i="9"/>
  <c r="J120" i="9"/>
  <c r="K113" i="9"/>
  <c r="N141" i="9"/>
  <c r="Q116" i="9"/>
  <c r="K136" i="9"/>
  <c r="Q136" i="9"/>
  <c r="N127" i="9"/>
  <c r="G134" i="9"/>
  <c r="N171" i="9"/>
  <c r="Q169" i="9"/>
  <c r="J177" i="9"/>
  <c r="N167" i="9"/>
  <c r="Q44" i="9"/>
  <c r="Q25" i="9"/>
  <c r="Q71" i="9"/>
  <c r="Q11" i="9"/>
  <c r="Q43" i="9"/>
  <c r="Q65" i="9"/>
  <c r="Q58" i="9"/>
  <c r="N106" i="9"/>
  <c r="N100" i="9"/>
  <c r="N99" i="9"/>
  <c r="Q120" i="9"/>
  <c r="K112" i="9"/>
  <c r="N124" i="9"/>
  <c r="N119" i="9"/>
  <c r="K133" i="9"/>
  <c r="Q134" i="9"/>
  <c r="Q161" i="9"/>
  <c r="N173" i="9"/>
  <c r="Q170" i="9"/>
  <c r="N59" i="9"/>
  <c r="K124" i="9"/>
  <c r="J124" i="9"/>
  <c r="K173" i="9"/>
  <c r="J173" i="9"/>
  <c r="N6" i="9"/>
  <c r="N15" i="9"/>
  <c r="N9" i="9"/>
  <c r="N14" i="9"/>
  <c r="N18" i="9"/>
  <c r="N30" i="9"/>
  <c r="Q56" i="9"/>
  <c r="K122" i="9"/>
  <c r="J122" i="9"/>
  <c r="K152" i="9"/>
  <c r="J152" i="9"/>
  <c r="K146" i="9"/>
  <c r="J146" i="9"/>
  <c r="K88" i="9"/>
  <c r="J88" i="9"/>
  <c r="N11" i="9"/>
  <c r="N66" i="9"/>
  <c r="N84" i="9"/>
  <c r="N23" i="9"/>
  <c r="N10" i="9"/>
  <c r="N38" i="9"/>
  <c r="N50" i="9"/>
  <c r="N21" i="9"/>
  <c r="N65" i="9"/>
  <c r="K153" i="9"/>
  <c r="J153" i="9"/>
  <c r="K174" i="9"/>
  <c r="J174" i="9"/>
  <c r="J170" i="9"/>
  <c r="Q98" i="9"/>
  <c r="K92" i="9"/>
  <c r="K97" i="9"/>
  <c r="N105" i="9"/>
  <c r="Q112" i="9"/>
  <c r="Q113" i="9"/>
  <c r="J136" i="9"/>
  <c r="Q133" i="9"/>
  <c r="Q127" i="9"/>
  <c r="J171" i="9"/>
  <c r="Q140" i="9"/>
  <c r="N138" i="9"/>
  <c r="Q126" i="9"/>
  <c r="N155" i="9"/>
  <c r="Q135" i="9"/>
  <c r="Q177" i="9"/>
  <c r="N164" i="9"/>
  <c r="Q167" i="9"/>
  <c r="Q156" i="9"/>
  <c r="K49" i="9"/>
  <c r="Q49" i="9"/>
  <c r="G88" i="9"/>
  <c r="Q149" i="9"/>
  <c r="Q171" i="9"/>
  <c r="Q61" i="9"/>
  <c r="Q35" i="9"/>
  <c r="Q83" i="9"/>
  <c r="Q68" i="9"/>
  <c r="Q81" i="9"/>
  <c r="Q82" i="9"/>
  <c r="G92" i="9"/>
  <c r="N92" i="9"/>
  <c r="N97" i="9"/>
  <c r="N96" i="9"/>
  <c r="K101" i="9"/>
  <c r="Q99" i="9"/>
  <c r="J104" i="9"/>
  <c r="K105" i="9"/>
  <c r="Q105" i="9"/>
  <c r="Q107" i="9"/>
  <c r="N149" i="9"/>
  <c r="Q124" i="9"/>
  <c r="K119" i="9"/>
  <c r="Q152" i="9"/>
  <c r="Q153" i="9"/>
  <c r="N162" i="9"/>
  <c r="Q174" i="9"/>
  <c r="Q173" i="9"/>
  <c r="N175" i="9"/>
  <c r="Q146" i="9"/>
  <c r="Q114" i="9"/>
  <c r="J114" i="9"/>
  <c r="G49" i="9"/>
  <c r="N49" i="9"/>
  <c r="G87" i="9"/>
  <c r="F49" i="9"/>
  <c r="J49" i="9"/>
  <c r="F87" i="9"/>
  <c r="J87" i="9"/>
  <c r="K178" i="9"/>
  <c r="J178" i="9"/>
  <c r="G151" i="9"/>
  <c r="F151" i="9"/>
  <c r="K179" i="9"/>
  <c r="J179" i="9"/>
  <c r="K126" i="9"/>
  <c r="J126" i="9"/>
  <c r="K135" i="9"/>
  <c r="J135" i="9"/>
  <c r="K164" i="9"/>
  <c r="J164" i="9"/>
  <c r="J112" i="9"/>
  <c r="J113" i="9"/>
  <c r="J149" i="9"/>
  <c r="J119" i="9"/>
  <c r="K167" i="9"/>
  <c r="J167" i="9"/>
  <c r="K176" i="9"/>
  <c r="J176" i="9"/>
  <c r="K116" i="9"/>
  <c r="J116" i="9"/>
  <c r="K161" i="9"/>
  <c r="J161" i="9"/>
  <c r="K145" i="9"/>
  <c r="J145" i="9"/>
  <c r="N178" i="9"/>
  <c r="K141" i="9"/>
  <c r="J141" i="9"/>
  <c r="G116" i="9"/>
  <c r="F116" i="9"/>
  <c r="N116" i="9"/>
  <c r="K154" i="9"/>
  <c r="J154" i="9"/>
  <c r="K127" i="9"/>
  <c r="J127" i="9"/>
  <c r="N161" i="9"/>
  <c r="K151" i="9"/>
  <c r="J151" i="9"/>
  <c r="G179" i="9"/>
  <c r="F179" i="9"/>
  <c r="N179" i="9"/>
  <c r="N145" i="9"/>
  <c r="K162" i="9"/>
  <c r="J162" i="9"/>
  <c r="K138" i="9"/>
  <c r="J138" i="9"/>
  <c r="G126" i="9"/>
  <c r="F126" i="9"/>
  <c r="N126" i="9"/>
  <c r="K155" i="9"/>
  <c r="J155" i="9"/>
  <c r="N135" i="9"/>
  <c r="K175" i="9"/>
  <c r="J175" i="9"/>
  <c r="K98" i="9"/>
  <c r="Q96" i="9"/>
  <c r="Q104" i="9"/>
  <c r="J105" i="9"/>
  <c r="N107" i="9"/>
  <c r="N101" i="9"/>
  <c r="K104" i="9"/>
  <c r="K93" i="9"/>
  <c r="Q101" i="9"/>
  <c r="K106" i="9"/>
  <c r="K100" i="9"/>
  <c r="N104" i="9"/>
  <c r="K107" i="9"/>
  <c r="J98" i="9"/>
  <c r="J101" i="9"/>
  <c r="J107" i="9"/>
  <c r="J97" i="9"/>
  <c r="Q93" i="9"/>
  <c r="J100" i="9"/>
  <c r="Q92" i="9"/>
  <c r="Q97" i="9"/>
  <c r="K96" i="9"/>
  <c r="G93" i="9"/>
  <c r="N93" i="9"/>
  <c r="Q106" i="9"/>
  <c r="Q100" i="9"/>
  <c r="K99" i="9"/>
  <c r="F92" i="9"/>
  <c r="J92" i="9"/>
  <c r="J96" i="9"/>
  <c r="F93" i="9"/>
  <c r="J93" i="9"/>
  <c r="J106" i="9"/>
  <c r="J99" i="9"/>
  <c r="N7" i="9"/>
  <c r="N27" i="9"/>
  <c r="Q36" i="9"/>
  <c r="Q45" i="9"/>
  <c r="Q51" i="9"/>
  <c r="Q48" i="9"/>
  <c r="Q22" i="9"/>
  <c r="N19" i="9"/>
  <c r="Q60" i="9"/>
  <c r="Q59" i="9"/>
  <c r="Q28" i="9"/>
  <c r="Q78" i="9"/>
  <c r="N61" i="9"/>
  <c r="N86" i="9"/>
  <c r="Q84" i="9"/>
  <c r="Q23" i="9"/>
  <c r="N58" i="9"/>
  <c r="Q52" i="9"/>
  <c r="Q72" i="9"/>
  <c r="N73" i="9"/>
  <c r="Q27" i="9"/>
  <c r="Q20" i="9"/>
  <c r="N69" i="9"/>
  <c r="N25" i="9"/>
  <c r="N51" i="9"/>
  <c r="N47" i="9"/>
  <c r="N48" i="9"/>
  <c r="N22" i="9"/>
  <c r="Q10" i="9"/>
  <c r="Q19" i="9"/>
  <c r="Q17" i="9"/>
  <c r="N16" i="9"/>
  <c r="N28" i="9"/>
  <c r="N78" i="9"/>
  <c r="Q57" i="9"/>
  <c r="Q73" i="9"/>
  <c r="Q75" i="9"/>
  <c r="Q67" i="9"/>
  <c r="N81" i="9"/>
  <c r="N20" i="9"/>
  <c r="Q38" i="9"/>
  <c r="Q7" i="9"/>
  <c r="Q6" i="9"/>
  <c r="Q9" i="9"/>
  <c r="Q14" i="9"/>
  <c r="Q69" i="9"/>
  <c r="N36" i="9"/>
  <c r="Q47" i="9"/>
  <c r="N71" i="9"/>
  <c r="Q66" i="9"/>
  <c r="Q50" i="9"/>
  <c r="N17" i="9"/>
  <c r="Q21" i="9"/>
  <c r="N60" i="9"/>
  <c r="Q16" i="9"/>
  <c r="Q42" i="9"/>
  <c r="Q34" i="9"/>
  <c r="N57" i="9"/>
  <c r="Q77" i="9"/>
  <c r="Q53" i="9"/>
  <c r="N68" i="9"/>
  <c r="Q31" i="9"/>
  <c r="Q54" i="9"/>
  <c r="P97" i="4"/>
  <c r="P98" i="4"/>
  <c r="P92" i="4"/>
  <c r="P108" i="4"/>
  <c r="P106" i="4"/>
  <c r="P105" i="4"/>
  <c r="P99" i="4"/>
  <c r="P91" i="4"/>
  <c r="P103" i="4"/>
  <c r="P94" i="4"/>
  <c r="P101" i="4"/>
  <c r="P104" i="4"/>
  <c r="P95" i="4"/>
  <c r="P100" i="4"/>
  <c r="AA87" i="8"/>
  <c r="AA88" i="8" l="1"/>
  <c r="W87" i="8"/>
  <c r="I89" i="8"/>
  <c r="W88" i="8" l="1"/>
  <c r="I183" i="8"/>
  <c r="AO5" i="13" l="1"/>
  <c r="AO9" i="13"/>
  <c r="AO13" i="13"/>
  <c r="AO17" i="13"/>
  <c r="AO21" i="13"/>
  <c r="AO25" i="13"/>
  <c r="AO29" i="13"/>
  <c r="AO33" i="13"/>
  <c r="AO40" i="13"/>
  <c r="AO44" i="13"/>
  <c r="AO8" i="13"/>
  <c r="AO12" i="13"/>
  <c r="AO16" i="13"/>
  <c r="AO20" i="13"/>
  <c r="AO24" i="13"/>
  <c r="AO28" i="13"/>
  <c r="AO32" i="13"/>
  <c r="AO36" i="13"/>
  <c r="AO39" i="13"/>
  <c r="AO43" i="13"/>
  <c r="AO7" i="13"/>
  <c r="AO11" i="13"/>
  <c r="AO15" i="13"/>
  <c r="AO19" i="13"/>
  <c r="AO23" i="13"/>
  <c r="AO27" i="13"/>
  <c r="AO31" i="13"/>
  <c r="AO35" i="13"/>
  <c r="AO38" i="13"/>
  <c r="AO42" i="13"/>
  <c r="AO46" i="13"/>
  <c r="AO6" i="13"/>
  <c r="AO10" i="13"/>
  <c r="AO14" i="13"/>
  <c r="AO18" i="13"/>
  <c r="AO22" i="13"/>
  <c r="AO26" i="13"/>
  <c r="AO30" i="13"/>
  <c r="AO34" i="13"/>
  <c r="AO41" i="13"/>
  <c r="AO45" i="13"/>
  <c r="P111" i="4"/>
  <c r="I55" i="13" l="1"/>
  <c r="P129" i="4" l="1"/>
  <c r="P77" i="4"/>
  <c r="P8" i="4" l="1"/>
  <c r="W35" i="8" l="1"/>
  <c r="P148" i="4" l="1"/>
  <c r="P112" i="4"/>
  <c r="P124" i="4" l="1"/>
  <c r="P132" i="4"/>
  <c r="P137" i="4"/>
  <c r="P161" i="4"/>
  <c r="P126" i="4"/>
  <c r="P154" i="4"/>
  <c r="P167" i="4"/>
  <c r="P141" i="4"/>
  <c r="P162" i="4"/>
  <c r="P130" i="4"/>
  <c r="P117" i="4"/>
  <c r="P168" i="4"/>
  <c r="P125" i="4"/>
  <c r="P140" i="4"/>
  <c r="P159" i="4"/>
  <c r="P119" i="4"/>
  <c r="P113" i="4"/>
  <c r="P114" i="4"/>
  <c r="P164" i="4"/>
  <c r="P178" i="4"/>
  <c r="P122" i="4"/>
  <c r="P135" i="4"/>
  <c r="P179" i="4"/>
  <c r="P165" i="4"/>
  <c r="P157" i="4"/>
  <c r="P138" i="4"/>
  <c r="P146" i="4"/>
  <c r="P155" i="4"/>
  <c r="P134" i="4"/>
  <c r="P116" i="4"/>
  <c r="P143" i="4"/>
  <c r="P169" i="4"/>
  <c r="P177" i="4"/>
  <c r="P173" i="4"/>
  <c r="P163" i="4"/>
  <c r="P150" i="4"/>
  <c r="P172" i="4"/>
  <c r="P120" i="4"/>
  <c r="P166" i="4"/>
  <c r="P149" i="4"/>
  <c r="P153" i="4"/>
  <c r="P152" i="4"/>
  <c r="P175" i="4"/>
  <c r="P142" i="4"/>
  <c r="P156" i="4"/>
  <c r="P127" i="4"/>
  <c r="P144" i="4"/>
  <c r="P170" i="4"/>
  <c r="P121" i="4"/>
  <c r="P133" i="4"/>
  <c r="P171" i="4"/>
  <c r="P151" i="4"/>
  <c r="P147" i="4"/>
  <c r="P115" i="4"/>
  <c r="P128" i="4"/>
  <c r="P180" i="4"/>
  <c r="P158" i="4"/>
  <c r="P131" i="4"/>
  <c r="P145" i="4"/>
  <c r="P118" i="4"/>
  <c r="P136" i="4"/>
  <c r="P160" i="4"/>
  <c r="P123" i="4"/>
  <c r="P139" i="4"/>
  <c r="P174" i="4"/>
  <c r="P176" i="4"/>
  <c r="J55" i="13" l="1"/>
  <c r="L55" i="13"/>
  <c r="I111" i="8" l="1"/>
  <c r="Q148" i="4" l="1"/>
  <c r="Q75" i="4"/>
  <c r="P58" i="4"/>
  <c r="W97"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20" i="13" l="1"/>
  <c r="T36" i="13"/>
  <c r="Q32" i="13"/>
  <c r="Q36" i="13"/>
  <c r="Q31" i="13"/>
  <c r="Q39" i="13"/>
  <c r="Q43" i="13"/>
  <c r="Q20" i="13"/>
  <c r="Q30" i="13"/>
  <c r="T31" i="13"/>
  <c r="Q49" i="13"/>
  <c r="T30" i="13"/>
  <c r="T32" i="13"/>
  <c r="T49" i="13"/>
  <c r="AK55" i="13" l="1"/>
  <c r="AJ55" i="13"/>
  <c r="AI55" i="13"/>
  <c r="AH55" i="13"/>
  <c r="AG55" i="13"/>
  <c r="AF55" i="13"/>
  <c r="AE55" i="13"/>
  <c r="P80" i="4"/>
  <c r="X55" i="13" l="1"/>
  <c r="Y55" i="13"/>
  <c r="Z55" i="13"/>
  <c r="AA55" i="13"/>
  <c r="P57" i="4" l="1"/>
  <c r="U39" i="4" l="1"/>
  <c r="U78" i="4"/>
  <c r="U57" i="4"/>
  <c r="G35" i="9" l="1"/>
  <c r="K35" i="9"/>
  <c r="F35" i="9"/>
  <c r="J35" i="9"/>
  <c r="V185" i="4" l="1"/>
  <c r="V184" i="4"/>
  <c r="P78" i="4"/>
  <c r="P39" i="4"/>
  <c r="P6" i="4" l="1"/>
  <c r="U85" i="4" l="1"/>
  <c r="Q110" i="4" l="1"/>
  <c r="U153" i="4" l="1"/>
  <c r="U38" i="4" l="1"/>
  <c r="U49" i="4"/>
  <c r="U63" i="4"/>
  <c r="U6" i="4"/>
  <c r="U79" i="4"/>
  <c r="U44" i="4"/>
  <c r="U16" i="4"/>
  <c r="U7" i="4"/>
  <c r="U67" i="4"/>
  <c r="U30" i="4"/>
  <c r="U70" i="4"/>
  <c r="U84" i="4"/>
  <c r="U59" i="4"/>
  <c r="U47" i="4"/>
  <c r="U43" i="4"/>
  <c r="U56" i="4"/>
  <c r="U64" i="4"/>
  <c r="U31" i="4"/>
  <c r="U62" i="4"/>
  <c r="U9" i="4"/>
  <c r="U40" i="4"/>
  <c r="U37" i="4"/>
  <c r="U74" i="4"/>
  <c r="U81" i="4"/>
  <c r="U29" i="4"/>
  <c r="U5" i="4"/>
  <c r="U60" i="4"/>
  <c r="U68" i="4"/>
  <c r="U19" i="4"/>
  <c r="U72" i="4"/>
  <c r="U36" i="4"/>
  <c r="U51" i="4"/>
  <c r="U76" i="4"/>
  <c r="U11" i="4"/>
  <c r="U65" i="4"/>
  <c r="U69" i="4"/>
  <c r="U10" i="4"/>
  <c r="U147" i="4"/>
  <c r="U100" i="4"/>
  <c r="U106" i="4"/>
  <c r="U90" i="4"/>
  <c r="U105" i="4"/>
  <c r="U96" i="4"/>
  <c r="U92" i="4"/>
  <c r="U102" i="4"/>
  <c r="U94" i="4"/>
  <c r="U89" i="4"/>
  <c r="U164" i="4"/>
  <c r="U115" i="4"/>
  <c r="U131" i="4"/>
  <c r="U182" i="4"/>
  <c r="U184" i="4"/>
  <c r="U110" i="4"/>
  <c r="U183" i="4"/>
  <c r="U88" i="4"/>
  <c r="U185" i="4"/>
  <c r="U24" i="4"/>
  <c r="U8" i="4"/>
  <c r="U66" i="4"/>
  <c r="U35" i="4"/>
  <c r="U45" i="4"/>
  <c r="U54" i="4"/>
  <c r="U15" i="4"/>
  <c r="U18" i="4"/>
  <c r="U13" i="4"/>
  <c r="U48" i="4"/>
  <c r="U14" i="4"/>
  <c r="U21" i="4"/>
  <c r="U25" i="4"/>
  <c r="U20" i="4"/>
  <c r="U46" i="4"/>
  <c r="U23" i="4"/>
  <c r="U12" i="4"/>
  <c r="U27" i="4"/>
  <c r="U55" i="4"/>
  <c r="U22" i="4"/>
  <c r="U41" i="4"/>
  <c r="U50" i="4"/>
  <c r="U83" i="4"/>
  <c r="U26" i="4"/>
  <c r="U52" i="4"/>
  <c r="U61" i="4"/>
  <c r="U34" i="4"/>
  <c r="U28" i="4"/>
  <c r="U32" i="4"/>
  <c r="U33" i="4"/>
  <c r="U82" i="4"/>
  <c r="U4" i="4"/>
  <c r="U73" i="4"/>
  <c r="U42" i="4"/>
  <c r="U17" i="4"/>
  <c r="U71" i="4"/>
  <c r="U93" i="4"/>
  <c r="U101" i="4"/>
  <c r="U95" i="4"/>
  <c r="U91" i="4"/>
  <c r="U103" i="4"/>
  <c r="U97" i="4"/>
  <c r="U107" i="4"/>
  <c r="U99" i="4"/>
  <c r="U98" i="4"/>
  <c r="U104" i="4"/>
  <c r="U109" i="4"/>
  <c r="U161" i="4"/>
  <c r="U114" i="4"/>
  <c r="U174" i="4"/>
  <c r="U155" i="4"/>
  <c r="U160" i="4"/>
  <c r="U145" i="4"/>
  <c r="U144" i="4"/>
  <c r="U158" i="4"/>
  <c r="U119" i="4"/>
  <c r="U154" i="4"/>
  <c r="U167" i="4"/>
  <c r="U140" i="4"/>
  <c r="U123" i="4"/>
  <c r="U137" i="4"/>
  <c r="U156" i="4"/>
  <c r="U143" i="4"/>
  <c r="U170" i="4"/>
  <c r="U113" i="4"/>
  <c r="U178" i="4"/>
  <c r="U133" i="4"/>
  <c r="U135" i="4"/>
  <c r="U177" i="4"/>
  <c r="U169" i="4"/>
  <c r="U75" i="4"/>
  <c r="U138" i="4"/>
  <c r="U179" i="4"/>
  <c r="U180" i="4"/>
  <c r="U132" i="4"/>
  <c r="U118" i="4"/>
  <c r="U142" i="4"/>
  <c r="U176" i="4"/>
  <c r="U117" i="4"/>
  <c r="U150" i="4"/>
  <c r="U125" i="4"/>
  <c r="U152" i="4"/>
  <c r="U162" i="4"/>
  <c r="U120" i="4"/>
  <c r="U166" i="4"/>
  <c r="U159" i="4"/>
  <c r="U134" i="4"/>
  <c r="U171" i="4"/>
  <c r="U130" i="4"/>
  <c r="U172" i="4"/>
  <c r="U127" i="4"/>
  <c r="U116" i="4"/>
  <c r="U122" i="4"/>
  <c r="U151" i="4"/>
  <c r="U149" i="4"/>
  <c r="U168" i="4"/>
  <c r="U124" i="4"/>
  <c r="U128" i="4"/>
  <c r="U157" i="4"/>
  <c r="U165" i="4"/>
  <c r="U173" i="4"/>
  <c r="U139" i="4"/>
  <c r="U146" i="4"/>
  <c r="U136" i="4"/>
  <c r="U175" i="4"/>
  <c r="U163" i="4"/>
  <c r="U126" i="4"/>
  <c r="U121" i="4"/>
  <c r="U141" i="4"/>
  <c r="H23" i="14" l="1"/>
  <c r="G23" i="14"/>
  <c r="F16" i="9" l="1"/>
  <c r="F5" i="9"/>
  <c r="P5" i="4" l="1"/>
  <c r="R184" i="4" l="1"/>
  <c r="S184" i="4" s="1"/>
  <c r="T184" i="4" s="1"/>
  <c r="R185" i="4"/>
  <c r="S185" i="4" s="1"/>
  <c r="T185" i="4" s="1"/>
  <c r="P16" i="4" l="1"/>
  <c r="I184" i="8" l="1"/>
  <c r="P11" i="4" l="1"/>
  <c r="G16" i="9" l="1"/>
  <c r="P69" i="4"/>
  <c r="P67" i="4"/>
  <c r="P85" i="4"/>
  <c r="P17" i="4"/>
  <c r="P22" i="4"/>
  <c r="P41" i="4"/>
  <c r="P33" i="4"/>
  <c r="P14" i="4"/>
  <c r="P76" i="4"/>
  <c r="P62" i="4"/>
  <c r="P60" i="4"/>
  <c r="P4" i="4"/>
  <c r="P74" i="4"/>
  <c r="P18" i="4"/>
  <c r="P56" i="4"/>
  <c r="P51" i="4"/>
  <c r="P26" i="4"/>
  <c r="P48" i="4"/>
  <c r="P82" i="4"/>
  <c r="P72" i="4"/>
  <c r="P65" i="4"/>
  <c r="P12" i="4"/>
  <c r="P30" i="4"/>
  <c r="P45" i="4"/>
  <c r="P7" i="4"/>
  <c r="P35" i="4"/>
  <c r="P49" i="4"/>
  <c r="P20" i="4"/>
  <c r="J5" i="9"/>
  <c r="N5" i="9"/>
  <c r="J16" i="9"/>
  <c r="P63" i="4"/>
  <c r="P79" i="4"/>
  <c r="P50" i="4"/>
  <c r="P66" i="4"/>
  <c r="P13" i="4"/>
  <c r="P84" i="4"/>
  <c r="P59" i="4"/>
  <c r="P15" i="4"/>
  <c r="P61" i="4"/>
  <c r="P54" i="4"/>
  <c r="P32" i="4"/>
  <c r="P21" i="4"/>
  <c r="P47" i="4"/>
  <c r="P43" i="4"/>
  <c r="P36" i="4"/>
  <c r="P68" i="4"/>
  <c r="P73" i="4"/>
  <c r="P70" i="4"/>
  <c r="P31" i="4"/>
  <c r="P83" i="4"/>
  <c r="P42" i="4"/>
  <c r="P37" i="4"/>
  <c r="P23" i="4"/>
  <c r="P40" i="4"/>
  <c r="P64" i="4"/>
  <c r="P46" i="4"/>
  <c r="P44" i="4"/>
  <c r="P24" i="4"/>
  <c r="P34" i="4"/>
  <c r="P55" i="4"/>
  <c r="P28" i="4"/>
  <c r="P25" i="4"/>
  <c r="P38" i="4"/>
  <c r="P29" i="4"/>
  <c r="P9" i="4"/>
  <c r="P81" i="4"/>
  <c r="P10" i="4"/>
  <c r="P52" i="4"/>
  <c r="P19" i="4"/>
  <c r="K16" i="9"/>
  <c r="P53" i="4"/>
  <c r="P75" i="4"/>
  <c r="G5" i="9"/>
  <c r="K5" i="9"/>
  <c r="Q5" i="9"/>
  <c r="P71" i="4"/>
  <c r="P90" i="4"/>
  <c r="V51" i="4" l="1"/>
  <c r="V57" i="4"/>
  <c r="V20" i="4"/>
  <c r="V121" i="4"/>
  <c r="V84" i="4"/>
  <c r="V45" i="4"/>
  <c r="V4" i="4"/>
  <c r="V80" i="4"/>
  <c r="V77" i="4"/>
  <c r="V28" i="4"/>
  <c r="V73" i="4"/>
  <c r="V70" i="4"/>
  <c r="V12" i="4"/>
  <c r="V17" i="4"/>
  <c r="V47" i="4"/>
  <c r="V67" i="4"/>
  <c r="V53" i="4"/>
  <c r="V62" i="4"/>
  <c r="AB97" i="8" l="1"/>
  <c r="AB68" i="8"/>
  <c r="AB54" i="8"/>
  <c r="AD54" i="8" l="1"/>
  <c r="AD68" i="8"/>
  <c r="AD17" i="8"/>
  <c r="AD97" i="8"/>
  <c r="AB17" i="8"/>
  <c r="AC54" i="8"/>
  <c r="AA17" i="8"/>
  <c r="AE17" i="8"/>
  <c r="AA54" i="8"/>
  <c r="AE54" i="8"/>
  <c r="AA68" i="8"/>
  <c r="AE68" i="8"/>
  <c r="AA97" i="8"/>
  <c r="AE97" i="8"/>
  <c r="AC17" i="8"/>
  <c r="AC68" i="8"/>
  <c r="AC97" i="8"/>
  <c r="P27" i="4" l="1"/>
  <c r="Q72" i="4" l="1"/>
  <c r="Q59" i="4" l="1"/>
  <c r="Q7" i="4"/>
  <c r="I183" i="12" l="1"/>
  <c r="R109" i="4" l="1"/>
  <c r="S109" i="4" s="1"/>
  <c r="T109" i="4" s="1"/>
  <c r="Q6" i="4"/>
  <c r="Q25" i="4"/>
  <c r="Q16" i="4"/>
  <c r="Q15" i="4"/>
  <c r="R15" i="4" s="1"/>
  <c r="S15" i="4" s="1"/>
  <c r="T15" i="4" s="1"/>
  <c r="Q21" i="4"/>
  <c r="R21" i="4" s="1"/>
  <c r="S21" i="4" s="1"/>
  <c r="T21" i="4" s="1"/>
  <c r="Q20" i="4"/>
  <c r="R20" i="4" s="1"/>
  <c r="S20" i="4" s="1"/>
  <c r="T20" i="4" s="1"/>
  <c r="Q66" i="4" l="1"/>
  <c r="K57" i="13" l="1"/>
  <c r="Q8" i="4" l="1"/>
  <c r="R8" i="4" s="1"/>
  <c r="S8" i="4" s="1"/>
  <c r="T8" i="4" s="1"/>
  <c r="Q22" i="4"/>
  <c r="Q173" i="4"/>
  <c r="Q35" i="4"/>
  <c r="Q22" i="13" l="1"/>
  <c r="T22" i="13"/>
  <c r="AB35" i="8"/>
  <c r="AC35" i="8"/>
  <c r="AD35" i="8"/>
  <c r="AA35" i="8"/>
  <c r="AE35" i="8"/>
  <c r="AC29" i="13" l="1"/>
  <c r="AB15" i="13" l="1"/>
  <c r="AC47" i="13"/>
  <c r="AD15" i="13"/>
  <c r="AB13" i="13"/>
  <c r="AC35" i="13"/>
  <c r="AD21" i="13"/>
  <c r="L57" i="13"/>
  <c r="AB20" i="13"/>
  <c r="AD36" i="13"/>
  <c r="AD20" i="13"/>
  <c r="AC40" i="13"/>
  <c r="AD8" i="13"/>
  <c r="AD30" i="13"/>
  <c r="AB11" i="13"/>
  <c r="AC39" i="13"/>
  <c r="AB49" i="13"/>
  <c r="AB40" i="13"/>
  <c r="AB45" i="13"/>
  <c r="AD11" i="13"/>
  <c r="AD10" i="13"/>
  <c r="AC16" i="13"/>
  <c r="AD28" i="13"/>
  <c r="AB34" i="13"/>
  <c r="AD5" i="13"/>
  <c r="AD55" i="13" s="1"/>
  <c r="W55"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5" i="13" s="1"/>
  <c r="U55"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5" i="13" s="1"/>
  <c r="V55"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AC15" i="13"/>
  <c r="AD47" i="13"/>
  <c r="AD29" i="13"/>
  <c r="AA85" i="8" l="1"/>
  <c r="Q126" i="4"/>
  <c r="AA84" i="8"/>
  <c r="AA83" i="8"/>
  <c r="AA82" i="8"/>
  <c r="Q82" i="4"/>
  <c r="Q150" i="4"/>
  <c r="Q105" i="4"/>
  <c r="Q113" i="4"/>
  <c r="Q46" i="4"/>
  <c r="Q60" i="4"/>
  <c r="Q107" i="4"/>
  <c r="Q169" i="4"/>
  <c r="Q177" i="4"/>
  <c r="Q162" i="4"/>
  <c r="Q49" i="4"/>
  <c r="Q41" i="4"/>
  <c r="Q147" i="4"/>
  <c r="Q170" i="4"/>
  <c r="Q18" i="4"/>
  <c r="Q50" i="4"/>
  <c r="Q171" i="4"/>
  <c r="Q174" i="4"/>
  <c r="Q58" i="4"/>
  <c r="Q54" i="4"/>
  <c r="Q61" i="4"/>
  <c r="Q117" i="4"/>
  <c r="Q30" i="4"/>
  <c r="Q37" i="4"/>
  <c r="Q179" i="4"/>
  <c r="Q157" i="4"/>
  <c r="Q96" i="4"/>
  <c r="Q120" i="4"/>
  <c r="Q85" i="4"/>
  <c r="R85" i="4" s="1"/>
  <c r="S85" i="4" s="1"/>
  <c r="T85" i="4" s="1"/>
  <c r="Q141" i="4"/>
  <c r="Q152" i="4"/>
  <c r="Q36" i="4"/>
  <c r="Q100" i="4"/>
  <c r="Q10" i="4"/>
  <c r="Q180" i="4"/>
  <c r="Q178" i="4"/>
  <c r="Q44" i="4"/>
  <c r="Q115" i="4"/>
  <c r="Q149" i="4"/>
  <c r="Q55" i="4"/>
  <c r="N128" i="9" l="1"/>
  <c r="Q128" i="9"/>
  <c r="N90" i="9"/>
  <c r="Q90" i="9"/>
  <c r="Q164" i="4"/>
  <c r="Q161" i="4"/>
  <c r="Q38" i="4"/>
  <c r="Q71" i="4"/>
  <c r="R71" i="4" s="1"/>
  <c r="S71" i="4" s="1"/>
  <c r="T71" i="4" s="1"/>
  <c r="Q19" i="4"/>
  <c r="Q123" i="4"/>
  <c r="K75" i="9"/>
  <c r="Q11" i="4"/>
  <c r="Q99" i="4"/>
  <c r="R99" i="4" s="1"/>
  <c r="S99" i="4" s="1"/>
  <c r="T99" i="4" s="1"/>
  <c r="Q136" i="4"/>
  <c r="Q31" i="4"/>
  <c r="Q28" i="4"/>
  <c r="Q167" i="4"/>
  <c r="Q68" i="4"/>
  <c r="Q5" i="4"/>
  <c r="Q103" i="4"/>
  <c r="J69" i="9"/>
  <c r="Q90" i="4"/>
  <c r="Q81" i="4"/>
  <c r="Q67" i="4"/>
  <c r="J90" i="9"/>
  <c r="T24" i="13"/>
  <c r="Q47" i="4"/>
  <c r="Q56" i="4"/>
  <c r="Q114" i="4"/>
  <c r="Q163" i="4"/>
  <c r="Q154" i="4"/>
  <c r="Q156" i="4"/>
  <c r="Q34" i="4"/>
  <c r="Q128" i="4"/>
  <c r="G65" i="9"/>
  <c r="Q142" i="4"/>
  <c r="Q134" i="4"/>
  <c r="Q62" i="4"/>
  <c r="Q160" i="4"/>
  <c r="Q98" i="4"/>
  <c r="Q9" i="4"/>
  <c r="AC140" i="8"/>
  <c r="AC33" i="8"/>
  <c r="AC48" i="8"/>
  <c r="AC92" i="8"/>
  <c r="AC38" i="8"/>
  <c r="AC123" i="8"/>
  <c r="AC126" i="8"/>
  <c r="AC168" i="8"/>
  <c r="AC162" i="8"/>
  <c r="AC174" i="8"/>
  <c r="J47" i="9"/>
  <c r="K47" i="9"/>
  <c r="AA75" i="8"/>
  <c r="AE75" i="8"/>
  <c r="AA177" i="8"/>
  <c r="AE177" i="8"/>
  <c r="AA63" i="8"/>
  <c r="AE63" i="8"/>
  <c r="AA169" i="8"/>
  <c r="AE169" i="8"/>
  <c r="R54" i="4"/>
  <c r="S54" i="4" s="1"/>
  <c r="T54" i="4" s="1"/>
  <c r="AE42" i="8"/>
  <c r="AA42" i="8"/>
  <c r="AA102" i="8"/>
  <c r="AE102" i="8"/>
  <c r="AC146" i="8"/>
  <c r="AC24" i="8"/>
  <c r="AC117" i="8"/>
  <c r="AC115" i="8"/>
  <c r="AC26" i="8"/>
  <c r="AC52" i="8"/>
  <c r="AC44" i="8"/>
  <c r="AC27" i="8"/>
  <c r="AC171" i="8"/>
  <c r="AC77" i="8"/>
  <c r="AC66" i="8"/>
  <c r="Q159" i="4"/>
  <c r="Q32" i="4"/>
  <c r="Q104" i="4"/>
  <c r="Q106" i="4"/>
  <c r="Q74" i="4"/>
  <c r="Q84" i="4"/>
  <c r="Q133" i="4"/>
  <c r="Q151" i="4"/>
  <c r="Q138" i="4"/>
  <c r="F9" i="9"/>
  <c r="G9" i="9"/>
  <c r="F44" i="9"/>
  <c r="J51" i="9"/>
  <c r="K51" i="9"/>
  <c r="K30" i="9"/>
  <c r="J30" i="9"/>
  <c r="Q89" i="4"/>
  <c r="Q43" i="4"/>
  <c r="Q52" i="4"/>
  <c r="Q76" i="4"/>
  <c r="Q26" i="4"/>
  <c r="Q155" i="4"/>
  <c r="Q63" i="4"/>
  <c r="Q53" i="4"/>
  <c r="Q121" i="4"/>
  <c r="Q65" i="4"/>
  <c r="Q97" i="4"/>
  <c r="Q166" i="4"/>
  <c r="Q14" i="4"/>
  <c r="Q127" i="4"/>
  <c r="Q145" i="4"/>
  <c r="Q122" i="4"/>
  <c r="Q146" i="4"/>
  <c r="AC16" i="8"/>
  <c r="AC143" i="8"/>
  <c r="AC121" i="8"/>
  <c r="AC139" i="8"/>
  <c r="AC133" i="8"/>
  <c r="AC145" i="8"/>
  <c r="AC50" i="8"/>
  <c r="AC125" i="8"/>
  <c r="AC164" i="8"/>
  <c r="AC55" i="8"/>
  <c r="AC74" i="8"/>
  <c r="Q119" i="4"/>
  <c r="Q42" i="4"/>
  <c r="Q69" i="4"/>
  <c r="Q101" i="4"/>
  <c r="Q168" i="4"/>
  <c r="K10" i="9"/>
  <c r="J10" i="9"/>
  <c r="J34" i="9"/>
  <c r="K34" i="9"/>
  <c r="K65" i="9"/>
  <c r="J65" i="9"/>
  <c r="F77" i="9"/>
  <c r="G51" i="9"/>
  <c r="G30" i="9"/>
  <c r="G34" i="9"/>
  <c r="F34" i="9"/>
  <c r="F83" i="9"/>
  <c r="G83" i="9"/>
  <c r="F18" i="9"/>
  <c r="J77" i="9"/>
  <c r="J9" i="9"/>
  <c r="K83" i="9"/>
  <c r="Q130" i="4"/>
  <c r="Q40" i="4"/>
  <c r="Q135" i="4"/>
  <c r="Q94" i="4"/>
  <c r="Q29" i="4"/>
  <c r="Q17" i="4"/>
  <c r="Q70" i="4"/>
  <c r="Q137" i="4"/>
  <c r="Q13" i="4"/>
  <c r="Q153" i="4"/>
  <c r="Q93" i="4"/>
  <c r="Q83" i="4"/>
  <c r="Q132" i="4"/>
  <c r="Q176" i="4"/>
  <c r="Q102" i="4"/>
  <c r="Q139" i="4"/>
  <c r="Q158" i="4"/>
  <c r="Q4" i="4"/>
  <c r="Q12" i="4"/>
  <c r="Q131" i="4"/>
  <c r="AC99" i="8"/>
  <c r="AC11" i="8"/>
  <c r="AC41" i="8"/>
  <c r="AC144" i="8"/>
  <c r="AC91" i="8"/>
  <c r="AC166" i="8"/>
  <c r="AC7" i="8"/>
  <c r="AC103" i="8"/>
  <c r="AC98" i="8"/>
  <c r="AC67" i="8"/>
  <c r="K61" i="9"/>
  <c r="K25" i="9"/>
  <c r="K45" i="9"/>
  <c r="K31" i="9"/>
  <c r="K11" i="9"/>
  <c r="K73" i="9"/>
  <c r="J43" i="9"/>
  <c r="J7" i="9"/>
  <c r="K72" i="9"/>
  <c r="J68" i="9"/>
  <c r="T8" i="13"/>
  <c r="T15" i="13"/>
  <c r="T18" i="13"/>
  <c r="K84" i="9"/>
  <c r="K67" i="9"/>
  <c r="T27" i="13"/>
  <c r="K27" i="9"/>
  <c r="T45" i="13"/>
  <c r="T52" i="13"/>
  <c r="AE19" i="8"/>
  <c r="AA19" i="8"/>
  <c r="AE148" i="8"/>
  <c r="AA148" i="8"/>
  <c r="AA70" i="8"/>
  <c r="AE70" i="8"/>
  <c r="AE129" i="8"/>
  <c r="AA129" i="8"/>
  <c r="F52" i="9"/>
  <c r="G52" i="9"/>
  <c r="F86" i="9"/>
  <c r="G86" i="9"/>
  <c r="Q116" i="4"/>
  <c r="Q118" i="4"/>
  <c r="Q51" i="4"/>
  <c r="Q45" i="4"/>
  <c r="Q92" i="4"/>
  <c r="Q175" i="4"/>
  <c r="Q24" i="4"/>
  <c r="Q144" i="4"/>
  <c r="Q64" i="4"/>
  <c r="F71" i="9"/>
  <c r="G71" i="9"/>
  <c r="F60" i="9"/>
  <c r="G60" i="9"/>
  <c r="Q165" i="4"/>
  <c r="Q95" i="4"/>
  <c r="Q27" i="4"/>
  <c r="Q143" i="4"/>
  <c r="AA76" i="8"/>
  <c r="AE76" i="8"/>
  <c r="AE61" i="8"/>
  <c r="AA61" i="8"/>
  <c r="AE46" i="8"/>
  <c r="AA46" i="8"/>
  <c r="G59" i="9"/>
  <c r="F59" i="9"/>
  <c r="G44" i="9"/>
  <c r="J52" i="9"/>
  <c r="K71" i="9"/>
  <c r="K60" i="9"/>
  <c r="J86" i="9"/>
  <c r="J59" i="9"/>
  <c r="K44" i="9"/>
  <c r="J18" i="9"/>
  <c r="Q140" i="4"/>
  <c r="Q88" i="4"/>
  <c r="Q23" i="4"/>
  <c r="Q125" i="4"/>
  <c r="Q33" i="4"/>
  <c r="Q79" i="4"/>
  <c r="Q124" i="4"/>
  <c r="Q73" i="4"/>
  <c r="Q48" i="4"/>
  <c r="Q172" i="4"/>
  <c r="W16" i="8"/>
  <c r="AB16" i="8" s="1"/>
  <c r="W99" i="8"/>
  <c r="AB99" i="8" s="1"/>
  <c r="W140" i="8"/>
  <c r="AB140" i="8" s="1"/>
  <c r="W143" i="8"/>
  <c r="AB143" i="8" s="1"/>
  <c r="W146" i="8"/>
  <c r="AB146" i="8" s="1"/>
  <c r="W33" i="8"/>
  <c r="AB33" i="8" s="1"/>
  <c r="W11" i="8"/>
  <c r="AB11" i="8" s="1"/>
  <c r="W24" i="8"/>
  <c r="AB24" i="8" s="1"/>
  <c r="W121" i="8"/>
  <c r="AB121" i="8" s="1"/>
  <c r="W48" i="8"/>
  <c r="AB48" i="8" s="1"/>
  <c r="W41" i="8"/>
  <c r="AB41" i="8" s="1"/>
  <c r="W117" i="8"/>
  <c r="AB117" i="8" s="1"/>
  <c r="W139" i="8"/>
  <c r="AB139" i="8" s="1"/>
  <c r="W92" i="8"/>
  <c r="AB92" i="8" s="1"/>
  <c r="W144" i="8"/>
  <c r="AB144" i="8" s="1"/>
  <c r="W115" i="8"/>
  <c r="AB115" i="8" s="1"/>
  <c r="W133" i="8"/>
  <c r="AB133" i="8" s="1"/>
  <c r="W91" i="8"/>
  <c r="AB91" i="8" s="1"/>
  <c r="W38" i="8"/>
  <c r="AB38" i="8" s="1"/>
  <c r="W145" i="8"/>
  <c r="AB145" i="8" s="1"/>
  <c r="W26" i="8"/>
  <c r="AB26" i="8" s="1"/>
  <c r="W166" i="8"/>
  <c r="AB166" i="8" s="1"/>
  <c r="W123" i="8"/>
  <c r="AB123" i="8" s="1"/>
  <c r="W50" i="8"/>
  <c r="AB50" i="8" s="1"/>
  <c r="W52" i="8"/>
  <c r="AB52" i="8" s="1"/>
  <c r="W7" i="8"/>
  <c r="AB7" i="8" s="1"/>
  <c r="W126" i="8"/>
  <c r="AB126" i="8" s="1"/>
  <c r="W44" i="8"/>
  <c r="AB44" i="8" s="1"/>
  <c r="W125" i="8"/>
  <c r="AB125" i="8" s="1"/>
  <c r="W103" i="8"/>
  <c r="AB103" i="8" s="1"/>
  <c r="W168" i="8"/>
  <c r="AB168" i="8" s="1"/>
  <c r="W27" i="8"/>
  <c r="AB27" i="8" s="1"/>
  <c r="W164" i="8"/>
  <c r="AB164" i="8" s="1"/>
  <c r="W98" i="8"/>
  <c r="AB98" i="8" s="1"/>
  <c r="W162" i="8"/>
  <c r="AB162" i="8" s="1"/>
  <c r="W171" i="8"/>
  <c r="AB171" i="8" s="1"/>
  <c r="W55" i="8"/>
  <c r="AB55" i="8" s="1"/>
  <c r="W67" i="8"/>
  <c r="AB67" i="8" s="1"/>
  <c r="W174" i="8"/>
  <c r="AB174" i="8" s="1"/>
  <c r="W74" i="8"/>
  <c r="AB74" i="8" s="1"/>
  <c r="W77" i="8"/>
  <c r="AB77" i="8" s="1"/>
  <c r="W110" i="8"/>
  <c r="AB110" i="8" s="1"/>
  <c r="W66" i="8"/>
  <c r="AB66" i="8" s="1"/>
  <c r="J58" i="9"/>
  <c r="K58" i="9"/>
  <c r="J128" i="9"/>
  <c r="K128" i="9"/>
  <c r="J19" i="9"/>
  <c r="K19" i="9"/>
  <c r="J25" i="9"/>
  <c r="K50" i="9"/>
  <c r="J50" i="9"/>
  <c r="J31" i="9"/>
  <c r="K90" i="9"/>
  <c r="J11" i="9"/>
  <c r="J21" i="9"/>
  <c r="K21" i="9"/>
  <c r="K42" i="9"/>
  <c r="J42" i="9"/>
  <c r="K17" i="9"/>
  <c r="J17" i="9"/>
  <c r="J6" i="9"/>
  <c r="K6" i="9"/>
  <c r="K14" i="9"/>
  <c r="J14" i="9"/>
  <c r="K7" i="9"/>
  <c r="J72" i="9"/>
  <c r="J36" i="9"/>
  <c r="K36" i="9"/>
  <c r="K48" i="9"/>
  <c r="J48" i="9"/>
  <c r="J85" i="9"/>
  <c r="K85" i="9"/>
  <c r="J78" i="9"/>
  <c r="K78" i="9"/>
  <c r="K68" i="9"/>
  <c r="T9" i="13"/>
  <c r="K82" i="9"/>
  <c r="J82" i="9"/>
  <c r="K66" i="9"/>
  <c r="J66" i="9"/>
  <c r="T11" i="13"/>
  <c r="T13" i="13"/>
  <c r="T12" i="13"/>
  <c r="J22" i="9"/>
  <c r="K22" i="9"/>
  <c r="T19" i="13"/>
  <c r="K81" i="9"/>
  <c r="J81" i="9"/>
  <c r="J20" i="9"/>
  <c r="K20" i="9"/>
  <c r="J84" i="9"/>
  <c r="K56" i="9"/>
  <c r="J56" i="9"/>
  <c r="T54" i="13"/>
  <c r="K57" i="9"/>
  <c r="J57" i="9"/>
  <c r="K28" i="9"/>
  <c r="J28" i="9"/>
  <c r="T25" i="13"/>
  <c r="T26" i="13"/>
  <c r="J75" i="9"/>
  <c r="J23" i="9"/>
  <c r="K23" i="9"/>
  <c r="T29" i="13"/>
  <c r="J54" i="9"/>
  <c r="K54" i="9"/>
  <c r="J15" i="9"/>
  <c r="K15" i="9"/>
  <c r="J38" i="9"/>
  <c r="K38" i="9"/>
  <c r="K53" i="9"/>
  <c r="J53" i="9"/>
  <c r="T44" i="13"/>
  <c r="T47" i="13"/>
  <c r="T53" i="13"/>
  <c r="AE150" i="8"/>
  <c r="AA150" i="8"/>
  <c r="AE80" i="8"/>
  <c r="AA80" i="8"/>
  <c r="AA72" i="8"/>
  <c r="AE72" i="8"/>
  <c r="AA170" i="8"/>
  <c r="AE170" i="8"/>
  <c r="AE45" i="8"/>
  <c r="AA45" i="8"/>
  <c r="T48" i="13"/>
  <c r="AE56" i="8"/>
  <c r="AA56" i="8"/>
  <c r="AA108" i="8"/>
  <c r="AE108" i="8"/>
  <c r="AA159" i="8"/>
  <c r="AE159" i="8"/>
  <c r="J73" i="9" l="1"/>
  <c r="J45" i="9"/>
  <c r="J61" i="9"/>
  <c r="J27" i="9"/>
  <c r="K43" i="9"/>
  <c r="R126" i="4"/>
  <c r="S126" i="4" s="1"/>
  <c r="T126" i="4" s="1"/>
  <c r="R114" i="4"/>
  <c r="S114" i="4" s="1"/>
  <c r="T114" i="4" s="1"/>
  <c r="R167" i="4"/>
  <c r="S167" i="4" s="1"/>
  <c r="T167" i="4" s="1"/>
  <c r="R19" i="4"/>
  <c r="S19" i="4" s="1"/>
  <c r="T19" i="4" s="1"/>
  <c r="K69" i="9"/>
  <c r="R67" i="4"/>
  <c r="S67" i="4" s="1"/>
  <c r="T67" i="4" s="1"/>
  <c r="R79" i="4"/>
  <c r="S79" i="4" s="1"/>
  <c r="T79" i="4" s="1"/>
  <c r="J67" i="9"/>
  <c r="AD102" i="8"/>
  <c r="AD148" i="8"/>
  <c r="Q91" i="4"/>
  <c r="AD80" i="8"/>
  <c r="J44" i="9"/>
  <c r="K86" i="9"/>
  <c r="K52" i="9"/>
  <c r="J71" i="9"/>
  <c r="R65" i="4"/>
  <c r="S65" i="4" s="1"/>
  <c r="T65" i="4" s="1"/>
  <c r="K9" i="9"/>
  <c r="G77" i="9"/>
  <c r="AD61" i="8"/>
  <c r="AD129" i="8"/>
  <c r="AD42" i="8"/>
  <c r="AD108" i="8"/>
  <c r="AD19" i="8"/>
  <c r="AD45" i="8"/>
  <c r="R39" i="4"/>
  <c r="S39" i="4" s="1"/>
  <c r="T39" i="4" s="1"/>
  <c r="J183" i="12"/>
  <c r="AD63" i="8"/>
  <c r="R153" i="4"/>
  <c r="S153" i="4" s="1"/>
  <c r="T153" i="4" s="1"/>
  <c r="K77" i="9"/>
  <c r="G10" i="9"/>
  <c r="F10" i="9"/>
  <c r="F51" i="9"/>
  <c r="R42" i="4"/>
  <c r="S42" i="4" s="1"/>
  <c r="T42" i="4" s="1"/>
  <c r="R84" i="4"/>
  <c r="S84" i="4" s="1"/>
  <c r="T84" i="4" s="1"/>
  <c r="AD76" i="8"/>
  <c r="AD169" i="8"/>
  <c r="AD159" i="8"/>
  <c r="AD56" i="8"/>
  <c r="R81" i="4"/>
  <c r="S81" i="4" s="1"/>
  <c r="T81" i="4" s="1"/>
  <c r="AD170" i="8"/>
  <c r="K18" i="9"/>
  <c r="K59" i="9"/>
  <c r="J60" i="9"/>
  <c r="AD177" i="8"/>
  <c r="R101" i="4"/>
  <c r="S101" i="4" s="1"/>
  <c r="T101" i="4" s="1"/>
  <c r="R69" i="4"/>
  <c r="S69" i="4" s="1"/>
  <c r="T69" i="4" s="1"/>
  <c r="R121" i="4"/>
  <c r="S121" i="4" s="1"/>
  <c r="T121" i="4" s="1"/>
  <c r="J83" i="9"/>
  <c r="G18" i="9"/>
  <c r="F30" i="9"/>
  <c r="AD70" i="8"/>
  <c r="AD72" i="8"/>
  <c r="AD150" i="8"/>
  <c r="R34" i="4"/>
  <c r="S34" i="4" s="1"/>
  <c r="T34" i="4" s="1"/>
  <c r="R163" i="4"/>
  <c r="S163" i="4" s="1"/>
  <c r="T163" i="4" s="1"/>
  <c r="R118" i="4"/>
  <c r="S118" i="4" s="1"/>
  <c r="T118" i="4" s="1"/>
  <c r="AD75" i="8"/>
  <c r="AD46" i="8"/>
  <c r="R57" i="4"/>
  <c r="S57" i="4" s="1"/>
  <c r="T57" i="4" s="1"/>
  <c r="AA86" i="8" l="1"/>
  <c r="W127" i="8" l="1"/>
  <c r="AB127" i="8" s="1"/>
  <c r="W20" i="8"/>
  <c r="AB20" i="8" s="1"/>
  <c r="W96" i="8"/>
  <c r="AB96" i="8" s="1"/>
  <c r="W23" i="8"/>
  <c r="AB23" i="8" s="1"/>
  <c r="W25" i="8"/>
  <c r="AB25" i="8" s="1"/>
  <c r="W141" i="8"/>
  <c r="AB141" i="8" s="1"/>
  <c r="W28" i="8"/>
  <c r="AB28" i="8" s="1"/>
  <c r="W29" i="8"/>
  <c r="AB29" i="8" s="1"/>
  <c r="W30" i="8"/>
  <c r="AB30" i="8" s="1"/>
  <c r="W31" i="8"/>
  <c r="AB31" i="8" s="1"/>
  <c r="W32" i="8"/>
  <c r="AB32" i="8" s="1"/>
  <c r="W34" i="8"/>
  <c r="AB34" i="8" s="1"/>
  <c r="W147" i="8"/>
  <c r="AB147" i="8" s="1"/>
  <c r="W149" i="8"/>
  <c r="AB149" i="8" s="1"/>
  <c r="W36" i="8"/>
  <c r="AB36" i="8" s="1"/>
  <c r="W153" i="8"/>
  <c r="AB153" i="8" s="1"/>
  <c r="W156" i="8"/>
  <c r="AB156" i="8" s="1"/>
  <c r="W155" i="8"/>
  <c r="AB155" i="8" s="1"/>
  <c r="W154" i="8"/>
  <c r="AB154" i="8" s="1"/>
  <c r="W107" i="8"/>
  <c r="AB107" i="8" s="1"/>
  <c r="W37" i="8"/>
  <c r="AB37" i="8" s="1"/>
  <c r="W104" i="8"/>
  <c r="AB104" i="8" s="1"/>
  <c r="W157" i="8"/>
  <c r="AB157" i="8" s="1"/>
  <c r="W158" i="8"/>
  <c r="AB158" i="8" s="1"/>
  <c r="W160" i="8"/>
  <c r="AB160" i="8" s="1"/>
  <c r="W161" i="8"/>
  <c r="AB161" i="8" s="1"/>
  <c r="W39" i="8"/>
  <c r="AB39" i="8" s="1"/>
  <c r="W40" i="8"/>
  <c r="AB40" i="8" s="1"/>
  <c r="W105" i="8"/>
  <c r="AB105" i="8" s="1"/>
  <c r="W106" i="8"/>
  <c r="AB106" i="8" s="1"/>
  <c r="W167" i="8"/>
  <c r="AB167" i="8" s="1"/>
  <c r="W43" i="8"/>
  <c r="AB43" i="8" s="1"/>
  <c r="W51" i="8"/>
  <c r="AB51" i="8" s="1"/>
  <c r="W109" i="8"/>
  <c r="AB109" i="8" s="1"/>
  <c r="W49" i="8"/>
  <c r="AB49" i="8" s="1"/>
  <c r="W53" i="8"/>
  <c r="AB53" i="8" s="1"/>
  <c r="W57" i="8"/>
  <c r="AB57" i="8" s="1"/>
  <c r="W58" i="8"/>
  <c r="AB58" i="8" s="1"/>
  <c r="W59" i="8"/>
  <c r="AB59" i="8" s="1"/>
  <c r="W60" i="8"/>
  <c r="AB60" i="8" s="1"/>
  <c r="W172" i="8"/>
  <c r="AB172" i="8" s="1"/>
  <c r="W173" i="8"/>
  <c r="AB173" i="8" s="1"/>
  <c r="W175" i="8"/>
  <c r="AB175" i="8" s="1"/>
  <c r="W62" i="8"/>
  <c r="AB62" i="8" s="1"/>
  <c r="W65" i="8"/>
  <c r="AB65" i="8" s="1"/>
  <c r="W142" i="8"/>
  <c r="AB142" i="8" s="1"/>
  <c r="W101" i="8"/>
  <c r="AB101" i="8" s="1"/>
  <c r="W69" i="8"/>
  <c r="AB69" i="8" s="1"/>
  <c r="W71" i="8"/>
  <c r="AB71" i="8" s="1"/>
  <c r="W9" i="8"/>
  <c r="AB9" i="8" s="1"/>
  <c r="W73" i="8"/>
  <c r="AB73" i="8" s="1"/>
  <c r="W79" i="8"/>
  <c r="AB79" i="8" s="1"/>
  <c r="W81" i="8"/>
  <c r="AB81" i="8" s="1"/>
  <c r="W178" i="8"/>
  <c r="AE5" i="8"/>
  <c r="AA5" i="8"/>
  <c r="AA15" i="8"/>
  <c r="AE15" i="8"/>
  <c r="AC127" i="8"/>
  <c r="AE116" i="8"/>
  <c r="AA116" i="8"/>
  <c r="AE113" i="8"/>
  <c r="AA113" i="8"/>
  <c r="AA6" i="8"/>
  <c r="AE6" i="8"/>
  <c r="AA8" i="8"/>
  <c r="AE8" i="8"/>
  <c r="AE122" i="8"/>
  <c r="AA122" i="8"/>
  <c r="AE131" i="8"/>
  <c r="AA131" i="8"/>
  <c r="AA135" i="8"/>
  <c r="AE135" i="8"/>
  <c r="AA137" i="8"/>
  <c r="AE137" i="8"/>
  <c r="AA138" i="8"/>
  <c r="AE138" i="8"/>
  <c r="AA22" i="8"/>
  <c r="AE22" i="8"/>
  <c r="AE23" i="8"/>
  <c r="AA23" i="8"/>
  <c r="AE29" i="8"/>
  <c r="AA29" i="8"/>
  <c r="AE34" i="8"/>
  <c r="AA34" i="8"/>
  <c r="AA36" i="8"/>
  <c r="AE36" i="8"/>
  <c r="AE154" i="8"/>
  <c r="AA154" i="8"/>
  <c r="AE157" i="8"/>
  <c r="AA157" i="8"/>
  <c r="AE105" i="8"/>
  <c r="AA105" i="8"/>
  <c r="AE49" i="8"/>
  <c r="AA49" i="8"/>
  <c r="AA58" i="8"/>
  <c r="AE58" i="8"/>
  <c r="AA173" i="8"/>
  <c r="AE173" i="8"/>
  <c r="AA142" i="8"/>
  <c r="AE142" i="8"/>
  <c r="AE71" i="8"/>
  <c r="AA71" i="8"/>
  <c r="AA81" i="8"/>
  <c r="AE81" i="8"/>
  <c r="W5" i="8"/>
  <c r="W112" i="8"/>
  <c r="W113" i="8"/>
  <c r="AB113" i="8" s="1"/>
  <c r="W114" i="8"/>
  <c r="AB114" i="8" s="1"/>
  <c r="W90" i="8"/>
  <c r="W116" i="8"/>
  <c r="AB116" i="8" s="1"/>
  <c r="W6" i="8"/>
  <c r="AB6" i="8" s="1"/>
  <c r="W118" i="8"/>
  <c r="AB118" i="8" s="1"/>
  <c r="W119" i="8"/>
  <c r="AB119" i="8" s="1"/>
  <c r="W120" i="8"/>
  <c r="AB120" i="8" s="1"/>
  <c r="W8" i="8"/>
  <c r="AB8" i="8" s="1"/>
  <c r="W93" i="8"/>
  <c r="AB93" i="8" s="1"/>
  <c r="W10" i="8"/>
  <c r="AB10" i="8" s="1"/>
  <c r="W124" i="8"/>
  <c r="AB124" i="8" s="1"/>
  <c r="W122" i="8"/>
  <c r="AB122" i="8" s="1"/>
  <c r="W12" i="8"/>
  <c r="AB12" i="8" s="1"/>
  <c r="W128" i="8"/>
  <c r="AB128" i="8" s="1"/>
  <c r="W129" i="8"/>
  <c r="AB129" i="8" s="1"/>
  <c r="W130" i="8"/>
  <c r="AB130" i="8" s="1"/>
  <c r="W131" i="8"/>
  <c r="AB131" i="8" s="1"/>
  <c r="W13" i="8"/>
  <c r="AB13" i="8" s="1"/>
  <c r="W132" i="8"/>
  <c r="AB132" i="8" s="1"/>
  <c r="W14" i="8"/>
  <c r="AB14" i="8" s="1"/>
  <c r="W134" i="8"/>
  <c r="AB134" i="8" s="1"/>
  <c r="W135" i="8"/>
  <c r="AB135" i="8" s="1"/>
  <c r="W137" i="8"/>
  <c r="AB137" i="8" s="1"/>
  <c r="W136" i="8"/>
  <c r="AB136" i="8" s="1"/>
  <c r="W15" i="8"/>
  <c r="AB15" i="8" s="1"/>
  <c r="W94" i="8"/>
  <c r="AB94" i="8" s="1"/>
  <c r="W138" i="8"/>
  <c r="AB138" i="8" s="1"/>
  <c r="W95" i="8"/>
  <c r="AB95" i="8" s="1"/>
  <c r="W21" i="8"/>
  <c r="AB21" i="8" s="1"/>
  <c r="W18" i="8"/>
  <c r="AB18" i="8" s="1"/>
  <c r="W22" i="8"/>
  <c r="AB22" i="8" s="1"/>
  <c r="AA114" i="8"/>
  <c r="AE114" i="8"/>
  <c r="AA118" i="8"/>
  <c r="AE118" i="8"/>
  <c r="AE93" i="8"/>
  <c r="AA93" i="8"/>
  <c r="AE12" i="8"/>
  <c r="AA12" i="8"/>
  <c r="AE13" i="8"/>
  <c r="AA13" i="8"/>
  <c r="AE136" i="8"/>
  <c r="AA136" i="8"/>
  <c r="AE95" i="8"/>
  <c r="AA95" i="8"/>
  <c r="AE20" i="8"/>
  <c r="AA20" i="8"/>
  <c r="AA25" i="8"/>
  <c r="AE25" i="8"/>
  <c r="AA30" i="8"/>
  <c r="AE30" i="8"/>
  <c r="AA147" i="8"/>
  <c r="AE147" i="8"/>
  <c r="AE153" i="8"/>
  <c r="AA153" i="8"/>
  <c r="AE107" i="8"/>
  <c r="AA107" i="8"/>
  <c r="AE158" i="8"/>
  <c r="AA158" i="8"/>
  <c r="AA106" i="8"/>
  <c r="AE106" i="8"/>
  <c r="AA53" i="8"/>
  <c r="AE53" i="8"/>
  <c r="AE59" i="8"/>
  <c r="AA59" i="8"/>
  <c r="AE175" i="8"/>
  <c r="AA175" i="8"/>
  <c r="AA101" i="8"/>
  <c r="AE101" i="8"/>
  <c r="AE9" i="8"/>
  <c r="AA9" i="8"/>
  <c r="AC5" i="8"/>
  <c r="AC112" i="8"/>
  <c r="AC113" i="8"/>
  <c r="AC114" i="8"/>
  <c r="AC90" i="8"/>
  <c r="AC116" i="8"/>
  <c r="AC6" i="8"/>
  <c r="AC118" i="8"/>
  <c r="AC119" i="8"/>
  <c r="AC120" i="8"/>
  <c r="AC8" i="8"/>
  <c r="AC93" i="8"/>
  <c r="AC10" i="8"/>
  <c r="AC124" i="8"/>
  <c r="AC122" i="8"/>
  <c r="AC12" i="8"/>
  <c r="AC128" i="8"/>
  <c r="AC129" i="8"/>
  <c r="AC130" i="8"/>
  <c r="AC131" i="8"/>
  <c r="AC13" i="8"/>
  <c r="AC132" i="8"/>
  <c r="AC14" i="8"/>
  <c r="AC134" i="8"/>
  <c r="AC135" i="8"/>
  <c r="AC137" i="8"/>
  <c r="AC136" i="8"/>
  <c r="AC15" i="8"/>
  <c r="AC94" i="8"/>
  <c r="AC138" i="8"/>
  <c r="AC95" i="8"/>
  <c r="AC21" i="8"/>
  <c r="AC18" i="8"/>
  <c r="AC22" i="8"/>
  <c r="AC20" i="8"/>
  <c r="AC96" i="8"/>
  <c r="AC23" i="8"/>
  <c r="AC25" i="8"/>
  <c r="AC141" i="8"/>
  <c r="AC28" i="8"/>
  <c r="AC29" i="8"/>
  <c r="AC30" i="8"/>
  <c r="AC31" i="8"/>
  <c r="AC32" i="8"/>
  <c r="AC34" i="8"/>
  <c r="AC147" i="8"/>
  <c r="AC149" i="8"/>
  <c r="AC36" i="8"/>
  <c r="AC153" i="8"/>
  <c r="AC156" i="8"/>
  <c r="AC155" i="8"/>
  <c r="AC154" i="8"/>
  <c r="AC107" i="8"/>
  <c r="AC37" i="8"/>
  <c r="AC104" i="8"/>
  <c r="AC157" i="8"/>
  <c r="AC158" i="8"/>
  <c r="AC160" i="8"/>
  <c r="AC161" i="8"/>
  <c r="AC39" i="8"/>
  <c r="AC40" i="8"/>
  <c r="AC105" i="8"/>
  <c r="AC106" i="8"/>
  <c r="AC167" i="8"/>
  <c r="AC43" i="8"/>
  <c r="AC51" i="8"/>
  <c r="AC109" i="8"/>
  <c r="AC49" i="8"/>
  <c r="AC53" i="8"/>
  <c r="AC57" i="8"/>
  <c r="AC58" i="8"/>
  <c r="AC59" i="8"/>
  <c r="AC60" i="8"/>
  <c r="AC172" i="8"/>
  <c r="AC173" i="8"/>
  <c r="AC175" i="8"/>
  <c r="AC62" i="8"/>
  <c r="AC65" i="8"/>
  <c r="AC142" i="8"/>
  <c r="AC101" i="8"/>
  <c r="AC69" i="8"/>
  <c r="AC71" i="8"/>
  <c r="AC9" i="8"/>
  <c r="AC73" i="8"/>
  <c r="AC79" i="8"/>
  <c r="AC81" i="8"/>
  <c r="AE90" i="8"/>
  <c r="AA90" i="8"/>
  <c r="AE10" i="8"/>
  <c r="AA10" i="8"/>
  <c r="AE132" i="8"/>
  <c r="AA132" i="8"/>
  <c r="AE21" i="8"/>
  <c r="AA21" i="8"/>
  <c r="AE96" i="8"/>
  <c r="AA96" i="8"/>
  <c r="AA141" i="8"/>
  <c r="AE141" i="8"/>
  <c r="AE31" i="8"/>
  <c r="AA31" i="8"/>
  <c r="AA149" i="8"/>
  <c r="AE149" i="8"/>
  <c r="AE156" i="8"/>
  <c r="AA156" i="8"/>
  <c r="AA37" i="8"/>
  <c r="AE37" i="8"/>
  <c r="AA160" i="8"/>
  <c r="AE160" i="8"/>
  <c r="AA39" i="8"/>
  <c r="AE39" i="8"/>
  <c r="AE167" i="8"/>
  <c r="AA167" i="8"/>
  <c r="AE51" i="8"/>
  <c r="AA51" i="8"/>
  <c r="AE57" i="8"/>
  <c r="AA57" i="8"/>
  <c r="AE60" i="8"/>
  <c r="AA60" i="8"/>
  <c r="AE62" i="8"/>
  <c r="AA62" i="8"/>
  <c r="AA69" i="8"/>
  <c r="AE69" i="8"/>
  <c r="AE73" i="8"/>
  <c r="AA73" i="8"/>
  <c r="AE134" i="8"/>
  <c r="AA134" i="8"/>
  <c r="AA119" i="8"/>
  <c r="AE119" i="8"/>
  <c r="AA128" i="8"/>
  <c r="AE128" i="8"/>
  <c r="AA112" i="8"/>
  <c r="AE112" i="8"/>
  <c r="AE120" i="8"/>
  <c r="AA120" i="8"/>
  <c r="AA124" i="8"/>
  <c r="AE124" i="8"/>
  <c r="AE130" i="8"/>
  <c r="AA130" i="8"/>
  <c r="AE14" i="8"/>
  <c r="AA14" i="8"/>
  <c r="AE94" i="8"/>
  <c r="AA94" i="8"/>
  <c r="AA18" i="8"/>
  <c r="AE18" i="8"/>
  <c r="AA28" i="8"/>
  <c r="AE28" i="8"/>
  <c r="AA32" i="8"/>
  <c r="AE32" i="8"/>
  <c r="AE155" i="8"/>
  <c r="AA155" i="8"/>
  <c r="AA104" i="8"/>
  <c r="AE104" i="8"/>
  <c r="AE161" i="8"/>
  <c r="AA161" i="8"/>
  <c r="AE40" i="8"/>
  <c r="AA40" i="8"/>
  <c r="AE43" i="8"/>
  <c r="AA43" i="8"/>
  <c r="AE109" i="8"/>
  <c r="AA109" i="8"/>
  <c r="AA172" i="8"/>
  <c r="AE172" i="8"/>
  <c r="AE65" i="8"/>
  <c r="AA65" i="8"/>
  <c r="AA79" i="8"/>
  <c r="AE79" i="8"/>
  <c r="W86" i="8"/>
  <c r="AD81" i="8" l="1"/>
  <c r="AD71" i="8"/>
  <c r="AD142" i="8"/>
  <c r="AD173" i="8"/>
  <c r="AD49" i="8"/>
  <c r="AD105" i="8"/>
  <c r="R164" i="4"/>
  <c r="S164" i="4" s="1"/>
  <c r="T164" i="4" s="1"/>
  <c r="AD154" i="8"/>
  <c r="AD36" i="8"/>
  <c r="AD34" i="8"/>
  <c r="AD29" i="8"/>
  <c r="AD22" i="8"/>
  <c r="R139" i="4"/>
  <c r="S139" i="4" s="1"/>
  <c r="T139" i="4" s="1"/>
  <c r="R161" i="4"/>
  <c r="S161" i="4" s="1"/>
  <c r="T161" i="4" s="1"/>
  <c r="AD8" i="8"/>
  <c r="AD130" i="8"/>
  <c r="AD79" i="8"/>
  <c r="AD172" i="8"/>
  <c r="AD43" i="8"/>
  <c r="R142" i="4"/>
  <c r="S142" i="4" s="1"/>
  <c r="T142" i="4" s="1"/>
  <c r="AD155" i="8"/>
  <c r="AD28" i="8"/>
  <c r="AD14" i="8"/>
  <c r="R140" i="4"/>
  <c r="S140" i="4" s="1"/>
  <c r="T140" i="4" s="1"/>
  <c r="AD73" i="8"/>
  <c r="R68" i="4"/>
  <c r="S68" i="4" s="1"/>
  <c r="T68" i="4" s="1"/>
  <c r="AD57" i="8"/>
  <c r="AD167" i="8"/>
  <c r="AD160" i="8"/>
  <c r="R156" i="4"/>
  <c r="S156" i="4" s="1"/>
  <c r="T156" i="4" s="1"/>
  <c r="AD149" i="8"/>
  <c r="AD141" i="8"/>
  <c r="R29" i="4"/>
  <c r="S29" i="4" s="1"/>
  <c r="T29" i="4" s="1"/>
  <c r="AD132" i="8"/>
  <c r="R40" i="4"/>
  <c r="S40" i="4" s="1"/>
  <c r="T40" i="4" s="1"/>
  <c r="AD90" i="8"/>
  <c r="AD124" i="8"/>
  <c r="R165" i="4"/>
  <c r="S165" i="4" s="1"/>
  <c r="T165" i="4" s="1"/>
  <c r="AB112" i="8"/>
  <c r="AD59" i="8"/>
  <c r="R9" i="4"/>
  <c r="S9" i="4" s="1"/>
  <c r="T9" i="4" s="1"/>
  <c r="AD107" i="8"/>
  <c r="R120" i="4"/>
  <c r="S120" i="4" s="1"/>
  <c r="T120" i="4" s="1"/>
  <c r="AD25" i="8"/>
  <c r="R52" i="4"/>
  <c r="S52" i="4" s="1"/>
  <c r="T52" i="4" s="1"/>
  <c r="AD118" i="8"/>
  <c r="AD113" i="8"/>
  <c r="R70" i="4"/>
  <c r="S70" i="4" s="1"/>
  <c r="T70" i="4" s="1"/>
  <c r="R31" i="4"/>
  <c r="S31" i="4" s="1"/>
  <c r="T31" i="4" s="1"/>
  <c r="R122" i="4"/>
  <c r="S122" i="4" s="1"/>
  <c r="T122" i="4" s="1"/>
  <c r="R180" i="4"/>
  <c r="S180" i="4" s="1"/>
  <c r="T180" i="4" s="1"/>
  <c r="AD122" i="8"/>
  <c r="R44" i="4"/>
  <c r="S44" i="4" s="1"/>
  <c r="T44" i="4" s="1"/>
  <c r="AD6" i="8"/>
  <c r="R159" i="4"/>
  <c r="S159" i="4" s="1"/>
  <c r="T159" i="4" s="1"/>
  <c r="R6" i="4"/>
  <c r="S6" i="4" s="1"/>
  <c r="T6" i="4" s="1"/>
  <c r="AD65" i="8"/>
  <c r="R137" i="4"/>
  <c r="S137" i="4" s="1"/>
  <c r="T137" i="4" s="1"/>
  <c r="R106" i="4"/>
  <c r="S106" i="4" s="1"/>
  <c r="T106" i="4" s="1"/>
  <c r="R37" i="4"/>
  <c r="S37" i="4" s="1"/>
  <c r="T37" i="4" s="1"/>
  <c r="AD40" i="8"/>
  <c r="AD104" i="8"/>
  <c r="R119" i="4"/>
  <c r="S119" i="4" s="1"/>
  <c r="T119" i="4" s="1"/>
  <c r="AD32" i="8"/>
  <c r="R28" i="4"/>
  <c r="S28" i="4" s="1"/>
  <c r="T28" i="4" s="1"/>
  <c r="AD18" i="8"/>
  <c r="R51" i="4"/>
  <c r="S51" i="4" s="1"/>
  <c r="T51" i="4" s="1"/>
  <c r="R125" i="4"/>
  <c r="S125" i="4" s="1"/>
  <c r="T125" i="4" s="1"/>
  <c r="R72" i="4"/>
  <c r="S72" i="4" s="1"/>
  <c r="T72" i="4" s="1"/>
  <c r="AD69" i="8"/>
  <c r="AD60" i="8"/>
  <c r="R22" i="4"/>
  <c r="S22" i="4" s="1"/>
  <c r="T22" i="4" s="1"/>
  <c r="AD51" i="8"/>
  <c r="R179" i="4"/>
  <c r="S179" i="4" s="1"/>
  <c r="T179" i="4" s="1"/>
  <c r="AD39" i="8"/>
  <c r="R158" i="4"/>
  <c r="S158" i="4" s="1"/>
  <c r="T158" i="4" s="1"/>
  <c r="AD37" i="8"/>
  <c r="AD31" i="8"/>
  <c r="R152" i="4"/>
  <c r="S152" i="4" s="1"/>
  <c r="T152" i="4" s="1"/>
  <c r="AD96" i="8"/>
  <c r="AD15" i="8"/>
  <c r="R154" i="4"/>
  <c r="S154" i="4" s="1"/>
  <c r="T154" i="4" s="1"/>
  <c r="AD128" i="8"/>
  <c r="AD119" i="8"/>
  <c r="R95" i="4"/>
  <c r="S95" i="4" s="1"/>
  <c r="T95" i="4" s="1"/>
  <c r="R116" i="4"/>
  <c r="S116" i="4" s="1"/>
  <c r="T116" i="4" s="1"/>
  <c r="AB90" i="8"/>
  <c r="AD101" i="8"/>
  <c r="R4" i="4"/>
  <c r="S4" i="4" s="1"/>
  <c r="T4" i="4" s="1"/>
  <c r="AD106" i="8"/>
  <c r="R91" i="4"/>
  <c r="S91" i="4" s="1"/>
  <c r="T91" i="4" s="1"/>
  <c r="AD147" i="8"/>
  <c r="R36" i="4"/>
  <c r="S36" i="4" s="1"/>
  <c r="T36" i="4" s="1"/>
  <c r="AD95" i="8"/>
  <c r="AD13" i="8"/>
  <c r="R89" i="4"/>
  <c r="S89" i="4" s="1"/>
  <c r="T89" i="4" s="1"/>
  <c r="R149" i="4"/>
  <c r="S149" i="4" s="1"/>
  <c r="T149" i="4" s="1"/>
  <c r="R145" i="4"/>
  <c r="S145" i="4" s="1"/>
  <c r="T145" i="4" s="1"/>
  <c r="R130" i="4"/>
  <c r="S130" i="4" s="1"/>
  <c r="T130" i="4" s="1"/>
  <c r="AD120" i="8"/>
  <c r="R74" i="4"/>
  <c r="S74" i="4" s="1"/>
  <c r="T74" i="4" s="1"/>
  <c r="R117" i="4"/>
  <c r="S117" i="4" s="1"/>
  <c r="T117" i="4" s="1"/>
  <c r="R30" i="4"/>
  <c r="S30" i="4" s="1"/>
  <c r="T30" i="4" s="1"/>
  <c r="AD157" i="8"/>
  <c r="R26" i="4"/>
  <c r="S26" i="4" s="1"/>
  <c r="T26" i="4" s="1"/>
  <c r="R76" i="4"/>
  <c r="S76" i="4" s="1"/>
  <c r="T76" i="4" s="1"/>
  <c r="R38" i="4"/>
  <c r="S38" i="4" s="1"/>
  <c r="T38" i="4" s="1"/>
  <c r="AD137" i="8"/>
  <c r="R55" i="4"/>
  <c r="S55" i="4" s="1"/>
  <c r="T55" i="4" s="1"/>
  <c r="R33" i="4"/>
  <c r="S33" i="4" s="1"/>
  <c r="T33" i="4" s="1"/>
  <c r="R13" i="4"/>
  <c r="S13" i="4" s="1"/>
  <c r="T13" i="4" s="1"/>
  <c r="R59" i="4"/>
  <c r="S59" i="4" s="1"/>
  <c r="T59" i="4" s="1"/>
  <c r="R47" i="4"/>
  <c r="S47" i="4" s="1"/>
  <c r="T47" i="4" s="1"/>
  <c r="R11" i="4"/>
  <c r="S11" i="4" s="1"/>
  <c r="T11" i="4" s="1"/>
  <c r="R100" i="4"/>
  <c r="S100" i="4" s="1"/>
  <c r="T100" i="4" s="1"/>
  <c r="R135" i="4"/>
  <c r="S135" i="4" s="1"/>
  <c r="T135" i="4" s="1"/>
  <c r="AD5" i="8"/>
  <c r="AD9" i="8"/>
  <c r="R92" i="4"/>
  <c r="S92" i="4" s="1"/>
  <c r="T92" i="4" s="1"/>
  <c r="AD175" i="8"/>
  <c r="AD53" i="8"/>
  <c r="R104" i="4"/>
  <c r="S104" i="4" s="1"/>
  <c r="T104" i="4" s="1"/>
  <c r="AD158" i="8"/>
  <c r="AD153" i="8"/>
  <c r="R141" i="4"/>
  <c r="S141" i="4" s="1"/>
  <c r="T141" i="4" s="1"/>
  <c r="AD30" i="8"/>
  <c r="AD20" i="8"/>
  <c r="R90" i="4"/>
  <c r="S90" i="4" s="1"/>
  <c r="T90" i="4" s="1"/>
  <c r="AD136" i="8"/>
  <c r="R23" i="4"/>
  <c r="S23" i="4" s="1"/>
  <c r="T23" i="4" s="1"/>
  <c r="R43" i="4"/>
  <c r="S43" i="4" s="1"/>
  <c r="T43" i="4" s="1"/>
  <c r="AD94" i="8"/>
  <c r="R78" i="4"/>
  <c r="S78" i="4" s="1"/>
  <c r="T78" i="4" s="1"/>
  <c r="R146" i="4"/>
  <c r="S146" i="4" s="1"/>
  <c r="T146" i="4" s="1"/>
  <c r="AD58" i="8"/>
  <c r="R98" i="4"/>
  <c r="S98" i="4" s="1"/>
  <c r="T98" i="4" s="1"/>
  <c r="R155" i="4"/>
  <c r="S155" i="4" s="1"/>
  <c r="T155" i="4" s="1"/>
  <c r="R66" i="4"/>
  <c r="S66" i="4" s="1"/>
  <c r="T66" i="4" s="1"/>
  <c r="AD23" i="8"/>
  <c r="AD138" i="8"/>
  <c r="AD135" i="8"/>
  <c r="AD131" i="8"/>
  <c r="R178" i="4"/>
  <c r="S178" i="4" s="1"/>
  <c r="T178" i="4" s="1"/>
  <c r="R61" i="4"/>
  <c r="S61" i="4" s="1"/>
  <c r="T61" i="4" s="1"/>
  <c r="AD109" i="8"/>
  <c r="AD161" i="8"/>
  <c r="R96" i="4"/>
  <c r="S96" i="4" s="1"/>
  <c r="T96" i="4" s="1"/>
  <c r="R32" i="4"/>
  <c r="S32" i="4" s="1"/>
  <c r="T32" i="4" s="1"/>
  <c r="R10" i="4"/>
  <c r="S10" i="4" s="1"/>
  <c r="T10" i="4" s="1"/>
  <c r="AD116" i="8"/>
  <c r="AD134" i="8"/>
  <c r="AD62" i="8"/>
  <c r="R7" i="4"/>
  <c r="S7" i="4" s="1"/>
  <c r="T7" i="4" s="1"/>
  <c r="AD156" i="8"/>
  <c r="R173" i="4"/>
  <c r="S173" i="4" s="1"/>
  <c r="T173" i="4" s="1"/>
  <c r="R75" i="4"/>
  <c r="S75" i="4" s="1"/>
  <c r="T75" i="4" s="1"/>
  <c r="AD21" i="8"/>
  <c r="R45" i="4"/>
  <c r="S45" i="4" s="1"/>
  <c r="T45" i="4" s="1"/>
  <c r="AD10" i="8"/>
  <c r="R115" i="4"/>
  <c r="S115" i="4" s="1"/>
  <c r="T115" i="4" s="1"/>
  <c r="R56" i="4"/>
  <c r="S56" i="4" s="1"/>
  <c r="T56" i="4" s="1"/>
  <c r="AD112" i="8"/>
  <c r="AB5" i="8"/>
  <c r="R134" i="4"/>
  <c r="S134" i="4" s="1"/>
  <c r="T134" i="4" s="1"/>
  <c r="R157" i="4"/>
  <c r="S157" i="4" s="1"/>
  <c r="T157" i="4" s="1"/>
  <c r="R17" i="4"/>
  <c r="S17" i="4" s="1"/>
  <c r="T17" i="4" s="1"/>
  <c r="R123" i="4"/>
  <c r="S123" i="4" s="1"/>
  <c r="T123" i="4" s="1"/>
  <c r="AD12" i="8"/>
  <c r="AD93" i="8"/>
  <c r="AD114" i="8"/>
  <c r="R94" i="4"/>
  <c r="S94" i="4" s="1"/>
  <c r="T94" i="4" s="1"/>
  <c r="R160" i="4"/>
  <c r="S160" i="4" s="1"/>
  <c r="T160" i="4" s="1"/>
  <c r="U89" i="8" l="1"/>
  <c r="Q42" i="13"/>
  <c r="Q40" i="13"/>
  <c r="Q38" i="13"/>
  <c r="Q35" i="13"/>
  <c r="Q23" i="13"/>
  <c r="S55" i="13"/>
  <c r="P111" i="9" l="1"/>
  <c r="G19" i="9"/>
  <c r="F72" i="9"/>
  <c r="Q26" i="13"/>
  <c r="F69" i="9"/>
  <c r="F120" i="9"/>
  <c r="N148" i="9"/>
  <c r="N121" i="9"/>
  <c r="N137" i="9"/>
  <c r="N33" i="9"/>
  <c r="N26" i="9"/>
  <c r="N144" i="9"/>
  <c r="N76" i="9"/>
  <c r="F167" i="9"/>
  <c r="F138" i="9"/>
  <c r="G20" i="9"/>
  <c r="G56" i="9"/>
  <c r="G28" i="9"/>
  <c r="Q25" i="13"/>
  <c r="Q45" i="13"/>
  <c r="Q47" i="13"/>
  <c r="Q52" i="13"/>
  <c r="Q62" i="9"/>
  <c r="Q165" i="9"/>
  <c r="Q158" i="9"/>
  <c r="Q74" i="9"/>
  <c r="Q143" i="9"/>
  <c r="Q159" i="9"/>
  <c r="Q163" i="9"/>
  <c r="Q142" i="9"/>
  <c r="Q39" i="9"/>
  <c r="Q46" i="9"/>
  <c r="Q157" i="9"/>
  <c r="Q14" i="13"/>
  <c r="N70" i="9"/>
  <c r="Q17" i="13"/>
  <c r="Q41" i="13"/>
  <c r="Q46" i="13"/>
  <c r="I183" i="9"/>
  <c r="M183" i="8"/>
  <c r="D183" i="9"/>
  <c r="O183" i="9"/>
  <c r="L183" i="9"/>
  <c r="M183" i="9"/>
  <c r="I111" i="9"/>
  <c r="F104" i="9"/>
  <c r="M111" i="9"/>
  <c r="Q80" i="9"/>
  <c r="Q160" i="9"/>
  <c r="Q102" i="9"/>
  <c r="Q150" i="9"/>
  <c r="Q79" i="9"/>
  <c r="Q70" i="9"/>
  <c r="Q109" i="9"/>
  <c r="N62" i="9"/>
  <c r="N158" i="9"/>
  <c r="N74" i="9"/>
  <c r="N143" i="9"/>
  <c r="N39" i="9"/>
  <c r="N46" i="9"/>
  <c r="N157" i="9"/>
  <c r="Q5" i="13"/>
  <c r="P183" i="9"/>
  <c r="F164" i="9"/>
  <c r="G122" i="9"/>
  <c r="F146" i="9"/>
  <c r="Q12" i="13"/>
  <c r="F169" i="9"/>
  <c r="Q15" i="13"/>
  <c r="G22" i="9"/>
  <c r="Q48" i="13"/>
  <c r="Q19" i="13"/>
  <c r="F45" i="9"/>
  <c r="G152" i="9"/>
  <c r="G97" i="9"/>
  <c r="F73" i="9"/>
  <c r="G170" i="9"/>
  <c r="F106" i="9"/>
  <c r="Q11" i="13"/>
  <c r="Q54" i="13"/>
  <c r="Q24" i="13"/>
  <c r="Q44" i="13"/>
  <c r="Q53" i="13"/>
  <c r="Q103" i="9"/>
  <c r="Q131" i="9"/>
  <c r="Q37" i="9"/>
  <c r="Q63" i="9"/>
  <c r="Q24" i="9"/>
  <c r="Q168" i="9"/>
  <c r="Q95" i="9"/>
  <c r="Q125" i="9"/>
  <c r="Q94" i="9"/>
  <c r="Q123" i="9"/>
  <c r="Q12" i="9"/>
  <c r="Q32" i="9"/>
  <c r="Q41" i="9"/>
  <c r="Q108" i="9"/>
  <c r="Q180" i="9"/>
  <c r="Q139" i="9"/>
  <c r="Q117" i="9"/>
  <c r="Q40" i="9"/>
  <c r="Q129" i="9"/>
  <c r="Q29" i="9"/>
  <c r="Q55" i="9"/>
  <c r="N103" i="9"/>
  <c r="N168" i="9"/>
  <c r="N95" i="9"/>
  <c r="N125" i="9"/>
  <c r="N12" i="9"/>
  <c r="N32" i="9"/>
  <c r="N41" i="9"/>
  <c r="N108" i="9"/>
  <c r="N180" i="9"/>
  <c r="N139" i="9"/>
  <c r="N117" i="9"/>
  <c r="N40" i="9"/>
  <c r="N129" i="9"/>
  <c r="N55" i="9"/>
  <c r="T10" i="13"/>
  <c r="T16" i="13"/>
  <c r="T6" i="13"/>
  <c r="T14" i="13"/>
  <c r="T17" i="13"/>
  <c r="T21" i="13"/>
  <c r="T23" i="13"/>
  <c r="T28" i="13"/>
  <c r="T34" i="13"/>
  <c r="T35" i="13"/>
  <c r="T40" i="13"/>
  <c r="T41" i="13"/>
  <c r="T42" i="13"/>
  <c r="T46" i="13"/>
  <c r="T7" i="13"/>
  <c r="T50" i="13"/>
  <c r="Q147" i="9"/>
  <c r="Q166" i="9"/>
  <c r="Q13" i="9"/>
  <c r="Q28" i="13"/>
  <c r="Q34" i="13"/>
  <c r="G75" i="9"/>
  <c r="AE100" i="8"/>
  <c r="AA100" i="8"/>
  <c r="AE47" i="8"/>
  <c r="AA47" i="8"/>
  <c r="AE11" i="8"/>
  <c r="AA11" i="8"/>
  <c r="AE41" i="8"/>
  <c r="AA41" i="8"/>
  <c r="AE92" i="8"/>
  <c r="AA92" i="8"/>
  <c r="AE26" i="8"/>
  <c r="AA26" i="8"/>
  <c r="AA7" i="8"/>
  <c r="AE7" i="8"/>
  <c r="M89" i="8"/>
  <c r="AE103" i="8"/>
  <c r="AA103" i="8"/>
  <c r="AE162" i="8"/>
  <c r="AA162" i="8"/>
  <c r="AE27" i="8"/>
  <c r="AA27" i="8"/>
  <c r="AE152" i="8"/>
  <c r="AA152" i="8"/>
  <c r="AA64" i="8"/>
  <c r="AE64" i="8"/>
  <c r="AE16" i="8"/>
  <c r="AA16" i="8"/>
  <c r="AE143" i="8"/>
  <c r="AA143" i="8"/>
  <c r="AA24" i="8"/>
  <c r="AE24" i="8"/>
  <c r="AE144" i="8"/>
  <c r="AA144" i="8"/>
  <c r="AE91" i="8"/>
  <c r="AA91" i="8"/>
  <c r="M111" i="8"/>
  <c r="AE166" i="8"/>
  <c r="AA166" i="8"/>
  <c r="AA126" i="8"/>
  <c r="AE126" i="8"/>
  <c r="AE168" i="8"/>
  <c r="AA168" i="8"/>
  <c r="AA171" i="8"/>
  <c r="AE171" i="8"/>
  <c r="AE74" i="8"/>
  <c r="AA74" i="8"/>
  <c r="AA66" i="8"/>
  <c r="AE66" i="8"/>
  <c r="AA127" i="8"/>
  <c r="AE127" i="8"/>
  <c r="Q7" i="13"/>
  <c r="Q50" i="13"/>
  <c r="AA165" i="8"/>
  <c r="AE165" i="8"/>
  <c r="AA176" i="8"/>
  <c r="AE176" i="8"/>
  <c r="AE99" i="8"/>
  <c r="AA99" i="8"/>
  <c r="AA146" i="8"/>
  <c r="AE146" i="8"/>
  <c r="AA121" i="8"/>
  <c r="AE121" i="8"/>
  <c r="AA117" i="8"/>
  <c r="AE117" i="8"/>
  <c r="AA115" i="8"/>
  <c r="AE115" i="8"/>
  <c r="AA38" i="8"/>
  <c r="AE38" i="8"/>
  <c r="AA123" i="8"/>
  <c r="AE123" i="8"/>
  <c r="AA50" i="8"/>
  <c r="AE50" i="8"/>
  <c r="AE44" i="8"/>
  <c r="AA44" i="8"/>
  <c r="AE164" i="8"/>
  <c r="AA164" i="8"/>
  <c r="AE55" i="8"/>
  <c r="AA55" i="8"/>
  <c r="AE67" i="8"/>
  <c r="AA67" i="8"/>
  <c r="AE77" i="8"/>
  <c r="AA77" i="8"/>
  <c r="Q10" i="13"/>
  <c r="AA151" i="8"/>
  <c r="AE151" i="8"/>
  <c r="AA163" i="8"/>
  <c r="AE163" i="8"/>
  <c r="AA78" i="8"/>
  <c r="AE78" i="8"/>
  <c r="AA140" i="8"/>
  <c r="AE140" i="8"/>
  <c r="AA33" i="8"/>
  <c r="AE33" i="8"/>
  <c r="AE48" i="8"/>
  <c r="AA48" i="8"/>
  <c r="AA139" i="8"/>
  <c r="AE139" i="8"/>
  <c r="AE133" i="8"/>
  <c r="AA133" i="8"/>
  <c r="AA145" i="8"/>
  <c r="AE145" i="8"/>
  <c r="AA52" i="8"/>
  <c r="AE52" i="8"/>
  <c r="AE125" i="8"/>
  <c r="AA125" i="8"/>
  <c r="AA98" i="8"/>
  <c r="AE98" i="8"/>
  <c r="AA174" i="8"/>
  <c r="AE174" i="8"/>
  <c r="G91" i="9"/>
  <c r="F91" i="9"/>
  <c r="F148" i="9"/>
  <c r="G148" i="9"/>
  <c r="G137" i="9"/>
  <c r="F137" i="9"/>
  <c r="G33" i="9"/>
  <c r="F33" i="9"/>
  <c r="G76" i="9"/>
  <c r="F76" i="9"/>
  <c r="N165" i="9"/>
  <c r="N131" i="9"/>
  <c r="N37" i="9"/>
  <c r="N63" i="9"/>
  <c r="N24" i="9"/>
  <c r="N159" i="9"/>
  <c r="N163" i="9"/>
  <c r="N80" i="9"/>
  <c r="N160" i="9"/>
  <c r="N147" i="9"/>
  <c r="N166" i="9"/>
  <c r="N13" i="9"/>
  <c r="N102" i="9"/>
  <c r="N150" i="9"/>
  <c r="N79" i="9"/>
  <c r="R55" i="13"/>
  <c r="T5" i="13"/>
  <c r="J62" i="9"/>
  <c r="K62" i="9"/>
  <c r="J103" i="9"/>
  <c r="K103" i="9"/>
  <c r="K165" i="9"/>
  <c r="J165" i="9"/>
  <c r="K131" i="9"/>
  <c r="J131" i="9"/>
  <c r="K158" i="9"/>
  <c r="J158" i="9"/>
  <c r="K37" i="9"/>
  <c r="J37" i="9"/>
  <c r="J74" i="9"/>
  <c r="K74" i="9"/>
  <c r="J63" i="9"/>
  <c r="K63" i="9"/>
  <c r="K143" i="9"/>
  <c r="J143" i="9"/>
  <c r="K24" i="9"/>
  <c r="J24" i="9"/>
  <c r="J8" i="9"/>
  <c r="K8" i="9"/>
  <c r="K168" i="9"/>
  <c r="J168" i="9"/>
  <c r="J159" i="9"/>
  <c r="K159" i="9"/>
  <c r="K95" i="9"/>
  <c r="J95" i="9"/>
  <c r="K163" i="9"/>
  <c r="J163" i="9"/>
  <c r="J125" i="9"/>
  <c r="K125" i="9"/>
  <c r="K142" i="9"/>
  <c r="J142" i="9"/>
  <c r="J94" i="9"/>
  <c r="K94" i="9"/>
  <c r="J39" i="9"/>
  <c r="K39" i="9"/>
  <c r="K123" i="9"/>
  <c r="J123" i="9"/>
  <c r="K46" i="9"/>
  <c r="J46" i="9"/>
  <c r="J115" i="9"/>
  <c r="K115" i="9"/>
  <c r="K157" i="9"/>
  <c r="J157" i="9"/>
  <c r="K12" i="9"/>
  <c r="J12" i="9"/>
  <c r="K80" i="9"/>
  <c r="J80" i="9"/>
  <c r="K32" i="9"/>
  <c r="J32" i="9"/>
  <c r="K160" i="9"/>
  <c r="J160" i="9"/>
  <c r="J41" i="9"/>
  <c r="K41" i="9"/>
  <c r="K147" i="9"/>
  <c r="J147" i="9"/>
  <c r="K108" i="9"/>
  <c r="J108" i="9"/>
  <c r="K166" i="9"/>
  <c r="J166" i="9"/>
  <c r="G132" i="9"/>
  <c r="F121" i="9"/>
  <c r="G26" i="9"/>
  <c r="F144" i="9"/>
  <c r="I89" i="9"/>
  <c r="F13" i="9"/>
  <c r="G13" i="9"/>
  <c r="G139" i="9"/>
  <c r="F139" i="9"/>
  <c r="G102" i="9"/>
  <c r="F102" i="9"/>
  <c r="G117" i="9"/>
  <c r="F117" i="9"/>
  <c r="G150" i="9"/>
  <c r="F150" i="9"/>
  <c r="G40" i="9"/>
  <c r="F40" i="9"/>
  <c r="G79" i="9"/>
  <c r="F79" i="9"/>
  <c r="F129" i="9"/>
  <c r="G129" i="9"/>
  <c r="F70" i="9"/>
  <c r="G70" i="9"/>
  <c r="G29" i="9"/>
  <c r="F29" i="9"/>
  <c r="F109" i="9"/>
  <c r="G109" i="9"/>
  <c r="F55" i="9"/>
  <c r="G55" i="9"/>
  <c r="H111" i="9"/>
  <c r="J91" i="9"/>
  <c r="K91" i="9"/>
  <c r="K148" i="9"/>
  <c r="J148" i="9"/>
  <c r="J137" i="9"/>
  <c r="K137" i="9"/>
  <c r="J26" i="9"/>
  <c r="K26" i="9"/>
  <c r="J144" i="9"/>
  <c r="K144" i="9"/>
  <c r="J76" i="9"/>
  <c r="K76" i="9"/>
  <c r="F62" i="9"/>
  <c r="G62" i="9"/>
  <c r="G103" i="9"/>
  <c r="F103" i="9"/>
  <c r="G165" i="9"/>
  <c r="F165" i="9"/>
  <c r="G131" i="9"/>
  <c r="F131" i="9"/>
  <c r="F158" i="9"/>
  <c r="G158" i="9"/>
  <c r="F37" i="9"/>
  <c r="G37" i="9"/>
  <c r="F74" i="9"/>
  <c r="G74" i="9"/>
  <c r="F63" i="9"/>
  <c r="G63" i="9"/>
  <c r="F143" i="9"/>
  <c r="G143" i="9"/>
  <c r="G24" i="9"/>
  <c r="F24" i="9"/>
  <c r="G8" i="9"/>
  <c r="F8" i="9"/>
  <c r="Q16" i="13"/>
  <c r="F168" i="9"/>
  <c r="G168" i="9"/>
  <c r="F159" i="9"/>
  <c r="G159" i="9"/>
  <c r="G95" i="9"/>
  <c r="F95" i="9"/>
  <c r="F163" i="9"/>
  <c r="G163" i="9"/>
  <c r="G125" i="9"/>
  <c r="F125" i="9"/>
  <c r="G142" i="9"/>
  <c r="F142" i="9"/>
  <c r="Q6" i="13"/>
  <c r="F94" i="9"/>
  <c r="G94" i="9"/>
  <c r="F39" i="9"/>
  <c r="G39" i="9"/>
  <c r="F123" i="9"/>
  <c r="G123" i="9"/>
  <c r="F46" i="9"/>
  <c r="G46" i="9"/>
  <c r="F115" i="9"/>
  <c r="G115" i="9"/>
  <c r="G157" i="9"/>
  <c r="F157" i="9"/>
  <c r="Q21" i="13"/>
  <c r="F12" i="9"/>
  <c r="G12" i="9"/>
  <c r="F80" i="9"/>
  <c r="G80" i="9"/>
  <c r="G32" i="9"/>
  <c r="F32" i="9"/>
  <c r="F160" i="9"/>
  <c r="G160" i="9"/>
  <c r="F41" i="9"/>
  <c r="G41" i="9"/>
  <c r="F147" i="9"/>
  <c r="G147" i="9"/>
  <c r="F108" i="9"/>
  <c r="G108" i="9"/>
  <c r="F166" i="9"/>
  <c r="G166" i="9"/>
  <c r="K13" i="9"/>
  <c r="J13" i="9"/>
  <c r="K139" i="9"/>
  <c r="J139" i="9"/>
  <c r="K102" i="9"/>
  <c r="J102" i="9"/>
  <c r="K117" i="9"/>
  <c r="J117" i="9"/>
  <c r="J150" i="9"/>
  <c r="K150" i="9"/>
  <c r="J40" i="9"/>
  <c r="K40" i="9"/>
  <c r="K79" i="9"/>
  <c r="J79" i="9"/>
  <c r="K129" i="9"/>
  <c r="J129" i="9"/>
  <c r="K70" i="9"/>
  <c r="J70" i="9"/>
  <c r="T38" i="13"/>
  <c r="J29" i="9"/>
  <c r="K29" i="9"/>
  <c r="J109" i="9"/>
  <c r="K109" i="9"/>
  <c r="J55" i="9"/>
  <c r="K55" i="9"/>
  <c r="F99" i="9"/>
  <c r="G99" i="9"/>
  <c r="G155" i="9"/>
  <c r="F155" i="9"/>
  <c r="G128" i="9"/>
  <c r="F128" i="9"/>
  <c r="G61" i="9"/>
  <c r="F61" i="9"/>
  <c r="F100" i="9"/>
  <c r="G100" i="9"/>
  <c r="F25" i="9"/>
  <c r="G25" i="9"/>
  <c r="F177" i="9"/>
  <c r="G177" i="9"/>
  <c r="F124" i="9"/>
  <c r="G124" i="9"/>
  <c r="D111" i="9"/>
  <c r="F90" i="9"/>
  <c r="G11" i="9"/>
  <c r="F11" i="9"/>
  <c r="F21" i="9"/>
  <c r="G21" i="9"/>
  <c r="G42" i="9"/>
  <c r="F42" i="9"/>
  <c r="F17" i="9"/>
  <c r="G17" i="9"/>
  <c r="G156" i="9"/>
  <c r="F156" i="9"/>
  <c r="D89" i="9"/>
  <c r="G14" i="9"/>
  <c r="F14" i="9"/>
  <c r="F7" i="9"/>
  <c r="G7" i="9"/>
  <c r="G36" i="9"/>
  <c r="F36" i="9"/>
  <c r="F48" i="9"/>
  <c r="G48" i="9"/>
  <c r="G78" i="9"/>
  <c r="F78" i="9"/>
  <c r="G175" i="9"/>
  <c r="F175" i="9"/>
  <c r="F136" i="9"/>
  <c r="G136" i="9"/>
  <c r="F178" i="9"/>
  <c r="G178" i="9"/>
  <c r="F101" i="9"/>
  <c r="G101" i="9"/>
  <c r="G113" i="9"/>
  <c r="F113" i="9"/>
  <c r="F135" i="9"/>
  <c r="G135" i="9"/>
  <c r="F112" i="9"/>
  <c r="G112" i="9"/>
  <c r="O55" i="13"/>
  <c r="Q8" i="13"/>
  <c r="G82" i="9"/>
  <c r="F82" i="9"/>
  <c r="F66" i="9"/>
  <c r="G66" i="9"/>
  <c r="G127" i="9"/>
  <c r="F127" i="9"/>
  <c r="G81" i="9"/>
  <c r="F81" i="9"/>
  <c r="G96" i="9"/>
  <c r="F96" i="9"/>
  <c r="F84" i="9"/>
  <c r="G84" i="9"/>
  <c r="G57" i="9"/>
  <c r="F57" i="9"/>
  <c r="F67" i="9"/>
  <c r="G67" i="9"/>
  <c r="F141" i="9"/>
  <c r="G141" i="9"/>
  <c r="G162" i="9"/>
  <c r="F162" i="9"/>
  <c r="G173" i="9"/>
  <c r="F173" i="9"/>
  <c r="G98" i="9"/>
  <c r="F98" i="9"/>
  <c r="G23" i="9"/>
  <c r="F23" i="9"/>
  <c r="F54" i="9"/>
  <c r="G54" i="9"/>
  <c r="F27" i="9"/>
  <c r="G27" i="9"/>
  <c r="G15" i="9"/>
  <c r="F15" i="9"/>
  <c r="F38" i="9"/>
  <c r="G38" i="9"/>
  <c r="G53" i="9"/>
  <c r="F53" i="9"/>
  <c r="G154" i="9"/>
  <c r="F154" i="9"/>
  <c r="N109" i="9"/>
  <c r="G164" i="9"/>
  <c r="G133" i="9"/>
  <c r="F174" i="9"/>
  <c r="F153" i="9"/>
  <c r="G58" i="9"/>
  <c r="F122" i="9"/>
  <c r="F19" i="9"/>
  <c r="G146" i="9"/>
  <c r="G161" i="9"/>
  <c r="F176" i="9"/>
  <c r="F172" i="9"/>
  <c r="F145" i="9"/>
  <c r="G50" i="9"/>
  <c r="G167" i="9"/>
  <c r="G45" i="9"/>
  <c r="G149" i="9"/>
  <c r="G140" i="9"/>
  <c r="F152" i="9"/>
  <c r="F31" i="9"/>
  <c r="G90" i="9"/>
  <c r="F119" i="9"/>
  <c r="F97" i="9"/>
  <c r="G73" i="9"/>
  <c r="G105" i="9"/>
  <c r="G43" i="9"/>
  <c r="G6" i="9"/>
  <c r="G72" i="9"/>
  <c r="G171" i="9"/>
  <c r="F170" i="9"/>
  <c r="G85" i="9"/>
  <c r="G169" i="9"/>
  <c r="F68" i="9"/>
  <c r="G106" i="9"/>
  <c r="G138" i="9"/>
  <c r="Q9" i="13"/>
  <c r="G107" i="9"/>
  <c r="G104" i="9"/>
  <c r="Q13" i="13"/>
  <c r="F22" i="9"/>
  <c r="Q18" i="13"/>
  <c r="F20" i="9"/>
  <c r="F56" i="9"/>
  <c r="F28" i="9"/>
  <c r="Q27" i="13"/>
  <c r="G69" i="9"/>
  <c r="F75" i="9"/>
  <c r="G120" i="9"/>
  <c r="Q29" i="13"/>
  <c r="F47" i="9"/>
  <c r="F64" i="9"/>
  <c r="G64" i="9"/>
  <c r="W150" i="8"/>
  <c r="AB150" i="8" s="1"/>
  <c r="W19" i="8"/>
  <c r="S89" i="8"/>
  <c r="W75" i="8"/>
  <c r="AB75" i="8" s="1"/>
  <c r="W82" i="8"/>
  <c r="W80" i="8"/>
  <c r="AB80" i="8" s="1"/>
  <c r="W148" i="8"/>
  <c r="S183" i="8"/>
  <c r="W177" i="8"/>
  <c r="AB177" i="8" s="1"/>
  <c r="W76" i="8"/>
  <c r="AB76" i="8" s="1"/>
  <c r="W72" i="8"/>
  <c r="AB72" i="8" s="1"/>
  <c r="W70" i="8"/>
  <c r="AB70" i="8" s="1"/>
  <c r="W63" i="8"/>
  <c r="AB63" i="8" s="1"/>
  <c r="W61" i="8"/>
  <c r="AB61" i="8" s="1"/>
  <c r="W170" i="8"/>
  <c r="AB170" i="8" s="1"/>
  <c r="W56" i="8"/>
  <c r="AB56" i="8" s="1"/>
  <c r="W169" i="8"/>
  <c r="AB169" i="8" s="1"/>
  <c r="W46" i="8"/>
  <c r="AB46" i="8" s="1"/>
  <c r="W45" i="8"/>
  <c r="AB45" i="8" s="1"/>
  <c r="W108" i="8"/>
  <c r="AB108" i="8" s="1"/>
  <c r="W42" i="8"/>
  <c r="AB42" i="8" s="1"/>
  <c r="W159" i="8"/>
  <c r="AB159" i="8" s="1"/>
  <c r="W102" i="8"/>
  <c r="AB102" i="8" s="1"/>
  <c r="W83" i="8"/>
  <c r="W84" i="8"/>
  <c r="W179" i="8"/>
  <c r="W180" i="8"/>
  <c r="W181" i="8"/>
  <c r="W151" i="8"/>
  <c r="AB151" i="8" s="1"/>
  <c r="W100" i="8"/>
  <c r="S111" i="8"/>
  <c r="W152" i="8"/>
  <c r="AB152" i="8" s="1"/>
  <c r="W165" i="8"/>
  <c r="AB165" i="8" s="1"/>
  <c r="W163" i="8"/>
  <c r="AB163" i="8" s="1"/>
  <c r="W47" i="8"/>
  <c r="AB47" i="8" s="1"/>
  <c r="W64" i="8"/>
  <c r="AB64" i="8" s="1"/>
  <c r="W176" i="8"/>
  <c r="AB176" i="8" s="1"/>
  <c r="W78" i="8"/>
  <c r="AB78" i="8" s="1"/>
  <c r="W182" i="8"/>
  <c r="U183" i="8"/>
  <c r="U111" i="8"/>
  <c r="AC150" i="8"/>
  <c r="AC19" i="8"/>
  <c r="AC75" i="8"/>
  <c r="AC80" i="8"/>
  <c r="AC148" i="8"/>
  <c r="AC177" i="8"/>
  <c r="AC76" i="8"/>
  <c r="AC72" i="8"/>
  <c r="AC70" i="8"/>
  <c r="AC63" i="8"/>
  <c r="AC61" i="8"/>
  <c r="AC170" i="8"/>
  <c r="AC56" i="8"/>
  <c r="AC169" i="8"/>
  <c r="AC46" i="8"/>
  <c r="AC45" i="8"/>
  <c r="AC108" i="8"/>
  <c r="AC42" i="8"/>
  <c r="AC159" i="8"/>
  <c r="AC102" i="8"/>
  <c r="AC151" i="8"/>
  <c r="AC100" i="8"/>
  <c r="AC152" i="8"/>
  <c r="AC165" i="8"/>
  <c r="AC163" i="8"/>
  <c r="AC47" i="8"/>
  <c r="AC64" i="8"/>
  <c r="AC176" i="8"/>
  <c r="AC78" i="8"/>
  <c r="N91" i="9"/>
  <c r="L111" i="9"/>
  <c r="Q8" i="9"/>
  <c r="O89" i="9"/>
  <c r="N8" i="9"/>
  <c r="L89" i="9"/>
  <c r="P89" i="9"/>
  <c r="M89" i="9"/>
  <c r="Q132" i="9"/>
  <c r="Q91" i="9"/>
  <c r="O111" i="9"/>
  <c r="Q148" i="9"/>
  <c r="Q121" i="9"/>
  <c r="Q137" i="9"/>
  <c r="Q33" i="9"/>
  <c r="Q26" i="9"/>
  <c r="Q144" i="9"/>
  <c r="Q76" i="9"/>
  <c r="Q115" i="9"/>
  <c r="N142" i="9"/>
  <c r="N94" i="9"/>
  <c r="N123" i="9"/>
  <c r="N115" i="9"/>
  <c r="N29" i="9"/>
  <c r="N132" i="9"/>
  <c r="U184" i="8" l="1"/>
  <c r="D184" i="9"/>
  <c r="H183" i="9"/>
  <c r="P184" i="9"/>
  <c r="N183" i="9"/>
  <c r="Q183" i="9"/>
  <c r="E183" i="9"/>
  <c r="Q111" i="9"/>
  <c r="G121" i="9"/>
  <c r="K111" i="9"/>
  <c r="G144" i="9"/>
  <c r="R48" i="4"/>
  <c r="S48" i="4" s="1"/>
  <c r="T48" i="4" s="1"/>
  <c r="R172" i="4"/>
  <c r="S172" i="4" s="1"/>
  <c r="T172" i="4" s="1"/>
  <c r="AD103" i="8"/>
  <c r="R60" i="4"/>
  <c r="S60" i="4" s="1"/>
  <c r="T60" i="4" s="1"/>
  <c r="R49" i="4"/>
  <c r="S49" i="4" s="1"/>
  <c r="T49" i="4" s="1"/>
  <c r="AD11" i="8"/>
  <c r="R127" i="4"/>
  <c r="S127" i="4" s="1"/>
  <c r="T127" i="4" s="1"/>
  <c r="AD133" i="8"/>
  <c r="AD140" i="8"/>
  <c r="R113" i="4"/>
  <c r="S113" i="4" s="1"/>
  <c r="T113" i="4" s="1"/>
  <c r="E182" i="4"/>
  <c r="L113" i="4" s="1"/>
  <c r="R168" i="4"/>
  <c r="S168" i="4" s="1"/>
  <c r="T168" i="4" s="1"/>
  <c r="R103" i="4"/>
  <c r="S103" i="4" s="1"/>
  <c r="T103" i="4" s="1"/>
  <c r="AD66" i="8"/>
  <c r="AD91" i="8"/>
  <c r="J111" i="8"/>
  <c r="X103" i="8" s="1"/>
  <c r="AD64" i="8"/>
  <c r="R24" i="4"/>
  <c r="S24" i="4" s="1"/>
  <c r="T24" i="4" s="1"/>
  <c r="AD47" i="8"/>
  <c r="AD100" i="8"/>
  <c r="AD98" i="8"/>
  <c r="R73" i="4"/>
  <c r="S73" i="4" s="1"/>
  <c r="T73" i="4" s="1"/>
  <c r="R169" i="4"/>
  <c r="S169" i="4" s="1"/>
  <c r="T169" i="4" s="1"/>
  <c r="R41" i="4"/>
  <c r="S41" i="4" s="1"/>
  <c r="T41" i="4" s="1"/>
  <c r="R170" i="4"/>
  <c r="S170" i="4" s="1"/>
  <c r="T170" i="4" s="1"/>
  <c r="AD163" i="8"/>
  <c r="R174" i="4"/>
  <c r="S174" i="4" s="1"/>
  <c r="T174" i="4" s="1"/>
  <c r="AD77" i="8"/>
  <c r="N182" i="12"/>
  <c r="S124" i="12" s="1"/>
  <c r="AD50" i="8"/>
  <c r="R131" i="4"/>
  <c r="S131" i="4" s="1"/>
  <c r="T131" i="4" s="1"/>
  <c r="K131" i="4"/>
  <c r="O131" i="4"/>
  <c r="M131" i="4"/>
  <c r="AD38" i="8"/>
  <c r="R151" i="4"/>
  <c r="S151" i="4" s="1"/>
  <c r="T151" i="4" s="1"/>
  <c r="O151" i="4"/>
  <c r="N151" i="4"/>
  <c r="L151" i="4"/>
  <c r="M151" i="4"/>
  <c r="R147" i="4"/>
  <c r="S147" i="4" s="1"/>
  <c r="T147" i="4" s="1"/>
  <c r="N147" i="4"/>
  <c r="O147" i="4"/>
  <c r="M147" i="4"/>
  <c r="L147" i="4"/>
  <c r="K147" i="4"/>
  <c r="R128" i="4"/>
  <c r="S128" i="4" s="1"/>
  <c r="T128" i="4" s="1"/>
  <c r="M128" i="4"/>
  <c r="K128" i="4"/>
  <c r="L128" i="4"/>
  <c r="O128" i="4"/>
  <c r="N128" i="4"/>
  <c r="N181" i="4"/>
  <c r="M181" i="4"/>
  <c r="O181" i="4"/>
  <c r="K181" i="4"/>
  <c r="L181" i="4"/>
  <c r="AD127" i="8"/>
  <c r="R82" i="4"/>
  <c r="S82" i="4" s="1"/>
  <c r="T82" i="4" s="1"/>
  <c r="AD168" i="8"/>
  <c r="R107" i="4"/>
  <c r="S107" i="4" s="1"/>
  <c r="T107" i="4" s="1"/>
  <c r="AD16" i="8"/>
  <c r="AD52" i="8"/>
  <c r="R35" i="4"/>
  <c r="S35" i="4" s="1"/>
  <c r="T35" i="4" s="1"/>
  <c r="R5" i="4"/>
  <c r="S5" i="4" s="1"/>
  <c r="T5" i="4" s="1"/>
  <c r="E88" i="4"/>
  <c r="M48" i="4" s="1"/>
  <c r="R25" i="4"/>
  <c r="S25" i="4" s="1"/>
  <c r="T25" i="4" s="1"/>
  <c r="AD115" i="8"/>
  <c r="J183" i="8"/>
  <c r="AH133" i="8" s="1"/>
  <c r="AD146" i="8"/>
  <c r="R150" i="4"/>
  <c r="S150" i="4" s="1"/>
  <c r="T150" i="4" s="1"/>
  <c r="O150" i="4"/>
  <c r="K150" i="4"/>
  <c r="L150" i="4"/>
  <c r="M150" i="4"/>
  <c r="N150" i="4"/>
  <c r="AD166" i="8"/>
  <c r="AD27" i="8"/>
  <c r="R102" i="4"/>
  <c r="S102" i="4" s="1"/>
  <c r="T102" i="4" s="1"/>
  <c r="AD7" i="8"/>
  <c r="J89" i="8"/>
  <c r="X11" i="8" s="1"/>
  <c r="AD26" i="8"/>
  <c r="AD92" i="8"/>
  <c r="AD41" i="8"/>
  <c r="R62" i="4"/>
  <c r="S62" i="4" s="1"/>
  <c r="T62" i="4" s="1"/>
  <c r="N110" i="12"/>
  <c r="O107" i="12" s="1"/>
  <c r="R138" i="4"/>
  <c r="S138" i="4" s="1"/>
  <c r="T138" i="4" s="1"/>
  <c r="N138" i="4"/>
  <c r="M138" i="4"/>
  <c r="L138" i="4"/>
  <c r="O138" i="4"/>
  <c r="K138" i="4"/>
  <c r="AD125" i="8"/>
  <c r="X125" i="8"/>
  <c r="AD145" i="8"/>
  <c r="AH145" i="8"/>
  <c r="AE183" i="8"/>
  <c r="M184" i="8"/>
  <c r="AA183" i="8"/>
  <c r="R144" i="4"/>
  <c r="S144" i="4" s="1"/>
  <c r="T144" i="4" s="1"/>
  <c r="L144" i="4"/>
  <c r="K144" i="4"/>
  <c r="N144" i="4"/>
  <c r="O144" i="4"/>
  <c r="M144" i="4"/>
  <c r="N88" i="12"/>
  <c r="T26" i="12" s="1"/>
  <c r="R46" i="4"/>
  <c r="S46" i="4" s="1"/>
  <c r="T46" i="4" s="1"/>
  <c r="AD123" i="8"/>
  <c r="AG123" i="8"/>
  <c r="AD117" i="8"/>
  <c r="AF117" i="8"/>
  <c r="AD99" i="8"/>
  <c r="R124" i="4"/>
  <c r="S124" i="4" s="1"/>
  <c r="T124" i="4" s="1"/>
  <c r="M124" i="4"/>
  <c r="L124" i="4"/>
  <c r="N124" i="4"/>
  <c r="O124" i="4"/>
  <c r="K124" i="4"/>
  <c r="R181" i="12"/>
  <c r="R133" i="4"/>
  <c r="S133" i="4" s="1"/>
  <c r="T133" i="4" s="1"/>
  <c r="K133" i="4"/>
  <c r="O133" i="4"/>
  <c r="N133" i="4"/>
  <c r="M133" i="4"/>
  <c r="L133" i="4"/>
  <c r="R63" i="4"/>
  <c r="S63" i="4" s="1"/>
  <c r="T63" i="4" s="1"/>
  <c r="AD171" i="8"/>
  <c r="AF171" i="8"/>
  <c r="AD126" i="8"/>
  <c r="AH126" i="8"/>
  <c r="AD144" i="8"/>
  <c r="AG144" i="8"/>
  <c r="AD24" i="8"/>
  <c r="X24" i="8"/>
  <c r="AG24" i="8"/>
  <c r="AD143" i="8"/>
  <c r="X143" i="8"/>
  <c r="R50" i="4"/>
  <c r="S50" i="4" s="1"/>
  <c r="T50" i="4" s="1"/>
  <c r="AD152" i="8"/>
  <c r="R91" i="12"/>
  <c r="T99" i="12"/>
  <c r="AD174" i="8"/>
  <c r="AG174" i="8"/>
  <c r="R64" i="4"/>
  <c r="S64" i="4" s="1"/>
  <c r="T64" i="4" s="1"/>
  <c r="AD44" i="8"/>
  <c r="X44" i="8"/>
  <c r="AG44" i="8"/>
  <c r="AA111" i="8"/>
  <c r="AE111" i="8"/>
  <c r="AD176" i="8"/>
  <c r="AG176" i="8"/>
  <c r="AD74" i="8"/>
  <c r="AF74" i="8"/>
  <c r="AH74" i="8"/>
  <c r="R176" i="4"/>
  <c r="S176" i="4" s="1"/>
  <c r="T176" i="4" s="1"/>
  <c r="N176" i="4"/>
  <c r="L176" i="4"/>
  <c r="M176" i="4"/>
  <c r="K176" i="4"/>
  <c r="O176" i="4"/>
  <c r="R162" i="4"/>
  <c r="S162" i="4" s="1"/>
  <c r="T162" i="4" s="1"/>
  <c r="N162" i="4"/>
  <c r="K162" i="4"/>
  <c r="L162" i="4"/>
  <c r="M162" i="4"/>
  <c r="O162" i="4"/>
  <c r="P177" i="12"/>
  <c r="O96" i="12"/>
  <c r="AD162" i="8"/>
  <c r="AG162" i="8"/>
  <c r="R14" i="4"/>
  <c r="S14" i="4" s="1"/>
  <c r="T14" i="4" s="1"/>
  <c r="R93" i="4"/>
  <c r="S93" i="4" s="1"/>
  <c r="T93" i="4" s="1"/>
  <c r="E110" i="4"/>
  <c r="R97" i="4"/>
  <c r="S97" i="4" s="1"/>
  <c r="T97" i="4" s="1"/>
  <c r="R105" i="4"/>
  <c r="S105" i="4" s="1"/>
  <c r="T105" i="4" s="1"/>
  <c r="R136" i="4"/>
  <c r="S136" i="4" s="1"/>
  <c r="T136" i="4" s="1"/>
  <c r="L136" i="4"/>
  <c r="M136" i="4"/>
  <c r="N136" i="4"/>
  <c r="O136" i="4"/>
  <c r="K136" i="4"/>
  <c r="AD139" i="8"/>
  <c r="AH139" i="8"/>
  <c r="AD48" i="8"/>
  <c r="AH48" i="8"/>
  <c r="AF48" i="8"/>
  <c r="AD33" i="8"/>
  <c r="AF33" i="8"/>
  <c r="AG33" i="8"/>
  <c r="AD78" i="8"/>
  <c r="AG78" i="8"/>
  <c r="R166" i="4"/>
  <c r="S166" i="4" s="1"/>
  <c r="T166" i="4" s="1"/>
  <c r="O166" i="4"/>
  <c r="K166" i="4"/>
  <c r="M166" i="4"/>
  <c r="L166" i="4"/>
  <c r="N166" i="4"/>
  <c r="AD151" i="8"/>
  <c r="R16" i="4"/>
  <c r="S16" i="4" s="1"/>
  <c r="T16" i="4" s="1"/>
  <c r="AD67" i="8"/>
  <c r="X67" i="8"/>
  <c r="AH67" i="8"/>
  <c r="AD55" i="8"/>
  <c r="AG55" i="8"/>
  <c r="AF55" i="8"/>
  <c r="AD164" i="8"/>
  <c r="AF164" i="8"/>
  <c r="R27" i="4"/>
  <c r="S27" i="4" s="1"/>
  <c r="T27" i="4" s="1"/>
  <c r="R83" i="4"/>
  <c r="S83" i="4" s="1"/>
  <c r="T83" i="4" s="1"/>
  <c r="R177" i="4"/>
  <c r="S177" i="4" s="1"/>
  <c r="T177" i="4" s="1"/>
  <c r="L177" i="4"/>
  <c r="O177" i="4"/>
  <c r="N177" i="4"/>
  <c r="K177" i="4"/>
  <c r="M177" i="4"/>
  <c r="AD121" i="8"/>
  <c r="AG121" i="8"/>
  <c r="AD165" i="8"/>
  <c r="AH165" i="8"/>
  <c r="R143" i="4"/>
  <c r="S143" i="4" s="1"/>
  <c r="T143" i="4" s="1"/>
  <c r="O143" i="4"/>
  <c r="L143" i="4"/>
  <c r="M143" i="4"/>
  <c r="N143" i="4"/>
  <c r="K143" i="4"/>
  <c r="R132" i="4"/>
  <c r="S132" i="4" s="1"/>
  <c r="T132" i="4" s="1"/>
  <c r="M132" i="4"/>
  <c r="L132" i="4"/>
  <c r="O132" i="4"/>
  <c r="K132" i="4"/>
  <c r="N132" i="4"/>
  <c r="R12" i="4"/>
  <c r="S12" i="4" s="1"/>
  <c r="T12" i="4" s="1"/>
  <c r="R175" i="4"/>
  <c r="S175" i="4" s="1"/>
  <c r="T175" i="4" s="1"/>
  <c r="K175" i="4"/>
  <c r="L175" i="4"/>
  <c r="O175" i="4"/>
  <c r="N175" i="4"/>
  <c r="M175" i="4"/>
  <c r="R18" i="4"/>
  <c r="S18" i="4" s="1"/>
  <c r="T18" i="4" s="1"/>
  <c r="R171" i="4"/>
  <c r="S171" i="4" s="1"/>
  <c r="T171" i="4" s="1"/>
  <c r="N171" i="4"/>
  <c r="O171" i="4"/>
  <c r="M171" i="4"/>
  <c r="L171" i="4"/>
  <c r="K171" i="4"/>
  <c r="K121" i="9"/>
  <c r="J121" i="9"/>
  <c r="J89" i="9"/>
  <c r="J33" i="9"/>
  <c r="K33" i="9"/>
  <c r="K89" i="9" s="1"/>
  <c r="M184" i="9"/>
  <c r="J111" i="9"/>
  <c r="T55" i="13"/>
  <c r="L184" i="9"/>
  <c r="H89" i="9"/>
  <c r="F26" i="9"/>
  <c r="F132" i="9"/>
  <c r="K132" i="9"/>
  <c r="J132" i="9"/>
  <c r="I184" i="9"/>
  <c r="G111" i="9"/>
  <c r="G47" i="9"/>
  <c r="F107" i="9"/>
  <c r="G68" i="9"/>
  <c r="F85" i="9"/>
  <c r="F43" i="9"/>
  <c r="F105" i="9"/>
  <c r="F111" i="9" s="1"/>
  <c r="G119" i="9"/>
  <c r="F149" i="9"/>
  <c r="G145" i="9"/>
  <c r="G176" i="9"/>
  <c r="F58" i="9"/>
  <c r="E89" i="9"/>
  <c r="Q55" i="13"/>
  <c r="F171" i="9"/>
  <c r="F6" i="9"/>
  <c r="G153" i="9"/>
  <c r="G174" i="9"/>
  <c r="P55" i="13"/>
  <c r="F140" i="9"/>
  <c r="F50" i="9"/>
  <c r="G172" i="9"/>
  <c r="F161" i="9"/>
  <c r="F133" i="9"/>
  <c r="O184" i="9"/>
  <c r="E111" i="9"/>
  <c r="G31" i="9"/>
  <c r="S184" i="8"/>
  <c r="AB148" i="8"/>
  <c r="W183" i="8"/>
  <c r="AB100" i="8"/>
  <c r="W111" i="8"/>
  <c r="AB111" i="8" s="1"/>
  <c r="AB19" i="8"/>
  <c r="W89" i="8"/>
  <c r="N89" i="9"/>
  <c r="N111" i="9"/>
  <c r="Q89" i="9"/>
  <c r="AF121" i="8" l="1"/>
  <c r="X164" i="8"/>
  <c r="AH151" i="8"/>
  <c r="AH162" i="8"/>
  <c r="AH176" i="8"/>
  <c r="AG126" i="8"/>
  <c r="AG125" i="8"/>
  <c r="AG152" i="8"/>
  <c r="X145" i="8"/>
  <c r="AF165" i="8"/>
  <c r="X121" i="8"/>
  <c r="AG164" i="8"/>
  <c r="AF151" i="8"/>
  <c r="AG139" i="8"/>
  <c r="AF162" i="8"/>
  <c r="X176" i="8"/>
  <c r="AF176" i="8"/>
  <c r="AH174" i="8"/>
  <c r="AF152" i="8"/>
  <c r="AF143" i="8"/>
  <c r="AH144" i="8"/>
  <c r="X126" i="8"/>
  <c r="AG171" i="8"/>
  <c r="X117" i="8"/>
  <c r="X123" i="8"/>
  <c r="AF145" i="8"/>
  <c r="AF125" i="8"/>
  <c r="AG166" i="8"/>
  <c r="AG165" i="8"/>
  <c r="X139" i="8"/>
  <c r="AF174" i="8"/>
  <c r="AH143" i="8"/>
  <c r="X144" i="8"/>
  <c r="AH171" i="8"/>
  <c r="P125" i="12"/>
  <c r="AH117" i="8"/>
  <c r="AH123" i="8"/>
  <c r="AF166" i="8"/>
  <c r="AG182" i="8"/>
  <c r="F183" i="9"/>
  <c r="AH121" i="8"/>
  <c r="AH164" i="8"/>
  <c r="AG151" i="8"/>
  <c r="AF139" i="8"/>
  <c r="R35" i="12"/>
  <c r="X162" i="8"/>
  <c r="T163" i="12"/>
  <c r="X174" i="8"/>
  <c r="AH152" i="8"/>
  <c r="AG143" i="8"/>
  <c r="AF144" i="8"/>
  <c r="AF126" i="8"/>
  <c r="X171" i="8"/>
  <c r="AG117" i="8"/>
  <c r="AF123" i="8"/>
  <c r="AG145" i="8"/>
  <c r="AH125" i="8"/>
  <c r="O172" i="12"/>
  <c r="AF115" i="8"/>
  <c r="J183" i="9"/>
  <c r="J184" i="9" s="1"/>
  <c r="P18" i="12"/>
  <c r="O84" i="12"/>
  <c r="N14" i="4"/>
  <c r="K63" i="4"/>
  <c r="S81" i="12"/>
  <c r="L83" i="4"/>
  <c r="T64" i="12"/>
  <c r="P65" i="12"/>
  <c r="AF182" i="8"/>
  <c r="Q81" i="12"/>
  <c r="O59" i="12"/>
  <c r="P39" i="12"/>
  <c r="K183" i="9"/>
  <c r="K184" i="9" s="1"/>
  <c r="G183" i="9"/>
  <c r="K170" i="4"/>
  <c r="K169" i="4"/>
  <c r="L131" i="4"/>
  <c r="L174" i="4"/>
  <c r="M170" i="4"/>
  <c r="L169" i="4"/>
  <c r="S147" i="12"/>
  <c r="M27" i="4"/>
  <c r="X55" i="8"/>
  <c r="AF67" i="8"/>
  <c r="T18" i="12"/>
  <c r="AH78" i="8"/>
  <c r="AH33" i="8"/>
  <c r="AG48" i="8"/>
  <c r="O49" i="12"/>
  <c r="P17" i="12"/>
  <c r="AG74" i="8"/>
  <c r="AH44" i="8"/>
  <c r="O64" i="4"/>
  <c r="L50" i="4"/>
  <c r="AH24" i="8"/>
  <c r="S181" i="12"/>
  <c r="AG92" i="8"/>
  <c r="S163" i="12"/>
  <c r="R64" i="12"/>
  <c r="N18" i="4"/>
  <c r="O12" i="4"/>
  <c r="O79" i="12"/>
  <c r="O83" i="4"/>
  <c r="AH55" i="8"/>
  <c r="AG67" i="8"/>
  <c r="O16" i="4"/>
  <c r="AF78" i="8"/>
  <c r="X33" i="8"/>
  <c r="X48" i="8"/>
  <c r="Q124" i="12"/>
  <c r="O173" i="12"/>
  <c r="O51" i="12"/>
  <c r="X74" i="8"/>
  <c r="AF44" i="8"/>
  <c r="S23" i="12"/>
  <c r="AF24" i="8"/>
  <c r="O23" i="12"/>
  <c r="AF99" i="8"/>
  <c r="O46" i="4"/>
  <c r="T177" i="12"/>
  <c r="X146" i="8"/>
  <c r="K151" i="4"/>
  <c r="N131" i="4"/>
  <c r="O174" i="4"/>
  <c r="L170" i="4"/>
  <c r="AG100" i="8"/>
  <c r="AH41" i="8"/>
  <c r="AF98" i="8"/>
  <c r="R23" i="12"/>
  <c r="O169" i="4"/>
  <c r="N184" i="9"/>
  <c r="P6" i="12"/>
  <c r="AG41" i="8"/>
  <c r="AH26" i="8"/>
  <c r="X7" i="8"/>
  <c r="O70" i="12"/>
  <c r="AG38" i="8"/>
  <c r="AH50" i="8"/>
  <c r="AH47" i="8"/>
  <c r="R25" i="12"/>
  <c r="N113" i="4"/>
  <c r="AG11" i="8"/>
  <c r="O39" i="12"/>
  <c r="T23" i="12"/>
  <c r="AG26" i="8"/>
  <c r="AG7" i="8"/>
  <c r="AH166" i="8"/>
  <c r="AH146" i="8"/>
  <c r="AG115" i="8"/>
  <c r="Q35" i="12"/>
  <c r="AH168" i="8"/>
  <c r="T17" i="12"/>
  <c r="S79" i="12"/>
  <c r="O52" i="12"/>
  <c r="Q4" i="12"/>
  <c r="K168" i="4"/>
  <c r="M113" i="4"/>
  <c r="AG140" i="8"/>
  <c r="M127" i="4"/>
  <c r="O172" i="4"/>
  <c r="P79" i="12"/>
  <c r="P4" i="12"/>
  <c r="AF41" i="8"/>
  <c r="X26" i="8"/>
  <c r="AF7" i="8"/>
  <c r="AH27" i="8"/>
  <c r="X64" i="8"/>
  <c r="AF146" i="8"/>
  <c r="AH115" i="8"/>
  <c r="AH52" i="8"/>
  <c r="X16" i="8"/>
  <c r="AF168" i="8"/>
  <c r="AG127" i="8"/>
  <c r="AF64" i="8"/>
  <c r="X66" i="8"/>
  <c r="O168" i="4"/>
  <c r="O25" i="12"/>
  <c r="AG27" i="8"/>
  <c r="AG77" i="8"/>
  <c r="O54" i="12"/>
  <c r="X133" i="8"/>
  <c r="T61" i="12"/>
  <c r="L106" i="4"/>
  <c r="K94" i="4"/>
  <c r="K96" i="4"/>
  <c r="N98" i="4"/>
  <c r="L98" i="4"/>
  <c r="K104" i="4"/>
  <c r="L96" i="4"/>
  <c r="N92" i="4"/>
  <c r="M98" i="4"/>
  <c r="O92" i="4"/>
  <c r="M90" i="4"/>
  <c r="M92" i="4"/>
  <c r="O94" i="4"/>
  <c r="N96" i="4"/>
  <c r="K92" i="4"/>
  <c r="K98" i="4"/>
  <c r="M100" i="4"/>
  <c r="O96" i="4"/>
  <c r="M104" i="4"/>
  <c r="O104" i="4"/>
  <c r="K100" i="4"/>
  <c r="K90" i="4"/>
  <c r="N94" i="4"/>
  <c r="O90" i="4"/>
  <c r="M96" i="4"/>
  <c r="L90" i="4"/>
  <c r="L100" i="4"/>
  <c r="O98" i="4"/>
  <c r="M94" i="4"/>
  <c r="L92" i="4"/>
  <c r="N90" i="4"/>
  <c r="L104" i="4"/>
  <c r="L94" i="4"/>
  <c r="N104" i="4"/>
  <c r="N100" i="4"/>
  <c r="N89" i="4"/>
  <c r="N91" i="4"/>
  <c r="M89" i="4"/>
  <c r="O100" i="4"/>
  <c r="N95" i="4"/>
  <c r="L91" i="4"/>
  <c r="N106" i="4"/>
  <c r="L89" i="4"/>
  <c r="M95" i="4"/>
  <c r="M106" i="4"/>
  <c r="O106" i="4"/>
  <c r="O89" i="4"/>
  <c r="O91" i="4"/>
  <c r="K99" i="4"/>
  <c r="M109" i="4"/>
  <c r="N101" i="4"/>
  <c r="O101" i="4"/>
  <c r="K91" i="4"/>
  <c r="M91" i="4"/>
  <c r="K95" i="4"/>
  <c r="N99" i="4"/>
  <c r="L99" i="4"/>
  <c r="O99" i="4"/>
  <c r="O109" i="4"/>
  <c r="L95" i="4"/>
  <c r="L109" i="4"/>
  <c r="L101" i="4"/>
  <c r="R110" i="4"/>
  <c r="S110" i="4" s="1"/>
  <c r="M101" i="4"/>
  <c r="O95" i="4"/>
  <c r="K89" i="4"/>
  <c r="M99" i="4"/>
  <c r="N109" i="4"/>
  <c r="K109" i="4"/>
  <c r="K101" i="4"/>
  <c r="K106" i="4"/>
  <c r="T89" i="12"/>
  <c r="Q97" i="12"/>
  <c r="M102" i="4"/>
  <c r="K25" i="4"/>
  <c r="L35" i="4"/>
  <c r="S105" i="12"/>
  <c r="K82" i="4"/>
  <c r="T152" i="12"/>
  <c r="T105" i="12"/>
  <c r="P147" i="12"/>
  <c r="AG110" i="8"/>
  <c r="S144" i="12"/>
  <c r="M60" i="4"/>
  <c r="L48" i="4"/>
  <c r="N48" i="4"/>
  <c r="R130" i="12"/>
  <c r="P115" i="12"/>
  <c r="O93" i="12"/>
  <c r="S99" i="12"/>
  <c r="Q145" i="12"/>
  <c r="P145" i="12"/>
  <c r="K83" i="4"/>
  <c r="K27" i="4"/>
  <c r="N16" i="4"/>
  <c r="K105" i="4"/>
  <c r="T121" i="12"/>
  <c r="N97" i="4"/>
  <c r="M97" i="4"/>
  <c r="M93" i="4"/>
  <c r="M14" i="4"/>
  <c r="T124" i="12"/>
  <c r="R162" i="12"/>
  <c r="M64" i="4"/>
  <c r="O174" i="12"/>
  <c r="K50" i="4"/>
  <c r="M63" i="4"/>
  <c r="T181" i="12"/>
  <c r="O152" i="12"/>
  <c r="Q107" i="12"/>
  <c r="S149" i="12"/>
  <c r="X99" i="8"/>
  <c r="K46" i="4"/>
  <c r="S86" i="12"/>
  <c r="T86" i="12"/>
  <c r="T87" i="12"/>
  <c r="Q9" i="12"/>
  <c r="S50" i="12"/>
  <c r="P75" i="12"/>
  <c r="R31" i="12"/>
  <c r="R82" i="12"/>
  <c r="Q59" i="12"/>
  <c r="R51" i="12"/>
  <c r="S8" i="12"/>
  <c r="P47" i="12"/>
  <c r="Q5" i="12"/>
  <c r="Q51" i="12"/>
  <c r="T82" i="12"/>
  <c r="S80" i="12"/>
  <c r="S51" i="12"/>
  <c r="S82" i="12"/>
  <c r="R47" i="12"/>
  <c r="R86" i="12"/>
  <c r="Q86" i="12"/>
  <c r="P87" i="12"/>
  <c r="R9" i="12"/>
  <c r="Q50" i="12"/>
  <c r="T50" i="12"/>
  <c r="P54" i="12"/>
  <c r="T72" i="12"/>
  <c r="S59" i="12"/>
  <c r="T75" i="12"/>
  <c r="T8" i="12"/>
  <c r="S40" i="12"/>
  <c r="T63" i="12"/>
  <c r="R72" i="12"/>
  <c r="R54" i="12"/>
  <c r="Q31" i="12"/>
  <c r="S5" i="12"/>
  <c r="R59" i="12"/>
  <c r="P51" i="12"/>
  <c r="S72" i="12"/>
  <c r="P63" i="12"/>
  <c r="S87" i="12"/>
  <c r="O87" i="12"/>
  <c r="R87" i="12"/>
  <c r="T9" i="12"/>
  <c r="P9" i="12"/>
  <c r="T59" i="12"/>
  <c r="R8" i="12"/>
  <c r="S47" i="12"/>
  <c r="Q54" i="12"/>
  <c r="S75" i="12"/>
  <c r="Q82" i="12"/>
  <c r="S63" i="12"/>
  <c r="P40" i="12"/>
  <c r="T31" i="12"/>
  <c r="P72" i="12"/>
  <c r="Q63" i="12"/>
  <c r="R75" i="12"/>
  <c r="T40" i="12"/>
  <c r="S11" i="12"/>
  <c r="O86" i="12"/>
  <c r="P86" i="12"/>
  <c r="Q87" i="12"/>
  <c r="P50" i="12"/>
  <c r="S9" i="12"/>
  <c r="Q8" i="12"/>
  <c r="P59" i="12"/>
  <c r="Q75" i="12"/>
  <c r="R63" i="12"/>
  <c r="T54" i="12"/>
  <c r="S31" i="12"/>
  <c r="Q72" i="12"/>
  <c r="Q47" i="12"/>
  <c r="R80" i="12"/>
  <c r="T47" i="12"/>
  <c r="T51" i="12"/>
  <c r="P8" i="12"/>
  <c r="R40" i="12"/>
  <c r="P11" i="12"/>
  <c r="S54" i="12"/>
  <c r="P31" i="12"/>
  <c r="Q40" i="12"/>
  <c r="T80" i="12"/>
  <c r="T49" i="12"/>
  <c r="S7" i="12"/>
  <c r="T38" i="12"/>
  <c r="T15" i="12"/>
  <c r="S37" i="12"/>
  <c r="S20" i="12"/>
  <c r="R38" i="12"/>
  <c r="Q66" i="12"/>
  <c r="R37" i="12"/>
  <c r="T55" i="12"/>
  <c r="T30" i="12"/>
  <c r="P53" i="12"/>
  <c r="S49" i="12"/>
  <c r="T7" i="12"/>
  <c r="Q15" i="12"/>
  <c r="T20" i="12"/>
  <c r="S62" i="12"/>
  <c r="P22" i="12"/>
  <c r="P10" i="12"/>
  <c r="S56" i="12"/>
  <c r="P48" i="12"/>
  <c r="Q83" i="12"/>
  <c r="R83" i="12"/>
  <c r="Q58" i="12"/>
  <c r="R48" i="12"/>
  <c r="Q24" i="12"/>
  <c r="T24" i="12"/>
  <c r="R58" i="12"/>
  <c r="P58" i="12"/>
  <c r="S77" i="12"/>
  <c r="Q36" i="12"/>
  <c r="P69" i="12"/>
  <c r="T21" i="12"/>
  <c r="P60" i="12"/>
  <c r="T76" i="12"/>
  <c r="S21" i="12"/>
  <c r="T60" i="12"/>
  <c r="R57" i="12"/>
  <c r="Q76" i="12"/>
  <c r="S29" i="12"/>
  <c r="T57" i="12"/>
  <c r="P46" i="12"/>
  <c r="R55" i="12"/>
  <c r="P38" i="12"/>
  <c r="S66" i="12"/>
  <c r="Q20" i="12"/>
  <c r="R68" i="12"/>
  <c r="Q34" i="12"/>
  <c r="R45" i="12"/>
  <c r="R10" i="12"/>
  <c r="R56" i="12"/>
  <c r="T67" i="12"/>
  <c r="T16" i="12"/>
  <c r="R28" i="12"/>
  <c r="Q56" i="12"/>
  <c r="Q48" i="12"/>
  <c r="S42" i="12"/>
  <c r="P32" i="12"/>
  <c r="T85" i="12"/>
  <c r="P83" i="12"/>
  <c r="R32" i="12"/>
  <c r="S24" i="12"/>
  <c r="P24" i="12"/>
  <c r="Q42" i="12"/>
  <c r="T43" i="12"/>
  <c r="P77" i="12"/>
  <c r="S60" i="12"/>
  <c r="Q41" i="12"/>
  <c r="R21" i="12"/>
  <c r="P43" i="12"/>
  <c r="P76" i="12"/>
  <c r="Q77" i="12"/>
  <c r="S43" i="12"/>
  <c r="Q46" i="12"/>
  <c r="P36" i="12"/>
  <c r="T36" i="12"/>
  <c r="T53" i="12"/>
  <c r="S38" i="12"/>
  <c r="R15" i="12"/>
  <c r="T66" i="12"/>
  <c r="Q37" i="12"/>
  <c r="S16" i="12"/>
  <c r="R62" i="12"/>
  <c r="T19" i="12"/>
  <c r="Q22" i="12"/>
  <c r="S28" i="12"/>
  <c r="T12" i="12"/>
  <c r="T56" i="12"/>
  <c r="P44" i="12"/>
  <c r="Q16" i="12"/>
  <c r="P34" i="12"/>
  <c r="R27" i="12"/>
  <c r="T45" i="12"/>
  <c r="S12" i="12"/>
  <c r="P82" i="12"/>
  <c r="S83" i="12"/>
  <c r="Q74" i="12"/>
  <c r="T58" i="12"/>
  <c r="S32" i="12"/>
  <c r="T32" i="12"/>
  <c r="S58" i="12"/>
  <c r="R42" i="12"/>
  <c r="P42" i="12"/>
  <c r="R24" i="12"/>
  <c r="Q57" i="12"/>
  <c r="Q43" i="12"/>
  <c r="Q60" i="12"/>
  <c r="R76" i="12"/>
  <c r="S36" i="12"/>
  <c r="S69" i="12"/>
  <c r="S74" i="12"/>
  <c r="R77" i="12"/>
  <c r="R46" i="12"/>
  <c r="P21" i="12"/>
  <c r="S41" i="12"/>
  <c r="S76" i="12"/>
  <c r="Q85" i="12"/>
  <c r="P29" i="12"/>
  <c r="P30" i="12"/>
  <c r="P15" i="12"/>
  <c r="Q44" i="12"/>
  <c r="P16" i="12"/>
  <c r="P62" i="12"/>
  <c r="S27" i="12"/>
  <c r="R12" i="12"/>
  <c r="R14" i="12"/>
  <c r="S34" i="12"/>
  <c r="S22" i="12"/>
  <c r="Q14" i="12"/>
  <c r="R67" i="12"/>
  <c r="T29" i="12"/>
  <c r="T48" i="12"/>
  <c r="S48" i="12"/>
  <c r="P85" i="12"/>
  <c r="T83" i="12"/>
  <c r="S85" i="12"/>
  <c r="T42" i="12"/>
  <c r="Q32" i="12"/>
  <c r="R85" i="12"/>
  <c r="T46" i="12"/>
  <c r="P41" i="12"/>
  <c r="P74" i="12"/>
  <c r="Q69" i="12"/>
  <c r="P57" i="12"/>
  <c r="T77" i="12"/>
  <c r="T41" i="12"/>
  <c r="S46" i="12"/>
  <c r="T69" i="12"/>
  <c r="R41" i="12"/>
  <c r="R36" i="12"/>
  <c r="S57" i="12"/>
  <c r="Q21" i="12"/>
  <c r="Q29" i="12"/>
  <c r="T74" i="12"/>
  <c r="S55" i="12"/>
  <c r="R7" i="12"/>
  <c r="P20" i="12"/>
  <c r="P84" i="12"/>
  <c r="P80" i="12"/>
  <c r="R53" i="12"/>
  <c r="P68" i="12"/>
  <c r="P19" i="12"/>
  <c r="T27" i="12"/>
  <c r="T28" i="12"/>
  <c r="Q10" i="12"/>
  <c r="P12" i="12"/>
  <c r="P14" i="12"/>
  <c r="Q80" i="12"/>
  <c r="R49" i="12"/>
  <c r="Q7" i="12"/>
  <c r="S53" i="12"/>
  <c r="R20" i="12"/>
  <c r="R44" i="12"/>
  <c r="R16" i="12"/>
  <c r="Q55" i="12"/>
  <c r="Q30" i="12"/>
  <c r="P66" i="12"/>
  <c r="Q68" i="12"/>
  <c r="T62" i="12"/>
  <c r="Q19" i="12"/>
  <c r="S45" i="12"/>
  <c r="P28" i="12"/>
  <c r="P56" i="12"/>
  <c r="P7" i="12"/>
  <c r="R66" i="12"/>
  <c r="T37" i="12"/>
  <c r="T84" i="12"/>
  <c r="Q11" i="12"/>
  <c r="Q49" i="12"/>
  <c r="P37" i="12"/>
  <c r="S44" i="12"/>
  <c r="S84" i="12"/>
  <c r="P45" i="12"/>
  <c r="S67" i="12"/>
  <c r="T5" i="12"/>
  <c r="P55" i="12"/>
  <c r="S30" i="12"/>
  <c r="Q38" i="12"/>
  <c r="S68" i="12"/>
  <c r="Q84" i="12"/>
  <c r="T11" i="12"/>
  <c r="R5" i="12"/>
  <c r="R84" i="12"/>
  <c r="R34" i="12"/>
  <c r="Q27" i="12"/>
  <c r="T10" i="12"/>
  <c r="T14" i="12"/>
  <c r="R11" i="12"/>
  <c r="P5" i="12"/>
  <c r="P49" i="12"/>
  <c r="R30" i="12"/>
  <c r="Q53" i="12"/>
  <c r="S15" i="12"/>
  <c r="T44" i="12"/>
  <c r="T68" i="12"/>
  <c r="R19" i="12"/>
  <c r="P27" i="12"/>
  <c r="Q45" i="12"/>
  <c r="Q12" i="12"/>
  <c r="Q67" i="12"/>
  <c r="Q62" i="12"/>
  <c r="S14" i="12"/>
  <c r="P67" i="12"/>
  <c r="T34" i="12"/>
  <c r="R22" i="12"/>
  <c r="S19" i="12"/>
  <c r="T22" i="12"/>
  <c r="Q28" i="12"/>
  <c r="S10" i="12"/>
  <c r="O66" i="12"/>
  <c r="O83" i="12"/>
  <c r="R69" i="12"/>
  <c r="O53" i="12"/>
  <c r="T65" i="12"/>
  <c r="O15" i="12"/>
  <c r="S65" i="12"/>
  <c r="R43" i="12"/>
  <c r="O48" i="12"/>
  <c r="R29" i="12"/>
  <c r="O60" i="12"/>
  <c r="O9" i="12"/>
  <c r="O71" i="12"/>
  <c r="O5" i="12"/>
  <c r="O10" i="12"/>
  <c r="R74" i="12"/>
  <c r="O31" i="12"/>
  <c r="O21" i="12"/>
  <c r="O62" i="12"/>
  <c r="O46" i="12"/>
  <c r="O55" i="12"/>
  <c r="O33" i="12"/>
  <c r="O82" i="12"/>
  <c r="P35" i="12"/>
  <c r="O74" i="12"/>
  <c r="R78" i="12"/>
  <c r="Q79" i="12"/>
  <c r="O72" i="12"/>
  <c r="O85" i="12"/>
  <c r="O44" i="12"/>
  <c r="O80" i="12"/>
  <c r="O24" i="12"/>
  <c r="O68" i="12"/>
  <c r="Q65" i="12"/>
  <c r="T33" i="12"/>
  <c r="P73" i="12"/>
  <c r="R60" i="12"/>
  <c r="S71" i="12"/>
  <c r="O78" i="12"/>
  <c r="T73" i="12"/>
  <c r="O4" i="12"/>
  <c r="Q23" i="12"/>
  <c r="O16" i="12"/>
  <c r="S4" i="12"/>
  <c r="O41" i="12"/>
  <c r="O26" i="12"/>
  <c r="S73" i="12"/>
  <c r="T13" i="12"/>
  <c r="R71" i="12"/>
  <c r="O18" i="12"/>
  <c r="Q73" i="12"/>
  <c r="O42" i="12"/>
  <c r="O69" i="12"/>
  <c r="O76" i="12"/>
  <c r="T25" i="12"/>
  <c r="R4" i="12"/>
  <c r="O12" i="12"/>
  <c r="O11" i="12"/>
  <c r="O64" i="12"/>
  <c r="O58" i="12"/>
  <c r="R81" i="12"/>
  <c r="O56" i="12"/>
  <c r="O37" i="12"/>
  <c r="O14" i="12"/>
  <c r="T71" i="12"/>
  <c r="O27" i="12"/>
  <c r="O38" i="12"/>
  <c r="Q6" i="12"/>
  <c r="O29" i="12"/>
  <c r="S33" i="12"/>
  <c r="O13" i="12"/>
  <c r="O50" i="12"/>
  <c r="O67" i="12"/>
  <c r="O47" i="12"/>
  <c r="Q64" i="12"/>
  <c r="O63" i="12"/>
  <c r="Q33" i="12"/>
  <c r="S6" i="12"/>
  <c r="O32" i="12"/>
  <c r="R73" i="12"/>
  <c r="P71" i="12"/>
  <c r="R50" i="12"/>
  <c r="O7" i="12"/>
  <c r="O36" i="12"/>
  <c r="P23" i="12"/>
  <c r="T79" i="12"/>
  <c r="R26" i="12"/>
  <c r="O22" i="12"/>
  <c r="O43" i="12"/>
  <c r="O8" i="12"/>
  <c r="T78" i="12"/>
  <c r="O57" i="12"/>
  <c r="P26" i="12"/>
  <c r="T52" i="12"/>
  <c r="T70" i="12"/>
  <c r="T6" i="12"/>
  <c r="Q13" i="12"/>
  <c r="P81" i="12"/>
  <c r="O91" i="12"/>
  <c r="Q147" i="12"/>
  <c r="O62" i="4"/>
  <c r="N62" i="4"/>
  <c r="X92" i="8"/>
  <c r="N102" i="4"/>
  <c r="N108" i="4"/>
  <c r="O118" i="12"/>
  <c r="O28" i="12"/>
  <c r="O17" i="12"/>
  <c r="R160" i="12"/>
  <c r="O25" i="4"/>
  <c r="L25" i="4"/>
  <c r="N5" i="4"/>
  <c r="N35" i="4"/>
  <c r="X52" i="8"/>
  <c r="R115" i="12"/>
  <c r="Q175" i="12"/>
  <c r="O65" i="12"/>
  <c r="S26" i="12"/>
  <c r="AF16" i="8"/>
  <c r="O107" i="4"/>
  <c r="N82" i="4"/>
  <c r="X127" i="8"/>
  <c r="S39" i="12"/>
  <c r="O97" i="12"/>
  <c r="P160" i="12"/>
  <c r="R6" i="12"/>
  <c r="AF38" i="8"/>
  <c r="X50" i="8"/>
  <c r="X77" i="8"/>
  <c r="P52" i="12"/>
  <c r="AF163" i="8"/>
  <c r="N41" i="4"/>
  <c r="O73" i="4"/>
  <c r="AH98" i="8"/>
  <c r="S107" i="12"/>
  <c r="Q18" i="12"/>
  <c r="AF100" i="8"/>
  <c r="AG47" i="8"/>
  <c r="K24" i="4"/>
  <c r="X110" i="8"/>
  <c r="O164" i="12"/>
  <c r="O77" i="12"/>
  <c r="O106" i="12"/>
  <c r="O136" i="12"/>
  <c r="AH64" i="8"/>
  <c r="AF91" i="8"/>
  <c r="AG66" i="8"/>
  <c r="K103" i="4"/>
  <c r="K164" i="4"/>
  <c r="O120" i="4"/>
  <c r="L120" i="4"/>
  <c r="N137" i="4"/>
  <c r="M161" i="4"/>
  <c r="M157" i="4"/>
  <c r="K161" i="4"/>
  <c r="K120" i="4"/>
  <c r="L125" i="4"/>
  <c r="N173" i="4"/>
  <c r="L173" i="4"/>
  <c r="N120" i="4"/>
  <c r="K173" i="4"/>
  <c r="K157" i="4"/>
  <c r="M142" i="4"/>
  <c r="L119" i="4"/>
  <c r="K119" i="4"/>
  <c r="O157" i="4"/>
  <c r="N157" i="4"/>
  <c r="M120" i="4"/>
  <c r="M125" i="4"/>
  <c r="O173" i="4"/>
  <c r="O139" i="4"/>
  <c r="L179" i="4"/>
  <c r="K179" i="4"/>
  <c r="L157" i="4"/>
  <c r="N142" i="4"/>
  <c r="M173" i="4"/>
  <c r="N179" i="4"/>
  <c r="K137" i="4"/>
  <c r="O125" i="4"/>
  <c r="O137" i="4"/>
  <c r="N123" i="4"/>
  <c r="N161" i="4"/>
  <c r="L161" i="4"/>
  <c r="O145" i="4"/>
  <c r="L134" i="4"/>
  <c r="M158" i="4"/>
  <c r="O178" i="4"/>
  <c r="O116" i="4"/>
  <c r="N160" i="4"/>
  <c r="M180" i="4"/>
  <c r="N145" i="4"/>
  <c r="N134" i="4"/>
  <c r="N158" i="4"/>
  <c r="L146" i="4"/>
  <c r="N116" i="4"/>
  <c r="M160" i="4"/>
  <c r="L180" i="4"/>
  <c r="O129" i="4"/>
  <c r="N129" i="4"/>
  <c r="M167" i="4"/>
  <c r="K121" i="4"/>
  <c r="L114" i="4"/>
  <c r="M118" i="4"/>
  <c r="K115" i="4"/>
  <c r="L140" i="4"/>
  <c r="O141" i="4"/>
  <c r="M154" i="4"/>
  <c r="L130" i="4"/>
  <c r="K152" i="4"/>
  <c r="O122" i="4"/>
  <c r="M149" i="4"/>
  <c r="O115" i="4"/>
  <c r="K140" i="4"/>
  <c r="O146" i="4"/>
  <c r="K116" i="4"/>
  <c r="L160" i="4"/>
  <c r="O152" i="4"/>
  <c r="N122" i="4"/>
  <c r="M137" i="4"/>
  <c r="K125" i="4"/>
  <c r="O161" i="4"/>
  <c r="N125" i="4"/>
  <c r="L139" i="4"/>
  <c r="M119" i="4"/>
  <c r="K139" i="4"/>
  <c r="M139" i="4"/>
  <c r="K149" i="4"/>
  <c r="M115" i="4"/>
  <c r="O140" i="4"/>
  <c r="M146" i="4"/>
  <c r="M116" i="4"/>
  <c r="N130" i="4"/>
  <c r="N152" i="4"/>
  <c r="M122" i="4"/>
  <c r="O149" i="4"/>
  <c r="L115" i="4"/>
  <c r="N140" i="4"/>
  <c r="N146" i="4"/>
  <c r="N154" i="4"/>
  <c r="M130" i="4"/>
  <c r="M152" i="4"/>
  <c r="K122" i="4"/>
  <c r="M112" i="4"/>
  <c r="L129" i="4"/>
  <c r="K126" i="4"/>
  <c r="N153" i="4"/>
  <c r="L118" i="4"/>
  <c r="N118" i="4"/>
  <c r="L126" i="4"/>
  <c r="K153" i="4"/>
  <c r="O167" i="4"/>
  <c r="N121" i="4"/>
  <c r="M153" i="4"/>
  <c r="L167" i="4"/>
  <c r="O121" i="4"/>
  <c r="L163" i="4"/>
  <c r="N135" i="4"/>
  <c r="K159" i="4"/>
  <c r="M141" i="4"/>
  <c r="M117" i="4"/>
  <c r="O165" i="4"/>
  <c r="O156" i="4"/>
  <c r="O164" i="4"/>
  <c r="L149" i="4"/>
  <c r="N115" i="4"/>
  <c r="L159" i="4"/>
  <c r="N141" i="4"/>
  <c r="L154" i="4"/>
  <c r="K130" i="4"/>
  <c r="L152" i="4"/>
  <c r="N164" i="4"/>
  <c r="O155" i="4"/>
  <c r="O119" i="4"/>
  <c r="L145" i="4"/>
  <c r="N119" i="4"/>
  <c r="N149" i="4"/>
  <c r="O142" i="4"/>
  <c r="M145" i="4"/>
  <c r="N139" i="4"/>
  <c r="K123" i="4"/>
  <c r="K135" i="4"/>
  <c r="N159" i="4"/>
  <c r="L141" i="4"/>
  <c r="O154" i="4"/>
  <c r="O130" i="4"/>
  <c r="L156" i="4"/>
  <c r="M164" i="4"/>
  <c r="O123" i="4"/>
  <c r="O135" i="4"/>
  <c r="M159" i="4"/>
  <c r="K141" i="4"/>
  <c r="K154" i="4"/>
  <c r="K165" i="4"/>
  <c r="K156" i="4"/>
  <c r="O112" i="4"/>
  <c r="K129" i="4"/>
  <c r="L112" i="4"/>
  <c r="N126" i="4"/>
  <c r="O153" i="4"/>
  <c r="K167" i="4"/>
  <c r="L121" i="4"/>
  <c r="M114" i="4"/>
  <c r="N163" i="4"/>
  <c r="M126" i="4"/>
  <c r="O163" i="4"/>
  <c r="L158" i="4"/>
  <c r="N178" i="4"/>
  <c r="K148" i="4"/>
  <c r="O117" i="4"/>
  <c r="K180" i="4"/>
  <c r="L155" i="4"/>
  <c r="M123" i="4"/>
  <c r="L135" i="4"/>
  <c r="O159" i="4"/>
  <c r="M148" i="4"/>
  <c r="L117" i="4"/>
  <c r="N165" i="4"/>
  <c r="N156" i="4"/>
  <c r="L164" i="4"/>
  <c r="M179" i="4"/>
  <c r="K142" i="4"/>
  <c r="O179" i="4"/>
  <c r="L142" i="4"/>
  <c r="M155" i="4"/>
  <c r="L137" i="4"/>
  <c r="O134" i="4"/>
  <c r="K155" i="4"/>
  <c r="L123" i="4"/>
  <c r="M135" i="4"/>
  <c r="M178" i="4"/>
  <c r="L148" i="4"/>
  <c r="N117" i="4"/>
  <c r="M165" i="4"/>
  <c r="M156" i="4"/>
  <c r="N155" i="4"/>
  <c r="K134" i="4"/>
  <c r="O158" i="4"/>
  <c r="L178" i="4"/>
  <c r="N148" i="4"/>
  <c r="K117" i="4"/>
  <c r="L165" i="4"/>
  <c r="O180" i="4"/>
  <c r="K112" i="4"/>
  <c r="N112" i="4"/>
  <c r="M129" i="4"/>
  <c r="K114" i="4"/>
  <c r="M121" i="4"/>
  <c r="K163" i="4"/>
  <c r="O126" i="4"/>
  <c r="L153" i="4"/>
  <c r="N167" i="4"/>
  <c r="M163" i="4"/>
  <c r="N114" i="4"/>
  <c r="O118" i="4"/>
  <c r="O114" i="4"/>
  <c r="K118" i="4"/>
  <c r="M140" i="4"/>
  <c r="K146" i="4"/>
  <c r="L116" i="4"/>
  <c r="K160" i="4"/>
  <c r="L122" i="4"/>
  <c r="K145" i="4"/>
  <c r="M134" i="4"/>
  <c r="K158" i="4"/>
  <c r="K178" i="4"/>
  <c r="O148" i="4"/>
  <c r="O160" i="4"/>
  <c r="N180" i="4"/>
  <c r="L111" i="4"/>
  <c r="O111" i="4"/>
  <c r="R182" i="4"/>
  <c r="S182" i="4" s="1"/>
  <c r="M111" i="4"/>
  <c r="N111" i="4"/>
  <c r="K111" i="4"/>
  <c r="X140" i="8"/>
  <c r="AF133" i="8"/>
  <c r="L127" i="4"/>
  <c r="P158" i="12"/>
  <c r="R105" i="12"/>
  <c r="Q61" i="12"/>
  <c r="P61" i="12"/>
  <c r="K49" i="4"/>
  <c r="K60" i="4"/>
  <c r="N172" i="4"/>
  <c r="O48" i="4"/>
  <c r="R61" i="12"/>
  <c r="O6" i="12"/>
  <c r="O160" i="12"/>
  <c r="O81" i="12"/>
  <c r="P121" i="12"/>
  <c r="S64" i="12"/>
  <c r="O159" i="12"/>
  <c r="R112" i="12"/>
  <c r="Q174" i="12"/>
  <c r="P152" i="12"/>
  <c r="S119" i="12"/>
  <c r="R124" i="12"/>
  <c r="O105" i="4"/>
  <c r="K97" i="4"/>
  <c r="P92" i="12"/>
  <c r="P90" i="12"/>
  <c r="T92" i="12"/>
  <c r="P95" i="12"/>
  <c r="T109" i="12"/>
  <c r="S109" i="12"/>
  <c r="P94" i="12"/>
  <c r="T96" i="12"/>
  <c r="R100" i="12"/>
  <c r="Q95" i="12"/>
  <c r="S103" i="12"/>
  <c r="O109" i="12"/>
  <c r="Q109" i="12"/>
  <c r="S94" i="12"/>
  <c r="S95" i="12"/>
  <c r="T103" i="12"/>
  <c r="T95" i="12"/>
  <c r="P103" i="12"/>
  <c r="S101" i="12"/>
  <c r="R95" i="12"/>
  <c r="R109" i="12"/>
  <c r="P109" i="12"/>
  <c r="Q103" i="12"/>
  <c r="S96" i="12"/>
  <c r="S100" i="12"/>
  <c r="T104" i="12"/>
  <c r="P93" i="12"/>
  <c r="T94" i="12"/>
  <c r="Q108" i="12"/>
  <c r="Q104" i="12"/>
  <c r="Q102" i="12"/>
  <c r="Q106" i="12"/>
  <c r="Q92" i="12"/>
  <c r="S104" i="12"/>
  <c r="T106" i="12"/>
  <c r="R93" i="12"/>
  <c r="R94" i="12"/>
  <c r="P100" i="12"/>
  <c r="R106" i="12"/>
  <c r="T90" i="12"/>
  <c r="S102" i="12"/>
  <c r="S106" i="12"/>
  <c r="R101" i="12"/>
  <c r="Q90" i="12"/>
  <c r="T108" i="12"/>
  <c r="P102" i="12"/>
  <c r="T93" i="12"/>
  <c r="S92" i="12"/>
  <c r="T101" i="12"/>
  <c r="R108" i="12"/>
  <c r="R104" i="12"/>
  <c r="S93" i="12"/>
  <c r="R92" i="12"/>
  <c r="P96" i="12"/>
  <c r="R90" i="12"/>
  <c r="Q94" i="12"/>
  <c r="Q96" i="12"/>
  <c r="Q100" i="12"/>
  <c r="T100" i="12"/>
  <c r="P106" i="12"/>
  <c r="S90" i="12"/>
  <c r="P101" i="12"/>
  <c r="R96" i="12"/>
  <c r="T102" i="12"/>
  <c r="Q101" i="12"/>
  <c r="P108" i="12"/>
  <c r="S108" i="12"/>
  <c r="R102" i="12"/>
  <c r="P104" i="12"/>
  <c r="Q93" i="12"/>
  <c r="O104" i="12"/>
  <c r="R103" i="12"/>
  <c r="O99" i="12"/>
  <c r="O102" i="12"/>
  <c r="T98" i="12"/>
  <c r="S138" i="12"/>
  <c r="T97" i="12"/>
  <c r="O138" i="12"/>
  <c r="P138" i="12"/>
  <c r="Q138" i="12"/>
  <c r="O94" i="12"/>
  <c r="O92" i="12"/>
  <c r="O95" i="12"/>
  <c r="O90" i="12"/>
  <c r="Q99" i="12"/>
  <c r="O101" i="12"/>
  <c r="Q105" i="12"/>
  <c r="R97" i="12"/>
  <c r="P98" i="12"/>
  <c r="O100" i="12"/>
  <c r="P91" i="12"/>
  <c r="O98" i="12"/>
  <c r="S98" i="12"/>
  <c r="R99" i="12"/>
  <c r="O103" i="12"/>
  <c r="P105" i="12"/>
  <c r="R138" i="12"/>
  <c r="T138" i="12"/>
  <c r="Q89" i="12"/>
  <c r="Q98" i="12"/>
  <c r="O105" i="12"/>
  <c r="P99" i="12"/>
  <c r="T107" i="12"/>
  <c r="L62" i="4"/>
  <c r="L102" i="4"/>
  <c r="O108" i="4"/>
  <c r="L5" i="4"/>
  <c r="P107" i="12"/>
  <c r="N107" i="4"/>
  <c r="L82" i="4"/>
  <c r="R152" i="12"/>
  <c r="O115" i="12"/>
  <c r="X109" i="8"/>
  <c r="AG109" i="8"/>
  <c r="AG93" i="8"/>
  <c r="AG96" i="8"/>
  <c r="X105" i="8"/>
  <c r="AF101" i="8"/>
  <c r="AH95" i="8"/>
  <c r="AH104" i="8"/>
  <c r="AH106" i="8"/>
  <c r="AF109" i="8"/>
  <c r="AF96" i="8"/>
  <c r="AF93" i="8"/>
  <c r="AG95" i="8"/>
  <c r="AG107" i="8"/>
  <c r="AF94" i="8"/>
  <c r="AF90" i="8"/>
  <c r="AG94" i="8"/>
  <c r="AG104" i="8"/>
  <c r="AF106" i="8"/>
  <c r="AH93" i="8"/>
  <c r="AG106" i="8"/>
  <c r="AF95" i="8"/>
  <c r="AF107" i="8"/>
  <c r="AH94" i="8"/>
  <c r="AH96" i="8"/>
  <c r="AG101" i="8"/>
  <c r="AH101" i="8"/>
  <c r="AH107" i="8"/>
  <c r="AH109" i="8"/>
  <c r="AF104" i="8"/>
  <c r="AF105" i="8"/>
  <c r="AG105" i="8"/>
  <c r="AG90" i="8"/>
  <c r="AH90" i="8"/>
  <c r="AG108" i="8"/>
  <c r="AF102" i="8"/>
  <c r="X94" i="8"/>
  <c r="X101" i="8"/>
  <c r="AG102" i="8"/>
  <c r="AH97" i="8"/>
  <c r="AH108" i="8"/>
  <c r="AF97" i="8"/>
  <c r="X107" i="8"/>
  <c r="X95" i="8"/>
  <c r="AH102" i="8"/>
  <c r="AF108" i="8"/>
  <c r="X97" i="8"/>
  <c r="AG97" i="8"/>
  <c r="X93" i="8"/>
  <c r="X106" i="8"/>
  <c r="AH105" i="8"/>
  <c r="AD111" i="8"/>
  <c r="X90" i="8"/>
  <c r="X96" i="8"/>
  <c r="X104" i="8"/>
  <c r="X108" i="8"/>
  <c r="X102" i="8"/>
  <c r="X100" i="8"/>
  <c r="M103" i="4"/>
  <c r="N49" i="4"/>
  <c r="AF103" i="8"/>
  <c r="R89" i="12"/>
  <c r="M18" i="4"/>
  <c r="M12" i="4"/>
  <c r="R177" i="12"/>
  <c r="S89" i="12"/>
  <c r="O89" i="12"/>
  <c r="L18" i="4"/>
  <c r="K12" i="4"/>
  <c r="O177" i="12"/>
  <c r="O121" i="12"/>
  <c r="S145" i="12"/>
  <c r="M83" i="4"/>
  <c r="N27" i="4"/>
  <c r="O27" i="4"/>
  <c r="M16" i="4"/>
  <c r="K16" i="4"/>
  <c r="N105" i="4"/>
  <c r="R147" i="12"/>
  <c r="Q116" i="12"/>
  <c r="L97" i="4"/>
  <c r="N93" i="4"/>
  <c r="L14" i="4"/>
  <c r="O14" i="4"/>
  <c r="R118" i="12"/>
  <c r="O141" i="12"/>
  <c r="T160" i="12"/>
  <c r="O124" i="12"/>
  <c r="K64" i="4"/>
  <c r="S116" i="12"/>
  <c r="T4" i="12"/>
  <c r="S158" i="12"/>
  <c r="N50" i="4"/>
  <c r="N63" i="4"/>
  <c r="Q181" i="12"/>
  <c r="R79" i="12"/>
  <c r="T91" i="12"/>
  <c r="P89" i="12"/>
  <c r="R33" i="12"/>
  <c r="AH99" i="8"/>
  <c r="L46" i="4"/>
  <c r="S121" i="12"/>
  <c r="T81" i="12"/>
  <c r="R70" i="12"/>
  <c r="M62" i="4"/>
  <c r="AF92" i="8"/>
  <c r="X23" i="8"/>
  <c r="AF62" i="8"/>
  <c r="AG62" i="8"/>
  <c r="AH58" i="8"/>
  <c r="AG23" i="8"/>
  <c r="AF10" i="8"/>
  <c r="AH10" i="8"/>
  <c r="X65" i="8"/>
  <c r="AF12" i="8"/>
  <c r="AF21" i="8"/>
  <c r="X71" i="8"/>
  <c r="X22" i="8"/>
  <c r="AH23" i="8"/>
  <c r="AF58" i="8"/>
  <c r="AF23" i="8"/>
  <c r="AH12" i="8"/>
  <c r="AG10" i="8"/>
  <c r="AH21" i="8"/>
  <c r="AG58" i="8"/>
  <c r="X81" i="8"/>
  <c r="AG12" i="8"/>
  <c r="AG21" i="8"/>
  <c r="AH62" i="8"/>
  <c r="AG20" i="8"/>
  <c r="AH30" i="8"/>
  <c r="AF30" i="8"/>
  <c r="AH13" i="8"/>
  <c r="AH39" i="8"/>
  <c r="X32" i="8"/>
  <c r="AG30" i="8"/>
  <c r="AG9" i="8"/>
  <c r="AG53" i="8"/>
  <c r="AF15" i="8"/>
  <c r="AF51" i="8"/>
  <c r="AF53" i="8"/>
  <c r="AF9" i="8"/>
  <c r="AG5" i="8"/>
  <c r="AF31" i="8"/>
  <c r="AF20" i="8"/>
  <c r="AH20" i="8"/>
  <c r="AF5" i="8"/>
  <c r="AH9" i="8"/>
  <c r="AH37" i="8"/>
  <c r="AH18" i="8"/>
  <c r="X14" i="8"/>
  <c r="AG79" i="8"/>
  <c r="X29" i="8"/>
  <c r="AG31" i="8"/>
  <c r="AH60" i="8"/>
  <c r="AG6" i="8"/>
  <c r="AF57" i="8"/>
  <c r="AF73" i="8"/>
  <c r="AG29" i="8"/>
  <c r="AH71" i="8"/>
  <c r="AG71" i="8"/>
  <c r="X43" i="8"/>
  <c r="AF37" i="8"/>
  <c r="AF69" i="8"/>
  <c r="AF25" i="8"/>
  <c r="X8" i="8"/>
  <c r="AH79" i="8"/>
  <c r="AF8" i="8"/>
  <c r="AG34" i="8"/>
  <c r="AH49" i="8"/>
  <c r="AG81" i="8"/>
  <c r="AG32" i="8"/>
  <c r="AH6" i="8"/>
  <c r="AH28" i="8"/>
  <c r="AH8" i="8"/>
  <c r="AG49" i="8"/>
  <c r="AF81" i="8"/>
  <c r="X79" i="8"/>
  <c r="AG51" i="8"/>
  <c r="AG65" i="8"/>
  <c r="AG59" i="8"/>
  <c r="AH43" i="8"/>
  <c r="AF36" i="8"/>
  <c r="AH40" i="8"/>
  <c r="AF65" i="8"/>
  <c r="AH14" i="8"/>
  <c r="AG43" i="8"/>
  <c r="X6" i="8"/>
  <c r="AG13" i="8"/>
  <c r="AH32" i="8"/>
  <c r="AG14" i="8"/>
  <c r="AG22" i="8"/>
  <c r="AF83" i="8"/>
  <c r="X87" i="8"/>
  <c r="AH88" i="8"/>
  <c r="AG75" i="8"/>
  <c r="AG83" i="8"/>
  <c r="AH75" i="8"/>
  <c r="AF46" i="8"/>
  <c r="X17" i="8"/>
  <c r="AF19" i="8"/>
  <c r="AF70" i="8"/>
  <c r="AH56" i="8"/>
  <c r="AF76" i="8"/>
  <c r="X35" i="8"/>
  <c r="AG85" i="8"/>
  <c r="AG42" i="8"/>
  <c r="AG80" i="8"/>
  <c r="X85" i="8"/>
  <c r="AH82" i="8"/>
  <c r="AF63" i="8"/>
  <c r="AG84" i="8"/>
  <c r="AH19" i="8"/>
  <c r="X51" i="8"/>
  <c r="X5" i="8"/>
  <c r="X60" i="8"/>
  <c r="X12" i="8"/>
  <c r="X59" i="8"/>
  <c r="X9" i="8"/>
  <c r="X34" i="8"/>
  <c r="AF13" i="8"/>
  <c r="AF39" i="8"/>
  <c r="AG69" i="8"/>
  <c r="X49" i="8"/>
  <c r="AF59" i="8"/>
  <c r="AF14" i="8"/>
  <c r="AG36" i="8"/>
  <c r="AH5" i="8"/>
  <c r="X18" i="8"/>
  <c r="AG39" i="8"/>
  <c r="AH87" i="8"/>
  <c r="AG88" i="8"/>
  <c r="AG46" i="8"/>
  <c r="AH72" i="8"/>
  <c r="AH17" i="8"/>
  <c r="AH54" i="8"/>
  <c r="AH68" i="8"/>
  <c r="AH63" i="8"/>
  <c r="AH70" i="8"/>
  <c r="AH35" i="8"/>
  <c r="AG63" i="8"/>
  <c r="AG19" i="8"/>
  <c r="AH80" i="8"/>
  <c r="AH76" i="8"/>
  <c r="AF56" i="8"/>
  <c r="X25" i="8"/>
  <c r="X57" i="8"/>
  <c r="X10" i="8"/>
  <c r="X62" i="8"/>
  <c r="X15" i="8"/>
  <c r="X73" i="8"/>
  <c r="AF86" i="8"/>
  <c r="AH15" i="8"/>
  <c r="AH51" i="8"/>
  <c r="AF32" i="8"/>
  <c r="AH65" i="8"/>
  <c r="AH22" i="8"/>
  <c r="AH53" i="8"/>
  <c r="X40" i="8"/>
  <c r="AF40" i="8"/>
  <c r="X88" i="8"/>
  <c r="AH46" i="8"/>
  <c r="AF87" i="8"/>
  <c r="AG72" i="8"/>
  <c r="AH83" i="8"/>
  <c r="AF35" i="8"/>
  <c r="AG17" i="8"/>
  <c r="AG56" i="8"/>
  <c r="AG68" i="8"/>
  <c r="AH85" i="8"/>
  <c r="AF54" i="8"/>
  <c r="AG82" i="8"/>
  <c r="AH61" i="8"/>
  <c r="AH84" i="8"/>
  <c r="X68" i="8"/>
  <c r="AF84" i="8"/>
  <c r="AG70" i="8"/>
  <c r="AG45" i="8"/>
  <c r="AG61" i="8"/>
  <c r="AH42" i="8"/>
  <c r="X30" i="8"/>
  <c r="AG86" i="8"/>
  <c r="X13" i="8"/>
  <c r="X69" i="8"/>
  <c r="X21" i="8"/>
  <c r="X20" i="8"/>
  <c r="AH31" i="8"/>
  <c r="X28" i="8"/>
  <c r="AF18" i="8"/>
  <c r="AG40" i="8"/>
  <c r="AG25" i="8"/>
  <c r="AG73" i="8"/>
  <c r="AF28" i="8"/>
  <c r="AH29" i="8"/>
  <c r="AG60" i="8"/>
  <c r="AG87" i="8"/>
  <c r="AF88" i="8"/>
  <c r="AF72" i="8"/>
  <c r="AF75" i="8"/>
  <c r="X54" i="8"/>
  <c r="AF85" i="8"/>
  <c r="AG35" i="8"/>
  <c r="AG76" i="8"/>
  <c r="AF68" i="8"/>
  <c r="AF17" i="8"/>
  <c r="AG54" i="8"/>
  <c r="AH45" i="8"/>
  <c r="AF45" i="8"/>
  <c r="AF80" i="8"/>
  <c r="AF82" i="8"/>
  <c r="AF61" i="8"/>
  <c r="AF42" i="8"/>
  <c r="X37" i="8"/>
  <c r="X86" i="8"/>
  <c r="X53" i="8"/>
  <c r="AH86" i="8"/>
  <c r="X39" i="8"/>
  <c r="X31" i="8"/>
  <c r="AG37" i="8"/>
  <c r="AF60" i="8"/>
  <c r="X36" i="8"/>
  <c r="AF6" i="8"/>
  <c r="AG57" i="8"/>
  <c r="AF43" i="8"/>
  <c r="AF79" i="8"/>
  <c r="AF34" i="8"/>
  <c r="X58" i="8"/>
  <c r="AG15" i="8"/>
  <c r="AH69" i="8"/>
  <c r="AG18" i="8"/>
  <c r="AH59" i="8"/>
  <c r="AG28" i="8"/>
  <c r="AH36" i="8"/>
  <c r="AF22" i="8"/>
  <c r="AG8" i="8"/>
  <c r="AF29" i="8"/>
  <c r="AF71" i="8"/>
  <c r="AH25" i="8"/>
  <c r="AH57" i="8"/>
  <c r="AH73" i="8"/>
  <c r="AH34" i="8"/>
  <c r="AF49" i="8"/>
  <c r="AH81" i="8"/>
  <c r="X63" i="8"/>
  <c r="X42" i="8"/>
  <c r="X83" i="8"/>
  <c r="X75" i="8"/>
  <c r="X70" i="8"/>
  <c r="X56" i="8"/>
  <c r="X19" i="8"/>
  <c r="X80" i="8"/>
  <c r="X72" i="8"/>
  <c r="X45" i="8"/>
  <c r="X84" i="8"/>
  <c r="X47" i="8"/>
  <c r="X82" i="8"/>
  <c r="X76" i="8"/>
  <c r="X46" i="8"/>
  <c r="X78" i="8"/>
  <c r="X61" i="8"/>
  <c r="K102" i="4"/>
  <c r="L108" i="4"/>
  <c r="M108" i="4"/>
  <c r="AF27" i="8"/>
  <c r="O73" i="12"/>
  <c r="O75" i="12"/>
  <c r="O114" i="12"/>
  <c r="O126" i="12"/>
  <c r="X166" i="8"/>
  <c r="AH182" i="8"/>
  <c r="AG146" i="8"/>
  <c r="X115" i="8"/>
  <c r="N25" i="4"/>
  <c r="M5" i="4"/>
  <c r="O35" i="4"/>
  <c r="M35" i="4"/>
  <c r="AF52" i="8"/>
  <c r="Q39" i="12"/>
  <c r="P78" i="12"/>
  <c r="T39" i="12"/>
  <c r="Q162" i="12"/>
  <c r="AH16" i="8"/>
  <c r="M107" i="4"/>
  <c r="X168" i="8"/>
  <c r="O82" i="4"/>
  <c r="R17" i="12"/>
  <c r="AF127" i="8"/>
  <c r="T115" i="12"/>
  <c r="O116" i="12"/>
  <c r="R18" i="12"/>
  <c r="S118" i="12"/>
  <c r="X38" i="8"/>
  <c r="AF50" i="8"/>
  <c r="AF77" i="8"/>
  <c r="R149" i="12"/>
  <c r="M174" i="4"/>
  <c r="AG163" i="8"/>
  <c r="N170" i="4"/>
  <c r="L41" i="4"/>
  <c r="M169" i="4"/>
  <c r="N73" i="4"/>
  <c r="X98" i="8"/>
  <c r="Q52" i="12"/>
  <c r="R116" i="12"/>
  <c r="O24" i="4"/>
  <c r="AF110" i="8"/>
  <c r="O154" i="12"/>
  <c r="O34" i="12"/>
  <c r="O20" i="12"/>
  <c r="AH91" i="8"/>
  <c r="AH66" i="8"/>
  <c r="L103" i="4"/>
  <c r="L168" i="4"/>
  <c r="M168" i="4"/>
  <c r="K113" i="4"/>
  <c r="AF140" i="8"/>
  <c r="N127" i="4"/>
  <c r="R65" i="12"/>
  <c r="O162" i="12"/>
  <c r="S61" i="12"/>
  <c r="AF11" i="8"/>
  <c r="M49" i="4"/>
  <c r="L60" i="4"/>
  <c r="O60" i="4"/>
  <c r="AH103" i="8"/>
  <c r="L172" i="4"/>
  <c r="M172" i="4"/>
  <c r="O130" i="12"/>
  <c r="O147" i="12"/>
  <c r="P33" i="12"/>
  <c r="O125" i="12"/>
  <c r="S97" i="12"/>
  <c r="O19" i="12"/>
  <c r="O108" i="12"/>
  <c r="Q71" i="12"/>
  <c r="P64" i="12"/>
  <c r="P13" i="12"/>
  <c r="Q26" i="12"/>
  <c r="O40" i="12"/>
  <c r="M105" i="4"/>
  <c r="K93" i="4"/>
  <c r="O75" i="4"/>
  <c r="M45" i="4"/>
  <c r="L45" i="4"/>
  <c r="N7" i="4"/>
  <c r="M17" i="4"/>
  <c r="L17" i="4"/>
  <c r="K17" i="4"/>
  <c r="N17" i="4"/>
  <c r="L56" i="4"/>
  <c r="O17" i="4"/>
  <c r="K56" i="4"/>
  <c r="O45" i="4"/>
  <c r="M79" i="4"/>
  <c r="O69" i="4"/>
  <c r="L79" i="4"/>
  <c r="O58" i="4"/>
  <c r="L71" i="4"/>
  <c r="N57" i="4"/>
  <c r="R88" i="4"/>
  <c r="S88" i="4" s="1"/>
  <c r="N81" i="4"/>
  <c r="L84" i="4"/>
  <c r="K84" i="4"/>
  <c r="N84" i="4"/>
  <c r="L54" i="4"/>
  <c r="M80" i="4"/>
  <c r="K65" i="4"/>
  <c r="K77" i="4"/>
  <c r="O15" i="4"/>
  <c r="E183" i="4"/>
  <c r="R183" i="4" s="1"/>
  <c r="S183" i="4" s="1"/>
  <c r="M8" i="4"/>
  <c r="K21" i="4"/>
  <c r="M85" i="4"/>
  <c r="L15" i="4"/>
  <c r="M34" i="4"/>
  <c r="L21" i="4"/>
  <c r="K10" i="4"/>
  <c r="M61" i="4"/>
  <c r="K66" i="4"/>
  <c r="M43" i="4"/>
  <c r="M59" i="4"/>
  <c r="M26" i="4"/>
  <c r="M22" i="4"/>
  <c r="M71" i="4"/>
  <c r="N69" i="4"/>
  <c r="K79" i="4"/>
  <c r="N71" i="4"/>
  <c r="N58" i="4"/>
  <c r="L57" i="4"/>
  <c r="O57" i="4"/>
  <c r="O42" i="4"/>
  <c r="K42" i="4"/>
  <c r="M19" i="4"/>
  <c r="N39" i="4"/>
  <c r="K19" i="4"/>
  <c r="L67" i="4"/>
  <c r="N19" i="4"/>
  <c r="M77" i="4"/>
  <c r="O20" i="4"/>
  <c r="O77" i="4"/>
  <c r="M15" i="4"/>
  <c r="M20" i="4"/>
  <c r="O85" i="4"/>
  <c r="N85" i="4"/>
  <c r="L20" i="4"/>
  <c r="O32" i="4"/>
  <c r="M66" i="4"/>
  <c r="O23" i="4"/>
  <c r="O11" i="4"/>
  <c r="M13" i="4"/>
  <c r="O33" i="4"/>
  <c r="N55" i="4"/>
  <c r="M74" i="4"/>
  <c r="O51" i="4"/>
  <c r="O79" i="4"/>
  <c r="K58" i="4"/>
  <c r="O71" i="4"/>
  <c r="L58" i="4"/>
  <c r="K71" i="4"/>
  <c r="M69" i="4"/>
  <c r="L81" i="4"/>
  <c r="K57" i="4"/>
  <c r="K80" i="4"/>
  <c r="O80" i="4"/>
  <c r="N80" i="4"/>
  <c r="M84" i="4"/>
  <c r="M54" i="4"/>
  <c r="N42" i="4"/>
  <c r="O54" i="4"/>
  <c r="K81" i="4"/>
  <c r="O81" i="4"/>
  <c r="M65" i="4"/>
  <c r="M67" i="4"/>
  <c r="M42" i="4"/>
  <c r="K54" i="4"/>
  <c r="O65" i="4"/>
  <c r="L65" i="4"/>
  <c r="K34" i="4"/>
  <c r="M21" i="4"/>
  <c r="K85" i="4"/>
  <c r="N21" i="4"/>
  <c r="N77" i="4"/>
  <c r="L34" i="4"/>
  <c r="O21" i="4"/>
  <c r="K15" i="4"/>
  <c r="K8" i="4"/>
  <c r="N32" i="4"/>
  <c r="M78" i="4"/>
  <c r="N11" i="4"/>
  <c r="O76" i="4"/>
  <c r="N30" i="4"/>
  <c r="L74" i="4"/>
  <c r="N36" i="4"/>
  <c r="N4" i="4"/>
  <c r="N22" i="4"/>
  <c r="N67" i="4"/>
  <c r="N79" i="4"/>
  <c r="K69" i="4"/>
  <c r="O84" i="4"/>
  <c r="M58" i="4"/>
  <c r="K39" i="4"/>
  <c r="L69" i="4"/>
  <c r="M57" i="4"/>
  <c r="O19" i="4"/>
  <c r="N54" i="4"/>
  <c r="L39" i="4"/>
  <c r="L19" i="4"/>
  <c r="M39" i="4"/>
  <c r="O67" i="4"/>
  <c r="M81" i="4"/>
  <c r="O39" i="4"/>
  <c r="K67" i="4"/>
  <c r="L42" i="4"/>
  <c r="L80" i="4"/>
  <c r="O34" i="4"/>
  <c r="N34" i="4"/>
  <c r="N65" i="4"/>
  <c r="L8" i="4"/>
  <c r="N15" i="4"/>
  <c r="K20" i="4"/>
  <c r="N20" i="4"/>
  <c r="N8" i="4"/>
  <c r="L77" i="4"/>
  <c r="L85" i="4"/>
  <c r="O8" i="4"/>
  <c r="L43" i="4"/>
  <c r="N47" i="4"/>
  <c r="L38" i="4"/>
  <c r="O26" i="4"/>
  <c r="K72" i="4"/>
  <c r="K37" i="4"/>
  <c r="M6" i="4"/>
  <c r="N44" i="4"/>
  <c r="L31" i="4"/>
  <c r="O40" i="4"/>
  <c r="N75" i="4"/>
  <c r="O61" i="4"/>
  <c r="N43" i="4"/>
  <c r="K59" i="4"/>
  <c r="M55" i="4"/>
  <c r="L30" i="4"/>
  <c r="K51" i="4"/>
  <c r="M37" i="4"/>
  <c r="N52" i="4"/>
  <c r="O28" i="4"/>
  <c r="N6" i="4"/>
  <c r="M70" i="4"/>
  <c r="L52" i="4"/>
  <c r="K53" i="4"/>
  <c r="L10" i="4"/>
  <c r="M23" i="4"/>
  <c r="K13" i="4"/>
  <c r="N33" i="4"/>
  <c r="L51" i="4"/>
  <c r="L44" i="4"/>
  <c r="O9" i="4"/>
  <c r="O53" i="4"/>
  <c r="L29" i="4"/>
  <c r="M7" i="4"/>
  <c r="K32" i="4"/>
  <c r="L66" i="4"/>
  <c r="M11" i="4"/>
  <c r="L76" i="4"/>
  <c r="K36" i="4"/>
  <c r="O4" i="4"/>
  <c r="O72" i="4"/>
  <c r="K28" i="4"/>
  <c r="O29" i="4"/>
  <c r="O44" i="4"/>
  <c r="N31" i="4"/>
  <c r="L9" i="4"/>
  <c r="N29" i="4"/>
  <c r="K68" i="4"/>
  <c r="K75" i="4"/>
  <c r="L78" i="4"/>
  <c r="O47" i="4"/>
  <c r="O38" i="4"/>
  <c r="N26" i="4"/>
  <c r="K74" i="4"/>
  <c r="L22" i="4"/>
  <c r="N72" i="4"/>
  <c r="L6" i="4"/>
  <c r="M31" i="4"/>
  <c r="O70" i="4"/>
  <c r="N40" i="4"/>
  <c r="M68" i="4"/>
  <c r="L75" i="4"/>
  <c r="N10" i="4"/>
  <c r="N61" i="4"/>
  <c r="O66" i="4"/>
  <c r="N23" i="4"/>
  <c r="M47" i="4"/>
  <c r="L33" i="4"/>
  <c r="K76" i="4"/>
  <c r="K30" i="4"/>
  <c r="M28" i="4"/>
  <c r="L37" i="4"/>
  <c r="K44" i="4"/>
  <c r="L7" i="4"/>
  <c r="M10" i="4"/>
  <c r="K23" i="4"/>
  <c r="L47" i="4"/>
  <c r="K26" i="4"/>
  <c r="O74" i="4"/>
  <c r="L72" i="4"/>
  <c r="L28" i="4"/>
  <c r="K6" i="4"/>
  <c r="M56" i="4"/>
  <c r="L32" i="4"/>
  <c r="K78" i="4"/>
  <c r="L23" i="4"/>
  <c r="N59" i="4"/>
  <c r="N13" i="4"/>
  <c r="M76" i="4"/>
  <c r="M30" i="4"/>
  <c r="M72" i="4"/>
  <c r="M51" i="4"/>
  <c r="O52" i="4"/>
  <c r="N68" i="4"/>
  <c r="O56" i="4"/>
  <c r="K7" i="4"/>
  <c r="M32" i="4"/>
  <c r="N66" i="4"/>
  <c r="O59" i="4"/>
  <c r="O13" i="4"/>
  <c r="K33" i="4"/>
  <c r="K38" i="4"/>
  <c r="K22" i="4"/>
  <c r="M44" i="4"/>
  <c r="O31" i="4"/>
  <c r="N45" i="4"/>
  <c r="O7" i="4"/>
  <c r="O78" i="4"/>
  <c r="L13" i="4"/>
  <c r="K55" i="4"/>
  <c r="M38" i="4"/>
  <c r="L26" i="4"/>
  <c r="N74" i="4"/>
  <c r="M36" i="4"/>
  <c r="O22" i="4"/>
  <c r="O6" i="4"/>
  <c r="N70" i="4"/>
  <c r="M40" i="4"/>
  <c r="N56" i="4"/>
  <c r="M75" i="4"/>
  <c r="L61" i="4"/>
  <c r="N78" i="4"/>
  <c r="K11" i="4"/>
  <c r="L59" i="4"/>
  <c r="O55" i="4"/>
  <c r="O30" i="4"/>
  <c r="O36" i="4"/>
  <c r="M4" i="4"/>
  <c r="N51" i="4"/>
  <c r="O37" i="4"/>
  <c r="O10" i="4"/>
  <c r="K61" i="4"/>
  <c r="O43" i="4"/>
  <c r="L11" i="4"/>
  <c r="M33" i="4"/>
  <c r="L55" i="4"/>
  <c r="N38" i="4"/>
  <c r="L4" i="4"/>
  <c r="N28" i="4"/>
  <c r="N37" i="4"/>
  <c r="K31" i="4"/>
  <c r="M9" i="4"/>
  <c r="M53" i="4"/>
  <c r="K45" i="4"/>
  <c r="K43" i="4"/>
  <c r="K47" i="4"/>
  <c r="N76" i="4"/>
  <c r="L36" i="4"/>
  <c r="K4" i="4"/>
  <c r="K40" i="4"/>
  <c r="K29" i="4"/>
  <c r="K52" i="4"/>
  <c r="L53" i="4"/>
  <c r="L40" i="4"/>
  <c r="M29" i="4"/>
  <c r="O68" i="4"/>
  <c r="L70" i="4"/>
  <c r="M52" i="4"/>
  <c r="N9" i="4"/>
  <c r="N53" i="4"/>
  <c r="L68" i="4"/>
  <c r="K70" i="4"/>
  <c r="K9" i="4"/>
  <c r="L107" i="4"/>
  <c r="Q179" i="12"/>
  <c r="T179" i="12"/>
  <c r="R153" i="12"/>
  <c r="T178" i="12"/>
  <c r="T153" i="12"/>
  <c r="T139" i="12"/>
  <c r="Q123" i="12"/>
  <c r="R155" i="12"/>
  <c r="R168" i="12"/>
  <c r="P165" i="12"/>
  <c r="P155" i="12"/>
  <c r="T122" i="12"/>
  <c r="T142" i="12"/>
  <c r="P133" i="12"/>
  <c r="P150" i="12"/>
  <c r="Q161" i="12"/>
  <c r="S157" i="12"/>
  <c r="S131" i="12"/>
  <c r="P134" i="12"/>
  <c r="Q172" i="12"/>
  <c r="P122" i="12"/>
  <c r="S166" i="12"/>
  <c r="S165" i="12"/>
  <c r="R159" i="12"/>
  <c r="R161" i="12"/>
  <c r="P141" i="12"/>
  <c r="S154" i="12"/>
  <c r="Q168" i="12"/>
  <c r="T129" i="12"/>
  <c r="Q122" i="12"/>
  <c r="Q142" i="12"/>
  <c r="Q135" i="12"/>
  <c r="T169" i="12"/>
  <c r="P127" i="12"/>
  <c r="S155" i="12"/>
  <c r="R132" i="12"/>
  <c r="P123" i="12"/>
  <c r="S126" i="12"/>
  <c r="S129" i="12"/>
  <c r="T180" i="12"/>
  <c r="S153" i="12"/>
  <c r="R178" i="12"/>
  <c r="S178" i="12"/>
  <c r="S179" i="12"/>
  <c r="Q180" i="12"/>
  <c r="Q166" i="12"/>
  <c r="Q173" i="12"/>
  <c r="S150" i="12"/>
  <c r="Q154" i="12"/>
  <c r="P172" i="12"/>
  <c r="P159" i="12"/>
  <c r="S169" i="12"/>
  <c r="S132" i="12"/>
  <c r="R122" i="12"/>
  <c r="R133" i="12"/>
  <c r="Q169" i="12"/>
  <c r="P139" i="12"/>
  <c r="R127" i="12"/>
  <c r="P131" i="12"/>
  <c r="R134" i="12"/>
  <c r="P136" i="12"/>
  <c r="R142" i="12"/>
  <c r="R150" i="12"/>
  <c r="Q139" i="12"/>
  <c r="T155" i="12"/>
  <c r="P154" i="12"/>
  <c r="R172" i="12"/>
  <c r="T113" i="12"/>
  <c r="T136" i="12"/>
  <c r="Q165" i="12"/>
  <c r="Q159" i="12"/>
  <c r="P161" i="12"/>
  <c r="T127" i="12"/>
  <c r="R131" i="12"/>
  <c r="R154" i="12"/>
  <c r="S168" i="12"/>
  <c r="S128" i="12"/>
  <c r="O179" i="12"/>
  <c r="R179" i="12"/>
  <c r="R180" i="12"/>
  <c r="O178" i="12"/>
  <c r="O180" i="12"/>
  <c r="R169" i="12"/>
  <c r="S159" i="12"/>
  <c r="R166" i="12"/>
  <c r="T173" i="12"/>
  <c r="S146" i="12"/>
  <c r="T161" i="12"/>
  <c r="T123" i="12"/>
  <c r="T168" i="12"/>
  <c r="R165" i="12"/>
  <c r="S135" i="12"/>
  <c r="T159" i="12"/>
  <c r="R146" i="12"/>
  <c r="R139" i="12"/>
  <c r="S141" i="12"/>
  <c r="T132" i="12"/>
  <c r="R123" i="12"/>
  <c r="Q129" i="12"/>
  <c r="S173" i="12"/>
  <c r="T146" i="12"/>
  <c r="S139" i="12"/>
  <c r="Q155" i="12"/>
  <c r="T134" i="12"/>
  <c r="Q136" i="12"/>
  <c r="P126" i="12"/>
  <c r="T166" i="12"/>
  <c r="P173" i="12"/>
  <c r="S133" i="12"/>
  <c r="T150" i="12"/>
  <c r="Q157" i="12"/>
  <c r="Q141" i="12"/>
  <c r="T131" i="12"/>
  <c r="Q134" i="12"/>
  <c r="S172" i="12"/>
  <c r="R136" i="12"/>
  <c r="P180" i="12"/>
  <c r="P153" i="12"/>
  <c r="Q153" i="12"/>
  <c r="P179" i="12"/>
  <c r="S180" i="12"/>
  <c r="Q178" i="12"/>
  <c r="P178" i="12"/>
  <c r="Q131" i="12"/>
  <c r="P142" i="12"/>
  <c r="T135" i="12"/>
  <c r="Q127" i="12"/>
  <c r="P157" i="12"/>
  <c r="Q133" i="12"/>
  <c r="S161" i="12"/>
  <c r="T172" i="12"/>
  <c r="R135" i="12"/>
  <c r="Q150" i="12"/>
  <c r="Q146" i="12"/>
  <c r="R157" i="12"/>
  <c r="T141" i="12"/>
  <c r="T154" i="12"/>
  <c r="P168" i="12"/>
  <c r="Q113" i="12"/>
  <c r="S122" i="12"/>
  <c r="P166" i="12"/>
  <c r="T165" i="12"/>
  <c r="P135" i="12"/>
  <c r="P146" i="12"/>
  <c r="S127" i="12"/>
  <c r="P132" i="12"/>
  <c r="S123" i="12"/>
  <c r="R126" i="12"/>
  <c r="R129" i="12"/>
  <c r="S142" i="12"/>
  <c r="R173" i="12"/>
  <c r="T133" i="12"/>
  <c r="P169" i="12"/>
  <c r="T157" i="12"/>
  <c r="R141" i="12"/>
  <c r="Q132" i="12"/>
  <c r="S134" i="12"/>
  <c r="S136" i="12"/>
  <c r="T126" i="12"/>
  <c r="S167" i="12"/>
  <c r="P156" i="12"/>
  <c r="T114" i="12"/>
  <c r="Q167" i="12"/>
  <c r="S113" i="12"/>
  <c r="P128" i="12"/>
  <c r="R170" i="12"/>
  <c r="S156" i="12"/>
  <c r="Q170" i="12"/>
  <c r="Q156" i="12"/>
  <c r="P113" i="12"/>
  <c r="T128" i="12"/>
  <c r="S114" i="12"/>
  <c r="P167" i="12"/>
  <c r="Q164" i="12"/>
  <c r="T164" i="12"/>
  <c r="R176" i="12"/>
  <c r="S117" i="12"/>
  <c r="R140" i="12"/>
  <c r="Q120" i="12"/>
  <c r="P143" i="12"/>
  <c r="Q171" i="12"/>
  <c r="Q143" i="12"/>
  <c r="Q140" i="12"/>
  <c r="Q128" i="12"/>
  <c r="T170" i="12"/>
  <c r="Q117" i="12"/>
  <c r="S137" i="12"/>
  <c r="Q137" i="12"/>
  <c r="S176" i="12"/>
  <c r="T171" i="12"/>
  <c r="R143" i="12"/>
  <c r="T137" i="12"/>
  <c r="R171" i="12"/>
  <c r="T120" i="12"/>
  <c r="R120" i="12"/>
  <c r="Q114" i="12"/>
  <c r="R167" i="12"/>
  <c r="P170" i="12"/>
  <c r="S164" i="12"/>
  <c r="T117" i="12"/>
  <c r="P176" i="12"/>
  <c r="T176" i="12"/>
  <c r="P120" i="12"/>
  <c r="P137" i="12"/>
  <c r="P171" i="12"/>
  <c r="S140" i="12"/>
  <c r="T140" i="12"/>
  <c r="S120" i="12"/>
  <c r="P114" i="12"/>
  <c r="T167" i="12"/>
  <c r="P164" i="12"/>
  <c r="R164" i="12"/>
  <c r="O176" i="12"/>
  <c r="R137" i="12"/>
  <c r="Q176" i="12"/>
  <c r="T143" i="12"/>
  <c r="S171" i="12"/>
  <c r="N183" i="12"/>
  <c r="P117" i="12"/>
  <c r="S143" i="12"/>
  <c r="P140" i="12"/>
  <c r="Q126" i="12"/>
  <c r="R128" i="12"/>
  <c r="T156" i="12"/>
  <c r="P129" i="12"/>
  <c r="R113" i="12"/>
  <c r="R114" i="12"/>
  <c r="S170" i="12"/>
  <c r="R156" i="12"/>
  <c r="O127" i="12"/>
  <c r="P119" i="12"/>
  <c r="O155" i="12"/>
  <c r="O112" i="12"/>
  <c r="S112" i="12"/>
  <c r="O153" i="12"/>
  <c r="O120" i="12"/>
  <c r="O168" i="12"/>
  <c r="Q112" i="12"/>
  <c r="R145" i="12"/>
  <c r="T125" i="12"/>
  <c r="S160" i="12"/>
  <c r="T112" i="12"/>
  <c r="P118" i="12"/>
  <c r="O119" i="12"/>
  <c r="Q130" i="12"/>
  <c r="Q148" i="12"/>
  <c r="P144" i="12"/>
  <c r="O145" i="12"/>
  <c r="R125" i="12"/>
  <c r="S177" i="12"/>
  <c r="T111" i="12"/>
  <c r="P149" i="12"/>
  <c r="O171" i="12"/>
  <c r="R175" i="12"/>
  <c r="O113" i="12"/>
  <c r="T119" i="12"/>
  <c r="O158" i="12"/>
  <c r="O148" i="12"/>
  <c r="R163" i="12"/>
  <c r="O132" i="12"/>
  <c r="O150" i="12"/>
  <c r="O117" i="12"/>
  <c r="O131" i="12"/>
  <c r="P151" i="12"/>
  <c r="T158" i="12"/>
  <c r="Q119" i="12"/>
  <c r="O140" i="12"/>
  <c r="O157" i="12"/>
  <c r="O143" i="12"/>
  <c r="S111" i="12"/>
  <c r="P174" i="12"/>
  <c r="O135" i="12"/>
  <c r="O175" i="12"/>
  <c r="R144" i="12"/>
  <c r="T130" i="12"/>
  <c r="P148" i="12"/>
  <c r="R151" i="12"/>
  <c r="Q149" i="12"/>
  <c r="O128" i="12"/>
  <c r="O169" i="12"/>
  <c r="Q111" i="12"/>
  <c r="P163" i="12"/>
  <c r="O137" i="12"/>
  <c r="O139" i="12"/>
  <c r="Q115" i="12"/>
  <c r="T175" i="12"/>
  <c r="Q144" i="12"/>
  <c r="S151" i="12"/>
  <c r="O142" i="12"/>
  <c r="O129" i="12"/>
  <c r="R119" i="12"/>
  <c r="R158" i="12"/>
  <c r="O133" i="12"/>
  <c r="O146" i="12"/>
  <c r="O161" i="12"/>
  <c r="Q151" i="12"/>
  <c r="T145" i="12"/>
  <c r="S130" i="12"/>
  <c r="O165" i="12"/>
  <c r="O167" i="12"/>
  <c r="Q158" i="12"/>
  <c r="T148" i="12"/>
  <c r="O111" i="12"/>
  <c r="Q125" i="12"/>
  <c r="Q152" i="12"/>
  <c r="P175" i="12"/>
  <c r="S152" i="12"/>
  <c r="Q118" i="12"/>
  <c r="S148" i="12"/>
  <c r="Q163" i="12"/>
  <c r="P111" i="12"/>
  <c r="P112" i="12"/>
  <c r="T144" i="12"/>
  <c r="R111" i="12"/>
  <c r="O170" i="12"/>
  <c r="T149" i="12"/>
  <c r="O163" i="12"/>
  <c r="Q160" i="12"/>
  <c r="R117" i="12"/>
  <c r="T147" i="12"/>
  <c r="O41" i="4"/>
  <c r="L73" i="4"/>
  <c r="M24" i="4"/>
  <c r="AG91" i="8"/>
  <c r="N103" i="4"/>
  <c r="T116" i="12"/>
  <c r="L49" i="4"/>
  <c r="S91" i="12"/>
  <c r="O18" i="4"/>
  <c r="K18" i="4"/>
  <c r="L12" i="4"/>
  <c r="N12" i="4"/>
  <c r="Q121" i="12"/>
  <c r="S115" i="12"/>
  <c r="N83" i="4"/>
  <c r="L27" i="4"/>
  <c r="L16" i="4"/>
  <c r="L105" i="4"/>
  <c r="Q91" i="12"/>
  <c r="T162" i="12"/>
  <c r="O97" i="4"/>
  <c r="L93" i="4"/>
  <c r="O93" i="4"/>
  <c r="K14" i="4"/>
  <c r="O156" i="12"/>
  <c r="O123" i="12"/>
  <c r="L64" i="4"/>
  <c r="N64" i="4"/>
  <c r="S162" i="12"/>
  <c r="P116" i="12"/>
  <c r="S174" i="12"/>
  <c r="O50" i="4"/>
  <c r="M50" i="4"/>
  <c r="L63" i="4"/>
  <c r="O63" i="4"/>
  <c r="P181" i="12"/>
  <c r="O181" i="12"/>
  <c r="T35" i="12"/>
  <c r="R13" i="12"/>
  <c r="Q78" i="12"/>
  <c r="AG99" i="8"/>
  <c r="N46" i="4"/>
  <c r="M46" i="4"/>
  <c r="R121" i="12"/>
  <c r="AE184" i="8"/>
  <c r="AA184" i="8"/>
  <c r="S125" i="12"/>
  <c r="S52" i="12"/>
  <c r="P124" i="12"/>
  <c r="K62" i="4"/>
  <c r="X41" i="8"/>
  <c r="AH92" i="8"/>
  <c r="AF26" i="8"/>
  <c r="AH7" i="8"/>
  <c r="O102" i="4"/>
  <c r="K108" i="4"/>
  <c r="X27" i="8"/>
  <c r="O122" i="12"/>
  <c r="O45" i="12"/>
  <c r="O30" i="12"/>
  <c r="Q177" i="12"/>
  <c r="X122" i="8"/>
  <c r="AH114" i="8"/>
  <c r="AG114" i="8"/>
  <c r="AH158" i="8"/>
  <c r="AG128" i="8"/>
  <c r="AF112" i="8"/>
  <c r="AH131" i="8"/>
  <c r="AH175" i="8"/>
  <c r="AF157" i="8"/>
  <c r="AH178" i="8"/>
  <c r="AG112" i="8"/>
  <c r="AH134" i="8"/>
  <c r="AF135" i="8"/>
  <c r="AG136" i="8"/>
  <c r="AF114" i="8"/>
  <c r="AH116" i="8"/>
  <c r="AF161" i="8"/>
  <c r="AH138" i="8"/>
  <c r="AG153" i="8"/>
  <c r="AG120" i="8"/>
  <c r="AH147" i="8"/>
  <c r="AH119" i="8"/>
  <c r="AH155" i="8"/>
  <c r="AF142" i="8"/>
  <c r="AF134" i="8"/>
  <c r="AF158" i="8"/>
  <c r="AF120" i="8"/>
  <c r="AH132" i="8"/>
  <c r="AH137" i="8"/>
  <c r="AG122" i="8"/>
  <c r="AH149" i="8"/>
  <c r="X155" i="8"/>
  <c r="AG130" i="8"/>
  <c r="AH156" i="8"/>
  <c r="AF138" i="8"/>
  <c r="AH113" i="8"/>
  <c r="AG149" i="8"/>
  <c r="X173" i="8"/>
  <c r="AF172" i="8"/>
  <c r="AH136" i="8"/>
  <c r="AG137" i="8"/>
  <c r="AG119" i="8"/>
  <c r="AH118" i="8"/>
  <c r="AF124" i="8"/>
  <c r="AG160" i="8"/>
  <c r="X142" i="8"/>
  <c r="AF130" i="8"/>
  <c r="AF173" i="8"/>
  <c r="X161" i="8"/>
  <c r="AH173" i="8"/>
  <c r="X137" i="8"/>
  <c r="AG161" i="8"/>
  <c r="AH153" i="8"/>
  <c r="AF147" i="8"/>
  <c r="AH128" i="8"/>
  <c r="AH141" i="8"/>
  <c r="AF167" i="8"/>
  <c r="AF155" i="8"/>
  <c r="AH154" i="8"/>
  <c r="AH142" i="8"/>
  <c r="AH150" i="8"/>
  <c r="AH169" i="8"/>
  <c r="AG169" i="8"/>
  <c r="AG170" i="8"/>
  <c r="AF150" i="8"/>
  <c r="AG179" i="8"/>
  <c r="AH179" i="8"/>
  <c r="AF180" i="8"/>
  <c r="AF148" i="8"/>
  <c r="AH181" i="8"/>
  <c r="X112" i="8"/>
  <c r="X132" i="8"/>
  <c r="X119" i="8"/>
  <c r="X114" i="8"/>
  <c r="X178" i="8"/>
  <c r="X149" i="8"/>
  <c r="X172" i="8"/>
  <c r="AG158" i="8"/>
  <c r="AG178" i="8"/>
  <c r="AF128" i="8"/>
  <c r="AG124" i="8"/>
  <c r="AH130" i="8"/>
  <c r="AH112" i="8"/>
  <c r="AG135" i="8"/>
  <c r="AF169" i="8"/>
  <c r="AH170" i="8"/>
  <c r="AF181" i="8"/>
  <c r="AF129" i="8"/>
  <c r="AH180" i="8"/>
  <c r="AG180" i="8"/>
  <c r="X120" i="8"/>
  <c r="X147" i="8"/>
  <c r="X128" i="8"/>
  <c r="X118" i="8"/>
  <c r="X113" i="8"/>
  <c r="AF156" i="8"/>
  <c r="AG134" i="8"/>
  <c r="AG131" i="8"/>
  <c r="AF175" i="8"/>
  <c r="AF137" i="8"/>
  <c r="AH122" i="8"/>
  <c r="AF113" i="8"/>
  <c r="AF160" i="8"/>
  <c r="AG155" i="8"/>
  <c r="AH172" i="8"/>
  <c r="AF154" i="8"/>
  <c r="AH157" i="8"/>
  <c r="AH120" i="8"/>
  <c r="AF178" i="8"/>
  <c r="X154" i="8"/>
  <c r="AG159" i="8"/>
  <c r="AH177" i="8"/>
  <c r="AF179" i="8"/>
  <c r="AH129" i="8"/>
  <c r="AG129" i="8"/>
  <c r="X124" i="8"/>
  <c r="X156" i="8"/>
  <c r="X153" i="8"/>
  <c r="X167" i="8"/>
  <c r="X136" i="8"/>
  <c r="AG116" i="8"/>
  <c r="AH161" i="8"/>
  <c r="AH135" i="8"/>
  <c r="AF136" i="8"/>
  <c r="AG118" i="8"/>
  <c r="AG141" i="8"/>
  <c r="AH167" i="8"/>
  <c r="X131" i="8"/>
  <c r="X116" i="8"/>
  <c r="AG175" i="8"/>
  <c r="AF122" i="8"/>
  <c r="AF170" i="8"/>
  <c r="AH159" i="8"/>
  <c r="AF177" i="8"/>
  <c r="AG177" i="8"/>
  <c r="AG150" i="8"/>
  <c r="AF159" i="8"/>
  <c r="AD183" i="8"/>
  <c r="J184" i="8"/>
  <c r="AG148" i="8"/>
  <c r="AG181" i="8"/>
  <c r="AH148" i="8"/>
  <c r="X129" i="8"/>
  <c r="X160" i="8"/>
  <c r="X158" i="8"/>
  <c r="X175" i="8"/>
  <c r="X141" i="8"/>
  <c r="X138" i="8"/>
  <c r="AG138" i="8"/>
  <c r="AF153" i="8"/>
  <c r="AG157" i="8"/>
  <c r="AG147" i="8"/>
  <c r="AF119" i="8"/>
  <c r="AG132" i="8"/>
  <c r="X130" i="8"/>
  <c r="AG156" i="8"/>
  <c r="AF116" i="8"/>
  <c r="AF131" i="8"/>
  <c r="AF118" i="8"/>
  <c r="AF149" i="8"/>
  <c r="AG173" i="8"/>
  <c r="X135" i="8"/>
  <c r="AH160" i="8"/>
  <c r="AG154" i="8"/>
  <c r="AG142" i="8"/>
  <c r="X134" i="8"/>
  <c r="AF132" i="8"/>
  <c r="AF141" i="8"/>
  <c r="AG167" i="8"/>
  <c r="X157" i="8"/>
  <c r="AG113" i="8"/>
  <c r="AH124" i="8"/>
  <c r="AG172" i="8"/>
  <c r="X177" i="8"/>
  <c r="X169" i="8"/>
  <c r="X179" i="8"/>
  <c r="X181" i="8"/>
  <c r="X165" i="8"/>
  <c r="X148" i="8"/>
  <c r="X152" i="8"/>
  <c r="X170" i="8"/>
  <c r="X180" i="8"/>
  <c r="X150" i="8"/>
  <c r="X163" i="8"/>
  <c r="X151" i="8"/>
  <c r="X159" i="8"/>
  <c r="M25" i="4"/>
  <c r="K5" i="4"/>
  <c r="O5" i="4"/>
  <c r="K35" i="4"/>
  <c r="AG52" i="8"/>
  <c r="O151" i="12"/>
  <c r="R107" i="12"/>
  <c r="Q70" i="12"/>
  <c r="P25" i="12"/>
  <c r="AG16" i="8"/>
  <c r="K107" i="4"/>
  <c r="AG168" i="8"/>
  <c r="M82" i="4"/>
  <c r="S17" i="12"/>
  <c r="AH127" i="8"/>
  <c r="R39" i="12"/>
  <c r="S13" i="12"/>
  <c r="Q25" i="12"/>
  <c r="T174" i="12"/>
  <c r="AH38" i="8"/>
  <c r="AG50" i="8"/>
  <c r="AH77" i="8"/>
  <c r="P97" i="12"/>
  <c r="K174" i="4"/>
  <c r="N174" i="4"/>
  <c r="AH163" i="8"/>
  <c r="O170" i="4"/>
  <c r="K41" i="4"/>
  <c r="M41" i="4"/>
  <c r="N169" i="4"/>
  <c r="K73" i="4"/>
  <c r="M73" i="4"/>
  <c r="AG98" i="8"/>
  <c r="S35" i="12"/>
  <c r="S70" i="12"/>
  <c r="AH100" i="8"/>
  <c r="AF47" i="8"/>
  <c r="N24" i="4"/>
  <c r="L24" i="4"/>
  <c r="AH110" i="8"/>
  <c r="O134" i="12"/>
  <c r="Q17" i="12"/>
  <c r="P162" i="12"/>
  <c r="AG64" i="8"/>
  <c r="X91" i="8"/>
  <c r="AF66" i="8"/>
  <c r="O103" i="4"/>
  <c r="N168" i="4"/>
  <c r="O113" i="4"/>
  <c r="AH140" i="8"/>
  <c r="AG133" i="8"/>
  <c r="O127" i="4"/>
  <c r="K127" i="4"/>
  <c r="T151" i="12"/>
  <c r="R52" i="12"/>
  <c r="O61" i="12"/>
  <c r="AH11" i="8"/>
  <c r="O49" i="4"/>
  <c r="N60" i="4"/>
  <c r="AG103" i="8"/>
  <c r="K172" i="4"/>
  <c r="K48" i="4"/>
  <c r="O144" i="12"/>
  <c r="S78" i="12"/>
  <c r="S175" i="12"/>
  <c r="O35" i="12"/>
  <c r="P70" i="12"/>
  <c r="S18" i="12"/>
  <c r="S25" i="12"/>
  <c r="R148" i="12"/>
  <c r="P130" i="12"/>
  <c r="T118" i="12"/>
  <c r="R98" i="12"/>
  <c r="O149" i="12"/>
  <c r="R174" i="12"/>
  <c r="O166" i="12"/>
  <c r="H184" i="9"/>
  <c r="G89" i="9"/>
  <c r="E184" i="9"/>
  <c r="Q184" i="9"/>
  <c r="F89" i="9"/>
  <c r="AB183" i="8"/>
  <c r="W184" i="8"/>
  <c r="AB184" i="8" s="1"/>
  <c r="F184" i="9" l="1"/>
  <c r="S88" i="12"/>
  <c r="L88" i="12" s="1"/>
  <c r="P88" i="12"/>
  <c r="G88" i="12" s="1"/>
  <c r="S182" i="12"/>
  <c r="L182" i="12" s="1"/>
  <c r="T88" i="12"/>
  <c r="M88" i="12" s="1"/>
  <c r="G184" i="9"/>
  <c r="P110" i="12"/>
  <c r="G110" i="12" s="1"/>
  <c r="R88" i="12"/>
  <c r="K88" i="12" s="1"/>
  <c r="Q88" i="12"/>
  <c r="H88" i="12" s="1"/>
  <c r="AF183" i="8"/>
  <c r="P183" i="8" s="1"/>
  <c r="K88" i="4"/>
  <c r="R110" i="12"/>
  <c r="K110" i="12" s="1"/>
  <c r="N182" i="4"/>
  <c r="I182" i="4" s="1"/>
  <c r="L182" i="4"/>
  <c r="G182" i="4" s="1"/>
  <c r="O88" i="12"/>
  <c r="F88" i="12" s="1"/>
  <c r="T110" i="12"/>
  <c r="M110" i="12" s="1"/>
  <c r="N110" i="4"/>
  <c r="I110" i="4" s="1"/>
  <c r="M88" i="4"/>
  <c r="O88" i="4"/>
  <c r="R182" i="12"/>
  <c r="K182" i="12" s="1"/>
  <c r="X111" i="8"/>
  <c r="T111" i="8" s="1"/>
  <c r="V111" i="8" s="1"/>
  <c r="AC111" i="8" s="1"/>
  <c r="AG111" i="8"/>
  <c r="Q111" i="8" s="1"/>
  <c r="M182" i="4"/>
  <c r="H182" i="4" s="1"/>
  <c r="O110" i="12"/>
  <c r="F110" i="12" s="1"/>
  <c r="O110" i="4"/>
  <c r="J110" i="4" s="1"/>
  <c r="L110" i="4"/>
  <c r="G110" i="4" s="1"/>
  <c r="N88" i="4"/>
  <c r="S110" i="12"/>
  <c r="L110" i="12" s="1"/>
  <c r="AH111" i="8"/>
  <c r="R111" i="8" s="1"/>
  <c r="Q182" i="12"/>
  <c r="H182" i="12" s="1"/>
  <c r="P182" i="12"/>
  <c r="G182" i="12" s="1"/>
  <c r="P183" i="12" s="1"/>
  <c r="G183" i="12" s="1"/>
  <c r="O182" i="12"/>
  <c r="F182" i="12" s="1"/>
  <c r="T182" i="12"/>
  <c r="M182" i="12" s="1"/>
  <c r="AH89" i="8"/>
  <c r="R89" i="8" s="1"/>
  <c r="AF111" i="8"/>
  <c r="P111" i="8" s="1"/>
  <c r="K110" i="4"/>
  <c r="M110" i="4"/>
  <c r="H110" i="4" s="1"/>
  <c r="Y54" i="8"/>
  <c r="Y17" i="8"/>
  <c r="Y97" i="8"/>
  <c r="J185" i="8"/>
  <c r="Y136" i="8"/>
  <c r="Y31" i="8"/>
  <c r="Y112" i="8"/>
  <c r="Y132" i="8"/>
  <c r="Y156" i="8"/>
  <c r="Y57" i="8"/>
  <c r="Y119" i="8"/>
  <c r="Y94" i="8"/>
  <c r="Y53" i="8"/>
  <c r="Y114" i="8"/>
  <c r="Y15" i="8"/>
  <c r="Y167" i="8"/>
  <c r="Y73" i="8"/>
  <c r="Y131" i="8"/>
  <c r="Y65" i="8"/>
  <c r="Y32" i="8"/>
  <c r="Y172" i="8"/>
  <c r="Y154" i="8"/>
  <c r="Y23" i="8"/>
  <c r="Y8" i="8"/>
  <c r="Y18" i="8"/>
  <c r="Y109" i="8"/>
  <c r="Y35" i="8"/>
  <c r="Y68" i="8"/>
  <c r="Y95" i="8"/>
  <c r="Y149" i="8"/>
  <c r="Y120" i="8"/>
  <c r="Y25" i="8"/>
  <c r="Y37" i="8"/>
  <c r="Y86" i="8"/>
  <c r="Y10" i="8"/>
  <c r="Y153" i="8"/>
  <c r="Y60" i="8"/>
  <c r="Y118" i="8"/>
  <c r="Y21" i="8"/>
  <c r="Y59" i="8"/>
  <c r="Y178" i="8"/>
  <c r="Y79" i="8"/>
  <c r="Y157" i="8"/>
  <c r="Y137" i="8"/>
  <c r="Y134" i="8"/>
  <c r="Y142" i="8"/>
  <c r="Y116" i="8"/>
  <c r="Y71" i="8"/>
  <c r="Y155" i="8"/>
  <c r="Y20" i="8"/>
  <c r="Y106" i="8"/>
  <c r="Y124" i="8"/>
  <c r="Y30" i="8"/>
  <c r="Y160" i="8"/>
  <c r="Y5" i="8"/>
  <c r="Y128" i="8"/>
  <c r="Y107" i="8"/>
  <c r="Y62" i="8"/>
  <c r="Y93" i="8"/>
  <c r="Y96" i="8"/>
  <c r="Y175" i="8"/>
  <c r="Y49" i="8"/>
  <c r="Y29" i="8"/>
  <c r="Y173" i="8"/>
  <c r="Y28" i="8"/>
  <c r="Y161" i="8"/>
  <c r="Y43" i="8"/>
  <c r="Y58" i="8"/>
  <c r="Y138" i="8"/>
  <c r="Y105" i="8"/>
  <c r="Y14" i="8"/>
  <c r="Y6" i="8"/>
  <c r="AD184" i="8"/>
  <c r="Y87" i="8"/>
  <c r="Y88" i="8"/>
  <c r="Y85" i="8"/>
  <c r="Y113" i="8"/>
  <c r="Y141" i="8"/>
  <c r="Y9" i="8"/>
  <c r="Y129" i="8"/>
  <c r="Y147" i="8"/>
  <c r="Y51" i="8"/>
  <c r="Y90" i="8"/>
  <c r="Y13" i="8"/>
  <c r="Y158" i="8"/>
  <c r="Y69" i="8"/>
  <c r="Y12" i="8"/>
  <c r="Y39" i="8"/>
  <c r="Y101" i="8"/>
  <c r="Y36" i="8"/>
  <c r="Y135" i="8"/>
  <c r="Y130" i="8"/>
  <c r="Y81" i="8"/>
  <c r="Y122" i="8"/>
  <c r="Y34" i="8"/>
  <c r="Y104" i="8"/>
  <c r="Y40" i="8"/>
  <c r="Y22" i="8"/>
  <c r="Y150" i="8"/>
  <c r="Y82" i="8"/>
  <c r="Y76" i="8"/>
  <c r="Y61" i="8"/>
  <c r="Y46" i="8"/>
  <c r="Y159" i="8"/>
  <c r="Y151" i="8"/>
  <c r="Y163" i="8"/>
  <c r="Y78" i="8"/>
  <c r="Y177" i="8"/>
  <c r="Y63" i="8"/>
  <c r="Y169" i="8"/>
  <c r="Y42" i="8"/>
  <c r="Y83" i="8"/>
  <c r="Y179" i="8"/>
  <c r="Y181" i="8"/>
  <c r="Y165" i="8"/>
  <c r="Y75" i="8"/>
  <c r="Y148" i="8"/>
  <c r="Y70" i="8"/>
  <c r="Y56" i="8"/>
  <c r="Y108" i="8"/>
  <c r="Y152" i="8"/>
  <c r="Y45" i="8"/>
  <c r="Y100" i="8"/>
  <c r="Y84" i="8"/>
  <c r="Y72" i="8"/>
  <c r="Y180" i="8"/>
  <c r="Y19" i="8"/>
  <c r="Y80" i="8"/>
  <c r="Y170" i="8"/>
  <c r="Y102" i="8"/>
  <c r="Y47" i="8"/>
  <c r="Y140" i="8"/>
  <c r="Y91" i="8"/>
  <c r="Y27" i="8"/>
  <c r="Y26" i="8"/>
  <c r="Y41" i="8"/>
  <c r="Y125" i="8"/>
  <c r="Y117" i="8"/>
  <c r="Y126" i="8"/>
  <c r="Y24" i="8"/>
  <c r="Y74" i="8"/>
  <c r="Y162" i="8"/>
  <c r="Y139" i="8"/>
  <c r="Y121" i="8"/>
  <c r="Y176" i="8"/>
  <c r="Y11" i="8"/>
  <c r="Y66" i="8"/>
  <c r="Y64" i="8"/>
  <c r="Y50" i="8"/>
  <c r="Y38" i="8"/>
  <c r="Y168" i="8"/>
  <c r="Y16" i="8"/>
  <c r="Y115" i="8"/>
  <c r="Y48" i="8"/>
  <c r="Y55" i="8"/>
  <c r="Y52" i="8"/>
  <c r="Y33" i="8"/>
  <c r="Y67" i="8"/>
  <c r="Y164" i="8"/>
  <c r="Y133" i="8"/>
  <c r="Y98" i="8"/>
  <c r="Y77" i="8"/>
  <c r="Y127" i="8"/>
  <c r="Y166" i="8"/>
  <c r="Y7" i="8"/>
  <c r="Y92" i="8"/>
  <c r="Y145" i="8"/>
  <c r="Y123" i="8"/>
  <c r="Y99" i="8"/>
  <c r="Y171" i="8"/>
  <c r="Y144" i="8"/>
  <c r="Y143" i="8"/>
  <c r="Y174" i="8"/>
  <c r="Y44" i="8"/>
  <c r="Y103" i="8"/>
  <c r="Y146" i="8"/>
  <c r="AH183" i="8"/>
  <c r="R183" i="8" s="1"/>
  <c r="X183" i="8"/>
  <c r="T183" i="8" s="1"/>
  <c r="V183" i="8" s="1"/>
  <c r="AC183" i="8" s="1"/>
  <c r="AG183" i="8"/>
  <c r="Q183" i="8" s="1"/>
  <c r="L88" i="4"/>
  <c r="X89" i="8"/>
  <c r="T89" i="8" s="1"/>
  <c r="V89" i="8" s="1"/>
  <c r="AF89" i="8"/>
  <c r="P89" i="8" s="1"/>
  <c r="AG89" i="8"/>
  <c r="Q89" i="8" s="1"/>
  <c r="Q110" i="12"/>
  <c r="H110" i="12" s="1"/>
  <c r="Q183" i="12" s="1"/>
  <c r="H183" i="12" s="1"/>
  <c r="K182" i="4"/>
  <c r="O182" i="4"/>
  <c r="J182" i="4" s="1"/>
  <c r="S183" i="12" l="1"/>
  <c r="L183" i="12" s="1"/>
  <c r="T183" i="12"/>
  <c r="M183" i="12" s="1"/>
  <c r="Q184" i="8"/>
  <c r="R183" i="12"/>
  <c r="K183" i="12" s="1"/>
  <c r="L183" i="4"/>
  <c r="G183" i="4" s="1"/>
  <c r="G88" i="4"/>
  <c r="Y184" i="8"/>
  <c r="T184" i="8" s="1"/>
  <c r="N183" i="4"/>
  <c r="I183" i="4" s="1"/>
  <c r="I88" i="4"/>
  <c r="O183" i="4"/>
  <c r="J183" i="4" s="1"/>
  <c r="J88" i="4"/>
  <c r="O183" i="12"/>
  <c r="F183" i="12" s="1"/>
  <c r="K183" i="4"/>
  <c r="P88" i="4"/>
  <c r="V88" i="4" s="1"/>
  <c r="F88" i="4"/>
  <c r="T88" i="4" s="1"/>
  <c r="F110" i="4"/>
  <c r="T110" i="4" s="1"/>
  <c r="P110" i="4"/>
  <c r="V110" i="4" s="1"/>
  <c r="F182" i="4"/>
  <c r="T182" i="4" s="1"/>
  <c r="P182" i="4"/>
  <c r="V182" i="4" s="1"/>
  <c r="R184" i="8"/>
  <c r="M183" i="4"/>
  <c r="H183" i="4" s="1"/>
  <c r="H88" i="4"/>
  <c r="P184" i="8"/>
  <c r="X184" i="8" l="1"/>
  <c r="V184" i="8"/>
  <c r="AC184" i="8" s="1"/>
  <c r="F183" i="4"/>
  <c r="T183" i="4" s="1"/>
  <c r="P183" i="4"/>
  <c r="V183" i="4" s="1"/>
</calcChain>
</file>

<file path=xl/sharedStrings.xml><?xml version="1.0" encoding="utf-8"?>
<sst xmlns="http://schemas.openxmlformats.org/spreadsheetml/2006/main" count="1941" uniqueCount="699">
  <si>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</si>
  <si>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</si>
  <si>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</si>
  <si>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</si>
  <si>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</si>
  <si>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</si>
  <si>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</si>
  <si>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</si>
  <si>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</si>
  <si>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</si>
  <si>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</si>
  <si>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</si>
  <si>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</si>
  <si>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</si>
  <si>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</si>
  <si>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</si>
  <si>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</si>
  <si>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</si>
  <si>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</si>
  <si>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</si>
  <si>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</si>
  <si>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</si>
  <si>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</si>
  <si>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</si>
  <si>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</si>
  <si>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</si>
  <si>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</si>
  <si>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</si>
  <si>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</si>
  <si>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</si>
  <si>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</si>
  <si>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</si>
  <si>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</si>
  <si>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</si>
  <si>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</si>
  <si>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</si>
  <si>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</si>
  <si>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</si>
  <si>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</si>
  <si>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</si>
  <si>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</si>
  <si>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</si>
  <si>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</si>
  <si>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</si>
  <si>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</si>
  <si>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</si>
  <si>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</si>
  <si>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</si>
  <si>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</si>
  <si>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</si>
  <si>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</si>
  <si>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</si>
  <si>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</si>
  <si>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</si>
  <si>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</si>
  <si>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</si>
  <si>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</si>
  <si>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</si>
  <si>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</si>
  <si>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</si>
  <si>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</si>
  <si>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</si>
  <si>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</si>
  <si>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</si>
  <si>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</si>
  <si>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</si>
  <si>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</si>
  <si>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</si>
  <si>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</si>
  <si>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</si>
  <si>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</si>
  <si>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</si>
  <si>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</si>
  <si>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</si>
  <si>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</si>
  <si>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</si>
  <si>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</si>
  <si>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</si>
  <si>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</si>
  <si>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</si>
  <si>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</si>
  <si>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</si>
  <si>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</si>
  <si>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</si>
  <si>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</si>
  <si>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</si>
  <si>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</si>
  <si>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</si>
  <si>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</si>
  <si>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</si>
  <si>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</si>
  <si>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</si>
  <si>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</si>
  <si>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</si>
  <si>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</si>
  <si>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</si>
  <si>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</si>
  <si>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</si>
  <si>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</si>
  <si>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</si>
  <si>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</si>
  <si>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</si>
  <si>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</si>
  <si>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</si>
  <si>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</si>
  <si>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</si>
  <si>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</si>
  <si>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</si>
  <si>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</si>
  <si>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</si>
  <si>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</si>
  <si>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</si>
  <si>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</si>
  <si>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</si>
  <si>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</si>
  <si>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</si>
  <si>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</si>
  <si>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</si>
  <si>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</si>
  <si>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</si>
  <si>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</si>
  <si>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</si>
  <si>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</si>
  <si>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</si>
  <si>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</si>
  <si>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</si>
  <si>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</si>
  <si>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</si>
  <si>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</si>
  <si>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</si>
  <si>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</si>
  <si>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</si>
  <si>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</si>
  <si>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</si>
  <si>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</si>
  <si>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</si>
  <si>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</si>
  <si>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</si>
  <si>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</si>
  <si>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</si>
  <si>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</si>
  <si>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</si>
  <si>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</si>
  <si>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</si>
  <si>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</si>
  <si>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</si>
  <si>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</si>
  <si>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</si>
  <si>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</si>
  <si>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</si>
  <si>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</si>
  <si>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</si>
  <si>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</si>
  <si>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</si>
  <si>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</si>
  <si>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</si>
  <si>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</si>
  <si>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</si>
  <si>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</si>
  <si>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</si>
  <si>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</si>
  <si>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</si>
  <si>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</si>
  <si>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</si>
  <si>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</si>
  <si>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</si>
  <si>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</si>
  <si>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</si>
  <si>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</si>
  <si>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</si>
  <si>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</si>
  <si>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</si>
  <si>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</si>
  <si>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</si>
  <si>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</si>
  <si>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</si>
  <si>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</si>
  <si>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</si>
  <si>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</si>
  <si>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</si>
  <si>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</si>
  <si>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</si>
  <si>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</si>
  <si>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</si>
  <si>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</si>
  <si>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</si>
  <si>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</si>
  <si>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</si>
  <si>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</si>
  <si>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</si>
  <si>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</si>
  <si>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</si>
  <si>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</si>
  <si>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</si>
  <si>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</si>
  <si>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</si>
  <si>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</si>
  <si>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</si>
  <si>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</si>
  <si>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</si>
  <si>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</si>
  <si>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</si>
  <si>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</si>
  <si>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</si>
  <si>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</si>
  <si>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</si>
  <si>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</si>
  <si>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</si>
  <si>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</si>
  <si>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</si>
  <si>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</si>
  <si>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</si>
  <si>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</si>
  <si>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</si>
  <si>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</si>
  <si>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</si>
  <si>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</si>
  <si>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</si>
  <si>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</si>
  <si>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</si>
  <si>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</si>
  <si>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</si>
  <si>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</si>
  <si>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</si>
  <si>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</si>
  <si>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</si>
  <si>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</si>
  <si>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</si>
  <si>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</si>
  <si>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</si>
  <si>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</si>
  <si>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</si>
  <si>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</si>
  <si>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</si>
  <si>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</si>
  <si>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</si>
  <si>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</si>
  <si>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</si>
  <si>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</si>
  <si>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</si>
  <si>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</si>
  <si>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</si>
  <si>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</si>
  <si>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</si>
  <si>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</si>
  <si>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</si>
  <si>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</si>
  <si>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</si>
  <si>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</si>
  <si>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</si>
  <si>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</si>
  <si>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</si>
  <si>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</si>
  <si>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</si>
  <si>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</si>
  <si>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</si>
  <si>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</si>
  <si>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</si>
  <si>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</si>
  <si>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</si>
  <si>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</si>
  <si>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</si>
  <si>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</si>
  <si>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</si>
  <si>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</si>
  <si>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</si>
  <si>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</si>
  <si>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</si>
  <si>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</si>
  <si>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</si>
  <si>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</si>
  <si>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</si>
  <si>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</si>
  <si>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</si>
  <si>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</si>
  <si>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</si>
  <si>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</si>
  <si>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</si>
  <si>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</si>
  <si>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</si>
  <si>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</si>
  <si>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</si>
  <si>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</si>
  <si>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</si>
  <si>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</si>
  <si>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</si>
  <si>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</si>
  <si>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</si>
  <si>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</si>
  <si>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</si>
  <si>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</si>
  <si>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</si>
  <si>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</si>
  <si>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</si>
  <si>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</si>
  <si>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</si>
  <si>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</si>
  <si>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</si>
  <si>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</si>
  <si>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</si>
  <si>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</si>
  <si>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</si>
  <si>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</si>
  <si>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</si>
  <si>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</si>
  <si>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</si>
  <si>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</si>
  <si>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</si>
  <si>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</si>
  <si>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</si>
  <si>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</si>
  <si>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</si>
  <si>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</si>
  <si>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</si>
  <si>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</si>
  <si>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</si>
  <si>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</si>
  <si>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</si>
  <si>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</si>
  <si>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</si>
  <si>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</si>
  <si>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</si>
  <si>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</si>
  <si>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</si>
  <si>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</si>
  <si>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</si>
  <si>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</si>
  <si>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</si>
  <si>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</si>
  <si>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</si>
  <si>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</si>
  <si>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</si>
  <si>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</si>
  <si>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</si>
  <si>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</si>
  <si>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</si>
  <si>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</si>
  <si>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</si>
  <si>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</si>
  <si>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</si>
  <si>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</si>
  <si>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</si>
  <si>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</si>
  <si>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</si>
  <si>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</si>
  <si>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</si>
  <si>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</si>
  <si>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</si>
  <si>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</si>
  <si>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</si>
  <si>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</si>
  <si>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</si>
  <si>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</si>
  <si>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</si>
  <si>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</si>
  <si>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</si>
  <si>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</si>
  <si>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</si>
  <si>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</si>
  <si>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</si>
  <si>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</si>
  <si>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</si>
  <si>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</si>
  <si>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</si>
  <si>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</si>
  <si>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</si>
  <si>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</si>
  <si>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</si>
  <si>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</si>
  <si>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</si>
  <si>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</si>
  <si>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</si>
  <si>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</si>
  <si>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</si>
  <si>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</si>
  <si>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</si>
  <si>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</si>
  <si>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</si>
  <si>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</si>
  <si>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</si>
  <si>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</si>
  <si>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</si>
  <si>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</si>
  <si>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</si>
  <si>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</si>
  <si>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</si>
  <si>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</si>
  <si>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</si>
  <si>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</si>
  <si>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</si>
  <si>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</si>
  <si>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</si>
  <si>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</si>
  <si>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</si>
  <si>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</si>
  <si>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</si>
  <si>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</si>
  <si>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</si>
  <si>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</si>
  <si>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</si>
  <si>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</si>
  <si>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</si>
  <si>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</si>
  <si>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</si>
  <si>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</si>
  <si>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</si>
  <si>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</si>
  <si>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</si>
  <si>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</si>
  <si>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</si>
  <si>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</si>
  <si>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</si>
  <si>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</si>
  <si>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</si>
  <si>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</si>
  <si>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</si>
  <si>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</si>
  <si>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</si>
  <si>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</si>
  <si>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</si>
  <si>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</si>
  <si>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</si>
  <si>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</si>
  <si>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</si>
  <si>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</si>
  <si>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</si>
  <si>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</si>
  <si>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</si>
  <si>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</si>
  <si>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</si>
  <si>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</si>
  <si>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</si>
  <si>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</si>
  <si>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</si>
  <si>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</si>
  <si>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</si>
  <si>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</si>
  <si>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</si>
  <si>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</si>
  <si>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</si>
  <si>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</si>
  <si>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</si>
  <si>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</si>
  <si>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</si>
  <si>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</si>
  <si>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</si>
  <si>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</si>
  <si>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</si>
  <si>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</si>
  <si>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</si>
  <si>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</si>
  <si>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</si>
  <si>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</si>
  <si>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</si>
  <si>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</si>
  <si>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</si>
  <si>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</si>
  <si>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</si>
  <si>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</si>
  <si>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</si>
  <si>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</si>
  <si>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</si>
  <si>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</si>
  <si>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</si>
  <si>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</si>
  <si>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</si>
  <si>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</si>
  <si>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</si>
  <si>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</si>
  <si>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</si>
  <si>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</si>
  <si>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</si>
  <si>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</si>
  <si>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</si>
  <si>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</si>
  <si>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</si>
  <si>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</si>
  <si>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</si>
  <si>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</si>
  <si>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</si>
  <si>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</si>
  <si>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</si>
  <si>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</si>
  <si>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</si>
  <si>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</si>
  <si>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</si>
  <si>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</si>
  <si>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</si>
  <si>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</si>
  <si>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</si>
  <si>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</si>
  <si>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</si>
  <si>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</si>
  <si>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</si>
  <si>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</si>
  <si>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</si>
  <si>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</si>
  <si>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</si>
  <si>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</si>
  <si>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</si>
  <si>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</si>
  <si>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</si>
  <si>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</si>
  <si>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</si>
  <si>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</si>
  <si>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</si>
  <si>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</si>
  <si>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</si>
  <si>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</si>
  <si>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</si>
  <si>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</si>
  <si>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</si>
  <si>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</si>
  <si>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</si>
  <si>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</si>
  <si>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</si>
  <si>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</si>
  <si>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</si>
  <si>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</si>
  <si>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</si>
  <si>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</si>
  <si>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</si>
  <si>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</si>
  <si>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</si>
  <si>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</si>
  <si>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</si>
  <si>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</si>
  <si>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</si>
  <si>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</si>
  <si>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</si>
  <si>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</si>
  <si>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</si>
  <si>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</si>
  <si>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</si>
  <si>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</si>
  <si>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</si>
  <si>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</si>
  <si>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</si>
  <si>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</si>
  <si>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</si>
  <si>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</si>
  <si>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</si>
  <si>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</si>
  <si>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</si>
  <si>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</si>
  <si>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</si>
  <si>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</si>
  <si>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</si>
  <si>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</si>
  <si>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</si>
  <si>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</si>
  <si>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</si>
  <si>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</si>
  <si>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</si>
  <si>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</si>
  <si>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</si>
  <si>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</si>
  <si>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</si>
  <si>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</si>
  <si>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</si>
  <si>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</si>
  <si>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</si>
  <si>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</si>
  <si>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</si>
  <si>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</si>
  <si>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</si>
  <si>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</si>
  <si>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</si>
  <si>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</si>
  <si>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</si>
  <si>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</si>
  <si>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</si>
  <si>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</si>
  <si>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</si>
  <si>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</si>
  <si>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</si>
  <si>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</si>
  <si>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</si>
  <si>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</si>
  <si>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</si>
  <si>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</si>
  <si>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</si>
  <si>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</si>
  <si>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</si>
  <si>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</si>
  <si>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</si>
  <si>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</si>
  <si>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</si>
  <si>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</si>
  <si>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</si>
  <si>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</si>
  <si>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</si>
  <si>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</si>
  <si>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</si>
  <si>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</si>
  <si>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</si>
  <si>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</si>
  <si>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</si>
  <si>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</si>
  <si>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</si>
  <si>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</si>
  <si>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</si>
  <si>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</si>
  <si>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</si>
  <si>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</si>
  <si>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</si>
  <si>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</si>
  <si>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</si>
  <si>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</si>
  <si>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</si>
  <si>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</si>
  <si>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</si>
  <si>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</si>
  <si>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</si>
  <si>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</si>
  <si>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</si>
  <si>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</si>
  <si>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</si>
  <si>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</si>
  <si>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</si>
  <si>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</si>
  <si>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</si>
  <si>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شرکت سبدگردان امید نهایت‌نگر</t>
  </si>
  <si>
    <t>جسورانه فیروزه</t>
  </si>
  <si>
    <t>گروه سرمایه گذاری توسعه صنعتی ایران</t>
  </si>
  <si>
    <t>1399/05/19</t>
  </si>
  <si>
    <t>آوای معیار</t>
  </si>
  <si>
    <t>1399/05/06</t>
  </si>
  <si>
    <t>مشاور سرمایه‌گذاری معیار</t>
  </si>
  <si>
    <t>اندوخته آمیتیس</t>
  </si>
  <si>
    <t>سبدگردان آمیتیس</t>
  </si>
  <si>
    <t>1399/05/05</t>
  </si>
  <si>
    <t>1399/04/04</t>
  </si>
  <si>
    <t>سبدگردان اقتصاد بیدار</t>
  </si>
  <si>
    <t>سبدگردان اعتبار</t>
  </si>
  <si>
    <t>1399/06/27</t>
  </si>
  <si>
    <t>مشاور سرمایه‌گذاری فراز ایده نوآفرین تک</t>
  </si>
  <si>
    <t>1399/06/02</t>
  </si>
  <si>
    <t>سپر سرمایه بیدار</t>
  </si>
  <si>
    <t>اعتبار آفرین ایرانیان</t>
  </si>
  <si>
    <t>1399/06/31</t>
  </si>
  <si>
    <t>پیشگامان سرمایه نوآفرین</t>
  </si>
  <si>
    <t>زمرد نو ویرا ذوب آهن</t>
  </si>
  <si>
    <t>یاقوت آگاه</t>
  </si>
  <si>
    <t>اعتبار آفرين ايرانيان</t>
  </si>
  <si>
    <t>مشترک مانا الگوریتم</t>
  </si>
  <si>
    <t>آهنگ سهام کیان</t>
  </si>
  <si>
    <t>اعتبار سهام ایرانیان</t>
  </si>
  <si>
    <t>واسطه گری مالی یکم</t>
  </si>
  <si>
    <t>مديريت ثروت صندوق بازنشستگي کشوري</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</si>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</sst>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 numFmtId="172" formatCode="_(* #,##0.000_);_(* \(#,##0.000\);_(* &quot;-&quot;??_);_(@_)"/>
  </numFmts>
  <fonts count="90"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
      <sz val="10"/>
      <color theme="1"/>
      <name val="B Zar"/>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60">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0" fillId="0" borderId="0" xfId="5" applyNumberFormat="1" applyFont="1" applyAlignment="1">
      <alignment horizontal="right"/>
    </xf>
    <xf numFmtId="165" fontId="0" fillId="0" borderId="0" xfId="5" applyNumberFormat="1" applyFont="1" applyAlignment="1">
      <alignment horizontal="right"/>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2"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1" fontId="28" fillId="2" borderId="0" xfId="0" applyNumberFormat="1" applyFont="1" applyFill="1" applyBorder="1"/>
    <xf numFmtId="0" fontId="4" fillId="0" borderId="1" xfId="0" applyFont="1" applyFill="1" applyBorder="1" applyAlignment="1">
      <alignment horizontal="center"/>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1" fillId="2" borderId="1" xfId="0" applyFont="1" applyFill="1" applyBorder="1" applyAlignment="1">
      <alignment horizontal="center" vertical="center" wrapText="1" readingOrder="2"/>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6"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3" fillId="2" borderId="1" xfId="0" applyFont="1" applyFill="1" applyBorder="1" applyAlignment="1">
      <alignment vertical="top" wrapText="1" readingOrder="2"/>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xf numFmtId="172" fontId="13" fillId="0" borderId="0" xfId="6" applyNumberFormat="1" applyFont="1"/>
    <xf numFmtId="4" fontId="89" fillId="0" borderId="0" xfId="0" applyNumberFormat="1" applyFont="1" applyBorder="1" applyAlignment="1">
      <alignment horizontal="center" vertical="center"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25">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7"/>
  <sheetViews>
    <sheetView rightToLeft="1" view="pageBreakPreview" zoomScale="40" zoomScaleNormal="48" zoomScaleSheetLayoutView="40" workbookViewId="0">
      <pane xSplit="5" ySplit="4" topLeftCell="F86" activePane="bottomRight" state="frozen"/>
      <selection pane="topRight" activeCell="F1" sqref="F1"/>
      <selection pane="bottomLeft" activeCell="A4" sqref="A4"/>
      <selection pane="bottomRight" activeCell="AM99" sqref="A98:AM99"/>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10.7109375" style="37" bestFit="1" customWidth="1"/>
    <col min="5" max="5" width="47.42578125" style="39" customWidth="1"/>
    <col min="6" max="6" width="44.85546875" style="39" bestFit="1" customWidth="1"/>
    <col min="7" max="7" width="54.140625" style="40" customWidth="1"/>
    <col min="8" max="8" width="37" style="41" customWidth="1"/>
    <col min="9" max="9" width="51.5703125" style="38" customWidth="1"/>
    <col min="10" max="10" width="50.140625" style="69" customWidth="1"/>
    <col min="11" max="11" width="32" style="37" customWidth="1"/>
    <col min="12" max="12" width="47.5703125" style="169" customWidth="1"/>
    <col min="13" max="13" width="46.42578125" style="37" customWidth="1"/>
    <col min="14" max="14" width="50.140625" style="37" customWidth="1"/>
    <col min="15" max="15" width="46.85546875" style="42" customWidth="1"/>
    <col min="16" max="16" width="33" style="84" customWidth="1"/>
    <col min="17" max="17" width="32" style="84" customWidth="1"/>
    <col min="18" max="18" width="29.42578125" style="84" customWidth="1"/>
    <col min="19" max="19" width="36.7109375" style="43" customWidth="1"/>
    <col min="20" max="20" width="26.140625" style="43" customWidth="1"/>
    <col min="21" max="21" width="27.7109375" style="43" customWidth="1"/>
    <col min="22" max="22" width="25.85546875" style="37" customWidth="1"/>
    <col min="23" max="23" width="34.140625" style="37" customWidth="1"/>
    <col min="24" max="24" width="28" style="44" hidden="1" customWidth="1"/>
    <col min="25" max="25" width="27.7109375" style="56" hidden="1" customWidth="1"/>
    <col min="26" max="26" width="30.85546875" style="45" hidden="1" customWidth="1"/>
    <col min="27" max="27" width="36.5703125" style="58" hidden="1" customWidth="1"/>
    <col min="28" max="28" width="48.42578125" style="57" hidden="1" customWidth="1"/>
    <col min="29" max="29" width="35.140625" style="37" hidden="1" customWidth="1"/>
    <col min="30" max="30" width="23.42578125" style="37" hidden="1" customWidth="1"/>
    <col min="31" max="31" width="32.28515625" style="37" hidden="1" customWidth="1"/>
    <col min="32" max="34" width="42.28515625" style="214" hidden="1" customWidth="1"/>
    <col min="35" max="35" width="42.28515625" style="37" hidden="1" customWidth="1"/>
    <col min="36" max="37" width="42.28515625" style="37" customWidth="1"/>
    <col min="38" max="16384" width="42.28515625" style="37"/>
  </cols>
  <sheetData>
    <row r="1" spans="1:36" s="6" customFormat="1" ht="73.5" customHeight="1" x14ac:dyDescent="0.25">
      <c r="C1" s="126"/>
      <c r="D1" s="399" t="s">
        <v>593</v>
      </c>
      <c r="E1" s="399"/>
      <c r="F1" s="399"/>
      <c r="G1" s="399"/>
      <c r="H1" s="399"/>
      <c r="I1" s="399"/>
      <c r="J1" s="399"/>
      <c r="K1" s="399"/>
      <c r="L1" s="192" t="s">
        <v>640</v>
      </c>
      <c r="M1" s="193" t="s">
        <v>310</v>
      </c>
      <c r="N1" s="194"/>
      <c r="O1" s="124"/>
      <c r="P1" s="125"/>
      <c r="Q1" s="125"/>
      <c r="R1" s="125"/>
      <c r="S1" s="124"/>
      <c r="T1" s="124"/>
      <c r="U1" s="124"/>
      <c r="V1" s="124"/>
      <c r="W1" s="124"/>
      <c r="X1" s="122"/>
      <c r="Y1" s="85"/>
      <c r="Z1" s="72"/>
      <c r="AA1" s="73"/>
      <c r="AB1" s="74"/>
      <c r="AF1" s="210"/>
      <c r="AG1" s="210"/>
      <c r="AH1" s="210"/>
    </row>
    <row r="2" spans="1:36" s="6" customFormat="1" ht="59.25" hidden="1" x14ac:dyDescent="0.25">
      <c r="C2" s="126"/>
      <c r="D2" s="164"/>
      <c r="E2" s="164"/>
      <c r="F2" s="164"/>
      <c r="G2" s="164"/>
      <c r="H2" s="164"/>
      <c r="I2" s="164"/>
      <c r="J2" s="164"/>
      <c r="K2" s="164"/>
      <c r="L2" s="165"/>
      <c r="M2" s="163"/>
      <c r="N2" s="124"/>
      <c r="O2" s="124"/>
      <c r="P2" s="125"/>
      <c r="Q2" s="125"/>
      <c r="R2" s="125"/>
      <c r="S2" s="124"/>
      <c r="T2" s="124"/>
      <c r="U2" s="124"/>
      <c r="V2" s="124"/>
      <c r="W2" s="124"/>
      <c r="X2" s="122"/>
      <c r="Y2" s="85"/>
      <c r="Z2" s="72"/>
      <c r="AA2" s="73"/>
      <c r="AB2" s="74"/>
      <c r="AF2" s="210"/>
      <c r="AG2" s="210"/>
      <c r="AH2" s="210"/>
    </row>
    <row r="3" spans="1:36" s="55" customFormat="1" ht="47.25" customHeight="1" x14ac:dyDescent="0.25">
      <c r="C3" s="392" t="s">
        <v>162</v>
      </c>
      <c r="D3" s="400" t="s">
        <v>48</v>
      </c>
      <c r="E3" s="398" t="s">
        <v>1</v>
      </c>
      <c r="F3" s="398" t="s">
        <v>2</v>
      </c>
      <c r="G3" s="403" t="s">
        <v>3</v>
      </c>
      <c r="H3" s="401" t="s">
        <v>337</v>
      </c>
      <c r="I3" s="136" t="s">
        <v>256</v>
      </c>
      <c r="J3" s="137" t="s">
        <v>256</v>
      </c>
      <c r="K3" s="402" t="s">
        <v>4</v>
      </c>
      <c r="L3" s="397" t="s">
        <v>576</v>
      </c>
      <c r="M3" s="398" t="s">
        <v>6</v>
      </c>
      <c r="N3" s="398" t="s">
        <v>7</v>
      </c>
      <c r="O3" s="398" t="s">
        <v>8</v>
      </c>
      <c r="P3" s="396" t="s">
        <v>9</v>
      </c>
      <c r="Q3" s="396" t="s">
        <v>42</v>
      </c>
      <c r="R3" s="396" t="s">
        <v>238</v>
      </c>
      <c r="S3" s="395" t="s">
        <v>10</v>
      </c>
      <c r="T3" s="395" t="s">
        <v>11</v>
      </c>
      <c r="U3" s="395" t="s">
        <v>12</v>
      </c>
      <c r="V3" s="395" t="s">
        <v>13</v>
      </c>
      <c r="W3" s="395" t="s">
        <v>14</v>
      </c>
      <c r="X3" s="75"/>
      <c r="Y3" s="76"/>
      <c r="Z3" s="77"/>
      <c r="AA3" s="78"/>
      <c r="AB3" s="74"/>
      <c r="AF3" s="211"/>
      <c r="AG3" s="211"/>
      <c r="AH3" s="211"/>
    </row>
    <row r="4" spans="1:36" s="7" customFormat="1" ht="47.25" customHeight="1" x14ac:dyDescent="0.25">
      <c r="C4" s="393"/>
      <c r="D4" s="400"/>
      <c r="E4" s="398"/>
      <c r="F4" s="398"/>
      <c r="G4" s="404"/>
      <c r="H4" s="398"/>
      <c r="I4" s="135" t="s">
        <v>594</v>
      </c>
      <c r="J4" s="123" t="s">
        <v>640</v>
      </c>
      <c r="K4" s="398"/>
      <c r="L4" s="397"/>
      <c r="M4" s="398"/>
      <c r="N4" s="398"/>
      <c r="O4" s="398"/>
      <c r="P4" s="396"/>
      <c r="Q4" s="396"/>
      <c r="R4" s="396"/>
      <c r="S4" s="395"/>
      <c r="T4" s="395"/>
      <c r="U4" s="395"/>
      <c r="V4" s="395"/>
      <c r="W4" s="395"/>
      <c r="X4" s="70" t="s">
        <v>185</v>
      </c>
      <c r="Y4" s="71" t="s">
        <v>186</v>
      </c>
      <c r="Z4" s="70" t="s">
        <v>231</v>
      </c>
      <c r="AA4" s="79" t="s">
        <v>264</v>
      </c>
      <c r="AB4" s="74" t="s">
        <v>265</v>
      </c>
      <c r="AC4" s="74" t="s">
        <v>285</v>
      </c>
      <c r="AD4" s="74" t="s">
        <v>303</v>
      </c>
      <c r="AE4" s="74" t="s">
        <v>304</v>
      </c>
      <c r="AF4" s="212" t="s">
        <v>332</v>
      </c>
      <c r="AG4" s="212" t="s">
        <v>333</v>
      </c>
      <c r="AH4" s="212" t="s">
        <v>334</v>
      </c>
    </row>
    <row r="5" spans="1:36" s="5" customFormat="1" x14ac:dyDescent="1.25">
      <c r="A5" s="80">
        <v>7</v>
      </c>
      <c r="B5" s="65">
        <v>10581</v>
      </c>
      <c r="C5" s="80">
        <v>7</v>
      </c>
      <c r="D5" s="16">
        <v>1</v>
      </c>
      <c r="E5" s="65" t="s">
        <v>413</v>
      </c>
      <c r="F5" s="10" t="s">
        <v>15</v>
      </c>
      <c r="G5" s="10" t="s">
        <v>319</v>
      </c>
      <c r="H5" s="11">
        <v>17</v>
      </c>
      <c r="I5" s="12">
        <v>16756307.301031001</v>
      </c>
      <c r="J5" s="12">
        <v>25416868.334511001</v>
      </c>
      <c r="K5" s="12" t="s">
        <v>72</v>
      </c>
      <c r="L5" s="166">
        <v>159.9</v>
      </c>
      <c r="M5" s="51">
        <v>21983750</v>
      </c>
      <c r="N5" s="51">
        <v>50000000</v>
      </c>
      <c r="O5" s="51">
        <v>1156166</v>
      </c>
      <c r="P5" s="198">
        <v>1.68</v>
      </c>
      <c r="Q5" s="198">
        <v>8.14</v>
      </c>
      <c r="R5" s="198">
        <v>39.53</v>
      </c>
      <c r="S5" s="50">
        <v>6614</v>
      </c>
      <c r="T5" s="50">
        <v>58</v>
      </c>
      <c r="U5" s="50">
        <v>46</v>
      </c>
      <c r="V5" s="50">
        <v>42</v>
      </c>
      <c r="W5" s="12">
        <f>S5+U5</f>
        <v>6660</v>
      </c>
      <c r="X5" s="81">
        <f t="shared" ref="X5:X36" si="0">T5*J5/$J$89</f>
        <v>0.58265746177013933</v>
      </c>
      <c r="Y5" s="82">
        <f t="shared" ref="Y5:Y36" si="1">T5*J5/$J$184</f>
        <v>0.46788408718394692</v>
      </c>
      <c r="Z5" s="83">
        <v>10581</v>
      </c>
      <c r="AA5" s="74">
        <f t="shared" ref="AA5:AA37" si="2">IF(M5&gt;N5,1,0)</f>
        <v>0</v>
      </c>
      <c r="AB5" s="74">
        <f>IF(W5=0,1,0)</f>
        <v>0</v>
      </c>
      <c r="AC5" s="147">
        <f>IF((T5+V5)=100,0,1)</f>
        <v>0</v>
      </c>
      <c r="AD5" s="147">
        <f t="shared" ref="AD5:AD37" si="3">IF(J5=0,1,0)</f>
        <v>0</v>
      </c>
      <c r="AE5" s="147">
        <f t="shared" ref="AE5:AE37" si="4">IF(M5=0,1,0)</f>
        <v>0</v>
      </c>
      <c r="AF5" s="213">
        <f t="shared" ref="AF5:AF36" si="5">$J5/$J$89*P5</f>
        <v>1.6876974754721278E-2</v>
      </c>
      <c r="AG5" s="213">
        <f t="shared" ref="AG5:AG36" si="6">$J5/$J$89*Q5</f>
        <v>8.1772961013947154E-2</v>
      </c>
      <c r="AH5" s="213">
        <f t="shared" ref="AH5:AH36" si="7">$J5/$J$89*R5</f>
        <v>0.39711119765126912</v>
      </c>
      <c r="AJ5" s="364"/>
    </row>
    <row r="6" spans="1:36" s="8" customFormat="1" x14ac:dyDescent="1.25">
      <c r="A6" s="207">
        <v>11</v>
      </c>
      <c r="B6" s="65">
        <v>10639</v>
      </c>
      <c r="C6" s="207">
        <v>11</v>
      </c>
      <c r="D6" s="19">
        <v>2</v>
      </c>
      <c r="E6" s="66" t="s">
        <v>414</v>
      </c>
      <c r="F6" s="20" t="s">
        <v>17</v>
      </c>
      <c r="G6" s="20" t="s">
        <v>274</v>
      </c>
      <c r="H6" s="21">
        <v>15</v>
      </c>
      <c r="I6" s="18">
        <v>22298498.902736001</v>
      </c>
      <c r="J6" s="18">
        <v>38668230.752285004</v>
      </c>
      <c r="K6" s="18" t="s">
        <v>73</v>
      </c>
      <c r="L6" s="167">
        <v>140.93333333333334</v>
      </c>
      <c r="M6" s="53">
        <v>38538292</v>
      </c>
      <c r="N6" s="52">
        <v>40000000</v>
      </c>
      <c r="O6" s="53">
        <v>1003371</v>
      </c>
      <c r="P6" s="208">
        <v>1.71</v>
      </c>
      <c r="Q6" s="208">
        <v>5.51</v>
      </c>
      <c r="R6" s="208">
        <v>23.9</v>
      </c>
      <c r="S6" s="209">
        <v>29370</v>
      </c>
      <c r="T6" s="209">
        <v>80</v>
      </c>
      <c r="U6" s="209">
        <v>65</v>
      </c>
      <c r="V6" s="209">
        <v>20</v>
      </c>
      <c r="W6" s="18">
        <f t="shared" ref="W6:W68" si="8">S6+U6</f>
        <v>29435</v>
      </c>
      <c r="X6" s="81">
        <f t="shared" si="0"/>
        <v>1.2226652481470488</v>
      </c>
      <c r="Y6" s="82">
        <f t="shared" si="1"/>
        <v>0.98182148362582544</v>
      </c>
      <c r="Z6" s="83">
        <v>10639</v>
      </c>
      <c r="AA6" s="74">
        <f t="shared" si="2"/>
        <v>0</v>
      </c>
      <c r="AB6" s="74">
        <f t="shared" ref="AB6:AB68" si="9">IF(W6=0,1,0)</f>
        <v>0</v>
      </c>
      <c r="AC6" s="147">
        <f t="shared" ref="AC6:AC68" si="10">IF((T6+V6)=100,0,1)</f>
        <v>0</v>
      </c>
      <c r="AD6" s="147">
        <f t="shared" si="3"/>
        <v>0</v>
      </c>
      <c r="AE6" s="147">
        <f t="shared" si="4"/>
        <v>0</v>
      </c>
      <c r="AF6" s="213">
        <f t="shared" si="5"/>
        <v>2.6134469679143166E-2</v>
      </c>
      <c r="AG6" s="213">
        <f t="shared" si="6"/>
        <v>8.4211068966127983E-2</v>
      </c>
      <c r="AH6" s="213">
        <f t="shared" si="7"/>
        <v>0.36527124288393081</v>
      </c>
      <c r="AJ6" s="364"/>
    </row>
    <row r="7" spans="1:36" s="5" customFormat="1" x14ac:dyDescent="1.25">
      <c r="A7" s="80">
        <v>53</v>
      </c>
      <c r="B7" s="65">
        <v>10720</v>
      </c>
      <c r="C7" s="80">
        <v>53</v>
      </c>
      <c r="D7" s="16">
        <v>3</v>
      </c>
      <c r="E7" s="65" t="s">
        <v>415</v>
      </c>
      <c r="F7" s="10" t="s">
        <v>31</v>
      </c>
      <c r="G7" s="10" t="s">
        <v>319</v>
      </c>
      <c r="H7" s="11" t="s">
        <v>24</v>
      </c>
      <c r="I7" s="12">
        <v>3571196.860442</v>
      </c>
      <c r="J7" s="12">
        <v>5048831.4583769999</v>
      </c>
      <c r="K7" s="12" t="s">
        <v>123</v>
      </c>
      <c r="L7" s="166">
        <v>136</v>
      </c>
      <c r="M7" s="51">
        <v>3618557</v>
      </c>
      <c r="N7" s="51">
        <v>5000000</v>
      </c>
      <c r="O7" s="51">
        <v>1395261</v>
      </c>
      <c r="P7" s="198">
        <v>0.88</v>
      </c>
      <c r="Q7" s="198">
        <v>4.16</v>
      </c>
      <c r="R7" s="198">
        <v>65.17</v>
      </c>
      <c r="S7" s="50">
        <v>1173</v>
      </c>
      <c r="T7" s="50">
        <v>40</v>
      </c>
      <c r="U7" s="50">
        <v>30</v>
      </c>
      <c r="V7" s="50">
        <v>60</v>
      </c>
      <c r="W7" s="12">
        <f t="shared" si="8"/>
        <v>1203</v>
      </c>
      <c r="X7" s="81">
        <f t="shared" si="0"/>
        <v>7.9820444946842581E-2</v>
      </c>
      <c r="Y7" s="82">
        <f t="shared" si="1"/>
        <v>6.4097207146560767E-2</v>
      </c>
      <c r="Z7" s="83">
        <v>10720</v>
      </c>
      <c r="AA7" s="74">
        <f t="shared" si="2"/>
        <v>0</v>
      </c>
      <c r="AB7" s="74">
        <f t="shared" si="9"/>
        <v>0</v>
      </c>
      <c r="AC7" s="147">
        <f t="shared" si="10"/>
        <v>0</v>
      </c>
      <c r="AD7" s="147">
        <f t="shared" si="3"/>
        <v>0</v>
      </c>
      <c r="AE7" s="147">
        <f t="shared" si="4"/>
        <v>0</v>
      </c>
      <c r="AF7" s="213">
        <f t="shared" si="5"/>
        <v>1.7560497888305367E-3</v>
      </c>
      <c r="AG7" s="213">
        <f t="shared" si="6"/>
        <v>8.3013262744716289E-3</v>
      </c>
      <c r="AH7" s="213">
        <f t="shared" si="7"/>
        <v>0.13004745992964328</v>
      </c>
      <c r="AJ7" s="364"/>
    </row>
    <row r="8" spans="1:36" s="8" customFormat="1" x14ac:dyDescent="1.25">
      <c r="A8" s="207">
        <v>6</v>
      </c>
      <c r="B8" s="65">
        <v>10748</v>
      </c>
      <c r="C8" s="207">
        <v>6</v>
      </c>
      <c r="D8" s="19">
        <v>4</v>
      </c>
      <c r="E8" s="66" t="s">
        <v>416</v>
      </c>
      <c r="F8" s="20" t="s">
        <v>17</v>
      </c>
      <c r="G8" s="20" t="s">
        <v>274</v>
      </c>
      <c r="H8" s="21">
        <v>15</v>
      </c>
      <c r="I8" s="18">
        <v>3667438.072309</v>
      </c>
      <c r="J8" s="18">
        <v>4891957.1466650004</v>
      </c>
      <c r="K8" s="18" t="s">
        <v>74</v>
      </c>
      <c r="L8" s="167">
        <v>129.5</v>
      </c>
      <c r="M8" s="53">
        <v>4875571</v>
      </c>
      <c r="N8" s="52">
        <v>5000000</v>
      </c>
      <c r="O8" s="53">
        <v>1003360</v>
      </c>
      <c r="P8" s="208">
        <v>1.85</v>
      </c>
      <c r="Q8" s="208">
        <v>5.75</v>
      </c>
      <c r="R8" s="208">
        <v>22.1</v>
      </c>
      <c r="S8" s="209">
        <v>2533</v>
      </c>
      <c r="T8" s="209">
        <v>69</v>
      </c>
      <c r="U8" s="209">
        <v>12</v>
      </c>
      <c r="V8" s="209">
        <v>31</v>
      </c>
      <c r="W8" s="18">
        <f t="shared" si="8"/>
        <v>2545</v>
      </c>
      <c r="X8" s="81">
        <f t="shared" si="0"/>
        <v>0.13341203679282404</v>
      </c>
      <c r="Y8" s="82">
        <f t="shared" si="1"/>
        <v>0.10713218854955141</v>
      </c>
      <c r="Z8" s="83">
        <v>10748</v>
      </c>
      <c r="AA8" s="74">
        <f t="shared" si="2"/>
        <v>0</v>
      </c>
      <c r="AB8" s="74">
        <f t="shared" si="9"/>
        <v>0</v>
      </c>
      <c r="AC8" s="147">
        <f t="shared" si="10"/>
        <v>0</v>
      </c>
      <c r="AD8" s="147">
        <f t="shared" si="3"/>
        <v>0</v>
      </c>
      <c r="AE8" s="147">
        <f t="shared" si="4"/>
        <v>0</v>
      </c>
      <c r="AF8" s="213">
        <f t="shared" si="5"/>
        <v>3.5769893922713691E-3</v>
      </c>
      <c r="AG8" s="213">
        <f t="shared" si="6"/>
        <v>1.1117669732735336E-2</v>
      </c>
      <c r="AH8" s="213">
        <f t="shared" si="7"/>
        <v>4.2730521929295814E-2</v>
      </c>
      <c r="AJ8" s="364"/>
    </row>
    <row r="9" spans="1:36" s="5" customFormat="1" x14ac:dyDescent="1.25">
      <c r="A9" s="80">
        <v>56</v>
      </c>
      <c r="B9" s="65">
        <v>10766</v>
      </c>
      <c r="C9" s="80">
        <v>56</v>
      </c>
      <c r="D9" s="16">
        <v>5</v>
      </c>
      <c r="E9" s="65" t="s">
        <v>417</v>
      </c>
      <c r="F9" s="10" t="s">
        <v>306</v>
      </c>
      <c r="G9" s="10" t="s">
        <v>274</v>
      </c>
      <c r="H9" s="11">
        <v>15</v>
      </c>
      <c r="I9" s="12">
        <v>9345656.3589069992</v>
      </c>
      <c r="J9" s="12">
        <v>21243376.721909001</v>
      </c>
      <c r="K9" s="12" t="s">
        <v>127</v>
      </c>
      <c r="L9" s="166">
        <v>127.66666666666667</v>
      </c>
      <c r="M9" s="51">
        <v>21043963</v>
      </c>
      <c r="N9" s="51">
        <v>100000000</v>
      </c>
      <c r="O9" s="51">
        <v>1009476</v>
      </c>
      <c r="P9" s="198">
        <v>1.94</v>
      </c>
      <c r="Q9" s="198">
        <v>5.32</v>
      </c>
      <c r="R9" s="198">
        <v>20.78</v>
      </c>
      <c r="S9" s="50">
        <v>9826</v>
      </c>
      <c r="T9" s="50">
        <v>89</v>
      </c>
      <c r="U9" s="50">
        <v>17</v>
      </c>
      <c r="V9" s="50">
        <v>11</v>
      </c>
      <c r="W9" s="12">
        <f t="shared" si="8"/>
        <v>9843</v>
      </c>
      <c r="X9" s="81">
        <f t="shared" si="0"/>
        <v>0.747268778193936</v>
      </c>
      <c r="Y9" s="82">
        <f t="shared" si="1"/>
        <v>0.60006984052710111</v>
      </c>
      <c r="Z9" s="83">
        <v>10766</v>
      </c>
      <c r="AA9" s="74">
        <f t="shared" si="2"/>
        <v>0</v>
      </c>
      <c r="AB9" s="74">
        <f>IF(W9=0,1,0)</f>
        <v>0</v>
      </c>
      <c r="AC9" s="147">
        <f>IF((T9+V9)=100,0,1)</f>
        <v>0</v>
      </c>
      <c r="AD9" s="147">
        <f t="shared" si="3"/>
        <v>0</v>
      </c>
      <c r="AE9" s="147">
        <f t="shared" si="4"/>
        <v>0</v>
      </c>
      <c r="AF9" s="213">
        <f t="shared" si="5"/>
        <v>1.6288780108946469E-2</v>
      </c>
      <c r="AG9" s="213">
        <f t="shared" si="6"/>
        <v>4.4668201123502692E-2</v>
      </c>
      <c r="AH9" s="213">
        <f t="shared" si="7"/>
        <v>0.17447466529067404</v>
      </c>
      <c r="AJ9" s="364"/>
    </row>
    <row r="10" spans="1:36" s="8" customFormat="1" x14ac:dyDescent="1.25">
      <c r="A10" s="207">
        <v>5</v>
      </c>
      <c r="B10" s="65">
        <v>10765</v>
      </c>
      <c r="C10" s="207">
        <v>5</v>
      </c>
      <c r="D10" s="19">
        <v>6</v>
      </c>
      <c r="E10" s="66" t="s">
        <v>418</v>
      </c>
      <c r="F10" s="20" t="s">
        <v>17</v>
      </c>
      <c r="G10" s="20" t="s">
        <v>274</v>
      </c>
      <c r="H10" s="21">
        <v>16</v>
      </c>
      <c r="I10" s="18">
        <v>96540055.839932993</v>
      </c>
      <c r="J10" s="18">
        <v>99787559.395648003</v>
      </c>
      <c r="K10" s="18" t="s">
        <v>75</v>
      </c>
      <c r="L10" s="167">
        <v>127.33333333333333</v>
      </c>
      <c r="M10" s="53">
        <v>98718781</v>
      </c>
      <c r="N10" s="52">
        <v>100000000</v>
      </c>
      <c r="O10" s="53">
        <v>1010826</v>
      </c>
      <c r="P10" s="208">
        <v>1.78</v>
      </c>
      <c r="Q10" s="208">
        <v>5.6</v>
      </c>
      <c r="R10" s="208">
        <v>22.37</v>
      </c>
      <c r="S10" s="209">
        <v>69678</v>
      </c>
      <c r="T10" s="209">
        <v>96</v>
      </c>
      <c r="U10" s="209">
        <v>177</v>
      </c>
      <c r="V10" s="209">
        <v>4</v>
      </c>
      <c r="W10" s="18">
        <f t="shared" si="8"/>
        <v>69855</v>
      </c>
      <c r="X10" s="81">
        <f t="shared" si="0"/>
        <v>3.7862641873241221</v>
      </c>
      <c r="Y10" s="82">
        <f t="shared" si="1"/>
        <v>3.0404360698332429</v>
      </c>
      <c r="Z10" s="83">
        <v>10765</v>
      </c>
      <c r="AA10" s="74">
        <f t="shared" si="2"/>
        <v>0</v>
      </c>
      <c r="AB10" s="74">
        <f t="shared" si="9"/>
        <v>0</v>
      </c>
      <c r="AC10" s="147">
        <f t="shared" si="10"/>
        <v>0</v>
      </c>
      <c r="AD10" s="147">
        <f t="shared" si="3"/>
        <v>0</v>
      </c>
      <c r="AE10" s="147">
        <f t="shared" si="4"/>
        <v>0</v>
      </c>
      <c r="AF10" s="213">
        <f t="shared" si="5"/>
        <v>7.0203648473301433E-2</v>
      </c>
      <c r="AG10" s="213">
        <f t="shared" si="6"/>
        <v>0.22086541092724044</v>
      </c>
      <c r="AH10" s="213">
        <f t="shared" si="7"/>
        <v>0.88227843615042301</v>
      </c>
      <c r="AJ10" s="364"/>
    </row>
    <row r="11" spans="1:36" s="5" customFormat="1" x14ac:dyDescent="1.25">
      <c r="A11" s="80">
        <v>2</v>
      </c>
      <c r="B11" s="65">
        <v>10778</v>
      </c>
      <c r="C11" s="80">
        <v>2</v>
      </c>
      <c r="D11" s="16">
        <v>7</v>
      </c>
      <c r="E11" s="65" t="s">
        <v>419</v>
      </c>
      <c r="F11" s="10" t="s">
        <v>16</v>
      </c>
      <c r="G11" s="10" t="s">
        <v>274</v>
      </c>
      <c r="H11" s="11">
        <v>20</v>
      </c>
      <c r="I11" s="12">
        <v>1572020.9364199999</v>
      </c>
      <c r="J11" s="12">
        <v>2928536.8431799999</v>
      </c>
      <c r="K11" s="12" t="s">
        <v>76</v>
      </c>
      <c r="L11" s="166">
        <v>125.56666666666666</v>
      </c>
      <c r="M11" s="51">
        <v>2920255</v>
      </c>
      <c r="N11" s="51">
        <v>5000000</v>
      </c>
      <c r="O11" s="51">
        <v>1002836</v>
      </c>
      <c r="P11" s="198">
        <v>1.5</v>
      </c>
      <c r="Q11" s="198">
        <v>4.55</v>
      </c>
      <c r="R11" s="198">
        <v>20.010000000000002</v>
      </c>
      <c r="S11" s="50">
        <v>1584</v>
      </c>
      <c r="T11" s="50">
        <v>79</v>
      </c>
      <c r="U11" s="50">
        <v>12</v>
      </c>
      <c r="V11" s="50">
        <v>21</v>
      </c>
      <c r="W11" s="12">
        <f t="shared" si="8"/>
        <v>1596</v>
      </c>
      <c r="X11" s="81">
        <f t="shared" si="0"/>
        <v>9.1441020301648426E-2</v>
      </c>
      <c r="Y11" s="82">
        <f t="shared" si="1"/>
        <v>7.3428731496935518E-2</v>
      </c>
      <c r="Z11" s="83">
        <v>10778</v>
      </c>
      <c r="AA11" s="74">
        <f t="shared" si="2"/>
        <v>0</v>
      </c>
      <c r="AB11" s="74">
        <f t="shared" si="9"/>
        <v>0</v>
      </c>
      <c r="AC11" s="147">
        <f t="shared" si="10"/>
        <v>0</v>
      </c>
      <c r="AD11" s="147">
        <f t="shared" si="3"/>
        <v>0</v>
      </c>
      <c r="AE11" s="147">
        <f t="shared" si="4"/>
        <v>0</v>
      </c>
      <c r="AF11" s="213">
        <f t="shared" si="5"/>
        <v>1.7362219044616788E-3</v>
      </c>
      <c r="AG11" s="213">
        <f t="shared" si="6"/>
        <v>5.2665397768670921E-3</v>
      </c>
      <c r="AH11" s="213">
        <f t="shared" si="7"/>
        <v>2.3161200205518796E-2</v>
      </c>
      <c r="AJ11" s="364"/>
    </row>
    <row r="12" spans="1:36" s="8" customFormat="1" x14ac:dyDescent="1.25">
      <c r="A12" s="207">
        <v>42</v>
      </c>
      <c r="B12" s="65">
        <v>10784</v>
      </c>
      <c r="C12" s="207">
        <v>42</v>
      </c>
      <c r="D12" s="19">
        <v>8</v>
      </c>
      <c r="E12" s="66" t="s">
        <v>420</v>
      </c>
      <c r="F12" s="20" t="s">
        <v>323</v>
      </c>
      <c r="G12" s="20" t="s">
        <v>274</v>
      </c>
      <c r="H12" s="21">
        <v>17</v>
      </c>
      <c r="I12" s="18">
        <v>11440941.593674</v>
      </c>
      <c r="J12" s="18">
        <v>14111148.654271999</v>
      </c>
      <c r="K12" s="18" t="s">
        <v>130</v>
      </c>
      <c r="L12" s="167">
        <v>123.46666666666667</v>
      </c>
      <c r="M12" s="53">
        <v>13982406</v>
      </c>
      <c r="N12" s="52">
        <v>15000000</v>
      </c>
      <c r="O12" s="53">
        <v>1009207</v>
      </c>
      <c r="P12" s="208">
        <v>1.69</v>
      </c>
      <c r="Q12" s="208">
        <v>5.0199999999999996</v>
      </c>
      <c r="R12" s="208">
        <v>29.72</v>
      </c>
      <c r="S12" s="209">
        <v>10831</v>
      </c>
      <c r="T12" s="209">
        <v>71</v>
      </c>
      <c r="U12" s="209">
        <v>22</v>
      </c>
      <c r="V12" s="209">
        <v>29</v>
      </c>
      <c r="W12" s="18">
        <f t="shared" si="8"/>
        <v>10853</v>
      </c>
      <c r="X12" s="81">
        <f t="shared" si="0"/>
        <v>0.39598979647190868</v>
      </c>
      <c r="Y12" s="82">
        <f t="shared" si="1"/>
        <v>0.31798670164376702</v>
      </c>
      <c r="Z12" s="83">
        <v>10784</v>
      </c>
      <c r="AA12" s="74">
        <f t="shared" si="2"/>
        <v>0</v>
      </c>
      <c r="AB12" s="74">
        <f t="shared" si="9"/>
        <v>0</v>
      </c>
      <c r="AC12" s="147">
        <f t="shared" si="10"/>
        <v>0</v>
      </c>
      <c r="AD12" s="147">
        <f t="shared" si="3"/>
        <v>0</v>
      </c>
      <c r="AE12" s="147">
        <f t="shared" si="4"/>
        <v>0</v>
      </c>
      <c r="AF12" s="213">
        <f t="shared" si="5"/>
        <v>9.4256726202468395E-3</v>
      </c>
      <c r="AG12" s="213">
        <f t="shared" si="6"/>
        <v>2.7998151806887063E-2</v>
      </c>
      <c r="AH12" s="213">
        <f t="shared" si="7"/>
        <v>0.16575798241049472</v>
      </c>
      <c r="AJ12" s="364"/>
    </row>
    <row r="13" spans="1:36" s="5" customFormat="1" x14ac:dyDescent="1.25">
      <c r="A13" s="80">
        <v>1</v>
      </c>
      <c r="B13" s="65">
        <v>10837</v>
      </c>
      <c r="C13" s="80">
        <v>1</v>
      </c>
      <c r="D13" s="16">
        <v>9</v>
      </c>
      <c r="E13" s="65" t="s">
        <v>421</v>
      </c>
      <c r="F13" s="10" t="s">
        <v>18</v>
      </c>
      <c r="G13" s="10" t="s">
        <v>274</v>
      </c>
      <c r="H13" s="11">
        <v>16</v>
      </c>
      <c r="I13" s="12">
        <v>61110018.354673997</v>
      </c>
      <c r="J13" s="12">
        <v>38660929.455554999</v>
      </c>
      <c r="K13" s="12" t="s">
        <v>77</v>
      </c>
      <c r="L13" s="166">
        <v>115.2</v>
      </c>
      <c r="M13" s="51">
        <v>31642894</v>
      </c>
      <c r="N13" s="51">
        <v>200000000</v>
      </c>
      <c r="O13" s="51">
        <v>1221788</v>
      </c>
      <c r="P13" s="198">
        <v>0.51</v>
      </c>
      <c r="Q13" s="198">
        <v>6.34</v>
      </c>
      <c r="R13" s="198">
        <v>39.520000000000003</v>
      </c>
      <c r="S13" s="50">
        <v>65496</v>
      </c>
      <c r="T13" s="50">
        <v>90</v>
      </c>
      <c r="U13" s="50">
        <v>273</v>
      </c>
      <c r="V13" s="50">
        <v>10</v>
      </c>
      <c r="W13" s="12">
        <f t="shared" si="8"/>
        <v>65769</v>
      </c>
      <c r="X13" s="81">
        <f t="shared" si="0"/>
        <v>1.3752386839298496</v>
      </c>
      <c r="Y13" s="82">
        <f t="shared" si="1"/>
        <v>1.1043406092075665</v>
      </c>
      <c r="Z13" s="83">
        <v>10837</v>
      </c>
      <c r="AA13" s="74">
        <f t="shared" si="2"/>
        <v>0</v>
      </c>
      <c r="AB13" s="74">
        <f t="shared" si="9"/>
        <v>0</v>
      </c>
      <c r="AC13" s="147">
        <f t="shared" si="10"/>
        <v>0</v>
      </c>
      <c r="AD13" s="147">
        <f t="shared" si="3"/>
        <v>0</v>
      </c>
      <c r="AE13" s="147">
        <f t="shared" si="4"/>
        <v>0</v>
      </c>
      <c r="AF13" s="213">
        <f t="shared" si="5"/>
        <v>7.7930192089358148E-3</v>
      </c>
      <c r="AG13" s="213">
        <f t="shared" si="6"/>
        <v>9.6877925067947179E-2</v>
      </c>
      <c r="AH13" s="213">
        <f t="shared" si="7"/>
        <v>0.60388258654341842</v>
      </c>
      <c r="AJ13" s="364"/>
    </row>
    <row r="14" spans="1:36" s="8" customFormat="1" x14ac:dyDescent="1.25">
      <c r="A14" s="207">
        <v>3</v>
      </c>
      <c r="B14" s="65">
        <v>10845</v>
      </c>
      <c r="C14" s="207">
        <v>3</v>
      </c>
      <c r="D14" s="19">
        <v>10</v>
      </c>
      <c r="E14" s="66" t="s">
        <v>422</v>
      </c>
      <c r="F14" s="20" t="s">
        <v>15</v>
      </c>
      <c r="G14" s="20" t="s">
        <v>274</v>
      </c>
      <c r="H14" s="21">
        <v>17</v>
      </c>
      <c r="I14" s="18">
        <v>14609445.054329</v>
      </c>
      <c r="J14" s="18">
        <v>26975292.805055998</v>
      </c>
      <c r="K14" s="18" t="s">
        <v>78</v>
      </c>
      <c r="L14" s="167">
        <v>114.6</v>
      </c>
      <c r="M14" s="53">
        <v>24089655</v>
      </c>
      <c r="N14" s="52">
        <v>25000000</v>
      </c>
      <c r="O14" s="53">
        <v>1119787</v>
      </c>
      <c r="P14" s="208">
        <v>1.7</v>
      </c>
      <c r="Q14" s="208">
        <v>7.62</v>
      </c>
      <c r="R14" s="208">
        <v>34.58</v>
      </c>
      <c r="S14" s="209">
        <v>5848</v>
      </c>
      <c r="T14" s="209">
        <v>59</v>
      </c>
      <c r="U14" s="209">
        <v>48</v>
      </c>
      <c r="V14" s="209">
        <v>41</v>
      </c>
      <c r="W14" s="18">
        <f t="shared" si="8"/>
        <v>5896</v>
      </c>
      <c r="X14" s="81">
        <f t="shared" si="0"/>
        <v>0.62904462958059659</v>
      </c>
      <c r="Y14" s="82">
        <f t="shared" si="1"/>
        <v>0.50513379064111574</v>
      </c>
      <c r="Z14" s="83">
        <v>10845</v>
      </c>
      <c r="AA14" s="74">
        <f t="shared" si="2"/>
        <v>0</v>
      </c>
      <c r="AB14" s="74">
        <f t="shared" si="9"/>
        <v>0</v>
      </c>
      <c r="AC14" s="147">
        <f t="shared" si="10"/>
        <v>0</v>
      </c>
      <c r="AD14" s="147">
        <f t="shared" si="3"/>
        <v>0</v>
      </c>
      <c r="AE14" s="147">
        <f t="shared" si="4"/>
        <v>0</v>
      </c>
      <c r="AF14" s="213">
        <f t="shared" si="5"/>
        <v>1.8125014750627361E-2</v>
      </c>
      <c r="AG14" s="213">
        <f t="shared" si="6"/>
        <v>8.1242713176341463E-2</v>
      </c>
      <c r="AH14" s="213">
        <f t="shared" si="7"/>
        <v>0.36868412357452596</v>
      </c>
      <c r="AJ14" s="364"/>
    </row>
    <row r="15" spans="1:36" s="5" customFormat="1" x14ac:dyDescent="1.25">
      <c r="A15" s="80">
        <v>16</v>
      </c>
      <c r="B15" s="65">
        <v>10883</v>
      </c>
      <c r="C15" s="80">
        <v>16</v>
      </c>
      <c r="D15" s="16">
        <v>11</v>
      </c>
      <c r="E15" s="65" t="s">
        <v>423</v>
      </c>
      <c r="F15" s="10" t="s">
        <v>292</v>
      </c>
      <c r="G15" s="10" t="s">
        <v>274</v>
      </c>
      <c r="H15" s="11">
        <v>20</v>
      </c>
      <c r="I15" s="12">
        <v>23214739.726227999</v>
      </c>
      <c r="J15" s="12">
        <v>40473242.830169</v>
      </c>
      <c r="K15" s="12" t="s">
        <v>79</v>
      </c>
      <c r="L15" s="166">
        <v>111.06666666666666</v>
      </c>
      <c r="M15" s="51">
        <v>39749442</v>
      </c>
      <c r="N15" s="51">
        <v>40000000</v>
      </c>
      <c r="O15" s="51">
        <v>1000000</v>
      </c>
      <c r="P15" s="198">
        <v>1.79</v>
      </c>
      <c r="Q15" s="198">
        <v>5.33</v>
      </c>
      <c r="R15" s="198">
        <v>21.74</v>
      </c>
      <c r="S15" s="50">
        <v>17453</v>
      </c>
      <c r="T15" s="50">
        <v>92</v>
      </c>
      <c r="U15" s="50">
        <v>46</v>
      </c>
      <c r="V15" s="50">
        <v>8</v>
      </c>
      <c r="W15" s="12">
        <f t="shared" si="8"/>
        <v>17499</v>
      </c>
      <c r="X15" s="81">
        <f t="shared" si="0"/>
        <v>1.4716993900255226</v>
      </c>
      <c r="Y15" s="82">
        <f t="shared" si="1"/>
        <v>1.1818002358011721</v>
      </c>
      <c r="Z15" s="83">
        <v>10883</v>
      </c>
      <c r="AA15" s="74">
        <f t="shared" si="2"/>
        <v>0</v>
      </c>
      <c r="AB15" s="74">
        <f t="shared" si="9"/>
        <v>0</v>
      </c>
      <c r="AC15" s="147">
        <f t="shared" si="10"/>
        <v>0</v>
      </c>
      <c r="AD15" s="147">
        <f t="shared" si="3"/>
        <v>0</v>
      </c>
      <c r="AE15" s="147">
        <f t="shared" si="4"/>
        <v>0</v>
      </c>
      <c r="AF15" s="213">
        <f t="shared" si="5"/>
        <v>2.8634151175496583E-2</v>
      </c>
      <c r="AG15" s="213">
        <f t="shared" si="6"/>
        <v>8.5262584226478644E-2</v>
      </c>
      <c r="AH15" s="213">
        <f t="shared" si="7"/>
        <v>0.34776896455603107</v>
      </c>
      <c r="AJ15" s="364"/>
    </row>
    <row r="16" spans="1:36" s="8" customFormat="1" x14ac:dyDescent="1.25">
      <c r="A16" s="207">
        <v>102</v>
      </c>
      <c r="B16" s="65">
        <v>10895</v>
      </c>
      <c r="C16" s="207">
        <v>102</v>
      </c>
      <c r="D16" s="19">
        <v>12</v>
      </c>
      <c r="E16" s="66" t="s">
        <v>424</v>
      </c>
      <c r="F16" s="20" t="s">
        <v>29</v>
      </c>
      <c r="G16" s="20" t="s">
        <v>274</v>
      </c>
      <c r="H16" s="21">
        <v>17</v>
      </c>
      <c r="I16" s="18">
        <v>603499.35986900004</v>
      </c>
      <c r="J16" s="18">
        <v>4614392</v>
      </c>
      <c r="K16" s="18" t="s">
        <v>81</v>
      </c>
      <c r="L16" s="167">
        <v>110.16666666666667</v>
      </c>
      <c r="M16" s="53">
        <v>4614392</v>
      </c>
      <c r="N16" s="52">
        <v>5000000</v>
      </c>
      <c r="O16" s="53">
        <v>1000000</v>
      </c>
      <c r="P16" s="208">
        <v>1.7</v>
      </c>
      <c r="Q16" s="208">
        <v>7.24</v>
      </c>
      <c r="R16" s="208">
        <v>41.56</v>
      </c>
      <c r="S16" s="209">
        <v>22203</v>
      </c>
      <c r="T16" s="209">
        <v>60</v>
      </c>
      <c r="U16" s="209">
        <v>16</v>
      </c>
      <c r="V16" s="209">
        <v>40</v>
      </c>
      <c r="W16" s="18">
        <f t="shared" si="8"/>
        <v>22219</v>
      </c>
      <c r="X16" s="81">
        <f t="shared" si="0"/>
        <v>0.10942813965042282</v>
      </c>
      <c r="Y16" s="82">
        <f t="shared" si="1"/>
        <v>8.7872701530378794E-2</v>
      </c>
      <c r="Z16" s="83">
        <v>10895</v>
      </c>
      <c r="AA16" s="74">
        <f t="shared" si="2"/>
        <v>0</v>
      </c>
      <c r="AB16" s="74">
        <f t="shared" si="9"/>
        <v>0</v>
      </c>
      <c r="AC16" s="147">
        <f t="shared" si="10"/>
        <v>0</v>
      </c>
      <c r="AD16" s="147">
        <f t="shared" si="3"/>
        <v>0</v>
      </c>
      <c r="AE16" s="147">
        <f t="shared" si="4"/>
        <v>0</v>
      </c>
      <c r="AF16" s="213">
        <f t="shared" si="5"/>
        <v>3.1004639567619795E-3</v>
      </c>
      <c r="AG16" s="213">
        <f t="shared" si="6"/>
        <v>1.3204328851151021E-2</v>
      </c>
      <c r="AH16" s="213">
        <f t="shared" si="7"/>
        <v>7.5797224731192867E-2</v>
      </c>
      <c r="AJ16" s="364"/>
    </row>
    <row r="17" spans="1:36" s="5" customFormat="1" x14ac:dyDescent="1.25">
      <c r="A17" s="80">
        <v>104</v>
      </c>
      <c r="B17" s="65">
        <v>10919</v>
      </c>
      <c r="C17" s="80">
        <v>104</v>
      </c>
      <c r="D17" s="16">
        <v>13</v>
      </c>
      <c r="E17" s="65" t="s">
        <v>400</v>
      </c>
      <c r="F17" s="10" t="s">
        <v>307</v>
      </c>
      <c r="G17" s="10" t="s">
        <v>274</v>
      </c>
      <c r="H17" s="11">
        <v>15</v>
      </c>
      <c r="I17" s="12">
        <v>277872512.73695701</v>
      </c>
      <c r="J17" s="12">
        <v>297984115.47293901</v>
      </c>
      <c r="K17" s="12" t="s">
        <v>82</v>
      </c>
      <c r="L17" s="166">
        <v>108.3</v>
      </c>
      <c r="M17" s="51">
        <v>297983840</v>
      </c>
      <c r="N17" s="51">
        <v>300000000</v>
      </c>
      <c r="O17" s="51">
        <v>1016452</v>
      </c>
      <c r="P17" s="198">
        <v>1.56</v>
      </c>
      <c r="Q17" s="198">
        <v>4.82</v>
      </c>
      <c r="R17" s="198">
        <v>19.3</v>
      </c>
      <c r="S17" s="50">
        <v>423735</v>
      </c>
      <c r="T17" s="50">
        <v>90</v>
      </c>
      <c r="U17" s="50">
        <v>385</v>
      </c>
      <c r="V17" s="50">
        <v>10</v>
      </c>
      <c r="W17" s="12">
        <f t="shared" si="8"/>
        <v>424120</v>
      </c>
      <c r="X17" s="81">
        <f t="shared" si="0"/>
        <v>10.599830075635259</v>
      </c>
      <c r="Y17" s="82">
        <f t="shared" si="1"/>
        <v>8.5118481177197882</v>
      </c>
      <c r="Z17" s="83">
        <v>10919</v>
      </c>
      <c r="AA17" s="74">
        <f t="shared" si="2"/>
        <v>0</v>
      </c>
      <c r="AB17" s="74">
        <f t="shared" si="9"/>
        <v>0</v>
      </c>
      <c r="AC17" s="147">
        <f t="shared" si="10"/>
        <v>0</v>
      </c>
      <c r="AD17" s="147">
        <f t="shared" si="3"/>
        <v>0</v>
      </c>
      <c r="AE17" s="147">
        <f t="shared" si="4"/>
        <v>0</v>
      </c>
      <c r="AF17" s="213">
        <f t="shared" si="5"/>
        <v>0.18373038797767782</v>
      </c>
      <c r="AG17" s="213">
        <f t="shared" si="6"/>
        <v>0.56767978849513279</v>
      </c>
      <c r="AH17" s="213">
        <f t="shared" si="7"/>
        <v>2.2730746717751167</v>
      </c>
      <c r="AJ17" s="364"/>
    </row>
    <row r="18" spans="1:36" s="8" customFormat="1" x14ac:dyDescent="1.25">
      <c r="A18" s="207">
        <v>105</v>
      </c>
      <c r="B18" s="65">
        <v>10915</v>
      </c>
      <c r="C18" s="207">
        <v>105</v>
      </c>
      <c r="D18" s="19">
        <v>14</v>
      </c>
      <c r="E18" s="66" t="s">
        <v>425</v>
      </c>
      <c r="F18" s="20" t="s">
        <v>203</v>
      </c>
      <c r="G18" s="20" t="s">
        <v>274</v>
      </c>
      <c r="H18" s="21">
        <v>20</v>
      </c>
      <c r="I18" s="18">
        <v>58153035.843546003</v>
      </c>
      <c r="J18" s="18">
        <v>82812030.662965998</v>
      </c>
      <c r="K18" s="18" t="s">
        <v>83</v>
      </c>
      <c r="L18" s="167">
        <v>108.1</v>
      </c>
      <c r="M18" s="53">
        <v>62343437</v>
      </c>
      <c r="N18" s="52">
        <v>70000000</v>
      </c>
      <c r="O18" s="53">
        <v>1328319</v>
      </c>
      <c r="P18" s="208">
        <v>0.37</v>
      </c>
      <c r="Q18" s="208">
        <v>7.35</v>
      </c>
      <c r="R18" s="208">
        <v>52.87</v>
      </c>
      <c r="S18" s="209">
        <v>42187</v>
      </c>
      <c r="T18" s="209">
        <v>92</v>
      </c>
      <c r="U18" s="209">
        <v>52</v>
      </c>
      <c r="V18" s="209">
        <v>8</v>
      </c>
      <c r="W18" s="18">
        <f t="shared" si="8"/>
        <v>42239</v>
      </c>
      <c r="X18" s="81">
        <f t="shared" si="0"/>
        <v>3.0112342498688052</v>
      </c>
      <c r="Y18" s="82">
        <f t="shared" si="1"/>
        <v>2.4180735350347629</v>
      </c>
      <c r="Z18" s="83">
        <v>10915</v>
      </c>
      <c r="AA18" s="74">
        <f t="shared" si="2"/>
        <v>0</v>
      </c>
      <c r="AB18" s="74">
        <f t="shared" si="9"/>
        <v>0</v>
      </c>
      <c r="AC18" s="147">
        <f t="shared" si="10"/>
        <v>0</v>
      </c>
      <c r="AD18" s="147">
        <f t="shared" si="3"/>
        <v>0</v>
      </c>
      <c r="AE18" s="147">
        <f t="shared" si="4"/>
        <v>0</v>
      </c>
      <c r="AF18" s="213">
        <f t="shared" si="5"/>
        <v>1.2110398613602802E-2</v>
      </c>
      <c r="AG18" s="213">
        <f t="shared" si="6"/>
        <v>0.24057143191886646</v>
      </c>
      <c r="AH18" s="213">
        <f t="shared" si="7"/>
        <v>1.7304777694626488</v>
      </c>
      <c r="AJ18" s="364"/>
    </row>
    <row r="19" spans="1:36" s="5" customFormat="1" x14ac:dyDescent="1.25">
      <c r="A19" s="80">
        <v>106</v>
      </c>
      <c r="B19" s="65">
        <v>10920</v>
      </c>
      <c r="C19" s="80">
        <v>106</v>
      </c>
      <c r="D19" s="16">
        <v>15</v>
      </c>
      <c r="E19" s="65" t="s">
        <v>426</v>
      </c>
      <c r="F19" s="10" t="s">
        <v>17</v>
      </c>
      <c r="G19" s="10" t="s">
        <v>291</v>
      </c>
      <c r="H19" s="11">
        <v>15</v>
      </c>
      <c r="I19" s="12">
        <v>214462.04122700001</v>
      </c>
      <c r="J19" s="12">
        <v>1004188.077299</v>
      </c>
      <c r="K19" s="12" t="s">
        <v>84</v>
      </c>
      <c r="L19" s="166">
        <v>108.2</v>
      </c>
      <c r="M19" s="51">
        <v>99549046</v>
      </c>
      <c r="N19" s="51">
        <v>100000000</v>
      </c>
      <c r="O19" s="51">
        <v>10088</v>
      </c>
      <c r="P19" s="198">
        <v>1.72</v>
      </c>
      <c r="Q19" s="198">
        <v>5.22</v>
      </c>
      <c r="R19" s="198">
        <v>0</v>
      </c>
      <c r="S19" s="50">
        <v>531</v>
      </c>
      <c r="T19" s="50">
        <v>14.693413999999999</v>
      </c>
      <c r="U19" s="50">
        <v>15</v>
      </c>
      <c r="V19" s="50">
        <v>85.306585999999996</v>
      </c>
      <c r="W19" s="12">
        <f t="shared" si="8"/>
        <v>546</v>
      </c>
      <c r="X19" s="81">
        <f t="shared" si="0"/>
        <v>5.8317789767799687E-3</v>
      </c>
      <c r="Y19" s="82">
        <f t="shared" si="1"/>
        <v>4.6830200627992124E-3</v>
      </c>
      <c r="Z19" s="83">
        <v>10920</v>
      </c>
      <c r="AA19" s="74">
        <f t="shared" si="2"/>
        <v>0</v>
      </c>
      <c r="AB19" s="74">
        <f t="shared" si="9"/>
        <v>0</v>
      </c>
      <c r="AC19" s="147">
        <f t="shared" si="10"/>
        <v>0</v>
      </c>
      <c r="AD19" s="147">
        <f t="shared" si="3"/>
        <v>0</v>
      </c>
      <c r="AE19" s="147">
        <f t="shared" si="4"/>
        <v>0</v>
      </c>
      <c r="AF19" s="213">
        <f t="shared" si="5"/>
        <v>6.8266366414650441E-4</v>
      </c>
      <c r="AG19" s="213">
        <f t="shared" si="6"/>
        <v>2.07180484118881E-3</v>
      </c>
      <c r="AH19" s="213">
        <f t="shared" si="7"/>
        <v>0</v>
      </c>
      <c r="AJ19" s="364"/>
    </row>
    <row r="20" spans="1:36" s="8" customFormat="1" x14ac:dyDescent="1.25">
      <c r="A20" s="207">
        <v>110</v>
      </c>
      <c r="B20" s="65">
        <v>10929</v>
      </c>
      <c r="C20" s="207">
        <v>110</v>
      </c>
      <c r="D20" s="19">
        <v>16</v>
      </c>
      <c r="E20" s="66" t="s">
        <v>427</v>
      </c>
      <c r="F20" s="20" t="s">
        <v>16</v>
      </c>
      <c r="G20" s="20" t="s">
        <v>274</v>
      </c>
      <c r="H20" s="21">
        <v>18</v>
      </c>
      <c r="I20" s="18">
        <v>2171928.7807109999</v>
      </c>
      <c r="J20" s="18">
        <v>4843895.1357450001</v>
      </c>
      <c r="K20" s="18" t="s">
        <v>85</v>
      </c>
      <c r="L20" s="167">
        <v>107.73333333333333</v>
      </c>
      <c r="M20" s="53">
        <v>4769585</v>
      </c>
      <c r="N20" s="52">
        <v>5000000</v>
      </c>
      <c r="O20" s="53">
        <v>1000000</v>
      </c>
      <c r="P20" s="208">
        <v>1.51</v>
      </c>
      <c r="Q20" s="208">
        <v>4.7</v>
      </c>
      <c r="R20" s="208">
        <v>19.75</v>
      </c>
      <c r="S20" s="209">
        <v>1661</v>
      </c>
      <c r="T20" s="209">
        <v>80</v>
      </c>
      <c r="U20" s="209">
        <v>13</v>
      </c>
      <c r="V20" s="209">
        <v>20</v>
      </c>
      <c r="W20" s="18">
        <f t="shared" si="8"/>
        <v>1674</v>
      </c>
      <c r="X20" s="81">
        <f t="shared" si="0"/>
        <v>0.15316093167241612</v>
      </c>
      <c r="Y20" s="82">
        <f t="shared" si="1"/>
        <v>0.12299089501073282</v>
      </c>
      <c r="Z20" s="83">
        <v>10929</v>
      </c>
      <c r="AA20" s="74">
        <f t="shared" si="2"/>
        <v>0</v>
      </c>
      <c r="AB20" s="74">
        <f t="shared" si="9"/>
        <v>0</v>
      </c>
      <c r="AC20" s="147">
        <f t="shared" si="10"/>
        <v>0</v>
      </c>
      <c r="AD20" s="147">
        <f t="shared" si="3"/>
        <v>0</v>
      </c>
      <c r="AE20" s="147">
        <f t="shared" si="4"/>
        <v>0</v>
      </c>
      <c r="AF20" s="213">
        <f t="shared" si="5"/>
        <v>2.8909125853168543E-3</v>
      </c>
      <c r="AG20" s="213">
        <f t="shared" si="6"/>
        <v>8.9982047357544479E-3</v>
      </c>
      <c r="AH20" s="213">
        <f t="shared" si="7"/>
        <v>3.7811605006627731E-2</v>
      </c>
      <c r="AJ20" s="364"/>
    </row>
    <row r="21" spans="1:36" s="5" customFormat="1" x14ac:dyDescent="1.25">
      <c r="A21" s="80">
        <v>107</v>
      </c>
      <c r="B21" s="65">
        <v>10911</v>
      </c>
      <c r="C21" s="80">
        <v>107</v>
      </c>
      <c r="D21" s="16">
        <v>17</v>
      </c>
      <c r="E21" s="65" t="s">
        <v>428</v>
      </c>
      <c r="F21" s="10" t="s">
        <v>43</v>
      </c>
      <c r="G21" s="10" t="s">
        <v>274</v>
      </c>
      <c r="H21" s="370">
        <v>17.2</v>
      </c>
      <c r="I21" s="12">
        <v>65508495.578290001</v>
      </c>
      <c r="J21" s="12">
        <v>69875482.916858003</v>
      </c>
      <c r="K21" s="12" t="s">
        <v>86</v>
      </c>
      <c r="L21" s="166">
        <v>108.46666666666667</v>
      </c>
      <c r="M21" s="51">
        <v>69283934</v>
      </c>
      <c r="N21" s="51">
        <v>70000000</v>
      </c>
      <c r="O21" s="51">
        <v>1008538</v>
      </c>
      <c r="P21" s="198">
        <v>1.96</v>
      </c>
      <c r="Q21" s="198">
        <v>6.89</v>
      </c>
      <c r="R21" s="198">
        <v>24.95</v>
      </c>
      <c r="S21" s="50">
        <v>59850</v>
      </c>
      <c r="T21" s="50">
        <v>91</v>
      </c>
      <c r="U21" s="50">
        <v>84</v>
      </c>
      <c r="V21" s="50">
        <v>9</v>
      </c>
      <c r="W21" s="12">
        <f t="shared" si="8"/>
        <v>59934</v>
      </c>
      <c r="X21" s="81">
        <f t="shared" si="0"/>
        <v>2.5132141401357866</v>
      </c>
      <c r="Y21" s="82">
        <f t="shared" si="1"/>
        <v>2.0181547152641026</v>
      </c>
      <c r="Z21" s="83">
        <v>10911</v>
      </c>
      <c r="AA21" s="74">
        <f t="shared" si="2"/>
        <v>0</v>
      </c>
      <c r="AB21" s="74">
        <f t="shared" si="9"/>
        <v>0</v>
      </c>
      <c r="AC21" s="147">
        <f t="shared" si="10"/>
        <v>0</v>
      </c>
      <c r="AD21" s="147">
        <f t="shared" si="3"/>
        <v>0</v>
      </c>
      <c r="AE21" s="147">
        <f t="shared" si="4"/>
        <v>0</v>
      </c>
      <c r="AF21" s="213">
        <f t="shared" si="5"/>
        <v>5.4130766095232326E-2</v>
      </c>
      <c r="AG21" s="213">
        <f t="shared" si="6"/>
        <v>0.19028621346742383</v>
      </c>
      <c r="AH21" s="213">
        <f t="shared" si="7"/>
        <v>0.68906255820206452</v>
      </c>
      <c r="AJ21" s="364"/>
    </row>
    <row r="22" spans="1:36" s="8" customFormat="1" x14ac:dyDescent="1.25">
      <c r="A22" s="207">
        <v>108</v>
      </c>
      <c r="B22" s="65">
        <v>10923</v>
      </c>
      <c r="C22" s="207">
        <v>108</v>
      </c>
      <c r="D22" s="19">
        <v>18</v>
      </c>
      <c r="E22" s="66" t="s">
        <v>429</v>
      </c>
      <c r="F22" s="20" t="s">
        <v>17</v>
      </c>
      <c r="G22" s="20" t="s">
        <v>274</v>
      </c>
      <c r="H22" s="21">
        <v>20</v>
      </c>
      <c r="I22" s="18">
        <v>1465040.532386</v>
      </c>
      <c r="J22" s="18">
        <v>2852895.974107</v>
      </c>
      <c r="K22" s="18" t="s">
        <v>87</v>
      </c>
      <c r="L22" s="167">
        <v>108.23333333333333</v>
      </c>
      <c r="M22" s="53">
        <v>2827383</v>
      </c>
      <c r="N22" s="52">
        <v>3000000</v>
      </c>
      <c r="O22" s="53">
        <v>1009023</v>
      </c>
      <c r="P22" s="208">
        <v>1.73</v>
      </c>
      <c r="Q22" s="208">
        <v>5.78</v>
      </c>
      <c r="R22" s="208">
        <v>22.69</v>
      </c>
      <c r="S22" s="209">
        <v>2487</v>
      </c>
      <c r="T22" s="209">
        <v>75</v>
      </c>
      <c r="U22" s="209">
        <v>9</v>
      </c>
      <c r="V22" s="209">
        <v>25</v>
      </c>
      <c r="W22" s="18">
        <f t="shared" si="8"/>
        <v>2496</v>
      </c>
      <c r="X22" s="81">
        <f t="shared" si="0"/>
        <v>8.4568860605771526E-2</v>
      </c>
      <c r="Y22" s="82">
        <f t="shared" si="1"/>
        <v>6.7910267601323127E-2</v>
      </c>
      <c r="Z22" s="83">
        <v>10923</v>
      </c>
      <c r="AA22" s="74">
        <f t="shared" si="2"/>
        <v>0</v>
      </c>
      <c r="AB22" s="74">
        <f t="shared" si="9"/>
        <v>0</v>
      </c>
      <c r="AC22" s="147">
        <f t="shared" si="10"/>
        <v>0</v>
      </c>
      <c r="AD22" s="147">
        <f t="shared" si="3"/>
        <v>0</v>
      </c>
      <c r="AE22" s="147">
        <f t="shared" si="4"/>
        <v>0</v>
      </c>
      <c r="AF22" s="213">
        <f t="shared" si="5"/>
        <v>1.9507217179731298E-3</v>
      </c>
      <c r="AG22" s="213">
        <f t="shared" si="6"/>
        <v>6.5174401906847928E-3</v>
      </c>
      <c r="AH22" s="213">
        <f t="shared" si="7"/>
        <v>2.558489929526608E-2</v>
      </c>
      <c r="AJ22" s="364"/>
    </row>
    <row r="23" spans="1:36" s="5" customFormat="1" x14ac:dyDescent="1.25">
      <c r="A23" s="80">
        <v>113</v>
      </c>
      <c r="B23" s="65">
        <v>11008</v>
      </c>
      <c r="C23" s="80">
        <v>113</v>
      </c>
      <c r="D23" s="16">
        <v>19</v>
      </c>
      <c r="E23" s="65" t="s">
        <v>430</v>
      </c>
      <c r="F23" s="10" t="s">
        <v>318</v>
      </c>
      <c r="G23" s="10" t="s">
        <v>274</v>
      </c>
      <c r="H23" s="11">
        <v>16</v>
      </c>
      <c r="I23" s="12">
        <v>38893593.692689002</v>
      </c>
      <c r="J23" s="12">
        <v>50220058.100629002</v>
      </c>
      <c r="K23" s="12" t="s">
        <v>88</v>
      </c>
      <c r="L23" s="166">
        <v>103.9</v>
      </c>
      <c r="M23" s="51">
        <v>49381208</v>
      </c>
      <c r="N23" s="51">
        <v>50000000</v>
      </c>
      <c r="O23" s="51">
        <v>1016987</v>
      </c>
      <c r="P23" s="198">
        <v>1.64</v>
      </c>
      <c r="Q23" s="198">
        <v>5.33</v>
      </c>
      <c r="R23" s="198">
        <v>20.45</v>
      </c>
      <c r="S23" s="50">
        <v>57280</v>
      </c>
      <c r="T23" s="50">
        <v>94</v>
      </c>
      <c r="U23" s="50">
        <v>80</v>
      </c>
      <c r="V23" s="50">
        <v>6</v>
      </c>
      <c r="W23" s="12">
        <f t="shared" si="8"/>
        <v>57360</v>
      </c>
      <c r="X23" s="81">
        <f t="shared" si="0"/>
        <v>1.8658139863361918</v>
      </c>
      <c r="Y23" s="82">
        <f t="shared" si="1"/>
        <v>1.4982811190639933</v>
      </c>
      <c r="Z23" s="83">
        <v>11008</v>
      </c>
      <c r="AA23" s="74">
        <f t="shared" si="2"/>
        <v>0</v>
      </c>
      <c r="AB23" s="74">
        <f t="shared" si="9"/>
        <v>0</v>
      </c>
      <c r="AC23" s="147">
        <f t="shared" si="10"/>
        <v>0</v>
      </c>
      <c r="AD23" s="147">
        <f t="shared" si="3"/>
        <v>0</v>
      </c>
      <c r="AE23" s="147">
        <f t="shared" si="4"/>
        <v>0</v>
      </c>
      <c r="AF23" s="213">
        <f t="shared" si="5"/>
        <v>3.2552499336078233E-2</v>
      </c>
      <c r="AG23" s="213">
        <f t="shared" si="6"/>
        <v>0.10579562284225427</v>
      </c>
      <c r="AH23" s="213">
        <f t="shared" si="7"/>
        <v>0.40591378745292678</v>
      </c>
      <c r="AJ23" s="364"/>
    </row>
    <row r="24" spans="1:36" s="8" customFormat="1" x14ac:dyDescent="1.25">
      <c r="A24" s="207">
        <v>114</v>
      </c>
      <c r="B24" s="65">
        <v>11014</v>
      </c>
      <c r="C24" s="207">
        <v>114</v>
      </c>
      <c r="D24" s="19">
        <v>20</v>
      </c>
      <c r="E24" s="66" t="s">
        <v>431</v>
      </c>
      <c r="F24" s="20" t="s">
        <v>29</v>
      </c>
      <c r="G24" s="20" t="s">
        <v>290</v>
      </c>
      <c r="H24" s="21">
        <v>16</v>
      </c>
      <c r="I24" s="18">
        <v>3737874.552255</v>
      </c>
      <c r="J24" s="18">
        <v>7895646</v>
      </c>
      <c r="K24" s="18" t="s">
        <v>89</v>
      </c>
      <c r="L24" s="167">
        <v>103.56666666666666</v>
      </c>
      <c r="M24" s="53">
        <v>7895646</v>
      </c>
      <c r="N24" s="52">
        <v>50000000</v>
      </c>
      <c r="O24" s="53">
        <v>1000000</v>
      </c>
      <c r="P24" s="208">
        <v>1.65</v>
      </c>
      <c r="Q24" s="208">
        <v>5.56</v>
      </c>
      <c r="R24" s="208">
        <v>27.64</v>
      </c>
      <c r="S24" s="209">
        <v>6490</v>
      </c>
      <c r="T24" s="209">
        <v>66</v>
      </c>
      <c r="U24" s="209">
        <v>29</v>
      </c>
      <c r="V24" s="209">
        <v>34</v>
      </c>
      <c r="W24" s="18">
        <f t="shared" si="8"/>
        <v>6519</v>
      </c>
      <c r="X24" s="81">
        <f t="shared" si="0"/>
        <v>0.20596569134788126</v>
      </c>
      <c r="Y24" s="82">
        <f t="shared" si="1"/>
        <v>0.16539403648027348</v>
      </c>
      <c r="Z24" s="83">
        <v>11014</v>
      </c>
      <c r="AA24" s="74">
        <f t="shared" si="2"/>
        <v>0</v>
      </c>
      <c r="AB24" s="74">
        <f t="shared" si="9"/>
        <v>0</v>
      </c>
      <c r="AC24" s="147">
        <f t="shared" si="10"/>
        <v>0</v>
      </c>
      <c r="AD24" s="147">
        <f t="shared" si="3"/>
        <v>0</v>
      </c>
      <c r="AE24" s="147">
        <f t="shared" si="4"/>
        <v>0</v>
      </c>
      <c r="AF24" s="213">
        <f t="shared" si="5"/>
        <v>5.1491422836970318E-3</v>
      </c>
      <c r="AG24" s="213">
        <f t="shared" si="6"/>
        <v>1.7351049149912423E-2</v>
      </c>
      <c r="AH24" s="213">
        <f t="shared" si="7"/>
        <v>8.6255934982658156E-2</v>
      </c>
      <c r="AJ24" s="364"/>
    </row>
    <row r="25" spans="1:36" s="5" customFormat="1" x14ac:dyDescent="1.25">
      <c r="A25" s="80">
        <v>115</v>
      </c>
      <c r="B25" s="65">
        <v>11049</v>
      </c>
      <c r="C25" s="80">
        <v>115</v>
      </c>
      <c r="D25" s="16">
        <v>21</v>
      </c>
      <c r="E25" s="65" t="s">
        <v>432</v>
      </c>
      <c r="F25" s="10" t="s">
        <v>323</v>
      </c>
      <c r="G25" s="10" t="s">
        <v>274</v>
      </c>
      <c r="H25" s="11">
        <v>20</v>
      </c>
      <c r="I25" s="12">
        <v>27828755.629448999</v>
      </c>
      <c r="J25" s="12">
        <v>39403744.415707998</v>
      </c>
      <c r="K25" s="12" t="s">
        <v>90</v>
      </c>
      <c r="L25" s="166">
        <v>101.33333333333334</v>
      </c>
      <c r="M25" s="51">
        <v>39267709</v>
      </c>
      <c r="N25" s="51">
        <v>40000000</v>
      </c>
      <c r="O25" s="51">
        <v>1003464</v>
      </c>
      <c r="P25" s="198">
        <v>1.88</v>
      </c>
      <c r="Q25" s="198">
        <v>5.18</v>
      </c>
      <c r="R25" s="198">
        <v>29.71</v>
      </c>
      <c r="S25" s="50">
        <v>23338</v>
      </c>
      <c r="T25" s="50">
        <v>62</v>
      </c>
      <c r="U25" s="50">
        <v>102</v>
      </c>
      <c r="V25" s="50">
        <v>38</v>
      </c>
      <c r="W25" s="12">
        <f t="shared" si="8"/>
        <v>23440</v>
      </c>
      <c r="X25" s="81">
        <f t="shared" si="0"/>
        <v>0.96558934053010337</v>
      </c>
      <c r="Y25" s="82">
        <f t="shared" si="1"/>
        <v>0.77538505353717968</v>
      </c>
      <c r="Z25" s="83">
        <v>11049</v>
      </c>
      <c r="AA25" s="74">
        <f t="shared" si="2"/>
        <v>0</v>
      </c>
      <c r="AB25" s="74">
        <f t="shared" si="9"/>
        <v>0</v>
      </c>
      <c r="AC25" s="147">
        <f t="shared" si="10"/>
        <v>0</v>
      </c>
      <c r="AD25" s="147">
        <f t="shared" si="3"/>
        <v>0</v>
      </c>
      <c r="AE25" s="147">
        <f t="shared" si="4"/>
        <v>0</v>
      </c>
      <c r="AF25" s="213">
        <f t="shared" si="5"/>
        <v>2.9279160648332168E-2</v>
      </c>
      <c r="AG25" s="213">
        <f t="shared" si="6"/>
        <v>8.0673431999127992E-2</v>
      </c>
      <c r="AH25" s="213">
        <f t="shared" si="7"/>
        <v>0.46270418237337702</v>
      </c>
      <c r="AJ25" s="364"/>
    </row>
    <row r="26" spans="1:36" s="8" customFormat="1" x14ac:dyDescent="1.25">
      <c r="A26" s="207">
        <v>118</v>
      </c>
      <c r="B26" s="65">
        <v>11075</v>
      </c>
      <c r="C26" s="207">
        <v>118</v>
      </c>
      <c r="D26" s="19">
        <v>22</v>
      </c>
      <c r="E26" s="66" t="s">
        <v>433</v>
      </c>
      <c r="F26" s="20" t="s">
        <v>29</v>
      </c>
      <c r="G26" s="20" t="s">
        <v>290</v>
      </c>
      <c r="H26" s="21">
        <v>17</v>
      </c>
      <c r="I26" s="18">
        <v>68333297.009059995</v>
      </c>
      <c r="J26" s="18">
        <v>75217183</v>
      </c>
      <c r="K26" s="18" t="s">
        <v>91</v>
      </c>
      <c r="L26" s="167">
        <v>99.1</v>
      </c>
      <c r="M26" s="53">
        <v>75217183</v>
      </c>
      <c r="N26" s="52">
        <v>80000000</v>
      </c>
      <c r="O26" s="53">
        <v>1000000</v>
      </c>
      <c r="P26" s="208">
        <v>1.68</v>
      </c>
      <c r="Q26" s="208">
        <v>7.2</v>
      </c>
      <c r="R26" s="208">
        <v>32.03</v>
      </c>
      <c r="S26" s="209">
        <v>13829</v>
      </c>
      <c r="T26" s="209">
        <v>67</v>
      </c>
      <c r="U26" s="209">
        <v>122</v>
      </c>
      <c r="V26" s="209">
        <v>33</v>
      </c>
      <c r="W26" s="18">
        <f t="shared" si="8"/>
        <v>13951</v>
      </c>
      <c r="X26" s="81">
        <f t="shared" si="0"/>
        <v>1.9918431982811329</v>
      </c>
      <c r="Y26" s="82">
        <f t="shared" si="1"/>
        <v>1.5994847707090378</v>
      </c>
      <c r="Z26" s="83">
        <v>11075</v>
      </c>
      <c r="AA26" s="74">
        <f t="shared" si="2"/>
        <v>0</v>
      </c>
      <c r="AB26" s="74">
        <f t="shared" si="9"/>
        <v>0</v>
      </c>
      <c r="AC26" s="147">
        <f t="shared" si="10"/>
        <v>0</v>
      </c>
      <c r="AD26" s="147">
        <f t="shared" si="3"/>
        <v>0</v>
      </c>
      <c r="AE26" s="147">
        <f t="shared" si="4"/>
        <v>0</v>
      </c>
      <c r="AF26" s="213">
        <f t="shared" si="5"/>
        <v>4.9944724971825422E-2</v>
      </c>
      <c r="AG26" s="213">
        <f t="shared" si="6"/>
        <v>0.21404882130782324</v>
      </c>
      <c r="AH26" s="213">
        <f t="shared" si="7"/>
        <v>0.95221996479021931</v>
      </c>
      <c r="AJ26" s="364"/>
    </row>
    <row r="27" spans="1:36" s="5" customFormat="1" x14ac:dyDescent="1.25">
      <c r="A27" s="80">
        <v>121</v>
      </c>
      <c r="B27" s="65">
        <v>11090</v>
      </c>
      <c r="C27" s="80">
        <v>121</v>
      </c>
      <c r="D27" s="16">
        <v>23</v>
      </c>
      <c r="E27" s="65" t="s">
        <v>434</v>
      </c>
      <c r="F27" s="10" t="s">
        <v>37</v>
      </c>
      <c r="G27" s="10" t="s">
        <v>274</v>
      </c>
      <c r="H27" s="11">
        <v>15</v>
      </c>
      <c r="I27" s="12">
        <v>52175630.706820004</v>
      </c>
      <c r="J27" s="12">
        <v>74039707.678210005</v>
      </c>
      <c r="K27" s="12" t="s">
        <v>92</v>
      </c>
      <c r="L27" s="166">
        <v>96.566666666666663</v>
      </c>
      <c r="M27" s="51">
        <v>61225210</v>
      </c>
      <c r="N27" s="51">
        <v>100000000</v>
      </c>
      <c r="O27" s="51">
        <v>1209301</v>
      </c>
      <c r="P27" s="198">
        <v>1.17</v>
      </c>
      <c r="Q27" s="198">
        <v>4.49</v>
      </c>
      <c r="R27" s="198">
        <v>38.479999999999997</v>
      </c>
      <c r="S27" s="50">
        <v>42555</v>
      </c>
      <c r="T27" s="50">
        <v>57.999999999999993</v>
      </c>
      <c r="U27" s="50">
        <v>81</v>
      </c>
      <c r="V27" s="50">
        <v>42</v>
      </c>
      <c r="W27" s="12">
        <f t="shared" si="8"/>
        <v>42636</v>
      </c>
      <c r="X27" s="81">
        <f t="shared" si="0"/>
        <v>1.6972896730717122</v>
      </c>
      <c r="Y27" s="82">
        <f t="shared" si="1"/>
        <v>1.3629531611236569</v>
      </c>
      <c r="Z27" s="83">
        <v>11090</v>
      </c>
      <c r="AA27" s="74">
        <f t="shared" si="2"/>
        <v>0</v>
      </c>
      <c r="AB27" s="74">
        <f t="shared" si="9"/>
        <v>0</v>
      </c>
      <c r="AC27" s="147">
        <f t="shared" si="10"/>
        <v>0</v>
      </c>
      <c r="AD27" s="147">
        <f t="shared" si="3"/>
        <v>0</v>
      </c>
      <c r="AE27" s="147">
        <f t="shared" si="4"/>
        <v>0</v>
      </c>
      <c r="AF27" s="213">
        <f t="shared" si="5"/>
        <v>3.4238429611963855E-2</v>
      </c>
      <c r="AG27" s="213">
        <f t="shared" si="6"/>
        <v>0.13139363158779291</v>
      </c>
      <c r="AH27" s="213">
        <f t="shared" si="7"/>
        <v>1.1260639072379222</v>
      </c>
      <c r="AJ27" s="364"/>
    </row>
    <row r="28" spans="1:36" s="8" customFormat="1" x14ac:dyDescent="1.25">
      <c r="A28" s="207">
        <v>123</v>
      </c>
      <c r="B28" s="65">
        <v>11098</v>
      </c>
      <c r="C28" s="207">
        <v>123</v>
      </c>
      <c r="D28" s="19">
        <v>24</v>
      </c>
      <c r="E28" s="66" t="s">
        <v>435</v>
      </c>
      <c r="F28" s="20" t="s">
        <v>39</v>
      </c>
      <c r="G28" s="20" t="s">
        <v>274</v>
      </c>
      <c r="H28" s="21">
        <v>17</v>
      </c>
      <c r="I28" s="18">
        <v>158411621.93665901</v>
      </c>
      <c r="J28" s="18">
        <v>209427015.054313</v>
      </c>
      <c r="K28" s="18" t="s">
        <v>93</v>
      </c>
      <c r="L28" s="167">
        <v>95.866666666666674</v>
      </c>
      <c r="M28" s="53">
        <v>208864001</v>
      </c>
      <c r="N28" s="52">
        <v>300000000</v>
      </c>
      <c r="O28" s="53">
        <v>1002695</v>
      </c>
      <c r="P28" s="208">
        <v>1.65</v>
      </c>
      <c r="Q28" s="208">
        <v>4.72</v>
      </c>
      <c r="R28" s="208">
        <v>21.18</v>
      </c>
      <c r="S28" s="209">
        <v>189831</v>
      </c>
      <c r="T28" s="209">
        <v>82</v>
      </c>
      <c r="U28" s="209">
        <v>205</v>
      </c>
      <c r="V28" s="209">
        <v>18</v>
      </c>
      <c r="W28" s="18">
        <f t="shared" si="8"/>
        <v>190036</v>
      </c>
      <c r="X28" s="81">
        <f t="shared" si="0"/>
        <v>6.7874998818718852</v>
      </c>
      <c r="Y28" s="82">
        <f t="shared" si="1"/>
        <v>5.4504805908477758</v>
      </c>
      <c r="Z28" s="83">
        <v>11098</v>
      </c>
      <c r="AA28" s="74">
        <f t="shared" si="2"/>
        <v>0</v>
      </c>
      <c r="AB28" s="74">
        <f t="shared" si="9"/>
        <v>0</v>
      </c>
      <c r="AC28" s="147">
        <f t="shared" si="10"/>
        <v>0</v>
      </c>
      <c r="AD28" s="147">
        <f t="shared" si="3"/>
        <v>0</v>
      </c>
      <c r="AE28" s="147">
        <f t="shared" si="4"/>
        <v>0</v>
      </c>
      <c r="AF28" s="213">
        <f t="shared" si="5"/>
        <v>0.13657774152547084</v>
      </c>
      <c r="AG28" s="213">
        <f t="shared" si="6"/>
        <v>0.39069511515164995</v>
      </c>
      <c r="AH28" s="213">
        <f t="shared" si="7"/>
        <v>1.7531615548542259</v>
      </c>
      <c r="AJ28" s="364"/>
    </row>
    <row r="29" spans="1:36" s="5" customFormat="1" x14ac:dyDescent="1.25">
      <c r="A29" s="80">
        <v>130</v>
      </c>
      <c r="B29" s="65">
        <v>11142</v>
      </c>
      <c r="C29" s="80">
        <v>130</v>
      </c>
      <c r="D29" s="16">
        <v>25</v>
      </c>
      <c r="E29" s="65" t="s">
        <v>436</v>
      </c>
      <c r="F29" s="10" t="s">
        <v>34</v>
      </c>
      <c r="G29" s="10" t="s">
        <v>274</v>
      </c>
      <c r="H29" s="11">
        <v>17</v>
      </c>
      <c r="I29" s="12">
        <v>151064247.4244</v>
      </c>
      <c r="J29" s="12">
        <v>149118415.57190499</v>
      </c>
      <c r="K29" s="12" t="s">
        <v>94</v>
      </c>
      <c r="L29" s="166">
        <v>89.133333333333326</v>
      </c>
      <c r="M29" s="51">
        <v>147797041</v>
      </c>
      <c r="N29" s="51">
        <v>150000000</v>
      </c>
      <c r="O29" s="51">
        <v>1008940</v>
      </c>
      <c r="P29" s="198">
        <v>1.66</v>
      </c>
      <c r="Q29" s="198">
        <v>5.08</v>
      </c>
      <c r="R29" s="198">
        <v>21.05</v>
      </c>
      <c r="S29" s="50">
        <v>145388</v>
      </c>
      <c r="T29" s="50">
        <v>98</v>
      </c>
      <c r="U29" s="50">
        <v>92</v>
      </c>
      <c r="V29" s="50">
        <v>2</v>
      </c>
      <c r="W29" s="12">
        <f t="shared" si="8"/>
        <v>145480</v>
      </c>
      <c r="X29" s="81">
        <f t="shared" si="0"/>
        <v>5.7759129074062043</v>
      </c>
      <c r="Y29" s="82">
        <f t="shared" si="1"/>
        <v>4.6381586363376206</v>
      </c>
      <c r="Z29" s="83">
        <v>11142</v>
      </c>
      <c r="AA29" s="74">
        <f t="shared" si="2"/>
        <v>0</v>
      </c>
      <c r="AB29" s="74">
        <f t="shared" si="9"/>
        <v>0</v>
      </c>
      <c r="AC29" s="147">
        <f t="shared" si="10"/>
        <v>0</v>
      </c>
      <c r="AD29" s="147">
        <f t="shared" si="3"/>
        <v>0</v>
      </c>
      <c r="AE29" s="147">
        <f t="shared" si="4"/>
        <v>0</v>
      </c>
      <c r="AF29" s="213">
        <f t="shared" si="5"/>
        <v>9.7836892105043871E-2</v>
      </c>
      <c r="AG29" s="213">
        <f t="shared" si="6"/>
        <v>0.29940446499615836</v>
      </c>
      <c r="AH29" s="213">
        <f t="shared" si="7"/>
        <v>1.2406425173561288</v>
      </c>
      <c r="AJ29" s="364"/>
    </row>
    <row r="30" spans="1:36" s="8" customFormat="1" x14ac:dyDescent="1.25">
      <c r="A30" s="207">
        <v>132</v>
      </c>
      <c r="B30" s="65">
        <v>11145</v>
      </c>
      <c r="C30" s="207">
        <v>132</v>
      </c>
      <c r="D30" s="19">
        <v>26</v>
      </c>
      <c r="E30" s="66" t="s">
        <v>437</v>
      </c>
      <c r="F30" s="20" t="s">
        <v>213</v>
      </c>
      <c r="G30" s="20" t="s">
        <v>274</v>
      </c>
      <c r="H30" s="21">
        <v>15</v>
      </c>
      <c r="I30" s="18">
        <v>75093229.879316002</v>
      </c>
      <c r="J30" s="18">
        <v>109069978.526812</v>
      </c>
      <c r="K30" s="18" t="s">
        <v>95</v>
      </c>
      <c r="L30" s="167">
        <v>88.933333333333337</v>
      </c>
      <c r="M30" s="53">
        <v>96449258</v>
      </c>
      <c r="N30" s="52">
        <v>100000000</v>
      </c>
      <c r="O30" s="53">
        <v>1130853</v>
      </c>
      <c r="P30" s="208">
        <v>-0.91</v>
      </c>
      <c r="Q30" s="208">
        <v>9.0500000000000007</v>
      </c>
      <c r="R30" s="208">
        <v>36.86</v>
      </c>
      <c r="S30" s="209">
        <v>55502</v>
      </c>
      <c r="T30" s="209">
        <v>81</v>
      </c>
      <c r="U30" s="209">
        <v>117</v>
      </c>
      <c r="V30" s="209">
        <v>19</v>
      </c>
      <c r="W30" s="18">
        <f t="shared" si="8"/>
        <v>55619</v>
      </c>
      <c r="X30" s="81">
        <f t="shared" si="0"/>
        <v>3.4918334932458732</v>
      </c>
      <c r="Y30" s="82">
        <f t="shared" si="1"/>
        <v>2.8040030957849607</v>
      </c>
      <c r="Z30" s="83">
        <v>11145</v>
      </c>
      <c r="AA30" s="74">
        <f t="shared" si="2"/>
        <v>0</v>
      </c>
      <c r="AB30" s="74">
        <f t="shared" si="9"/>
        <v>0</v>
      </c>
      <c r="AC30" s="147">
        <f t="shared" si="10"/>
        <v>0</v>
      </c>
      <c r="AD30" s="147">
        <f t="shared" si="3"/>
        <v>0</v>
      </c>
      <c r="AE30" s="147">
        <f t="shared" si="4"/>
        <v>0</v>
      </c>
      <c r="AF30" s="213">
        <f t="shared" si="5"/>
        <v>-3.922924047967586E-2</v>
      </c>
      <c r="AG30" s="213">
        <f t="shared" si="6"/>
        <v>0.39013695202315007</v>
      </c>
      <c r="AH30" s="213">
        <f t="shared" si="7"/>
        <v>1.5889997847042332</v>
      </c>
      <c r="AJ30" s="364"/>
    </row>
    <row r="31" spans="1:36" s="5" customFormat="1" x14ac:dyDescent="1.25">
      <c r="A31" s="80">
        <v>131</v>
      </c>
      <c r="B31" s="65">
        <v>11148</v>
      </c>
      <c r="C31" s="80">
        <v>131</v>
      </c>
      <c r="D31" s="16">
        <v>27</v>
      </c>
      <c r="E31" s="65" t="s">
        <v>438</v>
      </c>
      <c r="F31" s="10" t="s">
        <v>341</v>
      </c>
      <c r="G31" s="10" t="s">
        <v>276</v>
      </c>
      <c r="H31" s="11" t="s">
        <v>24</v>
      </c>
      <c r="I31" s="12">
        <v>165473.30314500001</v>
      </c>
      <c r="J31" s="12">
        <v>969362.631819</v>
      </c>
      <c r="K31" s="12" t="s">
        <v>144</v>
      </c>
      <c r="L31" s="166">
        <v>88.9</v>
      </c>
      <c r="M31" s="51">
        <v>951591</v>
      </c>
      <c r="N31" s="51">
        <v>1000000</v>
      </c>
      <c r="O31" s="51">
        <v>1018675</v>
      </c>
      <c r="P31" s="198">
        <v>2.08</v>
      </c>
      <c r="Q31" s="198">
        <v>14.72</v>
      </c>
      <c r="R31" s="198">
        <v>39.03</v>
      </c>
      <c r="S31" s="50">
        <v>1167</v>
      </c>
      <c r="T31" s="50">
        <v>96</v>
      </c>
      <c r="U31" s="50">
        <v>3</v>
      </c>
      <c r="V31" s="50">
        <v>4</v>
      </c>
      <c r="W31" s="12">
        <f t="shared" si="8"/>
        <v>1170</v>
      </c>
      <c r="X31" s="81">
        <f t="shared" si="0"/>
        <v>3.6780767458539608E-2</v>
      </c>
      <c r="Y31" s="82">
        <f t="shared" si="1"/>
        <v>2.9535596705449717E-2</v>
      </c>
      <c r="Z31" s="83">
        <v>11148</v>
      </c>
      <c r="AA31" s="74">
        <f>IF(M31&gt;N31,1,0)</f>
        <v>0</v>
      </c>
      <c r="AB31" s="74">
        <f>IF(W31=0,1,0)</f>
        <v>0</v>
      </c>
      <c r="AC31" s="147">
        <f>IF((T31+V31)=100,0,1)</f>
        <v>0</v>
      </c>
      <c r="AD31" s="147">
        <f>IF(J31=0,1,0)</f>
        <v>0</v>
      </c>
      <c r="AE31" s="147">
        <f>IF(M31=0,1,0)</f>
        <v>0</v>
      </c>
      <c r="AF31" s="213">
        <f t="shared" si="5"/>
        <v>7.9691662826835807E-4</v>
      </c>
      <c r="AG31" s="213">
        <f t="shared" si="6"/>
        <v>5.6397176769760731E-3</v>
      </c>
      <c r="AH31" s="213">
        <f t="shared" si="7"/>
        <v>1.4953680769862509E-2</v>
      </c>
      <c r="AJ31" s="364"/>
    </row>
    <row r="32" spans="1:36" s="8" customFormat="1" x14ac:dyDescent="1.25">
      <c r="A32" s="207">
        <v>136</v>
      </c>
      <c r="B32" s="65">
        <v>11158</v>
      </c>
      <c r="C32" s="207">
        <v>136</v>
      </c>
      <c r="D32" s="19">
        <v>28</v>
      </c>
      <c r="E32" s="66" t="s">
        <v>439</v>
      </c>
      <c r="F32" s="20" t="s">
        <v>39</v>
      </c>
      <c r="G32" s="20" t="s">
        <v>274</v>
      </c>
      <c r="H32" s="21">
        <v>17</v>
      </c>
      <c r="I32" s="18">
        <v>7500897.6178489998</v>
      </c>
      <c r="J32" s="18">
        <v>8271419.010644</v>
      </c>
      <c r="K32" s="18" t="s">
        <v>96</v>
      </c>
      <c r="L32" s="167">
        <v>86.966666666666669</v>
      </c>
      <c r="M32" s="53">
        <v>8175772</v>
      </c>
      <c r="N32" s="52">
        <v>10000000</v>
      </c>
      <c r="O32" s="53">
        <v>1011698</v>
      </c>
      <c r="P32" s="208">
        <v>0.7</v>
      </c>
      <c r="Q32" s="208">
        <v>4.74</v>
      </c>
      <c r="R32" s="208">
        <v>32.270000000000003</v>
      </c>
      <c r="S32" s="209">
        <v>5062</v>
      </c>
      <c r="T32" s="209">
        <v>40</v>
      </c>
      <c r="U32" s="209">
        <v>17</v>
      </c>
      <c r="V32" s="209">
        <v>60</v>
      </c>
      <c r="W32" s="18">
        <f t="shared" si="8"/>
        <v>5079</v>
      </c>
      <c r="X32" s="81">
        <f t="shared" si="0"/>
        <v>0.13076854539795113</v>
      </c>
      <c r="Y32" s="82">
        <f t="shared" si="1"/>
        <v>0.10500941893031214</v>
      </c>
      <c r="Z32" s="83">
        <v>11158</v>
      </c>
      <c r="AA32" s="74">
        <f t="shared" si="2"/>
        <v>0</v>
      </c>
      <c r="AB32" s="74">
        <f t="shared" si="9"/>
        <v>0</v>
      </c>
      <c r="AC32" s="147">
        <f t="shared" si="10"/>
        <v>0</v>
      </c>
      <c r="AD32" s="147">
        <f t="shared" si="3"/>
        <v>0</v>
      </c>
      <c r="AE32" s="147">
        <f t="shared" si="4"/>
        <v>0</v>
      </c>
      <c r="AF32" s="213">
        <f t="shared" si="5"/>
        <v>2.2884495444641449E-3</v>
      </c>
      <c r="AG32" s="213">
        <f t="shared" si="6"/>
        <v>1.549607262965721E-2</v>
      </c>
      <c r="AH32" s="213">
        <f t="shared" si="7"/>
        <v>0.10549752399979709</v>
      </c>
      <c r="AJ32" s="364"/>
    </row>
    <row r="33" spans="1:36" s="5" customFormat="1" x14ac:dyDescent="1.25">
      <c r="A33" s="80">
        <v>138</v>
      </c>
      <c r="B33" s="65">
        <v>11161</v>
      </c>
      <c r="C33" s="80">
        <v>138</v>
      </c>
      <c r="D33" s="16">
        <v>29</v>
      </c>
      <c r="E33" s="65" t="s">
        <v>440</v>
      </c>
      <c r="F33" s="10" t="s">
        <v>16</v>
      </c>
      <c r="G33" s="10" t="s">
        <v>274</v>
      </c>
      <c r="H33" s="11">
        <v>18</v>
      </c>
      <c r="I33" s="12">
        <v>19985014.153967999</v>
      </c>
      <c r="J33" s="12">
        <v>20033319.289267</v>
      </c>
      <c r="K33" s="12" t="s">
        <v>97</v>
      </c>
      <c r="L33" s="166">
        <v>86.733333333333334</v>
      </c>
      <c r="M33" s="51">
        <v>19871821</v>
      </c>
      <c r="N33" s="51">
        <v>20000000</v>
      </c>
      <c r="O33" s="51">
        <v>1008127</v>
      </c>
      <c r="P33" s="198">
        <v>1.53</v>
      </c>
      <c r="Q33" s="198">
        <v>4.43</v>
      </c>
      <c r="R33" s="198">
        <v>19.350000000000001</v>
      </c>
      <c r="S33" s="50">
        <v>18403</v>
      </c>
      <c r="T33" s="50">
        <v>95</v>
      </c>
      <c r="U33" s="50">
        <v>72</v>
      </c>
      <c r="V33" s="50">
        <v>5</v>
      </c>
      <c r="W33" s="12">
        <f t="shared" si="8"/>
        <v>18475</v>
      </c>
      <c r="X33" s="81">
        <f t="shared" si="0"/>
        <v>0.75221120420814114</v>
      </c>
      <c r="Y33" s="82">
        <f t="shared" si="1"/>
        <v>0.6040386946753088</v>
      </c>
      <c r="Z33" s="83">
        <v>11161</v>
      </c>
      <c r="AA33" s="74">
        <f t="shared" si="2"/>
        <v>0</v>
      </c>
      <c r="AB33" s="74">
        <f t="shared" si="9"/>
        <v>0</v>
      </c>
      <c r="AC33" s="147">
        <f t="shared" si="10"/>
        <v>0</v>
      </c>
      <c r="AD33" s="147">
        <f t="shared" si="3"/>
        <v>0</v>
      </c>
      <c r="AE33" s="147">
        <f t="shared" si="4"/>
        <v>0</v>
      </c>
      <c r="AF33" s="213">
        <f t="shared" si="5"/>
        <v>1.2114559394089008E-2</v>
      </c>
      <c r="AG33" s="213">
        <f t="shared" si="6"/>
        <v>3.5076796154126996E-2</v>
      </c>
      <c r="AH33" s="213">
        <f t="shared" si="7"/>
        <v>0.15321354527818454</v>
      </c>
      <c r="AJ33" s="364"/>
    </row>
    <row r="34" spans="1:36" s="8" customFormat="1" x14ac:dyDescent="1.25">
      <c r="A34" s="207">
        <v>139</v>
      </c>
      <c r="B34" s="65">
        <v>11168</v>
      </c>
      <c r="C34" s="207">
        <v>139</v>
      </c>
      <c r="D34" s="19" t="s">
        <v>394</v>
      </c>
      <c r="E34" s="66" t="s">
        <v>441</v>
      </c>
      <c r="F34" s="20" t="s">
        <v>234</v>
      </c>
      <c r="G34" s="20" t="s">
        <v>274</v>
      </c>
      <c r="H34" s="21">
        <v>16</v>
      </c>
      <c r="I34" s="18">
        <v>621171.24186800001</v>
      </c>
      <c r="J34" s="18">
        <v>6615157.0659360001</v>
      </c>
      <c r="K34" s="18" t="s">
        <v>98</v>
      </c>
      <c r="L34" s="167">
        <v>85.333333333333343</v>
      </c>
      <c r="M34" s="53">
        <v>6434904</v>
      </c>
      <c r="N34" s="52">
        <v>25000000</v>
      </c>
      <c r="O34" s="53">
        <v>1028011</v>
      </c>
      <c r="P34" s="208">
        <v>2.64</v>
      </c>
      <c r="Q34" s="208">
        <v>11.52</v>
      </c>
      <c r="R34" s="208">
        <v>65.680000000000007</v>
      </c>
      <c r="S34" s="209">
        <v>2534</v>
      </c>
      <c r="T34" s="209">
        <v>63</v>
      </c>
      <c r="U34" s="209">
        <v>19</v>
      </c>
      <c r="V34" s="209">
        <v>37</v>
      </c>
      <c r="W34" s="18">
        <f t="shared" si="8"/>
        <v>2553</v>
      </c>
      <c r="X34" s="81">
        <f t="shared" si="0"/>
        <v>0.16471911094284189</v>
      </c>
      <c r="Y34" s="82">
        <f t="shared" si="1"/>
        <v>0.1322723142188936</v>
      </c>
      <c r="Z34" s="83">
        <v>11168</v>
      </c>
      <c r="AA34" s="74">
        <f t="shared" si="2"/>
        <v>0</v>
      </c>
      <c r="AB34" s="74">
        <f t="shared" si="9"/>
        <v>0</v>
      </c>
      <c r="AC34" s="147">
        <f t="shared" si="10"/>
        <v>0</v>
      </c>
      <c r="AD34" s="147">
        <f t="shared" si="3"/>
        <v>0</v>
      </c>
      <c r="AE34" s="147">
        <f t="shared" si="4"/>
        <v>0</v>
      </c>
      <c r="AF34" s="213">
        <f t="shared" si="5"/>
        <v>6.9025151252238527E-3</v>
      </c>
      <c r="AG34" s="213">
        <f t="shared" si="6"/>
        <v>3.0120066000976806E-2</v>
      </c>
      <c r="AH34" s="213">
        <f t="shared" si="7"/>
        <v>0.1717262096305692</v>
      </c>
      <c r="AJ34" s="364"/>
    </row>
    <row r="35" spans="1:36" s="5" customFormat="1" x14ac:dyDescent="1.25">
      <c r="A35" s="80">
        <v>150</v>
      </c>
      <c r="B35" s="65">
        <v>11198</v>
      </c>
      <c r="C35" s="80">
        <v>150</v>
      </c>
      <c r="D35" s="16">
        <v>31</v>
      </c>
      <c r="E35" s="65" t="s">
        <v>442</v>
      </c>
      <c r="F35" s="10" t="s">
        <v>323</v>
      </c>
      <c r="G35" s="10" t="s">
        <v>274</v>
      </c>
      <c r="H35" s="11">
        <v>17</v>
      </c>
      <c r="I35" s="12">
        <v>1017.743147</v>
      </c>
      <c r="J35" s="12">
        <v>50702</v>
      </c>
      <c r="K35" s="12" t="s">
        <v>210</v>
      </c>
      <c r="L35" s="166">
        <v>80.333333333333343</v>
      </c>
      <c r="M35" s="51">
        <v>0</v>
      </c>
      <c r="N35" s="51">
        <v>500000</v>
      </c>
      <c r="O35" s="51">
        <v>0</v>
      </c>
      <c r="P35" s="198">
        <v>0</v>
      </c>
      <c r="Q35" s="198">
        <v>0</v>
      </c>
      <c r="R35" s="198">
        <v>0</v>
      </c>
      <c r="S35" s="50">
        <v>0</v>
      </c>
      <c r="T35" s="50">
        <v>0</v>
      </c>
      <c r="U35" s="50">
        <v>0</v>
      </c>
      <c r="V35" s="50">
        <v>0</v>
      </c>
      <c r="W35" s="12">
        <f t="shared" si="8"/>
        <v>0</v>
      </c>
      <c r="X35" s="81">
        <f t="shared" si="0"/>
        <v>0</v>
      </c>
      <c r="Y35" s="82">
        <f t="shared" si="1"/>
        <v>0</v>
      </c>
      <c r="Z35" s="83">
        <v>11198</v>
      </c>
      <c r="AA35" s="74">
        <f t="shared" si="2"/>
        <v>0</v>
      </c>
      <c r="AB35" s="74">
        <f t="shared" si="9"/>
        <v>1</v>
      </c>
      <c r="AC35" s="147">
        <f t="shared" si="10"/>
        <v>1</v>
      </c>
      <c r="AD35" s="147">
        <f t="shared" si="3"/>
        <v>0</v>
      </c>
      <c r="AE35" s="147">
        <f t="shared" si="4"/>
        <v>1</v>
      </c>
      <c r="AF35" s="213">
        <f t="shared" si="5"/>
        <v>0</v>
      </c>
      <c r="AG35" s="213">
        <f t="shared" si="6"/>
        <v>0</v>
      </c>
      <c r="AH35" s="213">
        <f t="shared" si="7"/>
        <v>0</v>
      </c>
      <c r="AJ35" s="364"/>
    </row>
    <row r="36" spans="1:36" s="8" customFormat="1" x14ac:dyDescent="1.25">
      <c r="A36" s="207">
        <v>154</v>
      </c>
      <c r="B36" s="65">
        <v>11217</v>
      </c>
      <c r="C36" s="207">
        <v>154</v>
      </c>
      <c r="D36" s="19">
        <v>32</v>
      </c>
      <c r="E36" s="66" t="s">
        <v>443</v>
      </c>
      <c r="F36" s="20" t="s">
        <v>38</v>
      </c>
      <c r="G36" s="20" t="s">
        <v>274</v>
      </c>
      <c r="H36" s="21">
        <v>18</v>
      </c>
      <c r="I36" s="18">
        <v>8073646.5677429996</v>
      </c>
      <c r="J36" s="18">
        <v>14566759.285096999</v>
      </c>
      <c r="K36" s="18" t="s">
        <v>211</v>
      </c>
      <c r="L36" s="167">
        <v>80.233333333333334</v>
      </c>
      <c r="M36" s="53">
        <v>14439946</v>
      </c>
      <c r="N36" s="52">
        <v>15000000</v>
      </c>
      <c r="O36" s="53">
        <v>1008782</v>
      </c>
      <c r="P36" s="208">
        <v>1.54</v>
      </c>
      <c r="Q36" s="208">
        <v>5.94</v>
      </c>
      <c r="R36" s="208">
        <v>32.11</v>
      </c>
      <c r="S36" s="209">
        <v>1611</v>
      </c>
      <c r="T36" s="209">
        <v>26</v>
      </c>
      <c r="U36" s="209">
        <v>168</v>
      </c>
      <c r="V36" s="209">
        <v>74</v>
      </c>
      <c r="W36" s="18">
        <f t="shared" si="8"/>
        <v>1779</v>
      </c>
      <c r="X36" s="81">
        <f t="shared" si="0"/>
        <v>0.14969233795010581</v>
      </c>
      <c r="Y36" s="82">
        <f t="shared" si="1"/>
        <v>0.12020555385566602</v>
      </c>
      <c r="Z36" s="83">
        <v>11217</v>
      </c>
      <c r="AA36" s="74">
        <f t="shared" si="2"/>
        <v>0</v>
      </c>
      <c r="AB36" s="74">
        <f t="shared" si="9"/>
        <v>0</v>
      </c>
      <c r="AC36" s="147">
        <f t="shared" si="10"/>
        <v>0</v>
      </c>
      <c r="AD36" s="147">
        <f t="shared" si="3"/>
        <v>0</v>
      </c>
      <c r="AE36" s="147">
        <f t="shared" si="4"/>
        <v>0</v>
      </c>
      <c r="AF36" s="213">
        <f t="shared" si="5"/>
        <v>8.8663923247370366E-3</v>
      </c>
      <c r="AG36" s="213">
        <f t="shared" si="6"/>
        <v>3.4198941823985717E-2</v>
      </c>
      <c r="AH36" s="213">
        <f t="shared" si="7"/>
        <v>0.18487003736838067</v>
      </c>
      <c r="AJ36" s="364"/>
    </row>
    <row r="37" spans="1:36" s="5" customFormat="1" x14ac:dyDescent="1.25">
      <c r="A37" s="80">
        <v>164</v>
      </c>
      <c r="B37" s="65">
        <v>11256</v>
      </c>
      <c r="C37" s="80">
        <v>164</v>
      </c>
      <c r="D37" s="16">
        <v>33</v>
      </c>
      <c r="E37" s="65" t="s">
        <v>444</v>
      </c>
      <c r="F37" s="10" t="s">
        <v>41</v>
      </c>
      <c r="G37" s="10" t="s">
        <v>274</v>
      </c>
      <c r="H37" s="11">
        <v>15</v>
      </c>
      <c r="I37" s="12">
        <v>46221.496519</v>
      </c>
      <c r="J37" s="12">
        <v>52870.968958999998</v>
      </c>
      <c r="K37" s="12" t="s">
        <v>154</v>
      </c>
      <c r="L37" s="166">
        <v>76.133333333333326</v>
      </c>
      <c r="M37" s="51">
        <v>52290</v>
      </c>
      <c r="N37" s="51">
        <v>500000</v>
      </c>
      <c r="O37" s="51">
        <v>1000000</v>
      </c>
      <c r="P37" s="198">
        <v>1.02</v>
      </c>
      <c r="Q37" s="198">
        <v>3.45</v>
      </c>
      <c r="R37" s="198">
        <v>31.18</v>
      </c>
      <c r="S37" s="50">
        <v>43</v>
      </c>
      <c r="T37" s="50">
        <v>3</v>
      </c>
      <c r="U37" s="50">
        <v>7</v>
      </c>
      <c r="V37" s="50">
        <v>97</v>
      </c>
      <c r="W37" s="12">
        <f t="shared" si="8"/>
        <v>50</v>
      </c>
      <c r="X37" s="81">
        <f t="shared" ref="X37:X68" si="11">T37*J37/$J$89</f>
        <v>6.2690510198295054E-5</v>
      </c>
      <c r="Y37" s="82">
        <f t="shared" ref="Y37:Y68" si="12">T37*J37/$J$184</f>
        <v>5.0341571272619763E-5</v>
      </c>
      <c r="Z37" s="83">
        <v>11256</v>
      </c>
      <c r="AA37" s="74">
        <f t="shared" si="2"/>
        <v>0</v>
      </c>
      <c r="AB37" s="74">
        <f t="shared" si="9"/>
        <v>0</v>
      </c>
      <c r="AC37" s="147">
        <f t="shared" si="10"/>
        <v>0</v>
      </c>
      <c r="AD37" s="147">
        <f t="shared" si="3"/>
        <v>0</v>
      </c>
      <c r="AE37" s="147">
        <f t="shared" si="4"/>
        <v>0</v>
      </c>
      <c r="AF37" s="213">
        <f t="shared" ref="AF37:AF68" si="13">$J37/$J$89*P37</f>
        <v>2.1314773467420316E-5</v>
      </c>
      <c r="AG37" s="213">
        <f t="shared" ref="AG37:AG68" si="14">$J37/$J$89*Q37</f>
        <v>7.2094086728039306E-5</v>
      </c>
      <c r="AH37" s="213">
        <f t="shared" ref="AH37:AH68" si="15">$J37/$J$89*R37</f>
        <v>6.5156336932761317E-4</v>
      </c>
      <c r="AJ37" s="364"/>
    </row>
    <row r="38" spans="1:36" s="8" customFormat="1" x14ac:dyDescent="1.25">
      <c r="A38" s="207">
        <v>172</v>
      </c>
      <c r="B38" s="65">
        <v>11277</v>
      </c>
      <c r="C38" s="207">
        <v>172</v>
      </c>
      <c r="D38" s="19">
        <v>34</v>
      </c>
      <c r="E38" s="66" t="s">
        <v>445</v>
      </c>
      <c r="F38" s="20" t="s">
        <v>288</v>
      </c>
      <c r="G38" s="20" t="s">
        <v>276</v>
      </c>
      <c r="H38" s="21" t="s">
        <v>24</v>
      </c>
      <c r="I38" s="18">
        <v>32725739.339370001</v>
      </c>
      <c r="J38" s="18">
        <v>158659065.96934101</v>
      </c>
      <c r="K38" s="18" t="s">
        <v>160</v>
      </c>
      <c r="L38" s="167">
        <v>72.966666666666669</v>
      </c>
      <c r="M38" s="53">
        <v>4593088787</v>
      </c>
      <c r="N38" s="52">
        <v>5000000000</v>
      </c>
      <c r="O38" s="53">
        <v>34543</v>
      </c>
      <c r="P38" s="208">
        <v>1.41</v>
      </c>
      <c r="Q38" s="208">
        <v>3.9</v>
      </c>
      <c r="R38" s="208">
        <v>21.07</v>
      </c>
      <c r="S38" s="209">
        <v>3590467</v>
      </c>
      <c r="T38" s="209">
        <v>87</v>
      </c>
      <c r="U38" s="209">
        <v>281</v>
      </c>
      <c r="V38" s="209">
        <v>13</v>
      </c>
      <c r="W38" s="18">
        <f t="shared" si="8"/>
        <v>3590748</v>
      </c>
      <c r="X38" s="81">
        <f t="shared" si="11"/>
        <v>5.4556616169937682</v>
      </c>
      <c r="Y38" s="82">
        <f t="shared" si="12"/>
        <v>4.3809912738380801</v>
      </c>
      <c r="Z38" s="83">
        <v>11277</v>
      </c>
      <c r="AA38" s="74">
        <f t="shared" ref="AA38:AA68" si="16">IF(M38&gt;N38,1,0)</f>
        <v>0</v>
      </c>
      <c r="AB38" s="74">
        <f t="shared" si="9"/>
        <v>0</v>
      </c>
      <c r="AC38" s="147">
        <f t="shared" si="10"/>
        <v>0</v>
      </c>
      <c r="AD38" s="147">
        <f t="shared" ref="AD38:AD68" si="17">IF(J38=0,1,0)</f>
        <v>0</v>
      </c>
      <c r="AE38" s="147">
        <f t="shared" ref="AE38:AE68" si="18">IF(M38=0,1,0)</f>
        <v>0</v>
      </c>
      <c r="AF38" s="213">
        <f t="shared" si="13"/>
        <v>8.8419343447830034E-2</v>
      </c>
      <c r="AG38" s="213">
        <f t="shared" si="14"/>
        <v>0.24456414145144478</v>
      </c>
      <c r="AH38" s="213">
        <f t="shared" si="15"/>
        <v>1.3212734513799851</v>
      </c>
      <c r="AJ38" s="364"/>
    </row>
    <row r="39" spans="1:36" s="5" customFormat="1" x14ac:dyDescent="1.25">
      <c r="A39" s="80">
        <v>175</v>
      </c>
      <c r="B39" s="65">
        <v>11290</v>
      </c>
      <c r="C39" s="80">
        <v>175</v>
      </c>
      <c r="D39" s="16">
        <v>35</v>
      </c>
      <c r="E39" s="65" t="s">
        <v>446</v>
      </c>
      <c r="F39" s="10" t="s">
        <v>39</v>
      </c>
      <c r="G39" s="10" t="s">
        <v>274</v>
      </c>
      <c r="H39" s="11">
        <v>17</v>
      </c>
      <c r="I39" s="12">
        <v>52697.011170999998</v>
      </c>
      <c r="J39" s="12">
        <v>62353.464764999997</v>
      </c>
      <c r="K39" s="12" t="s">
        <v>165</v>
      </c>
      <c r="L39" s="166">
        <v>71.866666666666674</v>
      </c>
      <c r="M39" s="51">
        <v>52402</v>
      </c>
      <c r="N39" s="51">
        <v>200000</v>
      </c>
      <c r="O39" s="51">
        <v>1189906</v>
      </c>
      <c r="P39" s="198">
        <v>0.44</v>
      </c>
      <c r="Q39" s="198">
        <v>16.760000000000002</v>
      </c>
      <c r="R39" s="198">
        <v>85.75</v>
      </c>
      <c r="S39" s="50">
        <v>13</v>
      </c>
      <c r="T39" s="50">
        <v>1</v>
      </c>
      <c r="U39" s="50">
        <v>10</v>
      </c>
      <c r="V39" s="50">
        <v>99</v>
      </c>
      <c r="W39" s="12">
        <f t="shared" si="8"/>
        <v>23</v>
      </c>
      <c r="X39" s="81">
        <f t="shared" si="11"/>
        <v>2.4644718993647622E-5</v>
      </c>
      <c r="Y39" s="82">
        <f t="shared" si="12"/>
        <v>1.9790138472124587E-5</v>
      </c>
      <c r="Z39" s="83">
        <v>11290</v>
      </c>
      <c r="AA39" s="74">
        <f t="shared" si="16"/>
        <v>0</v>
      </c>
      <c r="AB39" s="74">
        <f t="shared" si="9"/>
        <v>0</v>
      </c>
      <c r="AC39" s="147">
        <f t="shared" si="10"/>
        <v>0</v>
      </c>
      <c r="AD39" s="147">
        <f t="shared" si="17"/>
        <v>0</v>
      </c>
      <c r="AE39" s="147">
        <f t="shared" si="18"/>
        <v>0</v>
      </c>
      <c r="AF39" s="213">
        <f t="shared" si="13"/>
        <v>1.0843676357204955E-5</v>
      </c>
      <c r="AG39" s="213">
        <f t="shared" si="14"/>
        <v>4.1304549033353421E-4</v>
      </c>
      <c r="AH39" s="213">
        <f t="shared" si="15"/>
        <v>2.1132846537052835E-3</v>
      </c>
      <c r="AJ39" s="364"/>
    </row>
    <row r="40" spans="1:36" s="8" customFormat="1" x14ac:dyDescent="1.25">
      <c r="A40" s="207">
        <v>178</v>
      </c>
      <c r="B40" s="65">
        <v>11302</v>
      </c>
      <c r="C40" s="207">
        <v>178</v>
      </c>
      <c r="D40" s="19">
        <v>36</v>
      </c>
      <c r="E40" s="66" t="s">
        <v>447</v>
      </c>
      <c r="F40" s="20" t="s">
        <v>41</v>
      </c>
      <c r="G40" s="20" t="s">
        <v>276</v>
      </c>
      <c r="H40" s="21" t="s">
        <v>24</v>
      </c>
      <c r="I40" s="18">
        <v>7015270.6025510002</v>
      </c>
      <c r="J40" s="18">
        <v>8437859.2470249999</v>
      </c>
      <c r="K40" s="18" t="s">
        <v>169</v>
      </c>
      <c r="L40" s="167">
        <v>68.8</v>
      </c>
      <c r="M40" s="53">
        <v>8410201</v>
      </c>
      <c r="N40" s="52">
        <v>10000000</v>
      </c>
      <c r="O40" s="53">
        <v>1003288</v>
      </c>
      <c r="P40" s="208">
        <v>1.62</v>
      </c>
      <c r="Q40" s="208">
        <v>5</v>
      </c>
      <c r="R40" s="208">
        <v>23.56</v>
      </c>
      <c r="S40" s="209">
        <v>9160</v>
      </c>
      <c r="T40" s="209">
        <v>72</v>
      </c>
      <c r="U40" s="209">
        <v>22</v>
      </c>
      <c r="V40" s="209">
        <v>28</v>
      </c>
      <c r="W40" s="18">
        <f t="shared" si="8"/>
        <v>9182</v>
      </c>
      <c r="X40" s="81">
        <f t="shared" si="11"/>
        <v>0.24011984418334548</v>
      </c>
      <c r="Y40" s="82">
        <f t="shared" si="12"/>
        <v>0.19282041590810001</v>
      </c>
      <c r="Z40" s="83">
        <v>11302</v>
      </c>
      <c r="AA40" s="74">
        <f t="shared" si="16"/>
        <v>0</v>
      </c>
      <c r="AB40" s="74">
        <f t="shared" si="9"/>
        <v>0</v>
      </c>
      <c r="AC40" s="147">
        <f t="shared" si="10"/>
        <v>0</v>
      </c>
      <c r="AD40" s="147">
        <f t="shared" si="17"/>
        <v>0</v>
      </c>
      <c r="AE40" s="147">
        <f t="shared" si="18"/>
        <v>0</v>
      </c>
      <c r="AF40" s="213">
        <f t="shared" si="13"/>
        <v>5.4026964941252739E-3</v>
      </c>
      <c r="AG40" s="213">
        <f t="shared" si="14"/>
        <v>1.667498917939899E-2</v>
      </c>
      <c r="AH40" s="213">
        <f t="shared" si="15"/>
        <v>7.8572549013328039E-2</v>
      </c>
      <c r="AJ40" s="364"/>
    </row>
    <row r="41" spans="1:36" s="5" customFormat="1" x14ac:dyDescent="1.25">
      <c r="A41" s="80">
        <v>183</v>
      </c>
      <c r="B41" s="65">
        <v>11310</v>
      </c>
      <c r="C41" s="80">
        <v>183</v>
      </c>
      <c r="D41" s="16">
        <v>37</v>
      </c>
      <c r="E41" s="65" t="s">
        <v>448</v>
      </c>
      <c r="F41" s="10" t="s">
        <v>178</v>
      </c>
      <c r="G41" s="10" t="s">
        <v>274</v>
      </c>
      <c r="H41" s="11">
        <v>20</v>
      </c>
      <c r="I41" s="12">
        <v>60422334.923831999</v>
      </c>
      <c r="J41" s="12">
        <v>95739143</v>
      </c>
      <c r="K41" s="12" t="s">
        <v>179</v>
      </c>
      <c r="L41" s="166">
        <v>65.8</v>
      </c>
      <c r="M41" s="51">
        <v>95739143</v>
      </c>
      <c r="N41" s="51">
        <v>100000000</v>
      </c>
      <c r="O41" s="51">
        <v>1000000</v>
      </c>
      <c r="P41" s="198">
        <v>1.68</v>
      </c>
      <c r="Q41" s="198">
        <v>4.51</v>
      </c>
      <c r="R41" s="198">
        <v>20.75</v>
      </c>
      <c r="S41" s="50">
        <v>53348</v>
      </c>
      <c r="T41" s="50">
        <v>69</v>
      </c>
      <c r="U41" s="50">
        <v>133</v>
      </c>
      <c r="V41" s="50">
        <v>31</v>
      </c>
      <c r="W41" s="12">
        <f t="shared" si="8"/>
        <v>53481</v>
      </c>
      <c r="X41" s="81">
        <f t="shared" si="11"/>
        <v>2.6109701466083006</v>
      </c>
      <c r="Y41" s="82">
        <f t="shared" si="12"/>
        <v>2.0966544906144171</v>
      </c>
      <c r="Z41" s="83">
        <v>11310</v>
      </c>
      <c r="AA41" s="74">
        <f t="shared" si="16"/>
        <v>0</v>
      </c>
      <c r="AB41" s="74">
        <f t="shared" si="9"/>
        <v>0</v>
      </c>
      <c r="AC41" s="147">
        <f t="shared" si="10"/>
        <v>0</v>
      </c>
      <c r="AD41" s="147">
        <f t="shared" si="17"/>
        <v>0</v>
      </c>
      <c r="AE41" s="147">
        <f t="shared" si="18"/>
        <v>0</v>
      </c>
      <c r="AF41" s="213">
        <f t="shared" si="13"/>
        <v>6.3571447047854279E-2</v>
      </c>
      <c r="AG41" s="213">
        <f t="shared" si="14"/>
        <v>0.17065906320584689</v>
      </c>
      <c r="AH41" s="213">
        <f t="shared" si="15"/>
        <v>0.78518305133510502</v>
      </c>
      <c r="AJ41" s="364"/>
    </row>
    <row r="42" spans="1:36" s="8" customFormat="1" x14ac:dyDescent="1.25">
      <c r="A42" s="207">
        <v>191</v>
      </c>
      <c r="B42" s="65">
        <v>11315</v>
      </c>
      <c r="C42" s="207">
        <v>191</v>
      </c>
      <c r="D42" s="19">
        <v>38</v>
      </c>
      <c r="E42" s="66" t="s">
        <v>449</v>
      </c>
      <c r="F42" s="20" t="s">
        <v>39</v>
      </c>
      <c r="G42" s="20" t="s">
        <v>610</v>
      </c>
      <c r="H42" s="21" t="s">
        <v>24</v>
      </c>
      <c r="I42" s="18">
        <v>13795509.024092</v>
      </c>
      <c r="J42" s="18">
        <v>61087793.973888002</v>
      </c>
      <c r="K42" s="18" t="s">
        <v>187</v>
      </c>
      <c r="L42" s="167">
        <v>65.166666666666671</v>
      </c>
      <c r="M42" s="53">
        <v>1900821420</v>
      </c>
      <c r="N42" s="52">
        <v>4000000000</v>
      </c>
      <c r="O42" s="53">
        <v>32138</v>
      </c>
      <c r="P42" s="208">
        <v>1.23</v>
      </c>
      <c r="Q42" s="208">
        <v>5.12</v>
      </c>
      <c r="R42" s="208">
        <v>21.86</v>
      </c>
      <c r="S42" s="209">
        <v>4151</v>
      </c>
      <c r="T42" s="209">
        <v>16.208032975000002</v>
      </c>
      <c r="U42" s="209">
        <v>467</v>
      </c>
      <c r="V42" s="209">
        <v>83.791967025000005</v>
      </c>
      <c r="W42" s="18">
        <f t="shared" si="8"/>
        <v>4618</v>
      </c>
      <c r="X42" s="81">
        <f t="shared" si="11"/>
        <v>0.39133440673772335</v>
      </c>
      <c r="Y42" s="82">
        <f t="shared" si="12"/>
        <v>0.31424834262636531</v>
      </c>
      <c r="Z42" s="83">
        <v>11315</v>
      </c>
      <c r="AA42" s="74">
        <f t="shared" si="16"/>
        <v>0</v>
      </c>
      <c r="AB42" s="74">
        <f t="shared" si="9"/>
        <v>0</v>
      </c>
      <c r="AC42" s="147">
        <f t="shared" si="10"/>
        <v>0</v>
      </c>
      <c r="AD42" s="147">
        <f t="shared" si="17"/>
        <v>0</v>
      </c>
      <c r="AE42" s="147">
        <f t="shared" si="18"/>
        <v>0</v>
      </c>
      <c r="AF42" s="213">
        <f t="shared" si="13"/>
        <v>2.9697701197291631E-2</v>
      </c>
      <c r="AG42" s="213">
        <f t="shared" si="14"/>
        <v>0.12361969929279118</v>
      </c>
      <c r="AH42" s="213">
        <f t="shared" si="15"/>
        <v>0.52779816924617484</v>
      </c>
      <c r="AJ42" s="364"/>
    </row>
    <row r="43" spans="1:36" s="5" customFormat="1" x14ac:dyDescent="1.25">
      <c r="A43" s="80">
        <v>195</v>
      </c>
      <c r="B43" s="65">
        <v>11338</v>
      </c>
      <c r="C43" s="80">
        <v>195</v>
      </c>
      <c r="D43" s="16">
        <v>39</v>
      </c>
      <c r="E43" s="65" t="s">
        <v>450</v>
      </c>
      <c r="F43" s="10" t="s">
        <v>189</v>
      </c>
      <c r="G43" s="10" t="s">
        <v>274</v>
      </c>
      <c r="H43" s="11">
        <v>18</v>
      </c>
      <c r="I43" s="12">
        <v>30038895.393263999</v>
      </c>
      <c r="J43" s="12">
        <v>36912033.122666001</v>
      </c>
      <c r="K43" s="12" t="s">
        <v>191</v>
      </c>
      <c r="L43" s="166">
        <v>63.666666666666671</v>
      </c>
      <c r="M43" s="51">
        <v>36736774</v>
      </c>
      <c r="N43" s="51">
        <v>40000000</v>
      </c>
      <c r="O43" s="51">
        <v>1004770</v>
      </c>
      <c r="P43" s="198">
        <v>1.85</v>
      </c>
      <c r="Q43" s="198">
        <v>5.4</v>
      </c>
      <c r="R43" s="198">
        <v>33.68</v>
      </c>
      <c r="S43" s="50">
        <v>4301</v>
      </c>
      <c r="T43" s="50">
        <v>74</v>
      </c>
      <c r="U43" s="50">
        <v>58</v>
      </c>
      <c r="V43" s="50">
        <v>26</v>
      </c>
      <c r="W43" s="12">
        <f t="shared" si="8"/>
        <v>4359</v>
      </c>
      <c r="X43" s="81">
        <f t="shared" si="11"/>
        <v>1.0796002251733325</v>
      </c>
      <c r="Y43" s="82">
        <f t="shared" si="12"/>
        <v>0.86693777909272374</v>
      </c>
      <c r="Z43" s="83">
        <v>11338</v>
      </c>
      <c r="AA43" s="74">
        <f t="shared" si="16"/>
        <v>0</v>
      </c>
      <c r="AB43" s="74">
        <f t="shared" si="9"/>
        <v>0</v>
      </c>
      <c r="AC43" s="147">
        <f t="shared" si="10"/>
        <v>0</v>
      </c>
      <c r="AD43" s="147">
        <f t="shared" si="17"/>
        <v>0</v>
      </c>
      <c r="AE43" s="147">
        <f t="shared" si="18"/>
        <v>0</v>
      </c>
      <c r="AF43" s="213">
        <f t="shared" si="13"/>
        <v>2.6990005629333316E-2</v>
      </c>
      <c r="AG43" s="213">
        <f t="shared" si="14"/>
        <v>7.8781638053189135E-2</v>
      </c>
      <c r="AH43" s="213">
        <f t="shared" si="15"/>
        <v>0.49136399437618705</v>
      </c>
      <c r="AJ43" s="364"/>
    </row>
    <row r="44" spans="1:36" s="8" customFormat="1" x14ac:dyDescent="1.25">
      <c r="A44" s="207">
        <v>196</v>
      </c>
      <c r="B44" s="65">
        <v>11343</v>
      </c>
      <c r="C44" s="207">
        <v>196</v>
      </c>
      <c r="D44" s="19">
        <v>40</v>
      </c>
      <c r="E44" s="66" t="s">
        <v>451</v>
      </c>
      <c r="F44" s="20" t="s">
        <v>190</v>
      </c>
      <c r="G44" s="20" t="s">
        <v>274</v>
      </c>
      <c r="H44" s="21">
        <v>17</v>
      </c>
      <c r="I44" s="18">
        <v>27187820.866296001</v>
      </c>
      <c r="J44" s="18">
        <v>37173165.384735003</v>
      </c>
      <c r="K44" s="18" t="s">
        <v>192</v>
      </c>
      <c r="L44" s="167">
        <v>63.3</v>
      </c>
      <c r="M44" s="53">
        <v>32595945</v>
      </c>
      <c r="N44" s="52">
        <v>50000000</v>
      </c>
      <c r="O44" s="53">
        <v>1140423</v>
      </c>
      <c r="P44" s="208">
        <v>0.95</v>
      </c>
      <c r="Q44" s="208">
        <v>6.2</v>
      </c>
      <c r="R44" s="208">
        <v>35.03</v>
      </c>
      <c r="S44" s="209">
        <v>39092</v>
      </c>
      <c r="T44" s="209">
        <v>67</v>
      </c>
      <c r="U44" s="209">
        <v>59</v>
      </c>
      <c r="V44" s="209">
        <v>33</v>
      </c>
      <c r="W44" s="18">
        <f t="shared" si="8"/>
        <v>39151</v>
      </c>
      <c r="X44" s="81">
        <f t="shared" si="11"/>
        <v>0.98439098191385421</v>
      </c>
      <c r="Y44" s="82">
        <f t="shared" si="12"/>
        <v>0.79048309894737745</v>
      </c>
      <c r="Z44" s="83">
        <v>11343</v>
      </c>
      <c r="AA44" s="74">
        <f t="shared" si="16"/>
        <v>0</v>
      </c>
      <c r="AB44" s="74">
        <f t="shared" si="9"/>
        <v>0</v>
      </c>
      <c r="AC44" s="147">
        <f t="shared" si="10"/>
        <v>0</v>
      </c>
      <c r="AD44" s="147">
        <f t="shared" si="17"/>
        <v>0</v>
      </c>
      <c r="AE44" s="147">
        <f t="shared" si="18"/>
        <v>0</v>
      </c>
      <c r="AF44" s="213">
        <f t="shared" si="13"/>
        <v>1.3957782579375544E-2</v>
      </c>
      <c r="AG44" s="213">
        <f t="shared" si="14"/>
        <v>9.1092896833819353E-2</v>
      </c>
      <c r="AH44" s="213">
        <f t="shared" si="15"/>
        <v>0.51467486711107935</v>
      </c>
      <c r="AJ44" s="364"/>
    </row>
    <row r="45" spans="1:36" s="5" customFormat="1" x14ac:dyDescent="1.25">
      <c r="A45" s="80">
        <v>197</v>
      </c>
      <c r="B45" s="65">
        <v>11323</v>
      </c>
      <c r="C45" s="80">
        <v>197</v>
      </c>
      <c r="D45" s="16">
        <v>41</v>
      </c>
      <c r="E45" s="65" t="s">
        <v>452</v>
      </c>
      <c r="F45" s="10" t="s">
        <v>203</v>
      </c>
      <c r="G45" s="10" t="s">
        <v>275</v>
      </c>
      <c r="H45" s="11" t="s">
        <v>24</v>
      </c>
      <c r="I45" s="12">
        <v>467668.203393</v>
      </c>
      <c r="J45" s="12">
        <v>2718815.5482029999</v>
      </c>
      <c r="K45" s="12" t="s">
        <v>198</v>
      </c>
      <c r="L45" s="166">
        <v>62.966666666666669</v>
      </c>
      <c r="M45" s="51">
        <v>268216793</v>
      </c>
      <c r="N45" s="51">
        <v>500000000</v>
      </c>
      <c r="O45" s="51">
        <v>10137</v>
      </c>
      <c r="P45" s="198">
        <v>1.55</v>
      </c>
      <c r="Q45" s="198">
        <v>4.1900000000000004</v>
      </c>
      <c r="R45" s="198">
        <v>37.53</v>
      </c>
      <c r="S45" s="50">
        <v>1699</v>
      </c>
      <c r="T45" s="50">
        <v>30.079321999999998</v>
      </c>
      <c r="U45" s="50">
        <v>26</v>
      </c>
      <c r="V45" s="50">
        <v>69.920678000000009</v>
      </c>
      <c r="W45" s="12">
        <f t="shared" si="8"/>
        <v>1725</v>
      </c>
      <c r="X45" s="81">
        <f t="shared" si="11"/>
        <v>3.232295574315288E-2</v>
      </c>
      <c r="Y45" s="82">
        <f t="shared" si="12"/>
        <v>2.5955896277422837E-2</v>
      </c>
      <c r="Z45" s="83">
        <v>11323</v>
      </c>
      <c r="AA45" s="74">
        <f t="shared" si="16"/>
        <v>0</v>
      </c>
      <c r="AB45" s="74">
        <f t="shared" si="9"/>
        <v>0</v>
      </c>
      <c r="AC45" s="147">
        <f t="shared" si="10"/>
        <v>0</v>
      </c>
      <c r="AD45" s="147">
        <f t="shared" si="17"/>
        <v>0</v>
      </c>
      <c r="AE45" s="147">
        <f t="shared" si="18"/>
        <v>0</v>
      </c>
      <c r="AF45" s="213">
        <f t="shared" si="13"/>
        <v>1.6656153819519925E-3</v>
      </c>
      <c r="AG45" s="213">
        <f t="shared" si="14"/>
        <v>4.5025344841153865E-3</v>
      </c>
      <c r="AH45" s="213">
        <f t="shared" si="15"/>
        <v>4.0329384054618243E-2</v>
      </c>
      <c r="AJ45" s="364"/>
    </row>
    <row r="46" spans="1:36" s="8" customFormat="1" x14ac:dyDescent="1.25">
      <c r="A46" s="207">
        <v>201</v>
      </c>
      <c r="B46" s="65">
        <v>11340</v>
      </c>
      <c r="C46" s="207">
        <v>201</v>
      </c>
      <c r="D46" s="19">
        <v>42</v>
      </c>
      <c r="E46" s="66" t="s">
        <v>453</v>
      </c>
      <c r="F46" s="20" t="s">
        <v>345</v>
      </c>
      <c r="G46" s="20" t="s">
        <v>275</v>
      </c>
      <c r="H46" s="21" t="s">
        <v>24</v>
      </c>
      <c r="I46" s="18">
        <v>1039270.803477</v>
      </c>
      <c r="J46" s="18">
        <v>4271390.8449550001</v>
      </c>
      <c r="K46" s="18" t="s">
        <v>204</v>
      </c>
      <c r="L46" s="167">
        <v>61.666666666666671</v>
      </c>
      <c r="M46" s="53">
        <v>425200000</v>
      </c>
      <c r="N46" s="52">
        <v>500000000</v>
      </c>
      <c r="O46" s="53">
        <v>10046</v>
      </c>
      <c r="P46" s="208">
        <v>0.3</v>
      </c>
      <c r="Q46" s="208">
        <v>4.74</v>
      </c>
      <c r="R46" s="208">
        <v>31.61</v>
      </c>
      <c r="S46" s="209">
        <v>739</v>
      </c>
      <c r="T46" s="209">
        <v>2.9053979999999999</v>
      </c>
      <c r="U46" s="209">
        <v>16</v>
      </c>
      <c r="V46" s="209">
        <v>97.094601999999995</v>
      </c>
      <c r="W46" s="18">
        <f t="shared" si="8"/>
        <v>755</v>
      </c>
      <c r="X46" s="81">
        <f t="shared" si="11"/>
        <v>4.9049911210828868E-3</v>
      </c>
      <c r="Y46" s="82">
        <f t="shared" si="12"/>
        <v>3.9387932772044455E-3</v>
      </c>
      <c r="Z46" s="83">
        <v>11340</v>
      </c>
      <c r="AA46" s="74">
        <f t="shared" si="16"/>
        <v>0</v>
      </c>
      <c r="AB46" s="74">
        <f t="shared" si="9"/>
        <v>0</v>
      </c>
      <c r="AC46" s="147">
        <f t="shared" si="10"/>
        <v>0</v>
      </c>
      <c r="AD46" s="147">
        <f t="shared" si="17"/>
        <v>0</v>
      </c>
      <c r="AE46" s="147">
        <f t="shared" si="18"/>
        <v>0</v>
      </c>
      <c r="AF46" s="213">
        <f t="shared" si="13"/>
        <v>5.0647014155198906E-4</v>
      </c>
      <c r="AG46" s="213">
        <f t="shared" si="14"/>
        <v>8.0022282365214293E-3</v>
      </c>
      <c r="AH46" s="213">
        <f t="shared" si="15"/>
        <v>5.3365070581527924E-2</v>
      </c>
      <c r="AJ46" s="364"/>
    </row>
    <row r="47" spans="1:36" s="5" customFormat="1" x14ac:dyDescent="1.25">
      <c r="A47" s="80">
        <v>207</v>
      </c>
      <c r="B47" s="65">
        <v>11367</v>
      </c>
      <c r="C47" s="80">
        <v>207</v>
      </c>
      <c r="D47" s="16">
        <v>43</v>
      </c>
      <c r="E47" s="65" t="s">
        <v>454</v>
      </c>
      <c r="F47" s="10" t="s">
        <v>307</v>
      </c>
      <c r="G47" s="10" t="s">
        <v>275</v>
      </c>
      <c r="H47" s="11" t="s">
        <v>24</v>
      </c>
      <c r="I47" s="12">
        <v>5036000</v>
      </c>
      <c r="J47" s="12">
        <v>5047500</v>
      </c>
      <c r="K47" s="12" t="s">
        <v>212</v>
      </c>
      <c r="L47" s="166">
        <v>60.233333333333334</v>
      </c>
      <c r="M47" s="51">
        <v>500000000</v>
      </c>
      <c r="N47" s="51">
        <v>500000000</v>
      </c>
      <c r="O47" s="51">
        <v>10095</v>
      </c>
      <c r="P47" s="198">
        <v>1.05</v>
      </c>
      <c r="Q47" s="198">
        <v>5.93</v>
      </c>
      <c r="R47" s="198">
        <v>26.65</v>
      </c>
      <c r="S47" s="50">
        <v>897</v>
      </c>
      <c r="T47" s="50">
        <v>26.593228800000002</v>
      </c>
      <c r="U47" s="50">
        <v>23</v>
      </c>
      <c r="V47" s="50">
        <v>73.406771199999994</v>
      </c>
      <c r="W47" s="12">
        <f t="shared" si="8"/>
        <v>920</v>
      </c>
      <c r="X47" s="81">
        <f t="shared" si="11"/>
        <v>5.3053089237856718E-2</v>
      </c>
      <c r="Y47" s="82">
        <f t="shared" si="12"/>
        <v>4.2602554432119702E-2</v>
      </c>
      <c r="Z47" s="83">
        <v>11367</v>
      </c>
      <c r="AA47" s="74">
        <f t="shared" si="16"/>
        <v>0</v>
      </c>
      <c r="AB47" s="74">
        <f t="shared" si="9"/>
        <v>0</v>
      </c>
      <c r="AC47" s="147">
        <f t="shared" si="10"/>
        <v>0</v>
      </c>
      <c r="AD47" s="147">
        <f t="shared" si="17"/>
        <v>0</v>
      </c>
      <c r="AE47" s="147">
        <f t="shared" si="18"/>
        <v>0</v>
      </c>
      <c r="AF47" s="213">
        <f t="shared" si="13"/>
        <v>2.0947341189253995E-3</v>
      </c>
      <c r="AG47" s="213">
        <f t="shared" si="14"/>
        <v>1.1830260309740588E-2</v>
      </c>
      <c r="AH47" s="213">
        <f t="shared" si="15"/>
        <v>5.3166346923201796E-2</v>
      </c>
      <c r="AJ47" s="364"/>
    </row>
    <row r="48" spans="1:36" s="8" customFormat="1" x14ac:dyDescent="1.25">
      <c r="A48" s="207">
        <v>208</v>
      </c>
      <c r="B48" s="65">
        <v>11379</v>
      </c>
      <c r="C48" s="207">
        <v>208</v>
      </c>
      <c r="D48" s="19">
        <v>44</v>
      </c>
      <c r="E48" s="66" t="s">
        <v>455</v>
      </c>
      <c r="F48" s="20" t="s">
        <v>235</v>
      </c>
      <c r="G48" s="20" t="s">
        <v>274</v>
      </c>
      <c r="H48" s="21">
        <v>16</v>
      </c>
      <c r="I48" s="18">
        <v>34408150.024645999</v>
      </c>
      <c r="J48" s="18">
        <v>9516694.9688579999</v>
      </c>
      <c r="K48" s="18" t="s">
        <v>214</v>
      </c>
      <c r="L48" s="167">
        <v>59.3</v>
      </c>
      <c r="M48" s="53">
        <v>8571738</v>
      </c>
      <c r="N48" s="52">
        <v>100000000</v>
      </c>
      <c r="O48" s="53">
        <v>1110241</v>
      </c>
      <c r="P48" s="208">
        <v>4.5</v>
      </c>
      <c r="Q48" s="208">
        <v>11.91</v>
      </c>
      <c r="R48" s="208">
        <v>31.41</v>
      </c>
      <c r="S48" s="209">
        <v>34349</v>
      </c>
      <c r="T48" s="209">
        <v>99</v>
      </c>
      <c r="U48" s="209">
        <v>12</v>
      </c>
      <c r="V48" s="209">
        <v>1</v>
      </c>
      <c r="W48" s="18">
        <f t="shared" si="8"/>
        <v>34361</v>
      </c>
      <c r="X48" s="81">
        <f t="shared" si="11"/>
        <v>0.37237852202487448</v>
      </c>
      <c r="Y48" s="82">
        <f t="shared" si="12"/>
        <v>0.29902643713717697</v>
      </c>
      <c r="Z48" s="83">
        <v>11379</v>
      </c>
      <c r="AA48" s="74">
        <f t="shared" si="16"/>
        <v>0</v>
      </c>
      <c r="AB48" s="74">
        <f t="shared" si="9"/>
        <v>0</v>
      </c>
      <c r="AC48" s="147">
        <f t="shared" si="10"/>
        <v>0</v>
      </c>
      <c r="AD48" s="147">
        <f t="shared" si="17"/>
        <v>0</v>
      </c>
      <c r="AE48" s="147">
        <f t="shared" si="18"/>
        <v>0</v>
      </c>
      <c r="AF48" s="213">
        <f t="shared" si="13"/>
        <v>1.6926296455676112E-2</v>
      </c>
      <c r="AG48" s="213">
        <f t="shared" si="14"/>
        <v>4.4798264619356112E-2</v>
      </c>
      <c r="AH48" s="213">
        <f t="shared" si="15"/>
        <v>0.11814554926061926</v>
      </c>
      <c r="AJ48" s="364"/>
    </row>
    <row r="49" spans="1:36" s="5" customFormat="1" x14ac:dyDescent="1.25">
      <c r="A49" s="80">
        <v>210</v>
      </c>
      <c r="B49" s="65">
        <v>11385</v>
      </c>
      <c r="C49" s="80">
        <v>210</v>
      </c>
      <c r="D49" s="16">
        <v>45</v>
      </c>
      <c r="E49" s="65" t="s">
        <v>456</v>
      </c>
      <c r="F49" s="10" t="s">
        <v>215</v>
      </c>
      <c r="G49" s="10" t="s">
        <v>274</v>
      </c>
      <c r="H49" s="11">
        <v>15</v>
      </c>
      <c r="I49" s="12">
        <v>46607100.407895997</v>
      </c>
      <c r="J49" s="12">
        <v>71043662.854245007</v>
      </c>
      <c r="K49" s="12" t="s">
        <v>216</v>
      </c>
      <c r="L49" s="166">
        <v>58.4</v>
      </c>
      <c r="M49" s="51">
        <v>69856162</v>
      </c>
      <c r="N49" s="51">
        <v>100000000</v>
      </c>
      <c r="O49" s="51">
        <v>1016999</v>
      </c>
      <c r="P49" s="198">
        <v>1.63</v>
      </c>
      <c r="Q49" s="198">
        <v>7.84</v>
      </c>
      <c r="R49" s="198">
        <v>33.94</v>
      </c>
      <c r="S49" s="50">
        <v>86976</v>
      </c>
      <c r="T49" s="50">
        <v>88</v>
      </c>
      <c r="U49" s="50">
        <v>585</v>
      </c>
      <c r="V49" s="50">
        <v>12</v>
      </c>
      <c r="W49" s="12">
        <f t="shared" si="8"/>
        <v>87561</v>
      </c>
      <c r="X49" s="81">
        <f t="shared" si="11"/>
        <v>2.4709917568341448</v>
      </c>
      <c r="Y49" s="82">
        <f t="shared" si="12"/>
        <v>1.9842494062858187</v>
      </c>
      <c r="Z49" s="83">
        <v>11385</v>
      </c>
      <c r="AA49" s="74">
        <f t="shared" si="16"/>
        <v>0</v>
      </c>
      <c r="AB49" s="74">
        <f t="shared" si="9"/>
        <v>0</v>
      </c>
      <c r="AC49" s="147">
        <f t="shared" si="10"/>
        <v>0</v>
      </c>
      <c r="AD49" s="147">
        <f t="shared" si="17"/>
        <v>0</v>
      </c>
      <c r="AE49" s="147">
        <f t="shared" si="18"/>
        <v>0</v>
      </c>
      <c r="AF49" s="213">
        <f t="shared" si="13"/>
        <v>4.5769506404996087E-2</v>
      </c>
      <c r="AG49" s="213">
        <f t="shared" si="14"/>
        <v>0.22014290197249653</v>
      </c>
      <c r="AH49" s="213">
        <f t="shared" si="15"/>
        <v>0.95301659348807799</v>
      </c>
      <c r="AJ49" s="364"/>
    </row>
    <row r="50" spans="1:36" s="8" customFormat="1" x14ac:dyDescent="1.25">
      <c r="A50" s="207">
        <v>214</v>
      </c>
      <c r="B50" s="65">
        <v>11383</v>
      </c>
      <c r="C50" s="207">
        <v>214</v>
      </c>
      <c r="D50" s="19">
        <v>46</v>
      </c>
      <c r="E50" s="66" t="s">
        <v>457</v>
      </c>
      <c r="F50" s="20" t="s">
        <v>289</v>
      </c>
      <c r="G50" s="20" t="s">
        <v>274</v>
      </c>
      <c r="H50" s="21"/>
      <c r="I50" s="18">
        <v>39999789.758412004</v>
      </c>
      <c r="J50" s="18">
        <v>40378417.975979999</v>
      </c>
      <c r="K50" s="18" t="s">
        <v>222</v>
      </c>
      <c r="L50" s="167">
        <v>57.833333333333336</v>
      </c>
      <c r="M50" s="53">
        <v>39876020</v>
      </c>
      <c r="N50" s="52">
        <v>40000000</v>
      </c>
      <c r="O50" s="53">
        <v>1012599</v>
      </c>
      <c r="P50" s="208">
        <v>1.71</v>
      </c>
      <c r="Q50" s="208">
        <v>5.18</v>
      </c>
      <c r="R50" s="208">
        <v>18.98</v>
      </c>
      <c r="S50" s="209">
        <v>31657</v>
      </c>
      <c r="T50" s="209">
        <v>94</v>
      </c>
      <c r="U50" s="209">
        <v>154</v>
      </c>
      <c r="V50" s="209">
        <v>6</v>
      </c>
      <c r="W50" s="18">
        <f t="shared" si="8"/>
        <v>31811</v>
      </c>
      <c r="X50" s="81">
        <f t="shared" si="11"/>
        <v>1.5001698495599425</v>
      </c>
      <c r="Y50" s="82">
        <f t="shared" si="12"/>
        <v>1.2046625105423212</v>
      </c>
      <c r="Z50" s="83">
        <v>11383</v>
      </c>
      <c r="AA50" s="74">
        <f t="shared" si="16"/>
        <v>0</v>
      </c>
      <c r="AB50" s="74">
        <f t="shared" si="9"/>
        <v>0</v>
      </c>
      <c r="AC50" s="147">
        <f t="shared" si="10"/>
        <v>0</v>
      </c>
      <c r="AD50" s="147">
        <f t="shared" si="17"/>
        <v>0</v>
      </c>
      <c r="AE50" s="147">
        <f t="shared" si="18"/>
        <v>0</v>
      </c>
      <c r="AF50" s="213">
        <f t="shared" si="13"/>
        <v>2.7290323859015975E-2</v>
      </c>
      <c r="AG50" s="213">
        <f t="shared" si="14"/>
        <v>8.2668934262984065E-2</v>
      </c>
      <c r="AH50" s="213">
        <f t="shared" si="15"/>
        <v>0.30290663558135861</v>
      </c>
      <c r="AJ50" s="364"/>
    </row>
    <row r="51" spans="1:36" s="5" customFormat="1" x14ac:dyDescent="1.25">
      <c r="A51" s="80">
        <v>212</v>
      </c>
      <c r="B51" s="65">
        <v>11380</v>
      </c>
      <c r="C51" s="80">
        <v>212</v>
      </c>
      <c r="D51" s="16">
        <v>47</v>
      </c>
      <c r="E51" s="65" t="s">
        <v>458</v>
      </c>
      <c r="F51" s="10" t="s">
        <v>323</v>
      </c>
      <c r="G51" s="10" t="s">
        <v>274</v>
      </c>
      <c r="H51" s="11">
        <v>17</v>
      </c>
      <c r="I51" s="12">
        <v>303062.42275600001</v>
      </c>
      <c r="J51" s="12">
        <v>343509.07941100001</v>
      </c>
      <c r="K51" s="12" t="s">
        <v>223</v>
      </c>
      <c r="L51" s="166">
        <v>57.666666666666664</v>
      </c>
      <c r="M51" s="51">
        <v>259303</v>
      </c>
      <c r="N51" s="51">
        <v>500000</v>
      </c>
      <c r="O51" s="51">
        <v>1324740</v>
      </c>
      <c r="P51" s="198">
        <v>-1.63</v>
      </c>
      <c r="Q51" s="198">
        <v>-0.74</v>
      </c>
      <c r="R51" s="198">
        <v>35.369999999999997</v>
      </c>
      <c r="S51" s="50">
        <v>24</v>
      </c>
      <c r="T51" s="50">
        <v>1</v>
      </c>
      <c r="U51" s="50">
        <v>18</v>
      </c>
      <c r="V51" s="50">
        <v>99</v>
      </c>
      <c r="W51" s="12">
        <f t="shared" si="8"/>
        <v>42</v>
      </c>
      <c r="X51" s="81">
        <f t="shared" si="11"/>
        <v>1.3576927546458663E-4</v>
      </c>
      <c r="Y51" s="82">
        <f t="shared" si="12"/>
        <v>1.0902509224782663E-4</v>
      </c>
      <c r="Z51" s="83">
        <v>11380</v>
      </c>
      <c r="AA51" s="74">
        <f t="shared" si="16"/>
        <v>0</v>
      </c>
      <c r="AB51" s="74">
        <f t="shared" si="9"/>
        <v>0</v>
      </c>
      <c r="AC51" s="147">
        <f t="shared" si="10"/>
        <v>0</v>
      </c>
      <c r="AD51" s="147">
        <f t="shared" si="17"/>
        <v>0</v>
      </c>
      <c r="AE51" s="147">
        <f t="shared" si="18"/>
        <v>0</v>
      </c>
      <c r="AF51" s="213">
        <f t="shared" si="13"/>
        <v>-2.2130391900727618E-4</v>
      </c>
      <c r="AG51" s="213">
        <f t="shared" si="14"/>
        <v>-1.0046926384379411E-4</v>
      </c>
      <c r="AH51" s="213">
        <f t="shared" si="15"/>
        <v>4.8021592731824284E-3</v>
      </c>
      <c r="AJ51" s="364"/>
    </row>
    <row r="52" spans="1:36" s="8" customFormat="1" x14ac:dyDescent="1.25">
      <c r="A52" s="207">
        <v>215</v>
      </c>
      <c r="B52" s="65">
        <v>11391</v>
      </c>
      <c r="C52" s="207">
        <v>215</v>
      </c>
      <c r="D52" s="19">
        <v>48</v>
      </c>
      <c r="E52" s="66" t="s">
        <v>459</v>
      </c>
      <c r="F52" s="20" t="s">
        <v>219</v>
      </c>
      <c r="G52" s="20" t="s">
        <v>274</v>
      </c>
      <c r="H52" s="21" t="s">
        <v>24</v>
      </c>
      <c r="I52" s="18">
        <v>269193.89985799999</v>
      </c>
      <c r="J52" s="18">
        <v>355524.51376200002</v>
      </c>
      <c r="K52" s="18" t="s">
        <v>220</v>
      </c>
      <c r="L52" s="167">
        <v>57.333333333333336</v>
      </c>
      <c r="M52" s="53">
        <v>182094</v>
      </c>
      <c r="N52" s="52">
        <v>200000</v>
      </c>
      <c r="O52" s="53">
        <v>1952423</v>
      </c>
      <c r="P52" s="208">
        <v>1.24</v>
      </c>
      <c r="Q52" s="208">
        <v>5.57</v>
      </c>
      <c r="R52" s="208">
        <v>36.72</v>
      </c>
      <c r="S52" s="209">
        <v>122</v>
      </c>
      <c r="T52" s="209">
        <v>73</v>
      </c>
      <c r="U52" s="209">
        <v>7</v>
      </c>
      <c r="V52" s="209">
        <v>27</v>
      </c>
      <c r="W52" s="18">
        <f t="shared" si="8"/>
        <v>129</v>
      </c>
      <c r="X52" s="81">
        <f t="shared" si="11"/>
        <v>1.0257834576039728E-2</v>
      </c>
      <c r="Y52" s="82">
        <f t="shared" si="12"/>
        <v>8.2372197766304254E-3</v>
      </c>
      <c r="Z52" s="83">
        <v>11391</v>
      </c>
      <c r="AA52" s="74">
        <f t="shared" si="16"/>
        <v>0</v>
      </c>
      <c r="AB52" s="74">
        <f t="shared" si="9"/>
        <v>0</v>
      </c>
      <c r="AC52" s="147">
        <f t="shared" si="10"/>
        <v>0</v>
      </c>
      <c r="AD52" s="147">
        <f t="shared" si="17"/>
        <v>0</v>
      </c>
      <c r="AE52" s="147">
        <f t="shared" si="18"/>
        <v>0</v>
      </c>
      <c r="AF52" s="213">
        <f t="shared" si="13"/>
        <v>1.7424266951081182E-4</v>
      </c>
      <c r="AG52" s="213">
        <f t="shared" si="14"/>
        <v>7.8268682998001765E-4</v>
      </c>
      <c r="AH52" s="213">
        <f t="shared" si="15"/>
        <v>5.1598313100298466E-3</v>
      </c>
      <c r="AJ52" s="364"/>
    </row>
    <row r="53" spans="1:36" s="5" customFormat="1" x14ac:dyDescent="1.25">
      <c r="A53" s="80">
        <v>217</v>
      </c>
      <c r="B53" s="65">
        <v>11394</v>
      </c>
      <c r="C53" s="80">
        <v>217</v>
      </c>
      <c r="D53" s="16">
        <v>49</v>
      </c>
      <c r="E53" s="65" t="s">
        <v>460</v>
      </c>
      <c r="F53" s="10" t="s">
        <v>225</v>
      </c>
      <c r="G53" s="10" t="s">
        <v>274</v>
      </c>
      <c r="H53" s="11">
        <v>18</v>
      </c>
      <c r="I53" s="12">
        <v>4612750.2290019998</v>
      </c>
      <c r="J53" s="12">
        <v>4669050.1698789997</v>
      </c>
      <c r="K53" s="12" t="s">
        <v>226</v>
      </c>
      <c r="L53" s="166">
        <v>57.066666666666663</v>
      </c>
      <c r="M53" s="51">
        <v>4570141</v>
      </c>
      <c r="N53" s="51">
        <v>4600000</v>
      </c>
      <c r="O53" s="51">
        <v>1021642</v>
      </c>
      <c r="P53" s="198">
        <v>0</v>
      </c>
      <c r="Q53" s="198">
        <v>0</v>
      </c>
      <c r="R53" s="198">
        <v>0</v>
      </c>
      <c r="S53" s="50">
        <v>5225</v>
      </c>
      <c r="T53" s="50">
        <v>70</v>
      </c>
      <c r="U53" s="50">
        <v>11</v>
      </c>
      <c r="V53" s="50">
        <v>30</v>
      </c>
      <c r="W53" s="12">
        <f t="shared" si="8"/>
        <v>5236</v>
      </c>
      <c r="X53" s="81">
        <f t="shared" si="11"/>
        <v>0.12917838789922367</v>
      </c>
      <c r="Y53" s="82">
        <f t="shared" si="12"/>
        <v>0.10373249477060005</v>
      </c>
      <c r="Z53" s="83">
        <v>11394</v>
      </c>
      <c r="AA53" s="74">
        <f t="shared" si="16"/>
        <v>0</v>
      </c>
      <c r="AB53" s="74">
        <f t="shared" si="9"/>
        <v>0</v>
      </c>
      <c r="AC53" s="147">
        <f t="shared" si="10"/>
        <v>0</v>
      </c>
      <c r="AD53" s="147">
        <f t="shared" si="17"/>
        <v>0</v>
      </c>
      <c r="AE53" s="147">
        <f t="shared" si="18"/>
        <v>0</v>
      </c>
      <c r="AF53" s="213">
        <f t="shared" si="13"/>
        <v>0</v>
      </c>
      <c r="AG53" s="213">
        <f t="shared" si="14"/>
        <v>0</v>
      </c>
      <c r="AH53" s="213">
        <f t="shared" si="15"/>
        <v>0</v>
      </c>
      <c r="AJ53" s="364"/>
    </row>
    <row r="54" spans="1:36" s="8" customFormat="1" x14ac:dyDescent="1.25">
      <c r="A54" s="207">
        <v>218</v>
      </c>
      <c r="B54" s="65">
        <v>11405</v>
      </c>
      <c r="C54" s="207">
        <v>218</v>
      </c>
      <c r="D54" s="19">
        <v>50</v>
      </c>
      <c r="E54" s="66" t="s">
        <v>411</v>
      </c>
      <c r="F54" s="20" t="s">
        <v>307</v>
      </c>
      <c r="G54" s="20" t="s">
        <v>274</v>
      </c>
      <c r="H54" s="21">
        <v>15</v>
      </c>
      <c r="I54" s="18">
        <v>20134608.580609001</v>
      </c>
      <c r="J54" s="18">
        <v>20087700.916526999</v>
      </c>
      <c r="K54" s="18" t="s">
        <v>230</v>
      </c>
      <c r="L54" s="167">
        <v>55.233333333333334</v>
      </c>
      <c r="M54" s="53">
        <v>19923946</v>
      </c>
      <c r="N54" s="52">
        <v>20000000</v>
      </c>
      <c r="O54" s="53">
        <v>1008219</v>
      </c>
      <c r="P54" s="208">
        <v>1.63</v>
      </c>
      <c r="Q54" s="208">
        <v>4.9400000000000004</v>
      </c>
      <c r="R54" s="208">
        <v>19.73</v>
      </c>
      <c r="S54" s="209">
        <v>19246</v>
      </c>
      <c r="T54" s="209">
        <v>61</v>
      </c>
      <c r="U54" s="209">
        <v>43</v>
      </c>
      <c r="V54" s="209">
        <v>39</v>
      </c>
      <c r="W54" s="18">
        <f t="shared" si="8"/>
        <v>19289</v>
      </c>
      <c r="X54" s="81">
        <f t="shared" si="11"/>
        <v>0.4843099018972532</v>
      </c>
      <c r="Y54" s="82">
        <f t="shared" si="12"/>
        <v>0.38890928415285297</v>
      </c>
      <c r="Z54" s="83">
        <v>11405</v>
      </c>
      <c r="AA54" s="74">
        <f t="shared" si="16"/>
        <v>0</v>
      </c>
      <c r="AB54" s="74">
        <f t="shared" si="9"/>
        <v>0</v>
      </c>
      <c r="AC54" s="147">
        <f t="shared" si="10"/>
        <v>0</v>
      </c>
      <c r="AD54" s="147">
        <f t="shared" si="17"/>
        <v>0</v>
      </c>
      <c r="AE54" s="147">
        <f t="shared" si="18"/>
        <v>0</v>
      </c>
      <c r="AF54" s="213">
        <f t="shared" si="13"/>
        <v>1.2941395739221687E-2</v>
      </c>
      <c r="AG54" s="213">
        <f t="shared" si="14"/>
        <v>3.9221162547089045E-2</v>
      </c>
      <c r="AH54" s="213">
        <f t="shared" si="15"/>
        <v>0.15664646499070178</v>
      </c>
      <c r="AJ54" s="364"/>
    </row>
    <row r="55" spans="1:36" s="5" customFormat="1" x14ac:dyDescent="1.25">
      <c r="A55" s="80">
        <v>220</v>
      </c>
      <c r="B55" s="65">
        <v>11411</v>
      </c>
      <c r="C55" s="80">
        <v>220</v>
      </c>
      <c r="D55" s="16">
        <v>51</v>
      </c>
      <c r="E55" s="65" t="s">
        <v>461</v>
      </c>
      <c r="F55" s="10" t="s">
        <v>232</v>
      </c>
      <c r="G55" s="10" t="s">
        <v>276</v>
      </c>
      <c r="H55" s="11" t="s">
        <v>24</v>
      </c>
      <c r="I55" s="12">
        <v>1055789.796358</v>
      </c>
      <c r="J55" s="12">
        <v>999809</v>
      </c>
      <c r="K55" s="12" t="s">
        <v>233</v>
      </c>
      <c r="L55" s="166">
        <v>54.566666666666663</v>
      </c>
      <c r="M55" s="51">
        <v>999809</v>
      </c>
      <c r="N55" s="51">
        <v>1000000</v>
      </c>
      <c r="O55" s="51">
        <v>1000000</v>
      </c>
      <c r="P55" s="198">
        <v>2.84</v>
      </c>
      <c r="Q55" s="198">
        <v>14.69</v>
      </c>
      <c r="R55" s="198">
        <v>68.5</v>
      </c>
      <c r="S55" s="50">
        <v>431</v>
      </c>
      <c r="T55" s="50">
        <v>69</v>
      </c>
      <c r="U55" s="50">
        <v>10</v>
      </c>
      <c r="V55" s="50">
        <v>31</v>
      </c>
      <c r="W55" s="12">
        <f t="shared" si="8"/>
        <v>441</v>
      </c>
      <c r="X55" s="81">
        <f t="shared" si="11"/>
        <v>2.7266501135385122E-2</v>
      </c>
      <c r="Y55" s="82">
        <f t="shared" si="12"/>
        <v>2.189547518308901E-2</v>
      </c>
      <c r="Z55" s="83">
        <v>11411</v>
      </c>
      <c r="AA55" s="74">
        <f t="shared" si="16"/>
        <v>0</v>
      </c>
      <c r="AB55" s="74">
        <f t="shared" si="9"/>
        <v>0</v>
      </c>
      <c r="AC55" s="147">
        <f t="shared" si="10"/>
        <v>0</v>
      </c>
      <c r="AD55" s="147">
        <f t="shared" si="17"/>
        <v>0</v>
      </c>
      <c r="AE55" s="147">
        <f t="shared" si="18"/>
        <v>0</v>
      </c>
      <c r="AF55" s="213">
        <f t="shared" si="13"/>
        <v>1.1222733800651267E-3</v>
      </c>
      <c r="AG55" s="213">
        <f t="shared" si="14"/>
        <v>5.8049985750551801E-3</v>
      </c>
      <c r="AH55" s="213">
        <f t="shared" si="15"/>
        <v>2.7068917793824358E-2</v>
      </c>
      <c r="AJ55" s="364"/>
    </row>
    <row r="56" spans="1:36" s="8" customFormat="1" x14ac:dyDescent="1.25">
      <c r="A56" s="207">
        <v>219</v>
      </c>
      <c r="B56" s="65">
        <v>11409</v>
      </c>
      <c r="C56" s="207">
        <v>219</v>
      </c>
      <c r="D56" s="19">
        <v>52</v>
      </c>
      <c r="E56" s="66" t="s">
        <v>462</v>
      </c>
      <c r="F56" s="20" t="s">
        <v>40</v>
      </c>
      <c r="G56" s="20" t="s">
        <v>291</v>
      </c>
      <c r="H56" s="21" t="s">
        <v>24</v>
      </c>
      <c r="I56" s="18">
        <v>8571143.4047350008</v>
      </c>
      <c r="J56" s="18">
        <v>12648659.697818</v>
      </c>
      <c r="K56" s="18" t="s">
        <v>233</v>
      </c>
      <c r="L56" s="167">
        <v>54.566666666666663</v>
      </c>
      <c r="M56" s="53">
        <v>443184042</v>
      </c>
      <c r="N56" s="52">
        <v>500000000</v>
      </c>
      <c r="O56" s="53">
        <v>28541</v>
      </c>
      <c r="P56" s="208">
        <v>0.69</v>
      </c>
      <c r="Q56" s="208">
        <v>5.3</v>
      </c>
      <c r="R56" s="208">
        <v>38.35</v>
      </c>
      <c r="S56" s="209">
        <v>2068</v>
      </c>
      <c r="T56" s="209">
        <v>37.364595600000001</v>
      </c>
      <c r="U56" s="209">
        <v>93</v>
      </c>
      <c r="V56" s="209">
        <v>62.635404400000006</v>
      </c>
      <c r="W56" s="18">
        <f t="shared" si="8"/>
        <v>2161</v>
      </c>
      <c r="X56" s="81">
        <f t="shared" si="11"/>
        <v>0.18679621605371863</v>
      </c>
      <c r="Y56" s="82">
        <f t="shared" si="12"/>
        <v>0.15000061403519571</v>
      </c>
      <c r="Z56" s="83">
        <v>11409</v>
      </c>
      <c r="AA56" s="74">
        <f t="shared" si="16"/>
        <v>0</v>
      </c>
      <c r="AB56" s="74">
        <f t="shared" si="9"/>
        <v>0</v>
      </c>
      <c r="AC56" s="147">
        <f t="shared" si="10"/>
        <v>0</v>
      </c>
      <c r="AD56" s="147">
        <f t="shared" si="17"/>
        <v>0</v>
      </c>
      <c r="AE56" s="147">
        <f t="shared" si="18"/>
        <v>0</v>
      </c>
      <c r="AF56" s="213">
        <f t="shared" si="13"/>
        <v>3.4495057957235281E-3</v>
      </c>
      <c r="AG56" s="213">
        <f t="shared" si="14"/>
        <v>2.6496203938166232E-2</v>
      </c>
      <c r="AH56" s="213">
        <f t="shared" si="15"/>
        <v>0.19172253226956135</v>
      </c>
      <c r="AJ56" s="364"/>
    </row>
    <row r="57" spans="1:36" s="5" customFormat="1" x14ac:dyDescent="1.25">
      <c r="A57" s="80">
        <v>223</v>
      </c>
      <c r="B57" s="65">
        <v>11420</v>
      </c>
      <c r="C57" s="80">
        <v>223</v>
      </c>
      <c r="D57" s="16">
        <v>53</v>
      </c>
      <c r="E57" s="65" t="s">
        <v>463</v>
      </c>
      <c r="F57" s="10" t="s">
        <v>155</v>
      </c>
      <c r="G57" s="10" t="s">
        <v>276</v>
      </c>
      <c r="H57" s="11" t="s">
        <v>24</v>
      </c>
      <c r="I57" s="12">
        <v>93499.805959999998</v>
      </c>
      <c r="J57" s="12">
        <v>359984.21911000001</v>
      </c>
      <c r="K57" s="12" t="s">
        <v>236</v>
      </c>
      <c r="L57" s="166">
        <v>53.633333333333333</v>
      </c>
      <c r="M57" s="51">
        <v>90936</v>
      </c>
      <c r="N57" s="51">
        <v>500000</v>
      </c>
      <c r="O57" s="51">
        <v>3958654</v>
      </c>
      <c r="P57" s="198">
        <v>-1.2</v>
      </c>
      <c r="Q57" s="198">
        <v>6.2</v>
      </c>
      <c r="R57" s="198">
        <v>65.98</v>
      </c>
      <c r="S57" s="50">
        <v>252</v>
      </c>
      <c r="T57" s="50">
        <v>43</v>
      </c>
      <c r="U57" s="50">
        <v>6</v>
      </c>
      <c r="V57" s="50">
        <v>57</v>
      </c>
      <c r="W57" s="12">
        <f t="shared" si="8"/>
        <v>258</v>
      </c>
      <c r="X57" s="81">
        <f t="shared" si="11"/>
        <v>6.1180806566024006E-3</v>
      </c>
      <c r="Y57" s="82">
        <f t="shared" si="12"/>
        <v>4.9129252968555734E-3</v>
      </c>
      <c r="Z57" s="83">
        <v>11420</v>
      </c>
      <c r="AA57" s="74">
        <f t="shared" si="16"/>
        <v>0</v>
      </c>
      <c r="AB57" s="74">
        <f t="shared" si="9"/>
        <v>0</v>
      </c>
      <c r="AC57" s="147">
        <f t="shared" si="10"/>
        <v>0</v>
      </c>
      <c r="AD57" s="147">
        <f t="shared" si="17"/>
        <v>0</v>
      </c>
      <c r="AE57" s="147">
        <f t="shared" si="18"/>
        <v>0</v>
      </c>
      <c r="AF57" s="213">
        <f t="shared" si="13"/>
        <v>-1.7073713460285768E-4</v>
      </c>
      <c r="AG57" s="213">
        <f t="shared" si="14"/>
        <v>8.821418621147648E-4</v>
      </c>
      <c r="AH57" s="213">
        <f t="shared" si="15"/>
        <v>9.3876967842471265E-3</v>
      </c>
      <c r="AJ57" s="364"/>
    </row>
    <row r="58" spans="1:36" s="8" customFormat="1" x14ac:dyDescent="1.25">
      <c r="A58" s="207">
        <v>225</v>
      </c>
      <c r="B58" s="65">
        <v>11421</v>
      </c>
      <c r="C58" s="207">
        <v>225</v>
      </c>
      <c r="D58" s="19">
        <v>54</v>
      </c>
      <c r="E58" s="66" t="s">
        <v>465</v>
      </c>
      <c r="F58" s="20" t="s">
        <v>40</v>
      </c>
      <c r="G58" s="20" t="s">
        <v>300</v>
      </c>
      <c r="H58" s="21" t="s">
        <v>24</v>
      </c>
      <c r="I58" s="18">
        <v>1951055.3763540001</v>
      </c>
      <c r="J58" s="18">
        <v>1969806.0137819999</v>
      </c>
      <c r="K58" s="18" t="s">
        <v>237</v>
      </c>
      <c r="L58" s="167">
        <v>53.233333333333334</v>
      </c>
      <c r="M58" s="53">
        <v>1967359</v>
      </c>
      <c r="N58" s="52">
        <v>2000000</v>
      </c>
      <c r="O58" s="53">
        <v>1001243</v>
      </c>
      <c r="P58" s="208">
        <v>1.01</v>
      </c>
      <c r="Q58" s="208">
        <v>5.85</v>
      </c>
      <c r="R58" s="208">
        <v>28.5</v>
      </c>
      <c r="S58" s="209">
        <v>1605</v>
      </c>
      <c r="T58" s="209">
        <v>58</v>
      </c>
      <c r="U58" s="209">
        <v>21</v>
      </c>
      <c r="V58" s="209">
        <v>42</v>
      </c>
      <c r="W58" s="18">
        <f t="shared" si="8"/>
        <v>1626</v>
      </c>
      <c r="X58" s="81">
        <f t="shared" si="11"/>
        <v>4.5155923895289656E-2</v>
      </c>
      <c r="Y58" s="82">
        <f t="shared" si="12"/>
        <v>3.6260993154551502E-2</v>
      </c>
      <c r="Z58" s="83">
        <v>11421</v>
      </c>
      <c r="AA58" s="74">
        <f t="shared" si="16"/>
        <v>0</v>
      </c>
      <c r="AB58" s="74">
        <f t="shared" si="9"/>
        <v>0</v>
      </c>
      <c r="AC58" s="147">
        <f t="shared" si="10"/>
        <v>0</v>
      </c>
      <c r="AD58" s="147">
        <f t="shared" si="17"/>
        <v>0</v>
      </c>
      <c r="AE58" s="147">
        <f t="shared" si="18"/>
        <v>0</v>
      </c>
      <c r="AF58" s="213">
        <f t="shared" si="13"/>
        <v>7.8633591610763017E-4</v>
      </c>
      <c r="AG58" s="213">
        <f t="shared" si="14"/>
        <v>4.5545199101283528E-3</v>
      </c>
      <c r="AH58" s="213">
        <f t="shared" si="15"/>
        <v>2.2188686741650952E-2</v>
      </c>
      <c r="AJ58" s="364"/>
    </row>
    <row r="59" spans="1:36" s="5" customFormat="1" x14ac:dyDescent="1.25">
      <c r="A59" s="80">
        <v>227</v>
      </c>
      <c r="B59" s="65">
        <v>11427</v>
      </c>
      <c r="C59" s="80">
        <v>227</v>
      </c>
      <c r="D59" s="16">
        <v>55</v>
      </c>
      <c r="E59" s="65" t="s">
        <v>466</v>
      </c>
      <c r="F59" s="10" t="s">
        <v>41</v>
      </c>
      <c r="G59" s="10" t="s">
        <v>300</v>
      </c>
      <c r="H59" s="11">
        <v>18</v>
      </c>
      <c r="I59" s="12">
        <v>96591.466880000007</v>
      </c>
      <c r="J59" s="12">
        <v>17029.093069999999</v>
      </c>
      <c r="K59" s="12" t="s">
        <v>251</v>
      </c>
      <c r="L59" s="166">
        <v>52.2</v>
      </c>
      <c r="M59" s="51">
        <v>16335</v>
      </c>
      <c r="N59" s="51">
        <v>500000</v>
      </c>
      <c r="O59" s="51">
        <v>1042491</v>
      </c>
      <c r="P59" s="198">
        <v>1.22</v>
      </c>
      <c r="Q59" s="198">
        <v>5.3</v>
      </c>
      <c r="R59" s="198">
        <v>38.36</v>
      </c>
      <c r="S59" s="50">
        <v>92</v>
      </c>
      <c r="T59" s="50">
        <v>1</v>
      </c>
      <c r="U59" s="50">
        <v>4</v>
      </c>
      <c r="V59" s="50">
        <v>99</v>
      </c>
      <c r="W59" s="12">
        <f t="shared" si="8"/>
        <v>96</v>
      </c>
      <c r="X59" s="81">
        <f t="shared" si="11"/>
        <v>6.730615772652198E-6</v>
      </c>
      <c r="Y59" s="82">
        <f t="shared" si="12"/>
        <v>5.4048016606635351E-6</v>
      </c>
      <c r="Z59" s="83">
        <v>11427</v>
      </c>
      <c r="AA59" s="74">
        <f t="shared" si="16"/>
        <v>0</v>
      </c>
      <c r="AB59" s="74">
        <f t="shared" si="9"/>
        <v>0</v>
      </c>
      <c r="AC59" s="147">
        <f t="shared" si="10"/>
        <v>0</v>
      </c>
      <c r="AD59" s="147">
        <f t="shared" si="17"/>
        <v>0</v>
      </c>
      <c r="AE59" s="147">
        <f t="shared" si="18"/>
        <v>0</v>
      </c>
      <c r="AF59" s="213">
        <f t="shared" si="13"/>
        <v>8.2113512426356811E-6</v>
      </c>
      <c r="AG59" s="213">
        <f t="shared" si="14"/>
        <v>3.567226359505665E-5</v>
      </c>
      <c r="AH59" s="213">
        <f t="shared" si="15"/>
        <v>2.5818642103893829E-4</v>
      </c>
      <c r="AJ59" s="364"/>
    </row>
    <row r="60" spans="1:36" s="8" customFormat="1" x14ac:dyDescent="1.25">
      <c r="A60" s="207">
        <v>230</v>
      </c>
      <c r="B60" s="65">
        <v>11442</v>
      </c>
      <c r="C60" s="207">
        <v>230</v>
      </c>
      <c r="D60" s="19">
        <v>56</v>
      </c>
      <c r="E60" s="66" t="s">
        <v>467</v>
      </c>
      <c r="F60" s="20" t="s">
        <v>260</v>
      </c>
      <c r="G60" s="20" t="s">
        <v>300</v>
      </c>
      <c r="H60" s="21" t="s">
        <v>24</v>
      </c>
      <c r="I60" s="18">
        <v>1163063.344726</v>
      </c>
      <c r="J60" s="18">
        <v>2888363.5361239999</v>
      </c>
      <c r="K60" s="18" t="s">
        <v>259</v>
      </c>
      <c r="L60" s="167">
        <v>50</v>
      </c>
      <c r="M60" s="53">
        <v>2975475</v>
      </c>
      <c r="N60" s="52">
        <v>4000000</v>
      </c>
      <c r="O60" s="53">
        <v>970723</v>
      </c>
      <c r="P60" s="208">
        <v>-2.46</v>
      </c>
      <c r="Q60" s="208">
        <v>2.39</v>
      </c>
      <c r="R60" s="208">
        <v>50.97</v>
      </c>
      <c r="S60" s="209">
        <v>4731</v>
      </c>
      <c r="T60" s="209">
        <v>100</v>
      </c>
      <c r="U60" s="209">
        <v>7</v>
      </c>
      <c r="V60" s="209">
        <v>0</v>
      </c>
      <c r="W60" s="18">
        <f t="shared" si="8"/>
        <v>4738</v>
      </c>
      <c r="X60" s="81">
        <f t="shared" si="11"/>
        <v>0.11416030844083978</v>
      </c>
      <c r="Y60" s="82">
        <f t="shared" si="12"/>
        <v>9.1672715466831353E-2</v>
      </c>
      <c r="Z60" s="83">
        <v>11442</v>
      </c>
      <c r="AA60" s="74">
        <f t="shared" si="16"/>
        <v>0</v>
      </c>
      <c r="AB60" s="74">
        <f t="shared" si="9"/>
        <v>0</v>
      </c>
      <c r="AC60" s="147">
        <f t="shared" si="10"/>
        <v>0</v>
      </c>
      <c r="AD60" s="147">
        <f t="shared" si="17"/>
        <v>0</v>
      </c>
      <c r="AE60" s="147">
        <f t="shared" si="18"/>
        <v>0</v>
      </c>
      <c r="AF60" s="213">
        <f t="shared" si="13"/>
        <v>-2.8083435876446582E-3</v>
      </c>
      <c r="AG60" s="213">
        <f t="shared" si="14"/>
        <v>2.7284313717360707E-3</v>
      </c>
      <c r="AH60" s="213">
        <f t="shared" si="15"/>
        <v>5.8187509212296033E-2</v>
      </c>
      <c r="AJ60" s="364"/>
    </row>
    <row r="61" spans="1:36" s="5" customFormat="1" x14ac:dyDescent="1.25">
      <c r="A61" s="80">
        <v>231</v>
      </c>
      <c r="B61" s="65">
        <v>11416</v>
      </c>
      <c r="C61" s="80">
        <v>231</v>
      </c>
      <c r="D61" s="16">
        <v>57</v>
      </c>
      <c r="E61" s="65" t="s">
        <v>468</v>
      </c>
      <c r="F61" s="10" t="s">
        <v>213</v>
      </c>
      <c r="G61" s="10" t="s">
        <v>291</v>
      </c>
      <c r="H61" s="11" t="s">
        <v>24</v>
      </c>
      <c r="I61" s="12">
        <v>40633048.522862002</v>
      </c>
      <c r="J61" s="12">
        <v>59163785.821569003</v>
      </c>
      <c r="K61" s="12" t="s">
        <v>261</v>
      </c>
      <c r="L61" s="166">
        <v>49.7</v>
      </c>
      <c r="M61" s="51">
        <v>4949999999</v>
      </c>
      <c r="N61" s="51">
        <v>4950000000</v>
      </c>
      <c r="O61" s="51">
        <v>11953</v>
      </c>
      <c r="P61" s="198">
        <v>3.18</v>
      </c>
      <c r="Q61" s="198">
        <v>8.1300000000000008</v>
      </c>
      <c r="R61" s="198">
        <v>41.74</v>
      </c>
      <c r="S61" s="50">
        <v>2935</v>
      </c>
      <c r="T61" s="50">
        <v>10.567726606060605</v>
      </c>
      <c r="U61" s="50">
        <v>152</v>
      </c>
      <c r="V61" s="50">
        <v>89.432273393939397</v>
      </c>
      <c r="W61" s="12">
        <f t="shared" si="8"/>
        <v>3087</v>
      </c>
      <c r="X61" s="81">
        <f t="shared" si="11"/>
        <v>0.24711596573876621</v>
      </c>
      <c r="Y61" s="82">
        <f t="shared" si="12"/>
        <v>0.19843842333538209</v>
      </c>
      <c r="Z61" s="83">
        <v>11416</v>
      </c>
      <c r="AA61" s="74">
        <f t="shared" si="16"/>
        <v>0</v>
      </c>
      <c r="AB61" s="74">
        <f t="shared" si="9"/>
        <v>0</v>
      </c>
      <c r="AC61" s="147">
        <f t="shared" si="10"/>
        <v>0</v>
      </c>
      <c r="AD61" s="147">
        <f t="shared" si="17"/>
        <v>0</v>
      </c>
      <c r="AE61" s="147">
        <f t="shared" si="18"/>
        <v>0</v>
      </c>
      <c r="AF61" s="213">
        <f t="shared" si="13"/>
        <v>7.436119426089266E-2</v>
      </c>
      <c r="AG61" s="213">
        <f t="shared" si="14"/>
        <v>0.19011210985567842</v>
      </c>
      <c r="AH61" s="213">
        <f t="shared" si="15"/>
        <v>0.97604913473259736</v>
      </c>
      <c r="AJ61" s="364"/>
    </row>
    <row r="62" spans="1:36" s="8" customFormat="1" x14ac:dyDescent="1.25">
      <c r="A62" s="207">
        <v>235</v>
      </c>
      <c r="B62" s="65">
        <v>11449</v>
      </c>
      <c r="C62" s="207">
        <v>235</v>
      </c>
      <c r="D62" s="19">
        <v>58</v>
      </c>
      <c r="E62" s="66" t="s">
        <v>469</v>
      </c>
      <c r="F62" s="20" t="s">
        <v>219</v>
      </c>
      <c r="G62" s="20" t="s">
        <v>274</v>
      </c>
      <c r="H62" s="21">
        <v>15</v>
      </c>
      <c r="I62" s="18">
        <v>2104490.4106800002</v>
      </c>
      <c r="J62" s="18">
        <v>4572375.2892969996</v>
      </c>
      <c r="K62" s="18" t="s">
        <v>267</v>
      </c>
      <c r="L62" s="167">
        <v>47.9</v>
      </c>
      <c r="M62" s="53">
        <v>4489653</v>
      </c>
      <c r="N62" s="52">
        <v>4500000</v>
      </c>
      <c r="O62" s="53">
        <v>1000000</v>
      </c>
      <c r="P62" s="208">
        <v>1.78</v>
      </c>
      <c r="Q62" s="208">
        <v>5.55</v>
      </c>
      <c r="R62" s="208">
        <v>25.87</v>
      </c>
      <c r="S62" s="209">
        <v>2931</v>
      </c>
      <c r="T62" s="209">
        <v>99</v>
      </c>
      <c r="U62" s="209">
        <v>5</v>
      </c>
      <c r="V62" s="209">
        <v>1</v>
      </c>
      <c r="W62" s="18">
        <f t="shared" si="8"/>
        <v>2936</v>
      </c>
      <c r="X62" s="81">
        <f t="shared" si="11"/>
        <v>0.17891235958945445</v>
      </c>
      <c r="Y62" s="82">
        <f t="shared" si="12"/>
        <v>0.14366974001864236</v>
      </c>
      <c r="Z62" s="83">
        <v>11449</v>
      </c>
      <c r="AA62" s="74">
        <f t="shared" si="16"/>
        <v>0</v>
      </c>
      <c r="AB62" s="74">
        <f t="shared" si="9"/>
        <v>0</v>
      </c>
      <c r="AC62" s="147">
        <f t="shared" si="10"/>
        <v>0</v>
      </c>
      <c r="AD62" s="147">
        <f t="shared" si="17"/>
        <v>0</v>
      </c>
      <c r="AE62" s="147">
        <f t="shared" si="18"/>
        <v>0</v>
      </c>
      <c r="AF62" s="213">
        <f t="shared" si="13"/>
        <v>3.2168080815073632E-3</v>
      </c>
      <c r="AG62" s="213">
        <f t="shared" si="14"/>
        <v>1.0029935310317902E-2</v>
      </c>
      <c r="AH62" s="213">
        <f t="shared" si="15"/>
        <v>4.6752148914941283E-2</v>
      </c>
      <c r="AJ62" s="364"/>
    </row>
    <row r="63" spans="1:36" s="5" customFormat="1" x14ac:dyDescent="1.25">
      <c r="A63" s="80">
        <v>241</v>
      </c>
      <c r="B63" s="65">
        <v>11459</v>
      </c>
      <c r="C63" s="80">
        <v>241</v>
      </c>
      <c r="D63" s="16">
        <v>59</v>
      </c>
      <c r="E63" s="65" t="s">
        <v>470</v>
      </c>
      <c r="F63" s="10" t="s">
        <v>340</v>
      </c>
      <c r="G63" s="10" t="s">
        <v>291</v>
      </c>
      <c r="H63" s="11" t="s">
        <v>24</v>
      </c>
      <c r="I63" s="12">
        <v>6177847.652454</v>
      </c>
      <c r="J63" s="12">
        <v>14275892.655523</v>
      </c>
      <c r="K63" s="12" t="s">
        <v>273</v>
      </c>
      <c r="L63" s="166">
        <v>45.066666666666663</v>
      </c>
      <c r="M63" s="51">
        <v>565206974</v>
      </c>
      <c r="N63" s="51">
        <v>3000000000</v>
      </c>
      <c r="O63" s="51">
        <v>25258</v>
      </c>
      <c r="P63" s="198">
        <v>1.21</v>
      </c>
      <c r="Q63" s="198">
        <v>7.37</v>
      </c>
      <c r="R63" s="198">
        <v>39.619999999999997</v>
      </c>
      <c r="S63" s="50">
        <v>1780</v>
      </c>
      <c r="T63" s="50">
        <v>4.0755191000000002</v>
      </c>
      <c r="U63" s="50">
        <v>95</v>
      </c>
      <c r="V63" s="50">
        <v>95.924480899999992</v>
      </c>
      <c r="W63" s="12">
        <f t="shared" si="8"/>
        <v>1875</v>
      </c>
      <c r="X63" s="81">
        <f t="shared" si="11"/>
        <v>2.2995851019364806E-2</v>
      </c>
      <c r="Y63" s="82">
        <f t="shared" si="12"/>
        <v>1.8466068778259567E-2</v>
      </c>
      <c r="Z63" s="83">
        <v>11459</v>
      </c>
      <c r="AA63" s="74">
        <f t="shared" si="16"/>
        <v>0</v>
      </c>
      <c r="AB63" s="74">
        <f t="shared" si="9"/>
        <v>0</v>
      </c>
      <c r="AC63" s="147">
        <f t="shared" si="10"/>
        <v>0</v>
      </c>
      <c r="AD63" s="147">
        <f t="shared" si="17"/>
        <v>0</v>
      </c>
      <c r="AE63" s="147">
        <f t="shared" si="18"/>
        <v>0</v>
      </c>
      <c r="AF63" s="213">
        <f t="shared" si="13"/>
        <v>6.8273461737503368E-3</v>
      </c>
      <c r="AG63" s="213">
        <f t="shared" si="14"/>
        <v>4.1584744876479326E-2</v>
      </c>
      <c r="AH63" s="213">
        <f t="shared" si="15"/>
        <v>0.22355326892891597</v>
      </c>
      <c r="AJ63" s="364"/>
    </row>
    <row r="64" spans="1:36" s="8" customFormat="1" x14ac:dyDescent="1.25">
      <c r="A64" s="207">
        <v>243</v>
      </c>
      <c r="B64" s="65">
        <v>11460</v>
      </c>
      <c r="C64" s="207">
        <v>243</v>
      </c>
      <c r="D64" s="19">
        <v>60</v>
      </c>
      <c r="E64" s="66" t="s">
        <v>471</v>
      </c>
      <c r="F64" s="20" t="s">
        <v>277</v>
      </c>
      <c r="G64" s="20" t="s">
        <v>291</v>
      </c>
      <c r="H64" s="21" t="s">
        <v>24</v>
      </c>
      <c r="I64" s="18">
        <v>19934821.783050001</v>
      </c>
      <c r="J64" s="18">
        <v>38753646.492409997</v>
      </c>
      <c r="K64" s="18" t="s">
        <v>278</v>
      </c>
      <c r="L64" s="167">
        <v>44.866666666666667</v>
      </c>
      <c r="M64" s="53">
        <v>3760299485</v>
      </c>
      <c r="N64" s="52">
        <v>4000000000</v>
      </c>
      <c r="O64" s="53">
        <v>10306</v>
      </c>
      <c r="P64" s="208">
        <v>1.06</v>
      </c>
      <c r="Q64" s="208">
        <v>7.57</v>
      </c>
      <c r="R64" s="208">
        <v>28.76</v>
      </c>
      <c r="S64" s="209">
        <v>8595</v>
      </c>
      <c r="T64" s="209">
        <v>33.8671498</v>
      </c>
      <c r="U64" s="209">
        <v>195</v>
      </c>
      <c r="V64" s="209">
        <v>66.132850200000007</v>
      </c>
      <c r="W64" s="18">
        <f t="shared" si="8"/>
        <v>8790</v>
      </c>
      <c r="X64" s="81">
        <f t="shared" si="11"/>
        <v>0.51874569061528475</v>
      </c>
      <c r="Y64" s="82">
        <f t="shared" si="12"/>
        <v>0.41656182209829795</v>
      </c>
      <c r="Z64" s="83">
        <v>11460</v>
      </c>
      <c r="AA64" s="74">
        <f t="shared" si="16"/>
        <v>0</v>
      </c>
      <c r="AB64" s="74">
        <f t="shared" si="9"/>
        <v>0</v>
      </c>
      <c r="AC64" s="147">
        <f t="shared" si="10"/>
        <v>0</v>
      </c>
      <c r="AD64" s="147">
        <f t="shared" si="17"/>
        <v>0</v>
      </c>
      <c r="AE64" s="147">
        <f t="shared" si="18"/>
        <v>0</v>
      </c>
      <c r="AF64" s="213">
        <f t="shared" si="13"/>
        <v>1.6236100034972587E-2</v>
      </c>
      <c r="AG64" s="213">
        <f t="shared" si="14"/>
        <v>0.11595026157051178</v>
      </c>
      <c r="AH64" s="213">
        <f t="shared" si="15"/>
        <v>0.44051909151491658</v>
      </c>
      <c r="AJ64" s="364"/>
    </row>
    <row r="65" spans="1:36" s="5" customFormat="1" x14ac:dyDescent="1.25">
      <c r="A65" s="80">
        <v>246</v>
      </c>
      <c r="B65" s="65">
        <v>11476</v>
      </c>
      <c r="C65" s="80">
        <v>246</v>
      </c>
      <c r="D65" s="16">
        <v>61</v>
      </c>
      <c r="E65" s="65" t="s">
        <v>472</v>
      </c>
      <c r="F65" s="10" t="s">
        <v>39</v>
      </c>
      <c r="G65" s="10" t="s">
        <v>274</v>
      </c>
      <c r="H65" s="11">
        <v>17</v>
      </c>
      <c r="I65" s="12">
        <v>128166.097629</v>
      </c>
      <c r="J65" s="12">
        <v>294069.44219199999</v>
      </c>
      <c r="K65" s="12" t="s">
        <v>287</v>
      </c>
      <c r="L65" s="166">
        <v>42</v>
      </c>
      <c r="M65" s="51">
        <v>276657</v>
      </c>
      <c r="N65" s="51">
        <v>1000000</v>
      </c>
      <c r="O65" s="51">
        <v>1062938</v>
      </c>
      <c r="P65" s="198">
        <v>2.63</v>
      </c>
      <c r="Q65" s="198">
        <v>5.37</v>
      </c>
      <c r="R65" s="198">
        <v>55.54</v>
      </c>
      <c r="S65" s="50">
        <v>633</v>
      </c>
      <c r="T65" s="50">
        <v>33</v>
      </c>
      <c r="U65" s="50">
        <v>5</v>
      </c>
      <c r="V65" s="50">
        <v>67</v>
      </c>
      <c r="W65" s="12">
        <f t="shared" si="8"/>
        <v>638</v>
      </c>
      <c r="X65" s="81">
        <f t="shared" si="11"/>
        <v>3.8355453097416651E-3</v>
      </c>
      <c r="Y65" s="82">
        <f t="shared" si="12"/>
        <v>3.0800096692301881E-3</v>
      </c>
      <c r="Z65" s="83">
        <v>11476</v>
      </c>
      <c r="AA65" s="74">
        <f t="shared" si="16"/>
        <v>0</v>
      </c>
      <c r="AB65" s="74">
        <f t="shared" si="9"/>
        <v>0</v>
      </c>
      <c r="AC65" s="147">
        <f t="shared" si="10"/>
        <v>0</v>
      </c>
      <c r="AD65" s="147">
        <f t="shared" si="17"/>
        <v>0</v>
      </c>
      <c r="AE65" s="147">
        <f t="shared" si="18"/>
        <v>0</v>
      </c>
      <c r="AF65" s="213">
        <f t="shared" si="13"/>
        <v>3.0568133832183575E-4</v>
      </c>
      <c r="AG65" s="213">
        <f t="shared" si="14"/>
        <v>6.2414782767614379E-4</v>
      </c>
      <c r="AH65" s="213">
        <f t="shared" si="15"/>
        <v>6.4553389849409731E-3</v>
      </c>
      <c r="AJ65" s="364"/>
    </row>
    <row r="66" spans="1:36" s="8" customFormat="1" x14ac:dyDescent="1.25">
      <c r="A66" s="207">
        <v>247</v>
      </c>
      <c r="B66" s="65">
        <v>11500</v>
      </c>
      <c r="C66" s="207">
        <v>247</v>
      </c>
      <c r="D66" s="19">
        <v>62</v>
      </c>
      <c r="E66" s="66" t="s">
        <v>473</v>
      </c>
      <c r="F66" s="20" t="s">
        <v>178</v>
      </c>
      <c r="G66" s="20" t="s">
        <v>274</v>
      </c>
      <c r="H66" s="21">
        <v>18</v>
      </c>
      <c r="I66" s="18">
        <v>4939405.6696990002</v>
      </c>
      <c r="J66" s="18">
        <v>4864692</v>
      </c>
      <c r="K66" s="18" t="s">
        <v>293</v>
      </c>
      <c r="L66" s="167">
        <v>41</v>
      </c>
      <c r="M66" s="53">
        <v>4864692</v>
      </c>
      <c r="N66" s="52">
        <v>5000000</v>
      </c>
      <c r="O66" s="53">
        <v>1000000</v>
      </c>
      <c r="P66" s="208">
        <v>1.72</v>
      </c>
      <c r="Q66" s="208">
        <v>5.18</v>
      </c>
      <c r="R66" s="208">
        <v>27.45</v>
      </c>
      <c r="S66" s="209">
        <v>1844</v>
      </c>
      <c r="T66" s="209">
        <v>79</v>
      </c>
      <c r="U66" s="209">
        <v>9</v>
      </c>
      <c r="V66" s="209">
        <v>21</v>
      </c>
      <c r="W66" s="18">
        <f t="shared" si="8"/>
        <v>1853</v>
      </c>
      <c r="X66" s="81">
        <f t="shared" si="11"/>
        <v>0.15189578405653181</v>
      </c>
      <c r="Y66" s="82">
        <f t="shared" si="12"/>
        <v>0.1219749594461</v>
      </c>
      <c r="Z66" s="83">
        <v>11500</v>
      </c>
      <c r="AA66" s="74">
        <f t="shared" si="16"/>
        <v>0</v>
      </c>
      <c r="AB66" s="74">
        <f t="shared" si="9"/>
        <v>0</v>
      </c>
      <c r="AC66" s="147">
        <f t="shared" si="10"/>
        <v>0</v>
      </c>
      <c r="AD66" s="147">
        <f t="shared" si="17"/>
        <v>0</v>
      </c>
      <c r="AE66" s="147">
        <f t="shared" si="18"/>
        <v>0</v>
      </c>
      <c r="AF66" s="213">
        <f t="shared" si="13"/>
        <v>3.3070980832561356E-3</v>
      </c>
      <c r="AG66" s="213">
        <f t="shared" si="14"/>
        <v>9.9597488786434783E-3</v>
      </c>
      <c r="AH66" s="213">
        <f t="shared" si="15"/>
        <v>5.2778978131035423E-2</v>
      </c>
      <c r="AJ66" s="364"/>
    </row>
    <row r="67" spans="1:36" s="5" customFormat="1" x14ac:dyDescent="1.25">
      <c r="A67" s="80">
        <v>249</v>
      </c>
      <c r="B67" s="65">
        <v>11499</v>
      </c>
      <c r="C67" s="80">
        <v>249</v>
      </c>
      <c r="D67" s="16">
        <v>63</v>
      </c>
      <c r="E67" s="65" t="s">
        <v>474</v>
      </c>
      <c r="F67" s="10" t="s">
        <v>16</v>
      </c>
      <c r="G67" s="10" t="s">
        <v>578</v>
      </c>
      <c r="H67" s="11">
        <v>15</v>
      </c>
      <c r="I67" s="12">
        <v>133338.48000000001</v>
      </c>
      <c r="J67" s="12">
        <v>1510242.8367999999</v>
      </c>
      <c r="K67" s="12" t="s">
        <v>294</v>
      </c>
      <c r="L67" s="166">
        <v>41</v>
      </c>
      <c r="M67" s="51">
        <v>133272400</v>
      </c>
      <c r="N67" s="51">
        <v>1000000000</v>
      </c>
      <c r="O67" s="51">
        <v>11332</v>
      </c>
      <c r="P67" s="198">
        <v>1.71</v>
      </c>
      <c r="Q67" s="198">
        <v>5.61</v>
      </c>
      <c r="R67" s="198">
        <v>25.71</v>
      </c>
      <c r="S67" s="50">
        <v>28</v>
      </c>
      <c r="T67" s="50">
        <v>8</v>
      </c>
      <c r="U67" s="50">
        <v>3</v>
      </c>
      <c r="V67" s="50">
        <v>92</v>
      </c>
      <c r="W67" s="12">
        <f t="shared" si="8"/>
        <v>31</v>
      </c>
      <c r="X67" s="81">
        <f t="shared" si="11"/>
        <v>4.7752933012309056E-3</v>
      </c>
      <c r="Y67" s="82">
        <f t="shared" si="12"/>
        <v>3.8346436695312971E-3</v>
      </c>
      <c r="Z67" s="83">
        <v>11499</v>
      </c>
      <c r="AA67" s="74">
        <f t="shared" si="16"/>
        <v>0</v>
      </c>
      <c r="AB67" s="74">
        <f t="shared" si="9"/>
        <v>0</v>
      </c>
      <c r="AC67" s="147">
        <f t="shared" si="10"/>
        <v>0</v>
      </c>
      <c r="AD67" s="147">
        <f t="shared" si="17"/>
        <v>0</v>
      </c>
      <c r="AE67" s="147">
        <f t="shared" si="18"/>
        <v>0</v>
      </c>
      <c r="AF67" s="213">
        <f t="shared" si="13"/>
        <v>1.0207189431381061E-3</v>
      </c>
      <c r="AG67" s="213">
        <f t="shared" si="14"/>
        <v>3.3486744274881727E-3</v>
      </c>
      <c r="AH67" s="213">
        <f t="shared" si="15"/>
        <v>1.5346598846830824E-2</v>
      </c>
      <c r="AJ67" s="364"/>
    </row>
    <row r="68" spans="1:36" s="8" customFormat="1" x14ac:dyDescent="1.25">
      <c r="A68" s="207">
        <v>248</v>
      </c>
      <c r="B68" s="65">
        <v>11495</v>
      </c>
      <c r="C68" s="207">
        <v>248</v>
      </c>
      <c r="D68" s="19">
        <v>64</v>
      </c>
      <c r="E68" s="66" t="s">
        <v>401</v>
      </c>
      <c r="F68" s="20" t="s">
        <v>292</v>
      </c>
      <c r="G68" s="20" t="s">
        <v>274</v>
      </c>
      <c r="H68" s="21">
        <v>15</v>
      </c>
      <c r="I68" s="18">
        <v>20491045.289517999</v>
      </c>
      <c r="J68" s="18">
        <v>49082651.813616998</v>
      </c>
      <c r="K68" s="18" t="s">
        <v>295</v>
      </c>
      <c r="L68" s="167">
        <v>41</v>
      </c>
      <c r="M68" s="53">
        <v>48924838</v>
      </c>
      <c r="N68" s="52">
        <v>50000000</v>
      </c>
      <c r="O68" s="53">
        <v>1003225</v>
      </c>
      <c r="P68" s="208">
        <v>1.76</v>
      </c>
      <c r="Q68" s="208">
        <v>5.48</v>
      </c>
      <c r="R68" s="208">
        <v>22.52</v>
      </c>
      <c r="S68" s="209">
        <v>9633</v>
      </c>
      <c r="T68" s="209">
        <v>52</v>
      </c>
      <c r="U68" s="209">
        <v>72</v>
      </c>
      <c r="V68" s="209">
        <v>48</v>
      </c>
      <c r="W68" s="18">
        <f t="shared" si="8"/>
        <v>9705</v>
      </c>
      <c r="X68" s="81">
        <f t="shared" si="11"/>
        <v>1.0087757694037305</v>
      </c>
      <c r="Y68" s="82">
        <f t="shared" si="12"/>
        <v>0.81006450789597906</v>
      </c>
      <c r="Z68" s="83">
        <v>11495</v>
      </c>
      <c r="AA68" s="74">
        <f t="shared" si="16"/>
        <v>0</v>
      </c>
      <c r="AB68" s="74">
        <f t="shared" si="9"/>
        <v>0</v>
      </c>
      <c r="AC68" s="147">
        <f t="shared" si="10"/>
        <v>0</v>
      </c>
      <c r="AD68" s="147">
        <f t="shared" si="17"/>
        <v>0</v>
      </c>
      <c r="AE68" s="147">
        <f t="shared" si="18"/>
        <v>0</v>
      </c>
      <c r="AF68" s="213">
        <f t="shared" si="13"/>
        <v>3.4143179887510873E-2</v>
      </c>
      <c r="AG68" s="213">
        <f t="shared" si="14"/>
        <v>0.1063094464679316</v>
      </c>
      <c r="AH68" s="213">
        <f t="shared" si="15"/>
        <v>0.43687750628792327</v>
      </c>
      <c r="AJ68" s="364"/>
    </row>
    <row r="69" spans="1:36" s="5" customFormat="1" x14ac:dyDescent="1.25">
      <c r="A69" s="80">
        <v>250</v>
      </c>
      <c r="B69" s="65">
        <v>11517</v>
      </c>
      <c r="C69" s="80">
        <v>250</v>
      </c>
      <c r="D69" s="16">
        <v>65</v>
      </c>
      <c r="E69" s="65" t="s">
        <v>475</v>
      </c>
      <c r="F69" s="10" t="s">
        <v>44</v>
      </c>
      <c r="G69" s="10" t="s">
        <v>274</v>
      </c>
      <c r="H69" s="11">
        <v>15</v>
      </c>
      <c r="I69" s="12">
        <v>70748055.672101006</v>
      </c>
      <c r="J69" s="12">
        <v>76592057.787613004</v>
      </c>
      <c r="K69" s="12" t="s">
        <v>298</v>
      </c>
      <c r="L69" s="166">
        <v>38</v>
      </c>
      <c r="M69" s="51">
        <v>75928166</v>
      </c>
      <c r="N69" s="51">
        <v>100000000</v>
      </c>
      <c r="O69" s="51">
        <v>1008743</v>
      </c>
      <c r="P69" s="198">
        <v>1.62</v>
      </c>
      <c r="Q69" s="198">
        <v>5.67</v>
      </c>
      <c r="R69" s="198">
        <v>28.99</v>
      </c>
      <c r="S69" s="50">
        <v>34598</v>
      </c>
      <c r="T69" s="50">
        <v>82</v>
      </c>
      <c r="U69" s="50">
        <v>100</v>
      </c>
      <c r="V69" s="50">
        <v>18</v>
      </c>
      <c r="W69" s="12">
        <f t="shared" ref="W69:W80" si="19">S69+U69</f>
        <v>34698</v>
      </c>
      <c r="X69" s="81">
        <f t="shared" ref="X69:X86" si="20">T69*J69/$J$89</f>
        <v>2.4823377397176993</v>
      </c>
      <c r="Y69" s="82">
        <f t="shared" ref="Y69:Y84" si="21">T69*J69/$J$184</f>
        <v>1.9933604281005035</v>
      </c>
      <c r="Z69" s="83">
        <v>11517</v>
      </c>
      <c r="AA69" s="74">
        <f t="shared" ref="AA69:AA108" si="22">IF(M69&gt;N69,1,0)</f>
        <v>0</v>
      </c>
      <c r="AB69" s="74">
        <f t="shared" ref="AB69:AB111" si="23">IF(W69=0,1,0)</f>
        <v>0</v>
      </c>
      <c r="AC69" s="147">
        <f t="shared" ref="AC69:AC111" si="24">IF((T69+V69)=100,0,1)</f>
        <v>0</v>
      </c>
      <c r="AD69" s="147">
        <f t="shared" ref="AD69:AD108" si="25">IF(J69=0,1,0)</f>
        <v>0</v>
      </c>
      <c r="AE69" s="147">
        <f t="shared" ref="AE69:AE108" si="26">IF(M69=0,1,0)</f>
        <v>0</v>
      </c>
      <c r="AF69" s="213">
        <f t="shared" ref="AF69:AF86" si="27">$J69/$J$89*P69</f>
        <v>4.9041306565154548E-2</v>
      </c>
      <c r="AG69" s="213">
        <f t="shared" ref="AG69:AG86" si="28">$J69/$J$89*Q69</f>
        <v>0.17164457297804089</v>
      </c>
      <c r="AH69" s="213">
        <f t="shared" ref="AH69:AH86" si="29">$J69/$J$89*R69</f>
        <v>0.87759720822458653</v>
      </c>
      <c r="AJ69" s="364"/>
    </row>
    <row r="70" spans="1:36" s="8" customFormat="1" x14ac:dyDescent="1.25">
      <c r="A70" s="207">
        <v>254</v>
      </c>
      <c r="B70" s="65">
        <v>11513</v>
      </c>
      <c r="C70" s="207">
        <v>254</v>
      </c>
      <c r="D70" s="19">
        <v>66</v>
      </c>
      <c r="E70" s="66" t="s">
        <v>476</v>
      </c>
      <c r="F70" s="20" t="s">
        <v>41</v>
      </c>
      <c r="G70" s="20" t="s">
        <v>291</v>
      </c>
      <c r="H70" s="21" t="s">
        <v>24</v>
      </c>
      <c r="I70" s="18">
        <v>20457051.814746998</v>
      </c>
      <c r="J70" s="18">
        <v>73068006.837386996</v>
      </c>
      <c r="K70" s="18" t="s">
        <v>299</v>
      </c>
      <c r="L70" s="167">
        <v>37</v>
      </c>
      <c r="M70" s="53">
        <v>7232900000</v>
      </c>
      <c r="N70" s="52">
        <v>8000000000</v>
      </c>
      <c r="O70" s="53">
        <v>10103</v>
      </c>
      <c r="P70" s="208">
        <v>1.54</v>
      </c>
      <c r="Q70" s="208">
        <v>5.64</v>
      </c>
      <c r="R70" s="208">
        <v>21.36</v>
      </c>
      <c r="S70" s="209">
        <v>2982</v>
      </c>
      <c r="T70" s="209">
        <v>26.364170912500001</v>
      </c>
      <c r="U70" s="209">
        <v>220</v>
      </c>
      <c r="V70" s="209">
        <v>73.635829087499999</v>
      </c>
      <c r="W70" s="18">
        <f t="shared" si="19"/>
        <v>3202</v>
      </c>
      <c r="X70" s="81">
        <f t="shared" si="20"/>
        <v>0.76138560034750002</v>
      </c>
      <c r="Y70" s="82">
        <f t="shared" si="21"/>
        <v>0.61140589452217398</v>
      </c>
      <c r="Z70" s="83">
        <v>11513</v>
      </c>
      <c r="AA70" s="74">
        <f t="shared" si="22"/>
        <v>0</v>
      </c>
      <c r="AB70" s="74">
        <f t="shared" si="23"/>
        <v>0</v>
      </c>
      <c r="AC70" s="147">
        <f t="shared" si="24"/>
        <v>0</v>
      </c>
      <c r="AD70" s="147">
        <f t="shared" si="25"/>
        <v>0</v>
      </c>
      <c r="AE70" s="147">
        <f t="shared" si="26"/>
        <v>0</v>
      </c>
      <c r="AF70" s="213">
        <f t="shared" si="27"/>
        <v>4.4474519165676421E-2</v>
      </c>
      <c r="AG70" s="213">
        <f t="shared" si="28"/>
        <v>0.16288070655481493</v>
      </c>
      <c r="AH70" s="213">
        <f t="shared" si="29"/>
        <v>0.61686735673951187</v>
      </c>
      <c r="AJ70" s="364"/>
    </row>
    <row r="71" spans="1:36" s="5" customFormat="1" x14ac:dyDescent="1.25">
      <c r="A71" s="80">
        <v>255</v>
      </c>
      <c r="B71" s="65">
        <v>11521</v>
      </c>
      <c r="C71" s="80">
        <v>255</v>
      </c>
      <c r="D71" s="16">
        <v>67</v>
      </c>
      <c r="E71" s="65" t="s">
        <v>477</v>
      </c>
      <c r="F71" s="10" t="s">
        <v>173</v>
      </c>
      <c r="G71" s="10" t="s">
        <v>274</v>
      </c>
      <c r="H71" s="11">
        <v>18</v>
      </c>
      <c r="I71" s="12">
        <v>2947631.4762980002</v>
      </c>
      <c r="J71" s="12">
        <v>2734862.7918810002</v>
      </c>
      <c r="K71" s="12" t="s">
        <v>301</v>
      </c>
      <c r="L71" s="166">
        <v>36</v>
      </c>
      <c r="M71" s="51">
        <v>2714854</v>
      </c>
      <c r="N71" s="51">
        <v>3000000</v>
      </c>
      <c r="O71" s="51">
        <v>1007370</v>
      </c>
      <c r="P71" s="198">
        <v>0</v>
      </c>
      <c r="Q71" s="198">
        <v>0</v>
      </c>
      <c r="R71" s="198">
        <v>0</v>
      </c>
      <c r="S71" s="50">
        <v>3539</v>
      </c>
      <c r="T71" s="50">
        <v>91</v>
      </c>
      <c r="U71" s="50">
        <v>14</v>
      </c>
      <c r="V71" s="50">
        <v>9</v>
      </c>
      <c r="W71" s="12">
        <f t="shared" si="19"/>
        <v>3553</v>
      </c>
      <c r="X71" s="81">
        <f t="shared" si="20"/>
        <v>9.8364913600165305E-2</v>
      </c>
      <c r="Y71" s="82">
        <f t="shared" si="21"/>
        <v>7.8988738376266687E-2</v>
      </c>
      <c r="Z71" s="83">
        <v>11521</v>
      </c>
      <c r="AA71" s="74">
        <f t="shared" si="22"/>
        <v>0</v>
      </c>
      <c r="AB71" s="74">
        <f t="shared" si="23"/>
        <v>0</v>
      </c>
      <c r="AC71" s="147">
        <f t="shared" si="24"/>
        <v>0</v>
      </c>
      <c r="AD71" s="147">
        <f t="shared" si="25"/>
        <v>0</v>
      </c>
      <c r="AE71" s="147">
        <f t="shared" si="26"/>
        <v>0</v>
      </c>
      <c r="AF71" s="213">
        <f t="shared" si="27"/>
        <v>0</v>
      </c>
      <c r="AG71" s="213">
        <f t="shared" si="28"/>
        <v>0</v>
      </c>
      <c r="AH71" s="213">
        <f t="shared" si="29"/>
        <v>0</v>
      </c>
      <c r="AJ71" s="364"/>
    </row>
    <row r="72" spans="1:36" s="8" customFormat="1" x14ac:dyDescent="1.25">
      <c r="A72" s="207">
        <v>259</v>
      </c>
      <c r="B72" s="65">
        <v>11518</v>
      </c>
      <c r="C72" s="207">
        <v>259</v>
      </c>
      <c r="D72" s="19">
        <v>68</v>
      </c>
      <c r="E72" s="66" t="s">
        <v>478</v>
      </c>
      <c r="F72" s="20" t="s">
        <v>597</v>
      </c>
      <c r="G72" s="20" t="s">
        <v>291</v>
      </c>
      <c r="H72" s="21" t="s">
        <v>24</v>
      </c>
      <c r="I72" s="18">
        <v>1659842.949303</v>
      </c>
      <c r="J72" s="18">
        <v>1936754.279267</v>
      </c>
      <c r="K72" s="18" t="s">
        <v>315</v>
      </c>
      <c r="L72" s="167">
        <v>33</v>
      </c>
      <c r="M72" s="53">
        <v>93202000</v>
      </c>
      <c r="N72" s="52">
        <v>300000000</v>
      </c>
      <c r="O72" s="53">
        <v>20781</v>
      </c>
      <c r="P72" s="208">
        <v>2.1800000000000002</v>
      </c>
      <c r="Q72" s="208">
        <v>5.36</v>
      </c>
      <c r="R72" s="208">
        <v>31.29</v>
      </c>
      <c r="S72" s="209">
        <v>770</v>
      </c>
      <c r="T72" s="209">
        <v>9.4318483333333329</v>
      </c>
      <c r="U72" s="209">
        <v>48</v>
      </c>
      <c r="V72" s="209">
        <v>90.568151666666665</v>
      </c>
      <c r="W72" s="18">
        <f t="shared" si="19"/>
        <v>818</v>
      </c>
      <c r="X72" s="81">
        <f t="shared" si="20"/>
        <v>7.2199570264332808E-3</v>
      </c>
      <c r="Y72" s="82">
        <f t="shared" si="21"/>
        <v>5.7977512079863047E-3</v>
      </c>
      <c r="Z72" s="83">
        <v>11518</v>
      </c>
      <c r="AA72" s="74">
        <f t="shared" si="22"/>
        <v>0</v>
      </c>
      <c r="AB72" s="74">
        <f t="shared" si="23"/>
        <v>0</v>
      </c>
      <c r="AC72" s="147">
        <f t="shared" si="24"/>
        <v>0</v>
      </c>
      <c r="AD72" s="147">
        <f t="shared" si="25"/>
        <v>0</v>
      </c>
      <c r="AE72" s="147">
        <f t="shared" si="26"/>
        <v>0</v>
      </c>
      <c r="AF72" s="213">
        <f t="shared" si="27"/>
        <v>1.6687616002050382E-3</v>
      </c>
      <c r="AG72" s="213">
        <f t="shared" si="28"/>
        <v>4.1030101729811952E-3</v>
      </c>
      <c r="AH72" s="213">
        <f t="shared" si="29"/>
        <v>2.3952087371750294E-2</v>
      </c>
      <c r="AJ72" s="364"/>
    </row>
    <row r="73" spans="1:36" s="5" customFormat="1" x14ac:dyDescent="1.25">
      <c r="A73" s="80">
        <v>262</v>
      </c>
      <c r="B73" s="65">
        <v>11551</v>
      </c>
      <c r="C73" s="80">
        <v>262</v>
      </c>
      <c r="D73" s="16">
        <v>69</v>
      </c>
      <c r="E73" s="65" t="s">
        <v>479</v>
      </c>
      <c r="F73" s="10" t="s">
        <v>33</v>
      </c>
      <c r="G73" s="10" t="s">
        <v>274</v>
      </c>
      <c r="H73" s="11">
        <v>20</v>
      </c>
      <c r="I73" s="12">
        <v>2856000.5000300002</v>
      </c>
      <c r="J73" s="12">
        <v>9531988.7047230005</v>
      </c>
      <c r="K73" s="12" t="s">
        <v>321</v>
      </c>
      <c r="L73" s="166">
        <v>31</v>
      </c>
      <c r="M73" s="51">
        <v>9448955</v>
      </c>
      <c r="N73" s="51">
        <v>15000000</v>
      </c>
      <c r="O73" s="51">
        <v>1008787</v>
      </c>
      <c r="P73" s="198">
        <v>1.78</v>
      </c>
      <c r="Q73" s="198">
        <v>7.19</v>
      </c>
      <c r="R73" s="198">
        <v>29.99</v>
      </c>
      <c r="S73" s="50">
        <v>2566</v>
      </c>
      <c r="T73" s="50">
        <v>88</v>
      </c>
      <c r="U73" s="50">
        <v>12</v>
      </c>
      <c r="V73" s="50">
        <v>12</v>
      </c>
      <c r="W73" s="12">
        <f t="shared" si="19"/>
        <v>2578</v>
      </c>
      <c r="X73" s="81">
        <f t="shared" si="20"/>
        <v>0.33153506687752854</v>
      </c>
      <c r="Y73" s="82">
        <f t="shared" si="21"/>
        <v>0.26622843147704628</v>
      </c>
      <c r="Z73" s="83">
        <v>11551</v>
      </c>
      <c r="AA73" s="74">
        <f t="shared" si="22"/>
        <v>0</v>
      </c>
      <c r="AB73" s="74">
        <f t="shared" si="23"/>
        <v>0</v>
      </c>
      <c r="AC73" s="147">
        <f t="shared" si="24"/>
        <v>0</v>
      </c>
      <c r="AD73" s="147">
        <f t="shared" si="25"/>
        <v>0</v>
      </c>
      <c r="AE73" s="147">
        <f t="shared" si="26"/>
        <v>0</v>
      </c>
      <c r="AF73" s="213">
        <f t="shared" si="27"/>
        <v>6.7060502163863731E-3</v>
      </c>
      <c r="AG73" s="213">
        <f t="shared" si="28"/>
        <v>2.7087921941470802E-2</v>
      </c>
      <c r="AH73" s="213">
        <f t="shared" si="29"/>
        <v>0.11298564381428501</v>
      </c>
      <c r="AJ73" s="364"/>
    </row>
    <row r="74" spans="1:36" s="8" customFormat="1" x14ac:dyDescent="1.25">
      <c r="A74" s="207">
        <v>261</v>
      </c>
      <c r="B74" s="65">
        <v>11562</v>
      </c>
      <c r="C74" s="207">
        <v>261</v>
      </c>
      <c r="D74" s="19">
        <v>70</v>
      </c>
      <c r="E74" s="66" t="s">
        <v>480</v>
      </c>
      <c r="F74" s="20" t="s">
        <v>288</v>
      </c>
      <c r="G74" s="20" t="s">
        <v>300</v>
      </c>
      <c r="H74" s="21" t="s">
        <v>24</v>
      </c>
      <c r="I74" s="18">
        <v>1045568.350486</v>
      </c>
      <c r="J74" s="18">
        <v>1460971.65</v>
      </c>
      <c r="K74" s="18" t="s">
        <v>322</v>
      </c>
      <c r="L74" s="167">
        <v>31</v>
      </c>
      <c r="M74" s="53">
        <v>146097165</v>
      </c>
      <c r="N74" s="52">
        <v>300000000</v>
      </c>
      <c r="O74" s="53">
        <v>10000</v>
      </c>
      <c r="P74" s="208">
        <v>1.56</v>
      </c>
      <c r="Q74" s="208">
        <v>4.1399999999999997</v>
      </c>
      <c r="R74" s="208">
        <v>26.01</v>
      </c>
      <c r="S74" s="209">
        <v>2615</v>
      </c>
      <c r="T74" s="209">
        <v>67</v>
      </c>
      <c r="U74" s="209">
        <v>9</v>
      </c>
      <c r="V74" s="209">
        <v>33</v>
      </c>
      <c r="W74" s="18">
        <f t="shared" si="19"/>
        <v>2624</v>
      </c>
      <c r="X74" s="81">
        <f t="shared" si="20"/>
        <v>3.8688319980476588E-2</v>
      </c>
      <c r="Y74" s="82">
        <f t="shared" si="21"/>
        <v>3.106739459536333E-2</v>
      </c>
      <c r="Z74" s="83">
        <v>11562</v>
      </c>
      <c r="AA74" s="74">
        <f t="shared" si="22"/>
        <v>0</v>
      </c>
      <c r="AB74" s="74">
        <f t="shared" si="23"/>
        <v>0</v>
      </c>
      <c r="AC74" s="147">
        <f t="shared" si="24"/>
        <v>0</v>
      </c>
      <c r="AD74" s="147">
        <f t="shared" si="25"/>
        <v>0</v>
      </c>
      <c r="AE74" s="147">
        <f t="shared" si="26"/>
        <v>0</v>
      </c>
      <c r="AF74" s="213">
        <f t="shared" si="27"/>
        <v>9.0080267417229061E-4</v>
      </c>
      <c r="AG74" s="213">
        <f t="shared" si="28"/>
        <v>2.3905917122264632E-3</v>
      </c>
      <c r="AH74" s="213">
        <f t="shared" si="29"/>
        <v>1.5019152278988E-2</v>
      </c>
      <c r="AJ74" s="364"/>
    </row>
    <row r="75" spans="1:36" s="5" customFormat="1" x14ac:dyDescent="1.25">
      <c r="A75" s="80">
        <v>263</v>
      </c>
      <c r="B75" s="65">
        <v>11569</v>
      </c>
      <c r="C75" s="80">
        <v>263</v>
      </c>
      <c r="D75" s="16">
        <v>71</v>
      </c>
      <c r="E75" s="65" t="s">
        <v>481</v>
      </c>
      <c r="F75" s="10" t="s">
        <v>269</v>
      </c>
      <c r="G75" s="10" t="s">
        <v>291</v>
      </c>
      <c r="H75" s="11" t="s">
        <v>24</v>
      </c>
      <c r="I75" s="12">
        <v>4541795.7047870001</v>
      </c>
      <c r="J75" s="12">
        <v>4671794.2889069999</v>
      </c>
      <c r="K75" s="12" t="s">
        <v>326</v>
      </c>
      <c r="L75" s="166">
        <v>28</v>
      </c>
      <c r="M75" s="51">
        <v>319455500</v>
      </c>
      <c r="N75" s="51">
        <v>500000000</v>
      </c>
      <c r="O75" s="51">
        <v>14625</v>
      </c>
      <c r="P75" s="198">
        <v>-0.56999999999999995</v>
      </c>
      <c r="Q75" s="198">
        <v>8.7799999999999994</v>
      </c>
      <c r="R75" s="198"/>
      <c r="S75" s="50">
        <v>959</v>
      </c>
      <c r="T75" s="50">
        <v>11.739117200000001</v>
      </c>
      <c r="U75" s="50">
        <v>59</v>
      </c>
      <c r="V75" s="50">
        <v>88.26088279999999</v>
      </c>
      <c r="W75" s="12">
        <f t="shared" si="19"/>
        <v>1018</v>
      </c>
      <c r="X75" s="81">
        <f t="shared" si="20"/>
        <v>2.1676164079799776E-2</v>
      </c>
      <c r="Y75" s="82">
        <f t="shared" si="21"/>
        <v>1.74063371870583E-2</v>
      </c>
      <c r="Z75" s="83">
        <v>11569</v>
      </c>
      <c r="AA75" s="74">
        <f t="shared" si="22"/>
        <v>0</v>
      </c>
      <c r="AB75" s="74">
        <f t="shared" si="23"/>
        <v>0</v>
      </c>
      <c r="AC75" s="147">
        <f t="shared" si="24"/>
        <v>0</v>
      </c>
      <c r="AD75" s="147">
        <f t="shared" si="25"/>
        <v>0</v>
      </c>
      <c r="AE75" s="147">
        <f t="shared" si="26"/>
        <v>0</v>
      </c>
      <c r="AF75" s="213">
        <f t="shared" si="27"/>
        <v>-1.0524993758036481E-3</v>
      </c>
      <c r="AG75" s="213">
        <f t="shared" si="28"/>
        <v>1.6212183367642161E-2</v>
      </c>
      <c r="AH75" s="213">
        <f t="shared" si="29"/>
        <v>0</v>
      </c>
      <c r="AJ75" s="364"/>
    </row>
    <row r="76" spans="1:36" s="8" customFormat="1" x14ac:dyDescent="1.25">
      <c r="A76" s="207">
        <v>253</v>
      </c>
      <c r="B76" s="65">
        <v>11588</v>
      </c>
      <c r="C76" s="207">
        <v>253</v>
      </c>
      <c r="D76" s="19">
        <v>72</v>
      </c>
      <c r="E76" s="66" t="s">
        <v>482</v>
      </c>
      <c r="F76" s="20" t="s">
        <v>215</v>
      </c>
      <c r="G76" s="20" t="s">
        <v>291</v>
      </c>
      <c r="H76" s="21" t="s">
        <v>24</v>
      </c>
      <c r="I76" s="18">
        <v>6472923.4021460004</v>
      </c>
      <c r="J76" s="18">
        <v>20836689.240490001</v>
      </c>
      <c r="K76" s="18" t="s">
        <v>328</v>
      </c>
      <c r="L76" s="167">
        <v>24</v>
      </c>
      <c r="M76" s="53">
        <v>1250198538</v>
      </c>
      <c r="N76" s="52">
        <v>1500000000</v>
      </c>
      <c r="O76" s="53">
        <v>16667</v>
      </c>
      <c r="P76" s="208">
        <v>1.45</v>
      </c>
      <c r="Q76" s="208">
        <v>5.43</v>
      </c>
      <c r="R76" s="208">
        <v>30.36</v>
      </c>
      <c r="S76" s="209">
        <v>504</v>
      </c>
      <c r="T76" s="209">
        <v>0.99158646666666661</v>
      </c>
      <c r="U76" s="209">
        <v>44</v>
      </c>
      <c r="V76" s="209">
        <v>99.008413533333325</v>
      </c>
      <c r="W76" s="18">
        <f t="shared" si="19"/>
        <v>548</v>
      </c>
      <c r="X76" s="81">
        <f t="shared" si="20"/>
        <v>8.1662483856970256E-3</v>
      </c>
      <c r="Y76" s="82">
        <f t="shared" si="21"/>
        <v>6.557639646545153E-3</v>
      </c>
      <c r="Z76" s="83">
        <v>11588</v>
      </c>
      <c r="AA76" s="74">
        <f t="shared" si="22"/>
        <v>0</v>
      </c>
      <c r="AB76" s="74">
        <f>IF(W76=0,1,0)</f>
        <v>0</v>
      </c>
      <c r="AC76" s="147">
        <f>IF((T76+V76)=100,0,1)</f>
        <v>0</v>
      </c>
      <c r="AD76" s="147">
        <f t="shared" si="25"/>
        <v>0</v>
      </c>
      <c r="AE76" s="147">
        <f t="shared" si="26"/>
        <v>0</v>
      </c>
      <c r="AF76" s="213">
        <f t="shared" si="27"/>
        <v>1.1941530625227055E-2</v>
      </c>
      <c r="AG76" s="213">
        <f t="shared" si="28"/>
        <v>4.4718973306884763E-2</v>
      </c>
      <c r="AH76" s="213">
        <f t="shared" si="29"/>
        <v>0.25003094467716785</v>
      </c>
      <c r="AJ76" s="364"/>
    </row>
    <row r="77" spans="1:36" s="5" customFormat="1" x14ac:dyDescent="1.25">
      <c r="A77" s="80">
        <v>271</v>
      </c>
      <c r="B77" s="65">
        <v>11621</v>
      </c>
      <c r="C77" s="80">
        <v>271</v>
      </c>
      <c r="D77" s="16">
        <v>73</v>
      </c>
      <c r="E77" s="65" t="s">
        <v>483</v>
      </c>
      <c r="F77" s="10" t="s">
        <v>232</v>
      </c>
      <c r="G77" s="10" t="s">
        <v>300</v>
      </c>
      <c r="H77" s="11" t="s">
        <v>24</v>
      </c>
      <c r="I77" s="12">
        <v>1010907.675326</v>
      </c>
      <c r="J77" s="12">
        <v>2401734.7877119998</v>
      </c>
      <c r="K77" s="12" t="s">
        <v>342</v>
      </c>
      <c r="L77" s="166">
        <v>20</v>
      </c>
      <c r="M77" s="51">
        <v>97338688</v>
      </c>
      <c r="N77" s="51">
        <v>100000000</v>
      </c>
      <c r="O77" s="51">
        <v>24674</v>
      </c>
      <c r="P77" s="198">
        <v>1.43</v>
      </c>
      <c r="Q77" s="198">
        <v>13.31</v>
      </c>
      <c r="R77" s="198">
        <v>85.77</v>
      </c>
      <c r="S77" s="50">
        <v>964</v>
      </c>
      <c r="T77" s="50">
        <v>44</v>
      </c>
      <c r="U77" s="50">
        <v>8</v>
      </c>
      <c r="V77" s="50">
        <v>56.000000000000007</v>
      </c>
      <c r="W77" s="12">
        <f t="shared" si="19"/>
        <v>972</v>
      </c>
      <c r="X77" s="81">
        <f t="shared" si="20"/>
        <v>4.176774270995761E-2</v>
      </c>
      <c r="Y77" s="82">
        <f t="shared" si="21"/>
        <v>3.3540224666842158E-2</v>
      </c>
      <c r="Z77" s="83">
        <v>11621</v>
      </c>
      <c r="AA77" s="74">
        <f t="shared" si="22"/>
        <v>0</v>
      </c>
      <c r="AB77" s="74">
        <f>IF(W77=0,1,0)</f>
        <v>0</v>
      </c>
      <c r="AC77" s="147">
        <f>IF((T77+V77)=100,0,1)</f>
        <v>0</v>
      </c>
      <c r="AD77" s="147">
        <f t="shared" si="25"/>
        <v>0</v>
      </c>
      <c r="AE77" s="147">
        <f t="shared" si="26"/>
        <v>0</v>
      </c>
      <c r="AF77" s="213">
        <f t="shared" si="27"/>
        <v>1.3574516380736221E-3</v>
      </c>
      <c r="AG77" s="213">
        <f t="shared" si="28"/>
        <v>1.2634742169762177E-2</v>
      </c>
      <c r="AH77" s="213">
        <f t="shared" si="29"/>
        <v>8.1418620278024184E-2</v>
      </c>
      <c r="AJ77" s="364"/>
    </row>
    <row r="78" spans="1:36" s="8" customFormat="1" x14ac:dyDescent="1.25">
      <c r="A78" s="207">
        <v>272</v>
      </c>
      <c r="B78" s="65">
        <v>11626</v>
      </c>
      <c r="C78" s="207">
        <v>272</v>
      </c>
      <c r="D78" s="19">
        <v>74</v>
      </c>
      <c r="E78" s="66" t="s">
        <v>484</v>
      </c>
      <c r="F78" s="20" t="s">
        <v>190</v>
      </c>
      <c r="G78" s="20" t="s">
        <v>291</v>
      </c>
      <c r="H78" s="21">
        <v>16</v>
      </c>
      <c r="I78" s="18">
        <v>3712285.9103160002</v>
      </c>
      <c r="J78" s="18">
        <v>7674977.5785360001</v>
      </c>
      <c r="K78" s="18" t="s">
        <v>344</v>
      </c>
      <c r="L78" s="167">
        <v>19</v>
      </c>
      <c r="M78" s="53">
        <v>716216646</v>
      </c>
      <c r="N78" s="52">
        <v>1000000000</v>
      </c>
      <c r="O78" s="53">
        <v>10716</v>
      </c>
      <c r="P78" s="208">
        <v>1.4</v>
      </c>
      <c r="Q78" s="208">
        <v>4.9000000000000004</v>
      </c>
      <c r="R78" s="208">
        <v>24.53</v>
      </c>
      <c r="S78" s="209">
        <v>513</v>
      </c>
      <c r="T78" s="209">
        <v>14.9105934</v>
      </c>
      <c r="U78" s="209">
        <v>59</v>
      </c>
      <c r="V78" s="209">
        <v>85.08940659999999</v>
      </c>
      <c r="W78" s="18">
        <f t="shared" si="19"/>
        <v>572</v>
      </c>
      <c r="X78" s="81">
        <f t="shared" si="20"/>
        <v>4.5230909726092686E-2</v>
      </c>
      <c r="Y78" s="82">
        <f t="shared" si="21"/>
        <v>3.632120808235903E-2</v>
      </c>
      <c r="Z78" s="83">
        <v>11626</v>
      </c>
      <c r="AA78" s="74">
        <f>IF(M78&gt;N78,1,0)</f>
        <v>0</v>
      </c>
      <c r="AB78" s="74">
        <f>IF(W78=0,1,0)</f>
        <v>0</v>
      </c>
      <c r="AC78" s="147">
        <f>IF((T78+V78)=100,0,1)</f>
        <v>0</v>
      </c>
      <c r="AD78" s="147">
        <f>IF(J78=0,1,0)</f>
        <v>0</v>
      </c>
      <c r="AE78" s="147">
        <f>IF(M78=0,1,0)</f>
        <v>0</v>
      </c>
      <c r="AF78" s="213">
        <f t="shared" si="27"/>
        <v>4.246864757007575E-3</v>
      </c>
      <c r="AG78" s="213">
        <f t="shared" si="28"/>
        <v>1.4864026649526515E-2</v>
      </c>
      <c r="AH78" s="213">
        <f t="shared" si="29"/>
        <v>7.4411137492425589E-2</v>
      </c>
      <c r="AJ78" s="364"/>
    </row>
    <row r="79" spans="1:36" s="5" customFormat="1" x14ac:dyDescent="1.25">
      <c r="A79" s="80">
        <v>277</v>
      </c>
      <c r="B79" s="65">
        <v>11661</v>
      </c>
      <c r="C79" s="80">
        <v>277</v>
      </c>
      <c r="D79" s="16">
        <v>75</v>
      </c>
      <c r="E79" s="65" t="s">
        <v>641</v>
      </c>
      <c r="F79" s="10" t="s">
        <v>395</v>
      </c>
      <c r="G79" s="10" t="s">
        <v>300</v>
      </c>
      <c r="H79" s="11" t="s">
        <v>24</v>
      </c>
      <c r="I79" s="12">
        <v>516766.07874700002</v>
      </c>
      <c r="J79" s="12">
        <v>874127.21233400004</v>
      </c>
      <c r="K79" s="12" t="s">
        <v>396</v>
      </c>
      <c r="L79" s="166">
        <v>12</v>
      </c>
      <c r="M79" s="51">
        <v>874327</v>
      </c>
      <c r="N79" s="51">
        <v>1000000</v>
      </c>
      <c r="O79" s="51">
        <v>999771</v>
      </c>
      <c r="P79" s="198">
        <v>3.09</v>
      </c>
      <c r="Q79" s="198">
        <v>5.61</v>
      </c>
      <c r="R79" s="198">
        <v>45.64</v>
      </c>
      <c r="S79" s="50">
        <v>387</v>
      </c>
      <c r="T79" s="50">
        <v>30</v>
      </c>
      <c r="U79" s="50">
        <v>18</v>
      </c>
      <c r="V79" s="50">
        <v>70</v>
      </c>
      <c r="W79" s="12">
        <f t="shared" si="19"/>
        <v>405</v>
      </c>
      <c r="X79" s="81">
        <f t="shared" si="20"/>
        <v>1.0364758202545401E-2</v>
      </c>
      <c r="Y79" s="82">
        <f t="shared" si="21"/>
        <v>8.3230813104963382E-3</v>
      </c>
      <c r="Z79" s="83">
        <v>11661</v>
      </c>
      <c r="AA79" s="74">
        <f>IF(M79&gt;N79,1,0)</f>
        <v>0</v>
      </c>
      <c r="AB79" s="74">
        <f>IF(W79=0,1,0)</f>
        <v>0</v>
      </c>
      <c r="AC79" s="147">
        <f>IF((T79+V79)=100,0,1)</f>
        <v>0</v>
      </c>
      <c r="AD79" s="147">
        <f>IF(J79=0,1,0)</f>
        <v>0</v>
      </c>
      <c r="AE79" s="147">
        <f>IF(M79=0,1,0)</f>
        <v>0</v>
      </c>
      <c r="AF79" s="213">
        <f t="shared" si="27"/>
        <v>1.0675700948621762E-3</v>
      </c>
      <c r="AG79" s="213">
        <f t="shared" si="28"/>
        <v>1.9382097838759899E-3</v>
      </c>
      <c r="AH79" s="213">
        <f t="shared" si="29"/>
        <v>1.5768252145472401E-2</v>
      </c>
      <c r="AJ79" s="364"/>
    </row>
    <row r="80" spans="1:36" s="8" customFormat="1" x14ac:dyDescent="1.25">
      <c r="A80" s="207">
        <v>279</v>
      </c>
      <c r="B80" s="65">
        <v>11660</v>
      </c>
      <c r="C80" s="207">
        <v>279</v>
      </c>
      <c r="D80" s="19">
        <v>76</v>
      </c>
      <c r="E80" s="66" t="s">
        <v>486</v>
      </c>
      <c r="F80" s="20" t="s">
        <v>331</v>
      </c>
      <c r="G80" s="20" t="s">
        <v>300</v>
      </c>
      <c r="H80" s="21" t="s">
        <v>24</v>
      </c>
      <c r="I80" s="18">
        <v>1317848.3359419999</v>
      </c>
      <c r="J80" s="18">
        <v>4751023.5427890001</v>
      </c>
      <c r="K80" s="18" t="s">
        <v>405</v>
      </c>
      <c r="L80" s="167">
        <v>12</v>
      </c>
      <c r="M80" s="53">
        <v>475129194</v>
      </c>
      <c r="N80" s="52">
        <v>500000000</v>
      </c>
      <c r="O80" s="53">
        <v>10000</v>
      </c>
      <c r="P80" s="208">
        <v>1.81</v>
      </c>
      <c r="Q80" s="208">
        <v>5.58</v>
      </c>
      <c r="R80" s="208">
        <v>0</v>
      </c>
      <c r="S80" s="209">
        <v>2447</v>
      </c>
      <c r="T80" s="209">
        <v>37.890403599999999</v>
      </c>
      <c r="U80" s="209">
        <v>40</v>
      </c>
      <c r="V80" s="209">
        <v>62.109596400000001</v>
      </c>
      <c r="W80" s="18">
        <f t="shared" si="19"/>
        <v>2487</v>
      </c>
      <c r="X80" s="81">
        <f t="shared" si="20"/>
        <v>7.1150784617297791E-2</v>
      </c>
      <c r="Y80" s="82">
        <f t="shared" si="21"/>
        <v>5.7135318943566792E-2</v>
      </c>
      <c r="Z80" s="83">
        <v>11660</v>
      </c>
      <c r="AA80" s="74">
        <f t="shared" ref="AA80:AA88" si="30">IF(M80&gt;N80,1,0)</f>
        <v>0</v>
      </c>
      <c r="AB80" s="74">
        <f t="shared" ref="AB80" si="31">IF(W80=0,1,0)</f>
        <v>0</v>
      </c>
      <c r="AC80" s="147">
        <f t="shared" ref="AC80" si="32">IF((T80+V80)=100,0,1)</f>
        <v>0</v>
      </c>
      <c r="AD80" s="147">
        <f t="shared" ref="AD80" si="33">IF(J80=0,1,0)</f>
        <v>0</v>
      </c>
      <c r="AE80" s="147">
        <f t="shared" ref="AE80" si="34">IF(M80=0,1,0)</f>
        <v>0</v>
      </c>
      <c r="AF80" s="213">
        <f t="shared" si="27"/>
        <v>3.3988268247770524E-3</v>
      </c>
      <c r="AG80" s="213">
        <f t="shared" si="28"/>
        <v>1.0478151205666272E-2</v>
      </c>
      <c r="AH80" s="213">
        <f t="shared" si="29"/>
        <v>0</v>
      </c>
      <c r="AJ80" s="364"/>
    </row>
    <row r="81" spans="1:36" s="5" customFormat="1" x14ac:dyDescent="1.25">
      <c r="A81" s="80">
        <v>280</v>
      </c>
      <c r="B81" s="65">
        <v>11665</v>
      </c>
      <c r="C81" s="80">
        <v>280</v>
      </c>
      <c r="D81" s="16">
        <v>77</v>
      </c>
      <c r="E81" s="65" t="s">
        <v>642</v>
      </c>
      <c r="F81" s="10" t="s">
        <v>404</v>
      </c>
      <c r="G81" s="10" t="s">
        <v>300</v>
      </c>
      <c r="H81" s="11">
        <v>18</v>
      </c>
      <c r="I81" s="12">
        <v>459478.08702799998</v>
      </c>
      <c r="J81" s="12">
        <v>1149746.700616</v>
      </c>
      <c r="K81" s="12" t="s">
        <v>406</v>
      </c>
      <c r="L81" s="166">
        <v>12</v>
      </c>
      <c r="M81" s="51">
        <v>1142824</v>
      </c>
      <c r="N81" s="51">
        <v>4000000</v>
      </c>
      <c r="O81" s="51">
        <v>1006057</v>
      </c>
      <c r="P81" s="198">
        <v>1.3</v>
      </c>
      <c r="Q81" s="198">
        <v>5.62</v>
      </c>
      <c r="R81" s="198">
        <v>0</v>
      </c>
      <c r="S81" s="50">
        <v>13325</v>
      </c>
      <c r="T81" s="50">
        <v>62</v>
      </c>
      <c r="U81" s="50">
        <v>10</v>
      </c>
      <c r="V81" s="50">
        <v>38</v>
      </c>
      <c r="W81" s="12">
        <f t="shared" ref="W81:W88" si="35">S81+U81</f>
        <v>13335</v>
      </c>
      <c r="X81" s="81">
        <f t="shared" si="20"/>
        <v>2.8174559927911312E-2</v>
      </c>
      <c r="Y81" s="82">
        <f t="shared" si="21"/>
        <v>2.2624662204842255E-2</v>
      </c>
      <c r="Z81" s="83">
        <v>11665</v>
      </c>
      <c r="AA81" s="74">
        <f t="shared" si="30"/>
        <v>0</v>
      </c>
      <c r="AB81" s="74">
        <f>IF(W81=0,1,0)</f>
        <v>0</v>
      </c>
      <c r="AC81" s="147">
        <f>IF((T81+V81)=100,0,1)</f>
        <v>0</v>
      </c>
      <c r="AD81" s="147">
        <f>IF(J81=0,1,0)</f>
        <v>0</v>
      </c>
      <c r="AE81" s="147">
        <f>IF(M81=0,1,0)</f>
        <v>0</v>
      </c>
      <c r="AF81" s="213">
        <f t="shared" si="27"/>
        <v>5.9075690171426945E-4</v>
      </c>
      <c r="AG81" s="213">
        <f t="shared" si="28"/>
        <v>2.5538875289493803E-3</v>
      </c>
      <c r="AH81" s="213">
        <f t="shared" si="29"/>
        <v>0</v>
      </c>
      <c r="AJ81" s="364"/>
    </row>
    <row r="82" spans="1:36" s="8" customFormat="1" x14ac:dyDescent="1.25">
      <c r="A82" s="207">
        <v>283</v>
      </c>
      <c r="B82" s="65">
        <v>11673</v>
      </c>
      <c r="C82" s="207">
        <v>283</v>
      </c>
      <c r="D82" s="19">
        <v>78</v>
      </c>
      <c r="E82" s="66" t="s">
        <v>488</v>
      </c>
      <c r="F82" s="20" t="s">
        <v>410</v>
      </c>
      <c r="G82" s="20" t="s">
        <v>291</v>
      </c>
      <c r="H82" s="21">
        <v>18</v>
      </c>
      <c r="I82" s="18">
        <v>1020145.76957</v>
      </c>
      <c r="J82" s="18">
        <v>4912780.8268590001</v>
      </c>
      <c r="K82" s="18" t="s">
        <v>412</v>
      </c>
      <c r="L82" s="167">
        <v>10</v>
      </c>
      <c r="M82" s="53">
        <v>491299990</v>
      </c>
      <c r="N82" s="52">
        <v>500000000</v>
      </c>
      <c r="O82" s="53">
        <v>10000</v>
      </c>
      <c r="P82" s="208">
        <v>1.79</v>
      </c>
      <c r="Q82" s="208">
        <v>5.0199999999999996</v>
      </c>
      <c r="R82" s="208">
        <v>0</v>
      </c>
      <c r="S82" s="209">
        <v>672</v>
      </c>
      <c r="T82" s="209">
        <v>34.496532200000004</v>
      </c>
      <c r="U82" s="209">
        <v>34</v>
      </c>
      <c r="V82" s="209">
        <v>65.50346780000001</v>
      </c>
      <c r="W82" s="18">
        <f t="shared" si="35"/>
        <v>706</v>
      </c>
      <c r="X82" s="81">
        <f t="shared" si="20"/>
        <v>6.6983233520789387E-2</v>
      </c>
      <c r="Y82" s="82">
        <f t="shared" si="21"/>
        <v>5.3788702846592228E-2</v>
      </c>
      <c r="Z82" s="83"/>
      <c r="AA82" s="74">
        <f t="shared" si="30"/>
        <v>0</v>
      </c>
      <c r="AB82" s="74"/>
      <c r="AC82" s="147"/>
      <c r="AD82" s="147"/>
      <c r="AE82" s="147"/>
      <c r="AF82" s="213">
        <f t="shared" si="27"/>
        <v>3.4757113354777435E-3</v>
      </c>
      <c r="AG82" s="213">
        <f t="shared" si="28"/>
        <v>9.7475256447476372E-3</v>
      </c>
      <c r="AH82" s="213">
        <f t="shared" si="29"/>
        <v>0</v>
      </c>
      <c r="AJ82" s="364"/>
    </row>
    <row r="83" spans="1:36" s="5" customFormat="1" x14ac:dyDescent="1.25">
      <c r="A83" s="80">
        <v>300</v>
      </c>
      <c r="B83" s="65">
        <v>11692</v>
      </c>
      <c r="C83" s="80">
        <v>300</v>
      </c>
      <c r="D83" s="16">
        <v>79</v>
      </c>
      <c r="E83" s="65" t="s">
        <v>587</v>
      </c>
      <c r="F83" s="10" t="s">
        <v>579</v>
      </c>
      <c r="G83" s="10" t="s">
        <v>291</v>
      </c>
      <c r="H83" s="11"/>
      <c r="I83" s="12">
        <v>433189</v>
      </c>
      <c r="J83" s="12">
        <v>1300282.847177</v>
      </c>
      <c r="K83" s="12" t="s">
        <v>582</v>
      </c>
      <c r="L83" s="166">
        <v>6</v>
      </c>
      <c r="M83" s="51">
        <v>111024332</v>
      </c>
      <c r="N83" s="51">
        <v>250000000</v>
      </c>
      <c r="O83" s="51">
        <v>11712</v>
      </c>
      <c r="P83" s="198">
        <v>0.77</v>
      </c>
      <c r="Q83" s="198">
        <v>5.55</v>
      </c>
      <c r="R83" s="198">
        <v>0</v>
      </c>
      <c r="S83" s="50">
        <v>510</v>
      </c>
      <c r="T83" s="50">
        <v>9.4904460000000004</v>
      </c>
      <c r="U83" s="50">
        <v>15</v>
      </c>
      <c r="V83" s="50">
        <v>90.509554000000009</v>
      </c>
      <c r="W83" s="12">
        <f t="shared" si="35"/>
        <v>525</v>
      </c>
      <c r="X83" s="81">
        <f t="shared" si="20"/>
        <v>4.8773928333939653E-3</v>
      </c>
      <c r="Y83" s="82">
        <f t="shared" si="21"/>
        <v>3.9166313716417133E-3</v>
      </c>
      <c r="Z83" s="83"/>
      <c r="AA83" s="74">
        <f t="shared" si="30"/>
        <v>0</v>
      </c>
      <c r="AB83" s="74"/>
      <c r="AC83" s="147"/>
      <c r="AD83" s="147"/>
      <c r="AE83" s="147"/>
      <c r="AF83" s="213">
        <f t="shared" si="27"/>
        <v>3.9572349726381184E-4</v>
      </c>
      <c r="AG83" s="213">
        <f t="shared" si="28"/>
        <v>2.8522927400183836E-3</v>
      </c>
      <c r="AH83" s="213">
        <f t="shared" si="29"/>
        <v>0</v>
      </c>
      <c r="AJ83" s="364"/>
    </row>
    <row r="84" spans="1:36" s="8" customFormat="1" x14ac:dyDescent="1.25">
      <c r="A84" s="207">
        <v>295</v>
      </c>
      <c r="B84" s="65">
        <v>11698</v>
      </c>
      <c r="C84" s="207">
        <v>295</v>
      </c>
      <c r="D84" s="19">
        <v>80</v>
      </c>
      <c r="E84" s="66" t="s">
        <v>643</v>
      </c>
      <c r="F84" s="20" t="s">
        <v>390</v>
      </c>
      <c r="G84" s="20" t="s">
        <v>291</v>
      </c>
      <c r="H84" s="21"/>
      <c r="I84" s="18">
        <v>0</v>
      </c>
      <c r="J84" s="18">
        <v>19951225.099181999</v>
      </c>
      <c r="K84" s="18" t="s">
        <v>596</v>
      </c>
      <c r="L84" s="167">
        <v>5</v>
      </c>
      <c r="M84" s="53">
        <v>1801365000</v>
      </c>
      <c r="N84" s="52">
        <v>2000000000</v>
      </c>
      <c r="O84" s="53">
        <v>11076</v>
      </c>
      <c r="P84" s="208">
        <v>2.31</v>
      </c>
      <c r="Q84" s="208">
        <v>2.86</v>
      </c>
      <c r="R84" s="208">
        <v>0</v>
      </c>
      <c r="S84" s="209">
        <v>975</v>
      </c>
      <c r="T84" s="209">
        <v>4.8862933000000002</v>
      </c>
      <c r="U84" s="209">
        <v>106</v>
      </c>
      <c r="V84" s="209">
        <v>95.113706699999994</v>
      </c>
      <c r="W84" s="18">
        <f t="shared" si="35"/>
        <v>1081</v>
      </c>
      <c r="X84" s="81">
        <f t="shared" si="20"/>
        <v>3.8531186307575023E-2</v>
      </c>
      <c r="Y84" s="82">
        <f t="shared" si="21"/>
        <v>3.094121351997119E-2</v>
      </c>
      <c r="Z84" s="83"/>
      <c r="AA84" s="74">
        <f t="shared" si="30"/>
        <v>0</v>
      </c>
      <c r="AB84" s="74"/>
      <c r="AC84" s="147"/>
      <c r="AD84" s="147"/>
      <c r="AE84" s="147"/>
      <c r="AF84" s="213">
        <f t="shared" si="27"/>
        <v>1.8215656512166042E-2</v>
      </c>
      <c r="AG84" s="213">
        <f t="shared" si="28"/>
        <v>2.2552717586491289E-2</v>
      </c>
      <c r="AH84" s="213">
        <f t="shared" si="29"/>
        <v>0</v>
      </c>
      <c r="AJ84" s="364"/>
    </row>
    <row r="85" spans="1:36" s="5" customFormat="1" x14ac:dyDescent="1.25">
      <c r="A85" s="80">
        <v>289</v>
      </c>
      <c r="B85" s="65">
        <v>11725</v>
      </c>
      <c r="C85" s="80">
        <v>289</v>
      </c>
      <c r="D85" s="16">
        <v>81</v>
      </c>
      <c r="E85" s="65" t="s">
        <v>616</v>
      </c>
      <c r="F85" s="10" t="s">
        <v>617</v>
      </c>
      <c r="G85" s="10" t="s">
        <v>291</v>
      </c>
      <c r="H85" s="11">
        <v>0</v>
      </c>
      <c r="I85" s="12">
        <v>0</v>
      </c>
      <c r="J85" s="12">
        <v>1030835.0421899999</v>
      </c>
      <c r="K85" s="12" t="s">
        <v>618</v>
      </c>
      <c r="L85" s="166">
        <v>2</v>
      </c>
      <c r="M85" s="51">
        <v>100000000</v>
      </c>
      <c r="N85" s="51">
        <v>100000000</v>
      </c>
      <c r="O85" s="51">
        <v>10309</v>
      </c>
      <c r="P85" s="198">
        <v>4.2</v>
      </c>
      <c r="Q85" s="198">
        <v>0</v>
      </c>
      <c r="R85" s="198">
        <v>0</v>
      </c>
      <c r="S85" s="50">
        <v>608</v>
      </c>
      <c r="T85" s="50">
        <v>19.380227999999999</v>
      </c>
      <c r="U85" s="50">
        <v>24</v>
      </c>
      <c r="V85" s="50">
        <v>80.619771999999998</v>
      </c>
      <c r="W85" s="12">
        <f t="shared" ref="W85" si="36">S85+U85</f>
        <v>632</v>
      </c>
      <c r="X85" s="81">
        <f t="shared" si="20"/>
        <v>7.8960762841329794E-3</v>
      </c>
      <c r="Y85" s="82">
        <f t="shared" ref="Y85:Y88" si="37">T85*J85/$J$184</f>
        <v>6.3406867446826679E-3</v>
      </c>
      <c r="Z85" s="83"/>
      <c r="AA85" s="74">
        <f t="shared" si="30"/>
        <v>0</v>
      </c>
      <c r="AB85" s="74"/>
      <c r="AC85" s="147"/>
      <c r="AD85" s="147"/>
      <c r="AE85" s="147"/>
      <c r="AF85" s="213">
        <f t="shared" si="27"/>
        <v>1.7112038306958267E-3</v>
      </c>
      <c r="AG85" s="213">
        <f t="shared" si="28"/>
        <v>0</v>
      </c>
      <c r="AH85" s="213">
        <f t="shared" si="29"/>
        <v>0</v>
      </c>
      <c r="AJ85" s="364"/>
    </row>
    <row r="86" spans="1:36" s="8" customFormat="1" x14ac:dyDescent="1.25">
      <c r="A86" s="207">
        <v>288</v>
      </c>
      <c r="B86" s="65">
        <v>11701</v>
      </c>
      <c r="C86" s="207">
        <v>288</v>
      </c>
      <c r="D86" s="19">
        <v>82</v>
      </c>
      <c r="E86" s="66" t="s">
        <v>629</v>
      </c>
      <c r="F86" s="20" t="s">
        <v>630</v>
      </c>
      <c r="G86" s="20" t="s">
        <v>300</v>
      </c>
      <c r="H86" s="21"/>
      <c r="I86" s="18">
        <v>0</v>
      </c>
      <c r="J86" s="18">
        <v>165508.15117</v>
      </c>
      <c r="K86" s="18" t="s">
        <v>631</v>
      </c>
      <c r="L86" s="167">
        <v>1</v>
      </c>
      <c r="M86" s="53">
        <v>163262</v>
      </c>
      <c r="N86" s="52">
        <v>1000000</v>
      </c>
      <c r="O86" s="53">
        <v>1013757</v>
      </c>
      <c r="P86" s="208">
        <v>5.43</v>
      </c>
      <c r="Q86" s="208">
        <v>0</v>
      </c>
      <c r="R86" s="208">
        <v>0</v>
      </c>
      <c r="S86" s="209">
        <v>160</v>
      </c>
      <c r="T86" s="209">
        <v>77</v>
      </c>
      <c r="U86" s="209">
        <v>8</v>
      </c>
      <c r="V86" s="209">
        <v>23</v>
      </c>
      <c r="W86" s="18">
        <f t="shared" si="35"/>
        <v>168</v>
      </c>
      <c r="X86" s="81">
        <f t="shared" si="20"/>
        <v>5.037016719005024E-3</v>
      </c>
      <c r="Y86" s="82">
        <f t="shared" si="37"/>
        <v>4.0448121311998028E-3</v>
      </c>
      <c r="Z86" s="83"/>
      <c r="AA86" s="74">
        <f t="shared" si="30"/>
        <v>0</v>
      </c>
      <c r="AB86" s="74"/>
      <c r="AC86" s="147"/>
      <c r="AD86" s="147"/>
      <c r="AE86" s="147"/>
      <c r="AF86" s="213">
        <f t="shared" si="27"/>
        <v>3.5520780239217247E-4</v>
      </c>
      <c r="AG86" s="213">
        <f t="shared" si="28"/>
        <v>0</v>
      </c>
      <c r="AH86" s="213">
        <f t="shared" si="29"/>
        <v>0</v>
      </c>
      <c r="AJ86" s="364"/>
    </row>
    <row r="87" spans="1:36" s="5" customFormat="1" x14ac:dyDescent="1.25">
      <c r="A87" s="80">
        <v>301</v>
      </c>
      <c r="B87" s="65">
        <v>11722</v>
      </c>
      <c r="C87" s="80">
        <v>301</v>
      </c>
      <c r="D87" s="16">
        <v>83</v>
      </c>
      <c r="E87" s="65" t="s">
        <v>638</v>
      </c>
      <c r="F87" s="10" t="s">
        <v>633</v>
      </c>
      <c r="G87" s="10" t="s">
        <v>291</v>
      </c>
      <c r="H87" s="11"/>
      <c r="I87" s="12">
        <v>0</v>
      </c>
      <c r="J87" s="12">
        <v>0</v>
      </c>
      <c r="K87" s="12" t="s">
        <v>635</v>
      </c>
      <c r="L87" s="166">
        <v>0</v>
      </c>
      <c r="M87" s="51">
        <v>0</v>
      </c>
      <c r="N87" s="51"/>
      <c r="O87" s="51">
        <v>0</v>
      </c>
      <c r="P87" s="198">
        <v>0</v>
      </c>
      <c r="Q87" s="198">
        <v>0</v>
      </c>
      <c r="R87" s="198">
        <v>0</v>
      </c>
      <c r="S87" s="50">
        <v>0</v>
      </c>
      <c r="T87" s="50">
        <v>0</v>
      </c>
      <c r="U87" s="50">
        <v>0</v>
      </c>
      <c r="V87" s="50">
        <v>0</v>
      </c>
      <c r="W87" s="12">
        <f t="shared" si="35"/>
        <v>0</v>
      </c>
      <c r="X87" s="81">
        <f t="shared" ref="X87:X88" si="38">T87*J87/$J$89</f>
        <v>0</v>
      </c>
      <c r="Y87" s="82">
        <f t="shared" si="37"/>
        <v>0</v>
      </c>
      <c r="Z87" s="83"/>
      <c r="AA87" s="74">
        <f t="shared" si="30"/>
        <v>0</v>
      </c>
      <c r="AB87" s="74"/>
      <c r="AC87" s="147"/>
      <c r="AD87" s="147"/>
      <c r="AE87" s="147"/>
      <c r="AF87" s="213">
        <f t="shared" ref="AF87:AF88" si="39">$J87/$J$89*P87</f>
        <v>0</v>
      </c>
      <c r="AG87" s="213">
        <f t="shared" ref="AG87:AG88" si="40">$J87/$J$89*Q87</f>
        <v>0</v>
      </c>
      <c r="AH87" s="213">
        <f t="shared" ref="AH87:AH88" si="41">$J87/$J$89*R87</f>
        <v>0</v>
      </c>
      <c r="AJ87" s="364"/>
    </row>
    <row r="88" spans="1:36" s="8" customFormat="1" x14ac:dyDescent="1.25">
      <c r="A88" s="207">
        <v>302</v>
      </c>
      <c r="B88" s="65">
        <v>11738</v>
      </c>
      <c r="C88" s="207">
        <v>302</v>
      </c>
      <c r="D88" s="19">
        <v>84</v>
      </c>
      <c r="E88" s="66" t="s">
        <v>644</v>
      </c>
      <c r="F88" s="20" t="s">
        <v>634</v>
      </c>
      <c r="G88" s="20" t="s">
        <v>300</v>
      </c>
      <c r="H88" s="21"/>
      <c r="I88" s="18">
        <v>0</v>
      </c>
      <c r="J88" s="18">
        <v>0</v>
      </c>
      <c r="K88" s="18" t="s">
        <v>635</v>
      </c>
      <c r="L88" s="167">
        <v>0</v>
      </c>
      <c r="M88" s="53">
        <v>0</v>
      </c>
      <c r="N88" s="52"/>
      <c r="O88" s="53">
        <v>0</v>
      </c>
      <c r="P88" s="208">
        <v>0</v>
      </c>
      <c r="Q88" s="208">
        <v>0</v>
      </c>
      <c r="R88" s="208">
        <v>0</v>
      </c>
      <c r="S88" s="209">
        <v>0</v>
      </c>
      <c r="T88" s="209">
        <v>0</v>
      </c>
      <c r="U88" s="209">
        <v>0</v>
      </c>
      <c r="V88" s="209">
        <v>0</v>
      </c>
      <c r="W88" s="18">
        <f t="shared" si="35"/>
        <v>0</v>
      </c>
      <c r="X88" s="81">
        <f t="shared" si="38"/>
        <v>0</v>
      </c>
      <c r="Y88" s="82">
        <f t="shared" si="37"/>
        <v>0</v>
      </c>
      <c r="Z88" s="83"/>
      <c r="AA88" s="74">
        <f t="shared" si="30"/>
        <v>0</v>
      </c>
      <c r="AB88" s="74"/>
      <c r="AC88" s="147"/>
      <c r="AD88" s="147"/>
      <c r="AE88" s="147"/>
      <c r="AF88" s="213">
        <f t="shared" si="39"/>
        <v>0</v>
      </c>
      <c r="AG88" s="213">
        <f t="shared" si="40"/>
        <v>0</v>
      </c>
      <c r="AH88" s="213">
        <f t="shared" si="41"/>
        <v>0</v>
      </c>
      <c r="AJ88" s="364"/>
    </row>
    <row r="89" spans="1:36" s="95" customFormat="1" ht="67.5" x14ac:dyDescent="1.25">
      <c r="A89" s="92"/>
      <c r="B89" s="65"/>
      <c r="C89" s="92"/>
      <c r="D89" s="16"/>
      <c r="E89" s="329" t="s">
        <v>336</v>
      </c>
      <c r="F89" s="322" t="s">
        <v>24</v>
      </c>
      <c r="G89" s="322" t="s">
        <v>24</v>
      </c>
      <c r="H89" s="323" t="s">
        <v>24</v>
      </c>
      <c r="I89" s="324">
        <f>SUM(I5:I88)</f>
        <v>1832835646.146915</v>
      </c>
      <c r="J89" s="325">
        <f>SUM(J5:J88)</f>
        <v>2530094369.5512257</v>
      </c>
      <c r="K89" s="326" t="s">
        <v>24</v>
      </c>
      <c r="L89" s="326" t="s">
        <v>24</v>
      </c>
      <c r="M89" s="324">
        <f>SUM(M5:M88)</f>
        <v>32423727727</v>
      </c>
      <c r="N89" s="324" t="s">
        <v>24</v>
      </c>
      <c r="O89" s="324" t="s">
        <v>24</v>
      </c>
      <c r="P89" s="327">
        <f>AF89</f>
        <v>1.4619847223743792</v>
      </c>
      <c r="Q89" s="327">
        <f>AG89</f>
        <v>5.6897510700069542</v>
      </c>
      <c r="R89" s="327">
        <f>AH89</f>
        <v>26.56356470493176</v>
      </c>
      <c r="S89" s="328">
        <f>SUM(S5:S88)</f>
        <v>5324211</v>
      </c>
      <c r="T89" s="343">
        <f>X89</f>
        <v>73.414501297782493</v>
      </c>
      <c r="U89" s="343">
        <f>SUM(U5:U88)</f>
        <v>5866</v>
      </c>
      <c r="V89" s="343">
        <f>100-T89</f>
        <v>26.585498702217507</v>
      </c>
      <c r="W89" s="343">
        <f>SUM(W5:W88)</f>
        <v>5330077</v>
      </c>
      <c r="X89" s="81">
        <f>SUM(X5:X88)</f>
        <v>73.414501297782493</v>
      </c>
      <c r="Y89" s="82" t="s">
        <v>24</v>
      </c>
      <c r="Z89" s="83"/>
      <c r="AA89" s="74"/>
      <c r="AB89" s="74"/>
      <c r="AC89" s="147"/>
      <c r="AD89" s="147"/>
      <c r="AE89" s="147"/>
      <c r="AF89" s="216">
        <f>SUM(AF5:AF88)</f>
        <v>1.4619847223743792</v>
      </c>
      <c r="AG89" s="216">
        <f t="shared" ref="AG89:AH89" si="42">SUM(AG5:AG88)</f>
        <v>5.6897510700069542</v>
      </c>
      <c r="AH89" s="216">
        <f t="shared" si="42"/>
        <v>26.56356470493176</v>
      </c>
      <c r="AJ89" s="364"/>
    </row>
    <row r="90" spans="1:36" s="5" customFormat="1" x14ac:dyDescent="1.25">
      <c r="A90" s="80">
        <v>65</v>
      </c>
      <c r="B90" s="65">
        <v>10615</v>
      </c>
      <c r="C90" s="80">
        <v>65</v>
      </c>
      <c r="D90" s="16">
        <v>85</v>
      </c>
      <c r="E90" s="65" t="s">
        <v>30</v>
      </c>
      <c r="F90" s="10" t="s">
        <v>30</v>
      </c>
      <c r="G90" s="10" t="s">
        <v>25</v>
      </c>
      <c r="H90" s="11" t="s">
        <v>24</v>
      </c>
      <c r="I90" s="12">
        <v>482219.03378</v>
      </c>
      <c r="J90" s="12">
        <v>902919.12146099994</v>
      </c>
      <c r="K90" s="12" t="s">
        <v>120</v>
      </c>
      <c r="L90" s="166">
        <v>146.76666666666665</v>
      </c>
      <c r="M90" s="51">
        <v>13031</v>
      </c>
      <c r="N90" s="51">
        <v>50000</v>
      </c>
      <c r="O90" s="51">
        <v>69290086</v>
      </c>
      <c r="P90" s="198">
        <v>-5.47</v>
      </c>
      <c r="Q90" s="198">
        <v>2.2400000000000002</v>
      </c>
      <c r="R90" s="198">
        <v>191.05</v>
      </c>
      <c r="S90" s="50">
        <v>161</v>
      </c>
      <c r="T90" s="50">
        <v>21</v>
      </c>
      <c r="U90" s="50">
        <v>8</v>
      </c>
      <c r="V90" s="50">
        <v>79</v>
      </c>
      <c r="W90" s="12">
        <f t="shared" ref="W90:W109" si="43">S90+U90</f>
        <v>169</v>
      </c>
      <c r="X90" s="81">
        <f>T90*J90/$J$111</f>
        <v>0.46580126006924416</v>
      </c>
      <c r="Y90" s="82">
        <f t="shared" ref="Y90:Y109" si="44">T90*J90/$J$184</f>
        <v>6.0180582540830946E-3</v>
      </c>
      <c r="Z90" s="83">
        <v>10615</v>
      </c>
      <c r="AA90" s="74">
        <f t="shared" si="22"/>
        <v>0</v>
      </c>
      <c r="AB90" s="74">
        <f t="shared" si="23"/>
        <v>0</v>
      </c>
      <c r="AC90" s="147">
        <f t="shared" si="24"/>
        <v>0</v>
      </c>
      <c r="AD90" s="147">
        <f t="shared" si="25"/>
        <v>0</v>
      </c>
      <c r="AE90" s="147">
        <f t="shared" si="26"/>
        <v>0</v>
      </c>
      <c r="AF90" s="213">
        <f t="shared" ref="AF90:AF110" si="45">$J90/$J$111*P90</f>
        <v>-0.12133013774184598</v>
      </c>
      <c r="AG90" s="213">
        <f t="shared" ref="AG90:AG110" si="46">$J90/$J$111*Q90</f>
        <v>4.9685467740719386E-2</v>
      </c>
      <c r="AH90" s="213">
        <f t="shared" ref="AH90:AH110" si="47">$J90/$J$111*R90</f>
        <v>4.2376824160109097</v>
      </c>
      <c r="AJ90" s="364"/>
    </row>
    <row r="91" spans="1:36" s="8" customFormat="1" x14ac:dyDescent="1.25">
      <c r="A91" s="207">
        <v>10</v>
      </c>
      <c r="B91" s="65">
        <v>10762</v>
      </c>
      <c r="C91" s="207">
        <v>10</v>
      </c>
      <c r="D91" s="19">
        <v>86</v>
      </c>
      <c r="E91" s="66" t="s">
        <v>489</v>
      </c>
      <c r="F91" s="20" t="s">
        <v>288</v>
      </c>
      <c r="G91" s="20" t="s">
        <v>25</v>
      </c>
      <c r="H91" s="21" t="s">
        <v>24</v>
      </c>
      <c r="I91" s="18">
        <v>1668410.686884</v>
      </c>
      <c r="J91" s="18">
        <v>3185968.27428</v>
      </c>
      <c r="K91" s="18" t="s">
        <v>108</v>
      </c>
      <c r="L91" s="167">
        <v>128.30000000000001</v>
      </c>
      <c r="M91" s="53">
        <v>19585710</v>
      </c>
      <c r="N91" s="52">
        <v>200000000</v>
      </c>
      <c r="O91" s="53">
        <v>162668</v>
      </c>
      <c r="P91" s="208">
        <v>1.25</v>
      </c>
      <c r="Q91" s="208">
        <v>14.81</v>
      </c>
      <c r="R91" s="208">
        <v>198.24</v>
      </c>
      <c r="S91" s="209">
        <v>2138</v>
      </c>
      <c r="T91" s="209">
        <v>86</v>
      </c>
      <c r="U91" s="209">
        <v>12</v>
      </c>
      <c r="V91" s="209">
        <v>14.000000000000002</v>
      </c>
      <c r="W91" s="18">
        <f t="shared" si="43"/>
        <v>2150</v>
      </c>
      <c r="X91" s="81">
        <f t="shared" ref="X91:X110" si="48">T91*J91/$J$111</f>
        <v>6.7308887427951154</v>
      </c>
      <c r="Y91" s="82">
        <f t="shared" si="44"/>
        <v>8.6961723868826668E-2</v>
      </c>
      <c r="Z91" s="83">
        <v>10762</v>
      </c>
      <c r="AA91" s="74">
        <f t="shared" si="22"/>
        <v>0</v>
      </c>
      <c r="AB91" s="74">
        <f t="shared" si="23"/>
        <v>0</v>
      </c>
      <c r="AC91" s="147">
        <f t="shared" si="24"/>
        <v>0</v>
      </c>
      <c r="AD91" s="147">
        <f t="shared" si="25"/>
        <v>0</v>
      </c>
      <c r="AE91" s="147">
        <f t="shared" si="26"/>
        <v>0</v>
      </c>
      <c r="AF91" s="213">
        <f t="shared" si="45"/>
        <v>9.783268521504529E-2</v>
      </c>
      <c r="AG91" s="213">
        <f t="shared" si="46"/>
        <v>1.1591216544278566</v>
      </c>
      <c r="AH91" s="213">
        <f t="shared" si="47"/>
        <v>15.515481213624462</v>
      </c>
      <c r="AJ91" s="364"/>
    </row>
    <row r="92" spans="1:36" s="5" customFormat="1" x14ac:dyDescent="1.25">
      <c r="A92" s="80">
        <v>32</v>
      </c>
      <c r="B92" s="65">
        <v>10767</v>
      </c>
      <c r="C92" s="80">
        <v>32</v>
      </c>
      <c r="D92" s="16">
        <v>87</v>
      </c>
      <c r="E92" s="65" t="s">
        <v>490</v>
      </c>
      <c r="F92" s="10" t="s">
        <v>399</v>
      </c>
      <c r="G92" s="10" t="s">
        <v>25</v>
      </c>
      <c r="H92" s="11" t="s">
        <v>24</v>
      </c>
      <c r="I92" s="12">
        <v>225557.50727999999</v>
      </c>
      <c r="J92" s="12">
        <v>476282.49018000002</v>
      </c>
      <c r="K92" s="12" t="s">
        <v>99</v>
      </c>
      <c r="L92" s="166">
        <v>127.4</v>
      </c>
      <c r="M92" s="51">
        <v>8805</v>
      </c>
      <c r="N92" s="51">
        <v>200000</v>
      </c>
      <c r="O92" s="51">
        <v>54092276</v>
      </c>
      <c r="P92" s="198">
        <v>-10.45</v>
      </c>
      <c r="Q92" s="198">
        <v>7.79</v>
      </c>
      <c r="R92" s="198">
        <v>206.32</v>
      </c>
      <c r="S92" s="50">
        <v>148</v>
      </c>
      <c r="T92" s="50">
        <v>78</v>
      </c>
      <c r="U92" s="50">
        <v>4</v>
      </c>
      <c r="V92" s="50">
        <v>22</v>
      </c>
      <c r="W92" s="12">
        <f t="shared" si="43"/>
        <v>152</v>
      </c>
      <c r="X92" s="81">
        <f t="shared" si="48"/>
        <v>0.91262367784082277</v>
      </c>
      <c r="Y92" s="82">
        <f t="shared" si="44"/>
        <v>1.1790913696723755E-2</v>
      </c>
      <c r="Z92" s="83">
        <v>10767</v>
      </c>
      <c r="AA92" s="74">
        <f t="shared" si="22"/>
        <v>0</v>
      </c>
      <c r="AB92" s="74">
        <f t="shared" si="23"/>
        <v>0</v>
      </c>
      <c r="AC92" s="147">
        <f t="shared" si="24"/>
        <v>0</v>
      </c>
      <c r="AD92" s="147">
        <f t="shared" si="25"/>
        <v>0</v>
      </c>
      <c r="AE92" s="147">
        <f t="shared" si="26"/>
        <v>0</v>
      </c>
      <c r="AF92" s="213">
        <f t="shared" si="45"/>
        <v>-0.12226817222354613</v>
      </c>
      <c r="AG92" s="213">
        <f t="shared" si="46"/>
        <v>9.1145364748461674E-2</v>
      </c>
      <c r="AH92" s="213">
        <f t="shared" si="47"/>
        <v>2.4140066309245971</v>
      </c>
      <c r="AJ92" s="364"/>
    </row>
    <row r="93" spans="1:36" s="8" customFormat="1" x14ac:dyDescent="1.25">
      <c r="A93" s="207">
        <v>37</v>
      </c>
      <c r="B93" s="65">
        <v>10763</v>
      </c>
      <c r="C93" s="207">
        <v>37</v>
      </c>
      <c r="D93" s="19">
        <v>88</v>
      </c>
      <c r="E93" s="66" t="s">
        <v>491</v>
      </c>
      <c r="F93" s="20" t="s">
        <v>36</v>
      </c>
      <c r="G93" s="20" t="s">
        <v>25</v>
      </c>
      <c r="H93" s="21" t="s">
        <v>24</v>
      </c>
      <c r="I93" s="18">
        <v>58410.467810000002</v>
      </c>
      <c r="J93" s="18">
        <v>229437.369618</v>
      </c>
      <c r="K93" s="18" t="s">
        <v>128</v>
      </c>
      <c r="L93" s="167">
        <v>125.76666666666667</v>
      </c>
      <c r="M93" s="53">
        <v>16810</v>
      </c>
      <c r="N93" s="52">
        <v>50000</v>
      </c>
      <c r="O93" s="53">
        <v>13648861</v>
      </c>
      <c r="P93" s="208">
        <v>0</v>
      </c>
      <c r="Q93" s="208">
        <v>0</v>
      </c>
      <c r="R93" s="208">
        <v>0</v>
      </c>
      <c r="S93" s="209">
        <v>103</v>
      </c>
      <c r="T93" s="209">
        <v>50</v>
      </c>
      <c r="U93" s="209">
        <v>9</v>
      </c>
      <c r="V93" s="209">
        <v>50</v>
      </c>
      <c r="W93" s="18">
        <f t="shared" si="43"/>
        <v>112</v>
      </c>
      <c r="X93" s="81">
        <f t="shared" si="48"/>
        <v>0.28181666640705627</v>
      </c>
      <c r="Y93" s="82">
        <f t="shared" si="44"/>
        <v>3.6410144428485405E-3</v>
      </c>
      <c r="Z93" s="83">
        <v>10763</v>
      </c>
      <c r="AA93" s="74">
        <f t="shared" si="22"/>
        <v>0</v>
      </c>
      <c r="AB93" s="74">
        <f>IF(W93=0,1,0)</f>
        <v>0</v>
      </c>
      <c r="AC93" s="147">
        <f>IF((T93+V93)=100,0,1)</f>
        <v>0</v>
      </c>
      <c r="AD93" s="147">
        <f t="shared" si="25"/>
        <v>0</v>
      </c>
      <c r="AE93" s="147">
        <f t="shared" si="26"/>
        <v>0</v>
      </c>
      <c r="AF93" s="213">
        <f t="shared" si="45"/>
        <v>0</v>
      </c>
      <c r="AG93" s="213">
        <f t="shared" si="46"/>
        <v>0</v>
      </c>
      <c r="AH93" s="213">
        <f t="shared" si="47"/>
        <v>0</v>
      </c>
      <c r="AJ93" s="364"/>
    </row>
    <row r="94" spans="1:36" s="5" customFormat="1" x14ac:dyDescent="1.25">
      <c r="A94" s="80">
        <v>17</v>
      </c>
      <c r="B94" s="65">
        <v>10885</v>
      </c>
      <c r="C94" s="80">
        <v>17</v>
      </c>
      <c r="D94" s="16">
        <v>89</v>
      </c>
      <c r="E94" s="65" t="s">
        <v>492</v>
      </c>
      <c r="F94" s="10" t="s">
        <v>203</v>
      </c>
      <c r="G94" s="10" t="s">
        <v>25</v>
      </c>
      <c r="H94" s="11" t="s">
        <v>24</v>
      </c>
      <c r="I94" s="12">
        <v>3213924.8936910001</v>
      </c>
      <c r="J94" s="12">
        <v>14753352.814547</v>
      </c>
      <c r="K94" s="12" t="s">
        <v>100</v>
      </c>
      <c r="L94" s="166">
        <v>110.76666666666667</v>
      </c>
      <c r="M94" s="51">
        <v>588788</v>
      </c>
      <c r="N94" s="51">
        <v>5000000</v>
      </c>
      <c r="O94" s="51">
        <v>25057156</v>
      </c>
      <c r="P94" s="198">
        <v>-4.3600000000000003</v>
      </c>
      <c r="Q94" s="198">
        <v>7.18</v>
      </c>
      <c r="R94" s="198">
        <v>212.22</v>
      </c>
      <c r="S94" s="50">
        <v>5538</v>
      </c>
      <c r="T94" s="50">
        <v>85</v>
      </c>
      <c r="U94" s="50">
        <v>10</v>
      </c>
      <c r="V94" s="50">
        <v>15</v>
      </c>
      <c r="W94" s="12">
        <f t="shared" si="43"/>
        <v>5548</v>
      </c>
      <c r="X94" s="81">
        <f t="shared" si="48"/>
        <v>30.806486389975756</v>
      </c>
      <c r="Y94" s="82">
        <f t="shared" si="44"/>
        <v>0.39801358560286421</v>
      </c>
      <c r="Z94" s="83">
        <v>10885</v>
      </c>
      <c r="AA94" s="74">
        <f t="shared" si="22"/>
        <v>0</v>
      </c>
      <c r="AB94" s="74">
        <f t="shared" si="23"/>
        <v>0</v>
      </c>
      <c r="AC94" s="147">
        <f t="shared" si="24"/>
        <v>0</v>
      </c>
      <c r="AD94" s="147">
        <f t="shared" si="25"/>
        <v>0</v>
      </c>
      <c r="AE94" s="147">
        <f t="shared" si="26"/>
        <v>0</v>
      </c>
      <c r="AF94" s="213">
        <f t="shared" si="45"/>
        <v>-1.5801915371799331</v>
      </c>
      <c r="AG94" s="213">
        <f t="shared" si="46"/>
        <v>2.6022420268238347</v>
      </c>
      <c r="AH94" s="213">
        <f t="shared" si="47"/>
        <v>76.914735784478296</v>
      </c>
      <c r="AJ94" s="364"/>
    </row>
    <row r="95" spans="1:36" s="8" customFormat="1" x14ac:dyDescent="1.25">
      <c r="A95" s="207">
        <v>101</v>
      </c>
      <c r="B95" s="65">
        <v>10897</v>
      </c>
      <c r="C95" s="207">
        <v>101</v>
      </c>
      <c r="D95" s="19">
        <v>90</v>
      </c>
      <c r="E95" s="66" t="s">
        <v>493</v>
      </c>
      <c r="F95" s="20" t="s">
        <v>225</v>
      </c>
      <c r="G95" s="20" t="s">
        <v>25</v>
      </c>
      <c r="H95" s="21" t="s">
        <v>24</v>
      </c>
      <c r="I95" s="18">
        <v>390504.50554699998</v>
      </c>
      <c r="J95" s="18">
        <v>1129279.8180460001</v>
      </c>
      <c r="K95" s="18" t="s">
        <v>80</v>
      </c>
      <c r="L95" s="167">
        <v>110.4</v>
      </c>
      <c r="M95" s="53">
        <v>110487</v>
      </c>
      <c r="N95" s="52">
        <v>200000</v>
      </c>
      <c r="O95" s="53">
        <v>10220929</v>
      </c>
      <c r="P95" s="208">
        <v>-6.79</v>
      </c>
      <c r="Q95" s="208">
        <v>15.96</v>
      </c>
      <c r="R95" s="208">
        <v>213.75</v>
      </c>
      <c r="S95" s="209">
        <v>308</v>
      </c>
      <c r="T95" s="209">
        <v>24</v>
      </c>
      <c r="U95" s="209">
        <v>12</v>
      </c>
      <c r="V95" s="209">
        <v>76</v>
      </c>
      <c r="W95" s="18">
        <f t="shared" si="43"/>
        <v>320</v>
      </c>
      <c r="X95" s="81">
        <f t="shared" si="48"/>
        <v>0.66580234797989579</v>
      </c>
      <c r="Y95" s="82">
        <f t="shared" si="44"/>
        <v>8.6020319379399614E-3</v>
      </c>
      <c r="Z95" s="83">
        <v>10897</v>
      </c>
      <c r="AA95" s="74">
        <f t="shared" si="22"/>
        <v>0</v>
      </c>
      <c r="AB95" s="74">
        <f t="shared" si="23"/>
        <v>0</v>
      </c>
      <c r="AC95" s="147">
        <f t="shared" si="24"/>
        <v>0</v>
      </c>
      <c r="AD95" s="147">
        <f t="shared" si="25"/>
        <v>0</v>
      </c>
      <c r="AE95" s="147">
        <f t="shared" si="26"/>
        <v>0</v>
      </c>
      <c r="AF95" s="213">
        <f t="shared" si="45"/>
        <v>-0.18836658094931216</v>
      </c>
      <c r="AG95" s="213">
        <f t="shared" si="46"/>
        <v>0.44275856140663067</v>
      </c>
      <c r="AH95" s="213">
        <f t="shared" si="47"/>
        <v>5.929802161695946</v>
      </c>
      <c r="AJ95" s="364"/>
    </row>
    <row r="96" spans="1:36" s="5" customFormat="1" x14ac:dyDescent="1.25">
      <c r="A96" s="80">
        <v>111</v>
      </c>
      <c r="B96" s="65">
        <v>10934</v>
      </c>
      <c r="C96" s="80">
        <v>111</v>
      </c>
      <c r="D96" s="16">
        <v>91</v>
      </c>
      <c r="E96" s="65" t="s">
        <v>494</v>
      </c>
      <c r="F96" s="10" t="s">
        <v>390</v>
      </c>
      <c r="G96" s="10" t="s">
        <v>25</v>
      </c>
      <c r="H96" s="11" t="s">
        <v>24</v>
      </c>
      <c r="I96" s="12">
        <v>47778.207002000003</v>
      </c>
      <c r="J96" s="12">
        <v>168566.93622599999</v>
      </c>
      <c r="K96" s="12" t="s">
        <v>101</v>
      </c>
      <c r="L96" s="166">
        <v>106.83333333333334</v>
      </c>
      <c r="M96" s="51">
        <v>10577</v>
      </c>
      <c r="N96" s="51">
        <v>500000</v>
      </c>
      <c r="O96" s="51">
        <v>15937121</v>
      </c>
      <c r="P96" s="198">
        <v>4.78</v>
      </c>
      <c r="Q96" s="198">
        <v>40.42</v>
      </c>
      <c r="R96" s="198">
        <v>401.5</v>
      </c>
      <c r="S96" s="50">
        <v>581</v>
      </c>
      <c r="T96" s="50">
        <v>22</v>
      </c>
      <c r="U96" s="50">
        <v>44</v>
      </c>
      <c r="V96" s="50">
        <v>78</v>
      </c>
      <c r="W96" s="12">
        <f t="shared" si="43"/>
        <v>625</v>
      </c>
      <c r="X96" s="81">
        <f t="shared" si="48"/>
        <v>9.1101932216239634E-2</v>
      </c>
      <c r="Y96" s="82">
        <f t="shared" si="44"/>
        <v>1.177018574521155E-3</v>
      </c>
      <c r="Z96" s="83">
        <v>10934</v>
      </c>
      <c r="AA96" s="74">
        <f t="shared" si="22"/>
        <v>0</v>
      </c>
      <c r="AB96" s="74">
        <f t="shared" si="23"/>
        <v>0</v>
      </c>
      <c r="AC96" s="147">
        <f t="shared" si="24"/>
        <v>0</v>
      </c>
      <c r="AD96" s="147">
        <f t="shared" si="25"/>
        <v>0</v>
      </c>
      <c r="AE96" s="147">
        <f t="shared" si="26"/>
        <v>0</v>
      </c>
      <c r="AF96" s="213">
        <f t="shared" si="45"/>
        <v>1.9793965272437524E-2</v>
      </c>
      <c r="AG96" s="213">
        <f t="shared" si="46"/>
        <v>0.16737909546274574</v>
      </c>
      <c r="AH96" s="213">
        <f t="shared" si="47"/>
        <v>1.6626102629463735</v>
      </c>
      <c r="AJ96" s="364"/>
    </row>
    <row r="97" spans="1:36" s="8" customFormat="1" x14ac:dyDescent="1.25">
      <c r="A97" s="207">
        <v>112</v>
      </c>
      <c r="B97" s="65">
        <v>10980</v>
      </c>
      <c r="C97" s="207">
        <v>112</v>
      </c>
      <c r="D97" s="19">
        <v>92</v>
      </c>
      <c r="E97" s="66" t="s">
        <v>495</v>
      </c>
      <c r="F97" s="20" t="s">
        <v>20</v>
      </c>
      <c r="G97" s="20" t="s">
        <v>25</v>
      </c>
      <c r="H97" s="21" t="s">
        <v>24</v>
      </c>
      <c r="I97" s="18">
        <v>0</v>
      </c>
      <c r="J97" s="18">
        <v>0</v>
      </c>
      <c r="K97" s="18" t="s">
        <v>102</v>
      </c>
      <c r="L97" s="167">
        <v>104.93333333333334</v>
      </c>
      <c r="M97" s="53">
        <v>0</v>
      </c>
      <c r="N97" s="52">
        <v>200000</v>
      </c>
      <c r="O97" s="53">
        <v>0</v>
      </c>
      <c r="P97" s="208">
        <v>0</v>
      </c>
      <c r="Q97" s="208">
        <v>0</v>
      </c>
      <c r="R97" s="208">
        <v>0</v>
      </c>
      <c r="S97" s="209">
        <v>0</v>
      </c>
      <c r="T97" s="209">
        <v>0</v>
      </c>
      <c r="U97" s="209">
        <v>0</v>
      </c>
      <c r="V97" s="209">
        <v>0</v>
      </c>
      <c r="W97" s="18">
        <f t="shared" si="43"/>
        <v>0</v>
      </c>
      <c r="X97" s="81">
        <f t="shared" si="48"/>
        <v>0</v>
      </c>
      <c r="Y97" s="82">
        <f t="shared" si="44"/>
        <v>0</v>
      </c>
      <c r="Z97" s="83">
        <v>10980</v>
      </c>
      <c r="AA97" s="74">
        <f t="shared" si="22"/>
        <v>0</v>
      </c>
      <c r="AB97" s="74">
        <f t="shared" si="23"/>
        <v>1</v>
      </c>
      <c r="AC97" s="147">
        <f t="shared" si="24"/>
        <v>1</v>
      </c>
      <c r="AD97" s="147">
        <f t="shared" si="25"/>
        <v>1</v>
      </c>
      <c r="AE97" s="147">
        <f t="shared" si="26"/>
        <v>1</v>
      </c>
      <c r="AF97" s="213">
        <f t="shared" si="45"/>
        <v>0</v>
      </c>
      <c r="AG97" s="213">
        <f t="shared" si="46"/>
        <v>0</v>
      </c>
      <c r="AH97" s="213">
        <f t="shared" si="47"/>
        <v>0</v>
      </c>
      <c r="AJ97" s="364"/>
    </row>
    <row r="98" spans="1:36" s="5" customFormat="1" x14ac:dyDescent="1.25">
      <c r="A98" s="80">
        <v>128</v>
      </c>
      <c r="B98" s="65">
        <v>11131</v>
      </c>
      <c r="C98" s="80">
        <v>128</v>
      </c>
      <c r="D98" s="16">
        <v>93</v>
      </c>
      <c r="E98" s="65" t="s">
        <v>496</v>
      </c>
      <c r="F98" s="10" t="s">
        <v>31</v>
      </c>
      <c r="G98" s="10" t="s">
        <v>25</v>
      </c>
      <c r="H98" s="11" t="s">
        <v>24</v>
      </c>
      <c r="I98" s="12">
        <v>992954.47466599999</v>
      </c>
      <c r="J98" s="12">
        <v>2980609.5200479999</v>
      </c>
      <c r="K98" s="12" t="s">
        <v>104</v>
      </c>
      <c r="L98" s="166">
        <v>91.433333333333337</v>
      </c>
      <c r="M98" s="51">
        <v>413176</v>
      </c>
      <c r="N98" s="51">
        <v>1000000</v>
      </c>
      <c r="O98" s="51">
        <v>7213898</v>
      </c>
      <c r="P98" s="198">
        <v>-3.97</v>
      </c>
      <c r="Q98" s="198">
        <v>3.34</v>
      </c>
      <c r="R98" s="198">
        <v>128.29</v>
      </c>
      <c r="S98" s="50">
        <v>657</v>
      </c>
      <c r="T98" s="50">
        <v>22</v>
      </c>
      <c r="U98" s="50">
        <v>16</v>
      </c>
      <c r="V98" s="50">
        <v>78</v>
      </c>
      <c r="W98" s="12">
        <f t="shared" si="43"/>
        <v>673</v>
      </c>
      <c r="X98" s="81">
        <f t="shared" si="48"/>
        <v>1.610869204471006</v>
      </c>
      <c r="Y98" s="82">
        <f t="shared" si="44"/>
        <v>2.0812104953889327E-2</v>
      </c>
      <c r="Z98" s="83">
        <v>11131</v>
      </c>
      <c r="AA98" s="74">
        <f t="shared" si="22"/>
        <v>0</v>
      </c>
      <c r="AB98" s="74">
        <f t="shared" si="23"/>
        <v>0</v>
      </c>
      <c r="AC98" s="147">
        <f t="shared" si="24"/>
        <v>0</v>
      </c>
      <c r="AD98" s="147">
        <f t="shared" si="25"/>
        <v>0</v>
      </c>
      <c r="AE98" s="147">
        <f t="shared" si="26"/>
        <v>0</v>
      </c>
      <c r="AF98" s="213">
        <f t="shared" si="45"/>
        <v>-0.29068867007954063</v>
      </c>
      <c r="AG98" s="213">
        <f t="shared" si="46"/>
        <v>0.24455923376968908</v>
      </c>
      <c r="AH98" s="213">
        <f t="shared" si="47"/>
        <v>9.3935641018902434</v>
      </c>
      <c r="AJ98" s="364"/>
    </row>
    <row r="99" spans="1:36" s="8" customFormat="1" x14ac:dyDescent="1.25">
      <c r="A99" s="207">
        <v>135</v>
      </c>
      <c r="B99" s="65">
        <v>11157</v>
      </c>
      <c r="C99" s="207">
        <v>135</v>
      </c>
      <c r="D99" s="19">
        <v>94</v>
      </c>
      <c r="E99" s="66" t="s">
        <v>497</v>
      </c>
      <c r="F99" s="20" t="s">
        <v>47</v>
      </c>
      <c r="G99" s="20" t="s">
        <v>25</v>
      </c>
      <c r="H99" s="21" t="s">
        <v>24</v>
      </c>
      <c r="I99" s="18">
        <v>681488.67492000002</v>
      </c>
      <c r="J99" s="18">
        <v>888908.824517</v>
      </c>
      <c r="K99" s="18" t="s">
        <v>106</v>
      </c>
      <c r="L99" s="167">
        <v>87.2</v>
      </c>
      <c r="M99" s="53">
        <v>2772823</v>
      </c>
      <c r="N99" s="52">
        <v>50000000</v>
      </c>
      <c r="O99" s="53">
        <v>320579</v>
      </c>
      <c r="P99" s="208">
        <v>0.36</v>
      </c>
      <c r="Q99" s="208">
        <v>12.13</v>
      </c>
      <c r="R99" s="208">
        <v>180.47</v>
      </c>
      <c r="S99" s="209">
        <v>389</v>
      </c>
      <c r="T99" s="209">
        <v>54</v>
      </c>
      <c r="U99" s="209">
        <v>5</v>
      </c>
      <c r="V99" s="209">
        <v>46</v>
      </c>
      <c r="W99" s="18">
        <f t="shared" si="43"/>
        <v>394</v>
      </c>
      <c r="X99" s="81">
        <f t="shared" si="48"/>
        <v>1.1791891959398848</v>
      </c>
      <c r="Y99" s="82">
        <f t="shared" si="44"/>
        <v>1.5234886382009155E-2</v>
      </c>
      <c r="Z99" s="83">
        <v>11157</v>
      </c>
      <c r="AA99" s="74">
        <f t="shared" si="22"/>
        <v>0</v>
      </c>
      <c r="AB99" s="74">
        <f t="shared" si="23"/>
        <v>0</v>
      </c>
      <c r="AC99" s="147">
        <f t="shared" si="24"/>
        <v>0</v>
      </c>
      <c r="AD99" s="147">
        <f t="shared" si="25"/>
        <v>0</v>
      </c>
      <c r="AE99" s="147">
        <f t="shared" si="26"/>
        <v>0</v>
      </c>
      <c r="AF99" s="213">
        <f t="shared" si="45"/>
        <v>7.8612613062658994E-3</v>
      </c>
      <c r="AG99" s="213">
        <f t="shared" si="46"/>
        <v>0.26488083234723714</v>
      </c>
      <c r="AH99" s="213">
        <f t="shared" si="47"/>
        <v>3.9408939665050191</v>
      </c>
      <c r="AJ99" s="364"/>
    </row>
    <row r="100" spans="1:36" s="5" customFormat="1" x14ac:dyDescent="1.25">
      <c r="A100" s="80">
        <v>143</v>
      </c>
      <c r="B100" s="65">
        <v>11172</v>
      </c>
      <c r="C100" s="80">
        <v>143</v>
      </c>
      <c r="D100" s="16">
        <v>95</v>
      </c>
      <c r="E100" s="65" t="s">
        <v>498</v>
      </c>
      <c r="F100" s="10" t="s">
        <v>40</v>
      </c>
      <c r="G100" s="10" t="s">
        <v>45</v>
      </c>
      <c r="H100" s="11" t="s">
        <v>24</v>
      </c>
      <c r="I100" s="12">
        <v>305275.86044999998</v>
      </c>
      <c r="J100" s="12">
        <v>2703757.01822</v>
      </c>
      <c r="K100" s="12" t="s">
        <v>150</v>
      </c>
      <c r="L100" s="166">
        <v>85.1</v>
      </c>
      <c r="M100" s="51">
        <v>25082630</v>
      </c>
      <c r="N100" s="51">
        <v>50000000</v>
      </c>
      <c r="O100" s="51">
        <v>107794</v>
      </c>
      <c r="P100" s="198">
        <v>-13.84</v>
      </c>
      <c r="Q100" s="198">
        <v>-7.93</v>
      </c>
      <c r="R100" s="198">
        <v>185.15</v>
      </c>
      <c r="S100" s="50">
        <v>1471</v>
      </c>
      <c r="T100" s="50">
        <v>2.3761199999999998</v>
      </c>
      <c r="U100" s="50">
        <v>19</v>
      </c>
      <c r="V100" s="50">
        <v>97.62388</v>
      </c>
      <c r="W100" s="12">
        <f t="shared" si="43"/>
        <v>1490</v>
      </c>
      <c r="X100" s="81">
        <f t="shared" si="48"/>
        <v>0.15782236371313366</v>
      </c>
      <c r="Y100" s="82">
        <f t="shared" si="44"/>
        <v>2.0390330813650809E-3</v>
      </c>
      <c r="Z100" s="83">
        <v>11172</v>
      </c>
      <c r="AA100" s="74">
        <f t="shared" si="22"/>
        <v>0</v>
      </c>
      <c r="AB100" s="74">
        <f t="shared" si="23"/>
        <v>0</v>
      </c>
      <c r="AC100" s="147">
        <f t="shared" si="24"/>
        <v>0</v>
      </c>
      <c r="AD100" s="147">
        <f t="shared" si="25"/>
        <v>0</v>
      </c>
      <c r="AE100" s="147">
        <f t="shared" si="26"/>
        <v>0</v>
      </c>
      <c r="AF100" s="213">
        <f t="shared" si="45"/>
        <v>-0.91925555686992677</v>
      </c>
      <c r="AG100" s="213">
        <f t="shared" si="46"/>
        <v>-0.52671217962272532</v>
      </c>
      <c r="AH100" s="213">
        <f t="shared" si="47"/>
        <v>12.297699881103103</v>
      </c>
      <c r="AJ100" s="364"/>
    </row>
    <row r="101" spans="1:36" s="8" customFormat="1" x14ac:dyDescent="1.25">
      <c r="A101" s="207">
        <v>145</v>
      </c>
      <c r="B101" s="65">
        <v>11188</v>
      </c>
      <c r="C101" s="207">
        <v>145</v>
      </c>
      <c r="D101" s="19">
        <v>96</v>
      </c>
      <c r="E101" s="66" t="s">
        <v>499</v>
      </c>
      <c r="F101" s="20" t="s">
        <v>307</v>
      </c>
      <c r="G101" s="20" t="s">
        <v>25</v>
      </c>
      <c r="H101" s="21" t="s">
        <v>24</v>
      </c>
      <c r="I101" s="18">
        <v>1107920.3126340001</v>
      </c>
      <c r="J101" s="18">
        <v>3669635.6572989998</v>
      </c>
      <c r="K101" s="18" t="s">
        <v>107</v>
      </c>
      <c r="L101" s="167">
        <v>83.133333333333326</v>
      </c>
      <c r="M101" s="53">
        <v>236234</v>
      </c>
      <c r="N101" s="52">
        <v>500000</v>
      </c>
      <c r="O101" s="53">
        <v>15533901</v>
      </c>
      <c r="P101" s="208">
        <v>-2.5</v>
      </c>
      <c r="Q101" s="208">
        <v>15.88</v>
      </c>
      <c r="R101" s="208">
        <v>211.03</v>
      </c>
      <c r="S101" s="209">
        <v>6693</v>
      </c>
      <c r="T101" s="209">
        <v>68</v>
      </c>
      <c r="U101" s="209">
        <v>3</v>
      </c>
      <c r="V101" s="209">
        <v>32</v>
      </c>
      <c r="W101" s="18">
        <f t="shared" si="43"/>
        <v>6696</v>
      </c>
      <c r="X101" s="81">
        <f t="shared" si="48"/>
        <v>6.1300550378641514</v>
      </c>
      <c r="Y101" s="82">
        <f t="shared" si="44"/>
        <v>7.919907368459661E-2</v>
      </c>
      <c r="Z101" s="83">
        <v>11188</v>
      </c>
      <c r="AA101" s="74">
        <f t="shared" si="22"/>
        <v>0</v>
      </c>
      <c r="AB101" s="74">
        <f t="shared" si="23"/>
        <v>0</v>
      </c>
      <c r="AC101" s="147">
        <f t="shared" si="24"/>
        <v>0</v>
      </c>
      <c r="AD101" s="147">
        <f t="shared" si="25"/>
        <v>0</v>
      </c>
      <c r="AE101" s="147">
        <f t="shared" si="26"/>
        <v>0</v>
      </c>
      <c r="AF101" s="213">
        <f t="shared" si="45"/>
        <v>-0.22536967050971146</v>
      </c>
      <c r="AG101" s="213">
        <f t="shared" si="46"/>
        <v>1.4315481470776872</v>
      </c>
      <c r="AH101" s="213">
        <f t="shared" si="47"/>
        <v>19.023904627065765</v>
      </c>
      <c r="AJ101" s="364"/>
    </row>
    <row r="102" spans="1:36" s="5" customFormat="1" x14ac:dyDescent="1.25">
      <c r="A102" s="80">
        <v>151</v>
      </c>
      <c r="B102" s="65">
        <v>11196</v>
      </c>
      <c r="C102" s="80">
        <v>151</v>
      </c>
      <c r="D102" s="16">
        <v>97</v>
      </c>
      <c r="E102" s="65" t="s">
        <v>500</v>
      </c>
      <c r="F102" s="10" t="s">
        <v>17</v>
      </c>
      <c r="G102" s="10" t="s">
        <v>45</v>
      </c>
      <c r="H102" s="11" t="s">
        <v>24</v>
      </c>
      <c r="I102" s="12">
        <v>623502.83824199997</v>
      </c>
      <c r="J102" s="12">
        <v>1915621.5397969999</v>
      </c>
      <c r="K102" s="12" t="s">
        <v>210</v>
      </c>
      <c r="L102" s="166">
        <v>80.333333333333343</v>
      </c>
      <c r="M102" s="51">
        <v>16857539</v>
      </c>
      <c r="N102" s="51">
        <v>100000000</v>
      </c>
      <c r="O102" s="51">
        <v>113636</v>
      </c>
      <c r="P102" s="198">
        <v>-3.06</v>
      </c>
      <c r="Q102" s="198">
        <v>28.31</v>
      </c>
      <c r="R102" s="198">
        <v>239.49</v>
      </c>
      <c r="S102" s="50">
        <v>6869</v>
      </c>
      <c r="T102" s="50">
        <v>2.7932250000000001</v>
      </c>
      <c r="U102" s="50">
        <v>20</v>
      </c>
      <c r="V102" s="50">
        <v>97.206775000000007</v>
      </c>
      <c r="W102" s="12">
        <f t="shared" si="43"/>
        <v>6889</v>
      </c>
      <c r="X102" s="81">
        <f t="shared" si="48"/>
        <v>0.13144623346959738</v>
      </c>
      <c r="Y102" s="82">
        <f t="shared" si="44"/>
        <v>1.6982588028685232E-3</v>
      </c>
      <c r="Z102" s="83">
        <v>11196</v>
      </c>
      <c r="AA102" s="74">
        <f t="shared" si="22"/>
        <v>0</v>
      </c>
      <c r="AB102" s="74">
        <f t="shared" si="23"/>
        <v>0</v>
      </c>
      <c r="AC102" s="147">
        <f t="shared" si="24"/>
        <v>0</v>
      </c>
      <c r="AD102" s="147">
        <f t="shared" si="25"/>
        <v>0</v>
      </c>
      <c r="AE102" s="147">
        <f t="shared" si="26"/>
        <v>0</v>
      </c>
      <c r="AF102" s="213">
        <f t="shared" si="45"/>
        <v>-0.14400038465106393</v>
      </c>
      <c r="AG102" s="213">
        <f t="shared" si="46"/>
        <v>1.3322388527685032</v>
      </c>
      <c r="AH102" s="213">
        <f t="shared" si="47"/>
        <v>11.270147751661209</v>
      </c>
      <c r="AJ102" s="364"/>
    </row>
    <row r="103" spans="1:36" s="8" customFormat="1" x14ac:dyDescent="1.25">
      <c r="A103" s="207">
        <v>153</v>
      </c>
      <c r="B103" s="65">
        <v>11222</v>
      </c>
      <c r="C103" s="207">
        <v>153</v>
      </c>
      <c r="D103" s="19">
        <v>98</v>
      </c>
      <c r="E103" s="66" t="s">
        <v>501</v>
      </c>
      <c r="F103" s="20" t="s">
        <v>70</v>
      </c>
      <c r="G103" s="20" t="s">
        <v>25</v>
      </c>
      <c r="H103" s="21" t="s">
        <v>24</v>
      </c>
      <c r="I103" s="18">
        <v>318421.39140000002</v>
      </c>
      <c r="J103" s="18">
        <v>352213.45503700001</v>
      </c>
      <c r="K103" s="18" t="s">
        <v>208</v>
      </c>
      <c r="L103" s="167">
        <v>80.266666666666666</v>
      </c>
      <c r="M103" s="53">
        <v>40823</v>
      </c>
      <c r="N103" s="52">
        <v>700000</v>
      </c>
      <c r="O103" s="53">
        <v>8627819</v>
      </c>
      <c r="P103" s="208">
        <v>2.27</v>
      </c>
      <c r="Q103" s="208">
        <v>4.7300000000000004</v>
      </c>
      <c r="R103" s="208">
        <v>165.37</v>
      </c>
      <c r="S103" s="209">
        <v>108</v>
      </c>
      <c r="T103" s="209">
        <v>2</v>
      </c>
      <c r="U103" s="209">
        <v>5</v>
      </c>
      <c r="V103" s="209">
        <v>98</v>
      </c>
      <c r="W103" s="18">
        <f t="shared" si="43"/>
        <v>113</v>
      </c>
      <c r="X103" s="81">
        <f t="shared" si="48"/>
        <v>1.7304874428694942E-2</v>
      </c>
      <c r="Y103" s="82">
        <f t="shared" si="44"/>
        <v>2.2357548448022184E-4</v>
      </c>
      <c r="Z103" s="83">
        <v>11222</v>
      </c>
      <c r="AA103" s="74">
        <f t="shared" si="22"/>
        <v>0</v>
      </c>
      <c r="AB103" s="74">
        <f t="shared" si="23"/>
        <v>0</v>
      </c>
      <c r="AC103" s="147">
        <f t="shared" si="24"/>
        <v>0</v>
      </c>
      <c r="AD103" s="147">
        <f t="shared" si="25"/>
        <v>0</v>
      </c>
      <c r="AE103" s="147">
        <f t="shared" si="26"/>
        <v>0</v>
      </c>
      <c r="AF103" s="213">
        <f t="shared" si="45"/>
        <v>1.9641032476568759E-2</v>
      </c>
      <c r="AG103" s="213">
        <f t="shared" si="46"/>
        <v>4.0926028023863539E-2</v>
      </c>
      <c r="AH103" s="213">
        <f t="shared" si="47"/>
        <v>1.4308535421366413</v>
      </c>
      <c r="AJ103" s="364"/>
    </row>
    <row r="104" spans="1:36" s="5" customFormat="1" x14ac:dyDescent="1.25">
      <c r="A104" s="80">
        <v>166</v>
      </c>
      <c r="B104" s="65">
        <v>11258</v>
      </c>
      <c r="C104" s="80">
        <v>166</v>
      </c>
      <c r="D104" s="16">
        <v>99</v>
      </c>
      <c r="E104" s="65" t="s">
        <v>502</v>
      </c>
      <c r="F104" s="10" t="s">
        <v>155</v>
      </c>
      <c r="G104" s="10" t="s">
        <v>25</v>
      </c>
      <c r="H104" s="11" t="s">
        <v>24</v>
      </c>
      <c r="I104" s="12">
        <v>113557</v>
      </c>
      <c r="J104" s="12">
        <v>284348.62036399997</v>
      </c>
      <c r="K104" s="12" t="s">
        <v>167</v>
      </c>
      <c r="L104" s="166">
        <v>76.066666666666663</v>
      </c>
      <c r="M104" s="51">
        <v>42630</v>
      </c>
      <c r="N104" s="51">
        <v>200000</v>
      </c>
      <c r="O104" s="51">
        <v>6670152</v>
      </c>
      <c r="P104" s="198">
        <v>-4.92</v>
      </c>
      <c r="Q104" s="198">
        <v>6.93</v>
      </c>
      <c r="R104" s="198">
        <v>192.14</v>
      </c>
      <c r="S104" s="50">
        <v>112</v>
      </c>
      <c r="T104" s="50">
        <v>16</v>
      </c>
      <c r="U104" s="50">
        <v>6</v>
      </c>
      <c r="V104" s="50">
        <v>84</v>
      </c>
      <c r="W104" s="12">
        <f t="shared" si="43"/>
        <v>118</v>
      </c>
      <c r="X104" s="81">
        <f t="shared" si="48"/>
        <v>0.11176443373191994</v>
      </c>
      <c r="Y104" s="82">
        <f t="shared" si="44"/>
        <v>1.4439739231991711E-3</v>
      </c>
      <c r="Z104" s="83">
        <v>11258</v>
      </c>
      <c r="AA104" s="74">
        <f t="shared" si="22"/>
        <v>0</v>
      </c>
      <c r="AB104" s="74">
        <f t="shared" si="23"/>
        <v>0</v>
      </c>
      <c r="AC104" s="147">
        <f t="shared" si="24"/>
        <v>0</v>
      </c>
      <c r="AD104" s="147">
        <f t="shared" si="25"/>
        <v>0</v>
      </c>
      <c r="AE104" s="147">
        <f t="shared" si="26"/>
        <v>0</v>
      </c>
      <c r="AF104" s="213">
        <f t="shared" si="45"/>
        <v>-3.4367563372565378E-2</v>
      </c>
      <c r="AG104" s="213">
        <f t="shared" si="46"/>
        <v>4.8407970360137824E-2</v>
      </c>
      <c r="AH104" s="213">
        <f t="shared" si="47"/>
        <v>1.3421511435781934</v>
      </c>
      <c r="AJ104" s="364"/>
    </row>
    <row r="105" spans="1:36" s="8" customFormat="1" x14ac:dyDescent="1.25">
      <c r="A105" s="207">
        <v>179</v>
      </c>
      <c r="B105" s="65">
        <v>11304</v>
      </c>
      <c r="C105" s="207">
        <v>179</v>
      </c>
      <c r="D105" s="19">
        <v>100</v>
      </c>
      <c r="E105" s="66" t="s">
        <v>503</v>
      </c>
      <c r="F105" s="20" t="s">
        <v>38</v>
      </c>
      <c r="G105" s="20" t="s">
        <v>25</v>
      </c>
      <c r="H105" s="21" t="s">
        <v>24</v>
      </c>
      <c r="I105" s="18">
        <v>465382.34104099998</v>
      </c>
      <c r="J105" s="18">
        <v>1093946.3381960001</v>
      </c>
      <c r="K105" s="18" t="s">
        <v>170</v>
      </c>
      <c r="L105" s="167">
        <v>68.333333333333329</v>
      </c>
      <c r="M105" s="53">
        <v>185740</v>
      </c>
      <c r="N105" s="52">
        <v>300000</v>
      </c>
      <c r="O105" s="53">
        <v>5889664</v>
      </c>
      <c r="P105" s="208">
        <v>-0.84</v>
      </c>
      <c r="Q105" s="208">
        <v>12.71</v>
      </c>
      <c r="R105" s="208">
        <v>246.42</v>
      </c>
      <c r="S105" s="209">
        <v>114</v>
      </c>
      <c r="T105" s="209">
        <v>0</v>
      </c>
      <c r="U105" s="209">
        <v>18</v>
      </c>
      <c r="V105" s="209">
        <v>100</v>
      </c>
      <c r="W105" s="18">
        <f t="shared" si="43"/>
        <v>132</v>
      </c>
      <c r="X105" s="81">
        <f t="shared" si="48"/>
        <v>0</v>
      </c>
      <c r="Y105" s="82">
        <f t="shared" si="44"/>
        <v>0</v>
      </c>
      <c r="Z105" s="83">
        <v>11304</v>
      </c>
      <c r="AA105" s="74">
        <f t="shared" si="22"/>
        <v>0</v>
      </c>
      <c r="AB105" s="74">
        <f t="shared" si="23"/>
        <v>0</v>
      </c>
      <c r="AC105" s="147">
        <f t="shared" si="24"/>
        <v>0</v>
      </c>
      <c r="AD105" s="147">
        <f t="shared" si="25"/>
        <v>0</v>
      </c>
      <c r="AE105" s="147">
        <f t="shared" si="26"/>
        <v>0</v>
      </c>
      <c r="AF105" s="213">
        <f t="shared" si="45"/>
        <v>-2.2573963522018157E-2</v>
      </c>
      <c r="AG105" s="213">
        <f t="shared" si="46"/>
        <v>0.34156556710101288</v>
      </c>
      <c r="AH105" s="213">
        <f t="shared" si="47"/>
        <v>6.6222334417806117</v>
      </c>
      <c r="AJ105" s="364"/>
    </row>
    <row r="106" spans="1:36" s="5" customFormat="1" x14ac:dyDescent="1.25">
      <c r="A106" s="80">
        <v>180</v>
      </c>
      <c r="B106" s="65">
        <v>11305</v>
      </c>
      <c r="C106" s="80">
        <v>180</v>
      </c>
      <c r="D106" s="16">
        <v>101</v>
      </c>
      <c r="E106" s="65" t="s">
        <v>504</v>
      </c>
      <c r="F106" s="10" t="s">
        <v>173</v>
      </c>
      <c r="G106" s="10" t="s">
        <v>25</v>
      </c>
      <c r="H106" s="11" t="s">
        <v>24</v>
      </c>
      <c r="I106" s="12">
        <v>179713.247699</v>
      </c>
      <c r="J106" s="12">
        <v>326393.47029899998</v>
      </c>
      <c r="K106" s="12" t="s">
        <v>174</v>
      </c>
      <c r="L106" s="166">
        <v>67.966666666666669</v>
      </c>
      <c r="M106" s="51">
        <v>26221</v>
      </c>
      <c r="N106" s="51">
        <v>200000</v>
      </c>
      <c r="O106" s="51">
        <v>12447788</v>
      </c>
      <c r="P106" s="198">
        <v>-5.5</v>
      </c>
      <c r="Q106" s="198">
        <v>21.3</v>
      </c>
      <c r="R106" s="198">
        <v>241.72</v>
      </c>
      <c r="S106" s="50">
        <v>1064</v>
      </c>
      <c r="T106" s="50">
        <v>85</v>
      </c>
      <c r="U106" s="50">
        <v>3</v>
      </c>
      <c r="V106" s="50">
        <v>15</v>
      </c>
      <c r="W106" s="12">
        <f t="shared" si="43"/>
        <v>1067</v>
      </c>
      <c r="X106" s="81">
        <f t="shared" si="48"/>
        <v>0.68154243492561917</v>
      </c>
      <c r="Y106" s="82">
        <f t="shared" si="44"/>
        <v>8.8053906840060737E-3</v>
      </c>
      <c r="Z106" s="83">
        <v>11305</v>
      </c>
      <c r="AA106" s="74">
        <f t="shared" si="22"/>
        <v>0</v>
      </c>
      <c r="AB106" s="74">
        <f t="shared" si="23"/>
        <v>0</v>
      </c>
      <c r="AC106" s="147">
        <f t="shared" si="24"/>
        <v>0</v>
      </c>
      <c r="AD106" s="147">
        <f t="shared" si="25"/>
        <v>0</v>
      </c>
      <c r="AE106" s="147">
        <f t="shared" si="26"/>
        <v>0</v>
      </c>
      <c r="AF106" s="213">
        <f t="shared" si="45"/>
        <v>-4.4099804612834179E-2</v>
      </c>
      <c r="AG106" s="213">
        <f t="shared" si="46"/>
        <v>0.17078651604606693</v>
      </c>
      <c r="AH106" s="213">
        <f t="shared" si="47"/>
        <v>1.9381463220025961</v>
      </c>
      <c r="AJ106" s="364"/>
    </row>
    <row r="107" spans="1:36" s="8" customFormat="1" x14ac:dyDescent="1.25">
      <c r="A107" s="207">
        <v>165</v>
      </c>
      <c r="B107" s="65">
        <v>11239</v>
      </c>
      <c r="C107" s="207">
        <v>165</v>
      </c>
      <c r="D107" s="19">
        <v>102</v>
      </c>
      <c r="E107" s="66" t="s">
        <v>505</v>
      </c>
      <c r="F107" s="20" t="s">
        <v>213</v>
      </c>
      <c r="G107" s="20" t="s">
        <v>25</v>
      </c>
      <c r="H107" s="21" t="s">
        <v>24</v>
      </c>
      <c r="I107" s="18">
        <v>240445.403296</v>
      </c>
      <c r="J107" s="18">
        <v>518691.50670799997</v>
      </c>
      <c r="K107" s="18" t="s">
        <v>154</v>
      </c>
      <c r="L107" s="167">
        <v>76.133333333333326</v>
      </c>
      <c r="M107" s="53">
        <v>151191</v>
      </c>
      <c r="N107" s="52">
        <v>250000</v>
      </c>
      <c r="O107" s="53">
        <v>3430703</v>
      </c>
      <c r="P107" s="208">
        <v>-3.83</v>
      </c>
      <c r="Q107" s="208">
        <v>4.66</v>
      </c>
      <c r="R107" s="208">
        <v>163.85</v>
      </c>
      <c r="S107" s="209">
        <v>363</v>
      </c>
      <c r="T107" s="209">
        <v>27</v>
      </c>
      <c r="U107" s="209">
        <v>12</v>
      </c>
      <c r="V107" s="209">
        <v>73</v>
      </c>
      <c r="W107" s="18">
        <f t="shared" si="43"/>
        <v>375</v>
      </c>
      <c r="X107" s="81">
        <f t="shared" si="48"/>
        <v>0.34403720824134792</v>
      </c>
      <c r="Y107" s="82">
        <f t="shared" si="44"/>
        <v>4.4448912835932768E-3</v>
      </c>
      <c r="Z107" s="83">
        <v>11239</v>
      </c>
      <c r="AA107" s="74">
        <f t="shared" si="22"/>
        <v>0</v>
      </c>
      <c r="AB107" s="74">
        <f t="shared" si="23"/>
        <v>0</v>
      </c>
      <c r="AC107" s="147">
        <f t="shared" si="24"/>
        <v>0</v>
      </c>
      <c r="AD107" s="147">
        <f t="shared" si="25"/>
        <v>0</v>
      </c>
      <c r="AE107" s="147">
        <f t="shared" si="26"/>
        <v>0</v>
      </c>
      <c r="AF107" s="213">
        <f t="shared" si="45"/>
        <v>-4.8802315094976387E-2</v>
      </c>
      <c r="AG107" s="213">
        <f t="shared" si="46"/>
        <v>5.93782737186919E-2</v>
      </c>
      <c r="AH107" s="213">
        <f t="shared" si="47"/>
        <v>2.0877961692720315</v>
      </c>
      <c r="AJ107" s="364"/>
    </row>
    <row r="108" spans="1:36" s="5" customFormat="1" x14ac:dyDescent="1.25">
      <c r="A108" s="80">
        <v>204</v>
      </c>
      <c r="B108" s="65">
        <v>11327</v>
      </c>
      <c r="C108" s="80">
        <v>204</v>
      </c>
      <c r="D108" s="16">
        <v>103</v>
      </c>
      <c r="E108" s="65" t="s">
        <v>506</v>
      </c>
      <c r="F108" s="10" t="s">
        <v>39</v>
      </c>
      <c r="G108" s="10" t="s">
        <v>45</v>
      </c>
      <c r="H108" s="11" t="s">
        <v>24</v>
      </c>
      <c r="I108" s="12">
        <v>1507349.5040460001</v>
      </c>
      <c r="J108" s="12">
        <v>3730250.384788</v>
      </c>
      <c r="K108" s="12" t="s">
        <v>205</v>
      </c>
      <c r="L108" s="166">
        <v>61.2</v>
      </c>
      <c r="M108" s="51">
        <v>38060000</v>
      </c>
      <c r="N108" s="51">
        <v>50000000</v>
      </c>
      <c r="O108" s="51">
        <v>98010</v>
      </c>
      <c r="P108" s="198">
        <v>-5.52</v>
      </c>
      <c r="Q108" s="198">
        <v>7.89</v>
      </c>
      <c r="R108" s="198">
        <v>180.02</v>
      </c>
      <c r="S108" s="50">
        <v>1658</v>
      </c>
      <c r="T108" s="50">
        <v>5.5370600000000003</v>
      </c>
      <c r="U108" s="50">
        <v>9</v>
      </c>
      <c r="V108" s="50">
        <v>94.462939999999989</v>
      </c>
      <c r="W108" s="12">
        <f t="shared" si="43"/>
        <v>1667</v>
      </c>
      <c r="X108" s="81">
        <f t="shared" si="48"/>
        <v>0.50739914069949055</v>
      </c>
      <c r="Y108" s="82">
        <f t="shared" si="44"/>
        <v>6.555494474934029E-3</v>
      </c>
      <c r="Z108" s="83">
        <v>11327</v>
      </c>
      <c r="AA108" s="74">
        <f t="shared" si="22"/>
        <v>0</v>
      </c>
      <c r="AB108" s="74">
        <f t="shared" si="23"/>
        <v>0</v>
      </c>
      <c r="AC108" s="147">
        <f t="shared" si="24"/>
        <v>0</v>
      </c>
      <c r="AD108" s="147">
        <f t="shared" si="25"/>
        <v>0</v>
      </c>
      <c r="AE108" s="147">
        <f t="shared" si="26"/>
        <v>0</v>
      </c>
      <c r="AF108" s="213">
        <f t="shared" si="45"/>
        <v>-0.50583581479362472</v>
      </c>
      <c r="AG108" s="213">
        <f t="shared" si="46"/>
        <v>0.72301532223219189</v>
      </c>
      <c r="AH108" s="213">
        <f t="shared" si="47"/>
        <v>16.496478873034121</v>
      </c>
      <c r="AJ108" s="364"/>
    </row>
    <row r="109" spans="1:36" s="8" customFormat="1" x14ac:dyDescent="1.25">
      <c r="A109" s="207">
        <v>213</v>
      </c>
      <c r="B109" s="65">
        <v>11381</v>
      </c>
      <c r="C109" s="207">
        <v>213</v>
      </c>
      <c r="D109" s="19">
        <v>104</v>
      </c>
      <c r="E109" s="66" t="s">
        <v>507</v>
      </c>
      <c r="F109" s="20" t="s">
        <v>234</v>
      </c>
      <c r="G109" s="20" t="s">
        <v>25</v>
      </c>
      <c r="H109" s="21" t="s">
        <v>24</v>
      </c>
      <c r="I109" s="18">
        <v>581263.06530200003</v>
      </c>
      <c r="J109" s="18">
        <v>1355046.854325</v>
      </c>
      <c r="K109" s="18" t="s">
        <v>221</v>
      </c>
      <c r="L109" s="167">
        <v>57.3</v>
      </c>
      <c r="M109" s="53">
        <v>236215</v>
      </c>
      <c r="N109" s="52">
        <v>500000</v>
      </c>
      <c r="O109" s="53">
        <v>5736497</v>
      </c>
      <c r="P109" s="208">
        <v>-0.63</v>
      </c>
      <c r="Q109" s="208">
        <v>14.35</v>
      </c>
      <c r="R109" s="208">
        <v>258.83999999999997</v>
      </c>
      <c r="S109" s="209">
        <v>99</v>
      </c>
      <c r="T109" s="209">
        <v>0</v>
      </c>
      <c r="U109" s="209">
        <v>11</v>
      </c>
      <c r="V109" s="209">
        <v>100</v>
      </c>
      <c r="W109" s="18">
        <f t="shared" si="43"/>
        <v>110</v>
      </c>
      <c r="X109" s="81">
        <f t="shared" si="48"/>
        <v>0</v>
      </c>
      <c r="Y109" s="82">
        <f t="shared" si="44"/>
        <v>0</v>
      </c>
      <c r="Z109" s="83">
        <v>11381</v>
      </c>
      <c r="AA109" s="74">
        <f>IF(M109&gt;N109,1,0)</f>
        <v>0</v>
      </c>
      <c r="AB109" s="74">
        <f>IF(W109=0,1,0)</f>
        <v>0</v>
      </c>
      <c r="AC109" s="147">
        <f>IF((T109+V109)=100,0,1)</f>
        <v>0</v>
      </c>
      <c r="AD109" s="147">
        <f>IF(J109=0,1,0)</f>
        <v>0</v>
      </c>
      <c r="AE109" s="147">
        <f>IF(M109=0,1,0)</f>
        <v>0</v>
      </c>
      <c r="AF109" s="213">
        <f t="shared" si="45"/>
        <v>-2.0971397676554138E-2</v>
      </c>
      <c r="AG109" s="213">
        <f t="shared" si="46"/>
        <v>0.47768183596595531</v>
      </c>
      <c r="AH109" s="213">
        <f t="shared" si="47"/>
        <v>8.6162485311099566</v>
      </c>
      <c r="AJ109" s="364"/>
    </row>
    <row r="110" spans="1:36" s="5" customFormat="1" x14ac:dyDescent="1.25">
      <c r="A110" s="80">
        <v>291</v>
      </c>
      <c r="B110" s="65">
        <v>11691</v>
      </c>
      <c r="C110" s="80">
        <v>291</v>
      </c>
      <c r="D110" s="16">
        <v>105</v>
      </c>
      <c r="E110" s="65" t="s">
        <v>607</v>
      </c>
      <c r="F110" s="10" t="s">
        <v>288</v>
      </c>
      <c r="G110" s="10" t="s">
        <v>25</v>
      </c>
      <c r="H110" s="11"/>
      <c r="I110" s="12">
        <v>0</v>
      </c>
      <c r="J110" s="12">
        <v>41618.971085999998</v>
      </c>
      <c r="K110" s="12" t="s">
        <v>608</v>
      </c>
      <c r="L110" s="166">
        <v>3</v>
      </c>
      <c r="M110" s="51">
        <v>3106357</v>
      </c>
      <c r="N110" s="51">
        <v>20000000</v>
      </c>
      <c r="O110" s="51">
        <v>13398</v>
      </c>
      <c r="P110" s="198">
        <v>1.67</v>
      </c>
      <c r="Q110" s="198">
        <v>28.14</v>
      </c>
      <c r="R110" s="198">
        <v>0</v>
      </c>
      <c r="S110" s="50">
        <v>107</v>
      </c>
      <c r="T110" s="50">
        <v>37</v>
      </c>
      <c r="U110" s="50">
        <v>6</v>
      </c>
      <c r="V110" s="50">
        <v>63</v>
      </c>
      <c r="W110" s="12">
        <f>S110+U110</f>
        <v>113</v>
      </c>
      <c r="X110" s="81">
        <f t="shared" si="48"/>
        <v>3.7829062395565098E-2</v>
      </c>
      <c r="Y110" s="82"/>
      <c r="Z110" s="83"/>
      <c r="AA110" s="74"/>
      <c r="AB110" s="74">
        <f>IF(W110=0,1,0)</f>
        <v>0</v>
      </c>
      <c r="AC110" s="147"/>
      <c r="AD110" s="147"/>
      <c r="AE110" s="147"/>
      <c r="AF110" s="213">
        <f t="shared" si="45"/>
        <v>1.7074198432592896E-3</v>
      </c>
      <c r="AG110" s="213">
        <f t="shared" si="46"/>
        <v>2.8770535562464918E-2</v>
      </c>
      <c r="AH110" s="213">
        <f t="shared" si="47"/>
        <v>0</v>
      </c>
      <c r="AJ110" s="364"/>
    </row>
    <row r="111" spans="1:36" s="95" customFormat="1" x14ac:dyDescent="1.25">
      <c r="A111" s="99"/>
      <c r="B111" s="65"/>
      <c r="C111" s="99"/>
      <c r="D111" s="205"/>
      <c r="E111" s="387" t="s">
        <v>26</v>
      </c>
      <c r="F111" s="93"/>
      <c r="G111" s="94" t="s">
        <v>24</v>
      </c>
      <c r="H111" s="102" t="s">
        <v>22</v>
      </c>
      <c r="I111" s="98">
        <f>SUM(I90:I110)</f>
        <v>13204079.415690001</v>
      </c>
      <c r="J111" s="96">
        <f>SUM(J90:J110)</f>
        <v>40706848.985042006</v>
      </c>
      <c r="K111" s="371" t="s">
        <v>24</v>
      </c>
      <c r="L111" s="371" t="s">
        <v>24</v>
      </c>
      <c r="M111" s="98">
        <f>SUM(M90:M110)</f>
        <v>107545787</v>
      </c>
      <c r="N111" s="372" t="s">
        <v>24</v>
      </c>
      <c r="O111" s="372" t="s">
        <v>24</v>
      </c>
      <c r="P111" s="373">
        <f>AF111</f>
        <v>-4.1212852051638773</v>
      </c>
      <c r="Q111" s="373">
        <f>AG111</f>
        <v>9.1493791059610245</v>
      </c>
      <c r="R111" s="373">
        <f>AH111</f>
        <v>201.13443682082013</v>
      </c>
      <c r="S111" s="98">
        <f>SUM(S90:S110)</f>
        <v>28681</v>
      </c>
      <c r="T111" s="98">
        <f>X111</f>
        <v>50.863780207164545</v>
      </c>
      <c r="U111" s="98">
        <f>SUM(U90:U110)</f>
        <v>232</v>
      </c>
      <c r="V111" s="98">
        <f>100-T111</f>
        <v>49.136219792835455</v>
      </c>
      <c r="W111" s="98">
        <f>SUM(W90:W110)</f>
        <v>28913</v>
      </c>
      <c r="X111" s="81">
        <f>SUM(X90:X110)</f>
        <v>50.863780207164545</v>
      </c>
      <c r="Y111" s="82" t="s">
        <v>24</v>
      </c>
      <c r="Z111" s="83">
        <v>0</v>
      </c>
      <c r="AA111" s="74">
        <f t="shared" ref="AA111" si="49">IF(M111&gt;N111,1,0)</f>
        <v>0</v>
      </c>
      <c r="AB111" s="74">
        <f t="shared" si="23"/>
        <v>0</v>
      </c>
      <c r="AC111" s="147">
        <f t="shared" si="24"/>
        <v>0</v>
      </c>
      <c r="AD111" s="147">
        <f t="shared" ref="AD111" si="50">IF(J111=0,1,0)</f>
        <v>0</v>
      </c>
      <c r="AE111" s="147">
        <f t="shared" ref="AE111" si="51">IF(M111=0,1,0)</f>
        <v>0</v>
      </c>
      <c r="AF111" s="215">
        <f>SUM(AF90:AF110)</f>
        <v>-4.1212852051638773</v>
      </c>
      <c r="AG111" s="215">
        <f t="shared" ref="AG111:AH111" si="52">SUM(AG90:AG110)</f>
        <v>9.1493791059610245</v>
      </c>
      <c r="AH111" s="215">
        <f t="shared" si="52"/>
        <v>201.13443682082013</v>
      </c>
      <c r="AJ111" s="364"/>
    </row>
    <row r="112" spans="1:36" s="5" customFormat="1" x14ac:dyDescent="1.25">
      <c r="A112" s="80">
        <v>26</v>
      </c>
      <c r="B112" s="65">
        <v>10589</v>
      </c>
      <c r="C112" s="80">
        <v>26</v>
      </c>
      <c r="D112" s="16">
        <v>106</v>
      </c>
      <c r="E112" s="65" t="s">
        <v>508</v>
      </c>
      <c r="F112" s="10" t="s">
        <v>341</v>
      </c>
      <c r="G112" s="10" t="s">
        <v>229</v>
      </c>
      <c r="H112" s="11" t="s">
        <v>24</v>
      </c>
      <c r="I112" s="12">
        <v>776444.54888599995</v>
      </c>
      <c r="J112" s="12">
        <v>3029602.3391700001</v>
      </c>
      <c r="K112" s="12" t="s">
        <v>116</v>
      </c>
      <c r="L112" s="166">
        <v>151.43333333333334</v>
      </c>
      <c r="M112" s="51">
        <v>14527</v>
      </c>
      <c r="N112" s="51">
        <v>50000</v>
      </c>
      <c r="O112" s="51">
        <v>208549758</v>
      </c>
      <c r="P112" s="198">
        <v>-5.71</v>
      </c>
      <c r="Q112" s="198">
        <v>15.75</v>
      </c>
      <c r="R112" s="198">
        <v>390.08</v>
      </c>
      <c r="S112" s="50">
        <v>206</v>
      </c>
      <c r="T112" s="50">
        <v>95</v>
      </c>
      <c r="U112" s="50">
        <v>5</v>
      </c>
      <c r="V112" s="50">
        <v>5</v>
      </c>
      <c r="W112" s="12">
        <f t="shared" ref="W112:W143" si="53">S112+U112</f>
        <v>211</v>
      </c>
      <c r="X112" s="81">
        <f t="shared" ref="X112:X143" si="54">T112*J112/$J$183</f>
        <v>0.49628537274265477</v>
      </c>
      <c r="Y112" s="82">
        <f t="shared" ref="Y112:Y143" si="55">T112*J112/$J$184</f>
        <v>9.1347670144604709E-2</v>
      </c>
      <c r="Z112" s="83">
        <v>10589</v>
      </c>
      <c r="AA112" s="74">
        <f t="shared" ref="AA112:AA143" si="56">IF(M112&gt;N112,1,0)</f>
        <v>0</v>
      </c>
      <c r="AB112" s="74">
        <f t="shared" ref="AB112:AB143" si="57">IF(W112=0,1,0)</f>
        <v>0</v>
      </c>
      <c r="AC112" s="147">
        <f t="shared" ref="AC112:AC143" si="58">IF((T112+V112)=100,0,1)</f>
        <v>0</v>
      </c>
      <c r="AD112" s="147">
        <f t="shared" ref="AD112:AD143" si="59">IF(J112=0,1,0)</f>
        <v>0</v>
      </c>
      <c r="AE112" s="147">
        <f t="shared" ref="AE112:AE143" si="60">IF(M112=0,1,0)</f>
        <v>0</v>
      </c>
      <c r="AF112" s="213">
        <f t="shared" ref="AF112:AF143" si="61">$J112/$J$183*P112</f>
        <v>-2.9829362930111149E-2</v>
      </c>
      <c r="AG112" s="213">
        <f t="shared" ref="AG112:AG143" si="62">$J112/$J$183*Q112</f>
        <v>8.2278890744176991E-2</v>
      </c>
      <c r="AH112" s="213">
        <f t="shared" ref="AH112:AH143" si="63">$J112/$J$183*R112</f>
        <v>2.0377999810468923</v>
      </c>
      <c r="AJ112" s="364"/>
    </row>
    <row r="113" spans="1:36" s="8" customFormat="1" x14ac:dyDescent="1.25">
      <c r="A113" s="207">
        <v>44</v>
      </c>
      <c r="B113" s="65">
        <v>10591</v>
      </c>
      <c r="C113" s="207">
        <v>44</v>
      </c>
      <c r="D113" s="19">
        <v>107</v>
      </c>
      <c r="E113" s="66" t="s">
        <v>509</v>
      </c>
      <c r="F113" s="20" t="s">
        <v>318</v>
      </c>
      <c r="G113" s="20" t="s">
        <v>229</v>
      </c>
      <c r="H113" s="21" t="s">
        <v>24</v>
      </c>
      <c r="I113" s="18">
        <v>536553.15578799997</v>
      </c>
      <c r="J113" s="18">
        <v>2625224.5229219999</v>
      </c>
      <c r="K113" s="18" t="s">
        <v>116</v>
      </c>
      <c r="L113" s="167">
        <v>151.43333333333334</v>
      </c>
      <c r="M113" s="53">
        <v>193900</v>
      </c>
      <c r="N113" s="52">
        <v>500000</v>
      </c>
      <c r="O113" s="53">
        <v>13539064</v>
      </c>
      <c r="P113" s="208">
        <v>-14.82</v>
      </c>
      <c r="Q113" s="208">
        <v>6.1</v>
      </c>
      <c r="R113" s="208">
        <v>367.22</v>
      </c>
      <c r="S113" s="209">
        <v>1285</v>
      </c>
      <c r="T113" s="209">
        <v>35</v>
      </c>
      <c r="U113" s="209">
        <v>13</v>
      </c>
      <c r="V113" s="209">
        <v>65</v>
      </c>
      <c r="W113" s="18">
        <f t="shared" si="53"/>
        <v>1298</v>
      </c>
      <c r="X113" s="81">
        <f t="shared" si="54"/>
        <v>0.15843704700686492</v>
      </c>
      <c r="Y113" s="82">
        <f t="shared" si="55"/>
        <v>2.9162364848043031E-2</v>
      </c>
      <c r="Z113" s="83">
        <v>10591</v>
      </c>
      <c r="AA113" s="74">
        <f t="shared" si="56"/>
        <v>0</v>
      </c>
      <c r="AB113" s="74">
        <f t="shared" si="57"/>
        <v>0</v>
      </c>
      <c r="AC113" s="147">
        <f t="shared" si="58"/>
        <v>0</v>
      </c>
      <c r="AD113" s="147">
        <f t="shared" si="59"/>
        <v>0</v>
      </c>
      <c r="AE113" s="147">
        <f t="shared" si="60"/>
        <v>0</v>
      </c>
      <c r="AF113" s="213">
        <f t="shared" si="61"/>
        <v>-6.7086772475478229E-2</v>
      </c>
      <c r="AG113" s="213">
        <f t="shared" si="62"/>
        <v>2.7613313906910741E-2</v>
      </c>
      <c r="AH113" s="213">
        <f t="shared" si="63"/>
        <v>1.662321497196027</v>
      </c>
      <c r="AJ113" s="364"/>
    </row>
    <row r="114" spans="1:36" s="5" customFormat="1" x14ac:dyDescent="1.25">
      <c r="A114" s="80">
        <v>36</v>
      </c>
      <c r="B114" s="65">
        <v>10596</v>
      </c>
      <c r="C114" s="80">
        <v>36</v>
      </c>
      <c r="D114" s="16">
        <v>108</v>
      </c>
      <c r="E114" s="65" t="s">
        <v>510</v>
      </c>
      <c r="F114" s="10" t="s">
        <v>44</v>
      </c>
      <c r="G114" s="10" t="s">
        <v>229</v>
      </c>
      <c r="H114" s="11" t="s">
        <v>24</v>
      </c>
      <c r="I114" s="12">
        <v>1513042.3271029999</v>
      </c>
      <c r="J114" s="12">
        <v>6297118.3569609998</v>
      </c>
      <c r="K114" s="12" t="s">
        <v>117</v>
      </c>
      <c r="L114" s="166">
        <v>149.86666666666667</v>
      </c>
      <c r="M114" s="51">
        <v>18167</v>
      </c>
      <c r="N114" s="51">
        <v>50000</v>
      </c>
      <c r="O114" s="51">
        <v>346624008</v>
      </c>
      <c r="P114" s="198">
        <v>-1.3</v>
      </c>
      <c r="Q114" s="198">
        <v>-1.65</v>
      </c>
      <c r="R114" s="198">
        <v>349.56</v>
      </c>
      <c r="S114" s="50">
        <v>998</v>
      </c>
      <c r="T114" s="50">
        <v>53</v>
      </c>
      <c r="U114" s="50">
        <v>12</v>
      </c>
      <c r="V114" s="50">
        <v>47</v>
      </c>
      <c r="W114" s="12">
        <f t="shared" si="53"/>
        <v>1010</v>
      </c>
      <c r="X114" s="81">
        <f t="shared" si="54"/>
        <v>0.57549289764055589</v>
      </c>
      <c r="Y114" s="82">
        <f t="shared" si="55"/>
        <v>0.10592682813461041</v>
      </c>
      <c r="Z114" s="83">
        <v>10596</v>
      </c>
      <c r="AA114" s="74">
        <f t="shared" si="56"/>
        <v>0</v>
      </c>
      <c r="AB114" s="74">
        <f t="shared" si="57"/>
        <v>0</v>
      </c>
      <c r="AC114" s="147">
        <f t="shared" si="58"/>
        <v>0</v>
      </c>
      <c r="AD114" s="147">
        <f t="shared" si="59"/>
        <v>0</v>
      </c>
      <c r="AE114" s="147">
        <f t="shared" si="60"/>
        <v>0</v>
      </c>
      <c r="AF114" s="213">
        <f t="shared" si="61"/>
        <v>-1.4115863527032504E-2</v>
      </c>
      <c r="AG114" s="213">
        <f t="shared" si="62"/>
        <v>-1.7916288322772023E-2</v>
      </c>
      <c r="AH114" s="213">
        <f t="shared" si="63"/>
        <v>3.7956471188534473</v>
      </c>
      <c r="AJ114" s="364"/>
    </row>
    <row r="115" spans="1:36" s="8" customFormat="1" x14ac:dyDescent="1.25">
      <c r="A115" s="207">
        <v>20</v>
      </c>
      <c r="B115" s="65">
        <v>10600</v>
      </c>
      <c r="C115" s="207">
        <v>20</v>
      </c>
      <c r="D115" s="19">
        <v>109</v>
      </c>
      <c r="E115" s="66" t="s">
        <v>511</v>
      </c>
      <c r="F115" s="20" t="s">
        <v>288</v>
      </c>
      <c r="G115" s="20" t="s">
        <v>229</v>
      </c>
      <c r="H115" s="21" t="s">
        <v>24</v>
      </c>
      <c r="I115" s="18">
        <v>7585980.252084</v>
      </c>
      <c r="J115" s="18">
        <v>19321346.90055</v>
      </c>
      <c r="K115" s="18" t="s">
        <v>118</v>
      </c>
      <c r="L115" s="167">
        <v>149.76666666666665</v>
      </c>
      <c r="M115" s="53">
        <v>7253670</v>
      </c>
      <c r="N115" s="52">
        <v>50000000</v>
      </c>
      <c r="O115" s="53">
        <v>2663665</v>
      </c>
      <c r="P115" s="208">
        <v>7.03</v>
      </c>
      <c r="Q115" s="208">
        <v>20.91</v>
      </c>
      <c r="R115" s="208">
        <v>351.25</v>
      </c>
      <c r="S115" s="209">
        <v>3248</v>
      </c>
      <c r="T115" s="209">
        <v>59</v>
      </c>
      <c r="U115" s="209">
        <v>12</v>
      </c>
      <c r="V115" s="209">
        <v>41</v>
      </c>
      <c r="W115" s="18">
        <f t="shared" si="53"/>
        <v>3260</v>
      </c>
      <c r="X115" s="81">
        <f t="shared" si="54"/>
        <v>1.9656747190626156</v>
      </c>
      <c r="Y115" s="82">
        <f t="shared" si="55"/>
        <v>0.3618075722365281</v>
      </c>
      <c r="Z115" s="83">
        <v>10600</v>
      </c>
      <c r="AA115" s="74">
        <f t="shared" si="56"/>
        <v>0</v>
      </c>
      <c r="AB115" s="74">
        <f t="shared" si="57"/>
        <v>0</v>
      </c>
      <c r="AC115" s="147">
        <f t="shared" si="58"/>
        <v>0</v>
      </c>
      <c r="AD115" s="147">
        <f t="shared" si="59"/>
        <v>0</v>
      </c>
      <c r="AE115" s="147">
        <f t="shared" si="60"/>
        <v>0</v>
      </c>
      <c r="AF115" s="213">
        <f t="shared" si="61"/>
        <v>0.23421514025440995</v>
      </c>
      <c r="AG115" s="213">
        <f t="shared" si="62"/>
        <v>0.69664844704405571</v>
      </c>
      <c r="AH115" s="213">
        <f t="shared" si="63"/>
        <v>11.702427882554977</v>
      </c>
      <c r="AJ115" s="364"/>
    </row>
    <row r="116" spans="1:36" s="5" customFormat="1" x14ac:dyDescent="1.25">
      <c r="A116" s="80">
        <v>25</v>
      </c>
      <c r="B116" s="65">
        <v>10616</v>
      </c>
      <c r="C116" s="80">
        <v>25</v>
      </c>
      <c r="D116" s="16">
        <v>110</v>
      </c>
      <c r="E116" s="65" t="s">
        <v>512</v>
      </c>
      <c r="F116" s="10" t="s">
        <v>390</v>
      </c>
      <c r="G116" s="10" t="s">
        <v>229</v>
      </c>
      <c r="H116" s="11" t="s">
        <v>24</v>
      </c>
      <c r="I116" s="12">
        <v>3754388.2463830002</v>
      </c>
      <c r="J116" s="12">
        <v>14500474.846929001</v>
      </c>
      <c r="K116" s="12" t="s">
        <v>119</v>
      </c>
      <c r="L116" s="166">
        <v>146.93333333333334</v>
      </c>
      <c r="M116" s="51">
        <v>37307</v>
      </c>
      <c r="N116" s="51">
        <v>100000</v>
      </c>
      <c r="O116" s="51">
        <v>388679734</v>
      </c>
      <c r="P116" s="198">
        <v>3.55</v>
      </c>
      <c r="Q116" s="198">
        <v>10.61</v>
      </c>
      <c r="R116" s="198">
        <v>371.12</v>
      </c>
      <c r="S116" s="50">
        <v>4494</v>
      </c>
      <c r="T116" s="50">
        <v>92</v>
      </c>
      <c r="U116" s="50">
        <v>9</v>
      </c>
      <c r="V116" s="50">
        <v>8</v>
      </c>
      <c r="W116" s="12">
        <f t="shared" si="53"/>
        <v>4503</v>
      </c>
      <c r="X116" s="81">
        <f t="shared" si="54"/>
        <v>2.3003413920754734</v>
      </c>
      <c r="Y116" s="82">
        <f t="shared" si="55"/>
        <v>0.42340725365736903</v>
      </c>
      <c r="Z116" s="83">
        <v>10616</v>
      </c>
      <c r="AA116" s="74">
        <f t="shared" si="56"/>
        <v>0</v>
      </c>
      <c r="AB116" s="74">
        <f t="shared" si="57"/>
        <v>0</v>
      </c>
      <c r="AC116" s="147">
        <f t="shared" si="58"/>
        <v>0</v>
      </c>
      <c r="AD116" s="147">
        <f t="shared" si="59"/>
        <v>0</v>
      </c>
      <c r="AE116" s="147">
        <f t="shared" si="60"/>
        <v>0</v>
      </c>
      <c r="AF116" s="213">
        <f t="shared" si="61"/>
        <v>8.8763173281173155E-2</v>
      </c>
      <c r="AG116" s="213">
        <f t="shared" si="62"/>
        <v>0.26528937141218228</v>
      </c>
      <c r="AH116" s="213">
        <f t="shared" si="63"/>
        <v>9.2793771459461922</v>
      </c>
      <c r="AJ116" s="364"/>
    </row>
    <row r="117" spans="1:36" s="8" customFormat="1" x14ac:dyDescent="1.25">
      <c r="A117" s="207">
        <v>19</v>
      </c>
      <c r="B117" s="65">
        <v>10630</v>
      </c>
      <c r="C117" s="207">
        <v>19</v>
      </c>
      <c r="D117" s="19">
        <v>111</v>
      </c>
      <c r="E117" s="66" t="s">
        <v>513</v>
      </c>
      <c r="F117" s="20" t="s">
        <v>384</v>
      </c>
      <c r="G117" s="20" t="s">
        <v>229</v>
      </c>
      <c r="H117" s="21" t="s">
        <v>24</v>
      </c>
      <c r="I117" s="18">
        <v>274777.51949999999</v>
      </c>
      <c r="J117" s="18">
        <v>689048.75883900002</v>
      </c>
      <c r="K117" s="18" t="s">
        <v>121</v>
      </c>
      <c r="L117" s="167">
        <v>142.33333333333331</v>
      </c>
      <c r="M117" s="53">
        <v>136451</v>
      </c>
      <c r="N117" s="52">
        <v>500000</v>
      </c>
      <c r="O117" s="53">
        <v>5049789</v>
      </c>
      <c r="P117" s="208">
        <v>-8.8000000000000007</v>
      </c>
      <c r="Q117" s="208">
        <v>-5.31</v>
      </c>
      <c r="R117" s="208">
        <v>297.52999999999997</v>
      </c>
      <c r="S117" s="209">
        <v>288</v>
      </c>
      <c r="T117" s="209">
        <v>20</v>
      </c>
      <c r="U117" s="209">
        <v>16</v>
      </c>
      <c r="V117" s="209">
        <v>80</v>
      </c>
      <c r="W117" s="18">
        <f t="shared" si="53"/>
        <v>304</v>
      </c>
      <c r="X117" s="81">
        <f t="shared" si="54"/>
        <v>2.3763050608428773E-2</v>
      </c>
      <c r="Y117" s="82">
        <f t="shared" si="55"/>
        <v>4.3738933843893487E-3</v>
      </c>
      <c r="Z117" s="83">
        <v>10630</v>
      </c>
      <c r="AA117" s="74">
        <f t="shared" si="56"/>
        <v>0</v>
      </c>
      <c r="AB117" s="74">
        <f t="shared" si="57"/>
        <v>0</v>
      </c>
      <c r="AC117" s="147">
        <f t="shared" si="58"/>
        <v>0</v>
      </c>
      <c r="AD117" s="147">
        <f t="shared" si="59"/>
        <v>0</v>
      </c>
      <c r="AE117" s="147">
        <f t="shared" si="60"/>
        <v>0</v>
      </c>
      <c r="AF117" s="213">
        <f t="shared" si="61"/>
        <v>-1.045574226770866E-2</v>
      </c>
      <c r="AG117" s="213">
        <f t="shared" si="62"/>
        <v>-6.3090899365378381E-3</v>
      </c>
      <c r="AH117" s="213">
        <f t="shared" si="63"/>
        <v>0.35351102237629062</v>
      </c>
      <c r="AJ117" s="364"/>
    </row>
    <row r="118" spans="1:36" s="5" customFormat="1" x14ac:dyDescent="1.25">
      <c r="A118" s="80">
        <v>27</v>
      </c>
      <c r="B118" s="65">
        <v>10706</v>
      </c>
      <c r="C118" s="80">
        <v>27</v>
      </c>
      <c r="D118" s="16">
        <v>112</v>
      </c>
      <c r="E118" s="65" t="s">
        <v>514</v>
      </c>
      <c r="F118" s="10" t="s">
        <v>346</v>
      </c>
      <c r="G118" s="10" t="s">
        <v>229</v>
      </c>
      <c r="H118" s="11" t="s">
        <v>24</v>
      </c>
      <c r="I118" s="12">
        <v>8127050.134451</v>
      </c>
      <c r="J118" s="12">
        <v>24781317.272305999</v>
      </c>
      <c r="K118" s="12" t="s">
        <v>122</v>
      </c>
      <c r="L118" s="166">
        <v>137.5</v>
      </c>
      <c r="M118" s="51">
        <v>162550</v>
      </c>
      <c r="N118" s="51">
        <v>5000000</v>
      </c>
      <c r="O118" s="51">
        <v>152453505</v>
      </c>
      <c r="P118" s="198">
        <v>-10.49</v>
      </c>
      <c r="Q118" s="198">
        <v>10.42</v>
      </c>
      <c r="R118" s="198">
        <v>578.29</v>
      </c>
      <c r="S118" s="50">
        <v>4487</v>
      </c>
      <c r="T118" s="50">
        <v>62</v>
      </c>
      <c r="U118" s="50">
        <v>25</v>
      </c>
      <c r="V118" s="50">
        <v>38</v>
      </c>
      <c r="W118" s="12">
        <f t="shared" si="53"/>
        <v>4512</v>
      </c>
      <c r="X118" s="81">
        <f t="shared" si="54"/>
        <v>2.6493438028688048</v>
      </c>
      <c r="Y118" s="82">
        <f t="shared" si="55"/>
        <v>0.4876456109650556</v>
      </c>
      <c r="Z118" s="83">
        <v>10706</v>
      </c>
      <c r="AA118" s="74">
        <f t="shared" si="56"/>
        <v>0</v>
      </c>
      <c r="AB118" s="74">
        <f t="shared" si="57"/>
        <v>0</v>
      </c>
      <c r="AC118" s="147">
        <f t="shared" si="58"/>
        <v>0</v>
      </c>
      <c r="AD118" s="147">
        <f t="shared" si="59"/>
        <v>0</v>
      </c>
      <c r="AE118" s="147">
        <f t="shared" si="60"/>
        <v>0</v>
      </c>
      <c r="AF118" s="213">
        <f t="shared" si="61"/>
        <v>-0.44825187890473811</v>
      </c>
      <c r="AG118" s="213">
        <f t="shared" si="62"/>
        <v>0.44526068428859589</v>
      </c>
      <c r="AH118" s="213">
        <f t="shared" si="63"/>
        <v>24.711113350983887</v>
      </c>
      <c r="AJ118" s="364"/>
    </row>
    <row r="119" spans="1:36" s="8" customFormat="1" x14ac:dyDescent="1.25">
      <c r="A119" s="207">
        <v>22</v>
      </c>
      <c r="B119" s="65">
        <v>10719</v>
      </c>
      <c r="C119" s="207">
        <v>22</v>
      </c>
      <c r="D119" s="19">
        <v>113</v>
      </c>
      <c r="E119" s="66" t="s">
        <v>515</v>
      </c>
      <c r="F119" s="20" t="s">
        <v>613</v>
      </c>
      <c r="G119" s="20" t="s">
        <v>229</v>
      </c>
      <c r="H119" s="21" t="s">
        <v>24</v>
      </c>
      <c r="I119" s="18">
        <v>7637573.8909750003</v>
      </c>
      <c r="J119" s="18">
        <v>18861586.958248999</v>
      </c>
      <c r="K119" s="18" t="s">
        <v>124</v>
      </c>
      <c r="L119" s="167">
        <v>135.4</v>
      </c>
      <c r="M119" s="53">
        <v>59715</v>
      </c>
      <c r="N119" s="52">
        <v>500000</v>
      </c>
      <c r="O119" s="53">
        <v>315860118</v>
      </c>
      <c r="P119" s="208">
        <v>-4.0599999999999996</v>
      </c>
      <c r="Q119" s="208">
        <v>8.6300000000000008</v>
      </c>
      <c r="R119" s="208">
        <v>426.95</v>
      </c>
      <c r="S119" s="209">
        <v>607</v>
      </c>
      <c r="T119" s="209">
        <v>94</v>
      </c>
      <c r="U119" s="209">
        <v>15</v>
      </c>
      <c r="V119" s="209">
        <v>6</v>
      </c>
      <c r="W119" s="18">
        <f t="shared" si="53"/>
        <v>622</v>
      </c>
      <c r="X119" s="81">
        <f t="shared" si="54"/>
        <v>3.0572315043959382</v>
      </c>
      <c r="Y119" s="82">
        <f t="shared" si="55"/>
        <v>0.56272255915160274</v>
      </c>
      <c r="Z119" s="83">
        <v>10719</v>
      </c>
      <c r="AA119" s="74">
        <f t="shared" si="56"/>
        <v>0</v>
      </c>
      <c r="AB119" s="74">
        <f t="shared" si="57"/>
        <v>0</v>
      </c>
      <c r="AC119" s="147">
        <f t="shared" si="58"/>
        <v>0</v>
      </c>
      <c r="AD119" s="147">
        <f t="shared" si="59"/>
        <v>0</v>
      </c>
      <c r="AE119" s="147">
        <f t="shared" si="60"/>
        <v>0</v>
      </c>
      <c r="AF119" s="213">
        <f t="shared" si="61"/>
        <v>-0.13204638199837776</v>
      </c>
      <c r="AG119" s="213">
        <f t="shared" si="62"/>
        <v>0.28067987109507392</v>
      </c>
      <c r="AH119" s="213">
        <f t="shared" si="63"/>
        <v>13.886010540445168</v>
      </c>
      <c r="AJ119" s="364"/>
    </row>
    <row r="120" spans="1:36" s="5" customFormat="1" x14ac:dyDescent="1.25">
      <c r="A120" s="80">
        <v>21</v>
      </c>
      <c r="B120" s="65">
        <v>10743</v>
      </c>
      <c r="C120" s="80">
        <v>21</v>
      </c>
      <c r="D120" s="16">
        <v>114</v>
      </c>
      <c r="E120" s="65" t="s">
        <v>516</v>
      </c>
      <c r="F120" s="10" t="s">
        <v>33</v>
      </c>
      <c r="G120" s="10" t="s">
        <v>229</v>
      </c>
      <c r="H120" s="11" t="s">
        <v>24</v>
      </c>
      <c r="I120" s="12">
        <v>2251128.0405120002</v>
      </c>
      <c r="J120" s="12">
        <v>4872903.6596630001</v>
      </c>
      <c r="K120" s="12" t="s">
        <v>125</v>
      </c>
      <c r="L120" s="166">
        <v>131.13333333333333</v>
      </c>
      <c r="M120" s="51">
        <v>38116</v>
      </c>
      <c r="N120" s="51">
        <v>100000</v>
      </c>
      <c r="O120" s="51">
        <v>127844046</v>
      </c>
      <c r="P120" s="198">
        <v>-12.33</v>
      </c>
      <c r="Q120" s="198">
        <v>0.47</v>
      </c>
      <c r="R120" s="198">
        <v>282.24</v>
      </c>
      <c r="S120" s="50">
        <v>2340</v>
      </c>
      <c r="T120" s="50">
        <v>79</v>
      </c>
      <c r="U120" s="50">
        <v>9</v>
      </c>
      <c r="V120" s="50">
        <v>21</v>
      </c>
      <c r="W120" s="12">
        <f t="shared" si="53"/>
        <v>2349</v>
      </c>
      <c r="X120" s="81">
        <f t="shared" si="54"/>
        <v>0.66379986382273115</v>
      </c>
      <c r="Y120" s="82">
        <f t="shared" si="55"/>
        <v>0.12218085467119949</v>
      </c>
      <c r="Z120" s="83">
        <v>10743</v>
      </c>
      <c r="AA120" s="74">
        <f t="shared" si="56"/>
        <v>0</v>
      </c>
      <c r="AB120" s="74">
        <f t="shared" si="57"/>
        <v>0</v>
      </c>
      <c r="AC120" s="147">
        <f t="shared" si="58"/>
        <v>0</v>
      </c>
      <c r="AD120" s="147">
        <f t="shared" si="59"/>
        <v>0</v>
      </c>
      <c r="AE120" s="147">
        <f t="shared" si="60"/>
        <v>0</v>
      </c>
      <c r="AF120" s="213">
        <f t="shared" si="61"/>
        <v>-0.1036031939358769</v>
      </c>
      <c r="AG120" s="213">
        <f t="shared" si="62"/>
        <v>3.9491890632491599E-3</v>
      </c>
      <c r="AH120" s="213">
        <f t="shared" si="63"/>
        <v>2.3715300451307297</v>
      </c>
      <c r="AJ120" s="364"/>
    </row>
    <row r="121" spans="1:36" s="8" customFormat="1" x14ac:dyDescent="1.25">
      <c r="A121" s="207">
        <v>60</v>
      </c>
      <c r="B121" s="65">
        <v>10753</v>
      </c>
      <c r="C121" s="207">
        <v>60</v>
      </c>
      <c r="D121" s="19">
        <v>115</v>
      </c>
      <c r="E121" s="66" t="s">
        <v>517</v>
      </c>
      <c r="F121" s="20" t="s">
        <v>348</v>
      </c>
      <c r="G121" s="20" t="s">
        <v>229</v>
      </c>
      <c r="H121" s="21" t="s">
        <v>24</v>
      </c>
      <c r="I121" s="18">
        <v>436671.95871600002</v>
      </c>
      <c r="J121" s="18">
        <v>1414750.7662200001</v>
      </c>
      <c r="K121" s="18" t="s">
        <v>126</v>
      </c>
      <c r="L121" s="167">
        <v>128.26666666666665</v>
      </c>
      <c r="M121" s="53">
        <v>37763</v>
      </c>
      <c r="N121" s="52">
        <v>100000</v>
      </c>
      <c r="O121" s="53">
        <v>37463940</v>
      </c>
      <c r="P121" s="208">
        <v>-5.56</v>
      </c>
      <c r="Q121" s="208">
        <v>2.91</v>
      </c>
      <c r="R121" s="208">
        <v>378.5</v>
      </c>
      <c r="S121" s="209">
        <v>902</v>
      </c>
      <c r="T121" s="209">
        <v>82</v>
      </c>
      <c r="U121" s="209">
        <v>6</v>
      </c>
      <c r="V121" s="209">
        <v>18</v>
      </c>
      <c r="W121" s="18">
        <f t="shared" si="53"/>
        <v>908</v>
      </c>
      <c r="X121" s="81">
        <f t="shared" si="54"/>
        <v>0.20003962544224432</v>
      </c>
      <c r="Y121" s="82">
        <f t="shared" si="55"/>
        <v>3.6819851489404712E-2</v>
      </c>
      <c r="Z121" s="83">
        <v>10753</v>
      </c>
      <c r="AA121" s="74">
        <f t="shared" si="56"/>
        <v>0</v>
      </c>
      <c r="AB121" s="74">
        <f t="shared" si="57"/>
        <v>0</v>
      </c>
      <c r="AC121" s="147">
        <f t="shared" si="58"/>
        <v>0</v>
      </c>
      <c r="AD121" s="147">
        <f t="shared" si="59"/>
        <v>0</v>
      </c>
      <c r="AE121" s="147">
        <f t="shared" si="60"/>
        <v>0</v>
      </c>
      <c r="AF121" s="213">
        <f t="shared" si="61"/>
        <v>-1.3563662408035101E-2</v>
      </c>
      <c r="AG121" s="213">
        <f t="shared" si="62"/>
        <v>7.0989671955723295E-3</v>
      </c>
      <c r="AH121" s="213">
        <f t="shared" si="63"/>
        <v>0.9233536369498716</v>
      </c>
      <c r="AJ121" s="364"/>
    </row>
    <row r="122" spans="1:36" s="5" customFormat="1" x14ac:dyDescent="1.25">
      <c r="A122" s="80">
        <v>45</v>
      </c>
      <c r="B122" s="65">
        <v>10782</v>
      </c>
      <c r="C122" s="80">
        <v>45</v>
      </c>
      <c r="D122" s="16">
        <v>116</v>
      </c>
      <c r="E122" s="65" t="s">
        <v>518</v>
      </c>
      <c r="F122" s="10" t="s">
        <v>18</v>
      </c>
      <c r="G122" s="10" t="s">
        <v>229</v>
      </c>
      <c r="H122" s="11" t="s">
        <v>24</v>
      </c>
      <c r="I122" s="12">
        <v>460272.94515500002</v>
      </c>
      <c r="J122" s="12">
        <v>2185691.0452080001</v>
      </c>
      <c r="K122" s="12" t="s">
        <v>127</v>
      </c>
      <c r="L122" s="166">
        <v>127.66666666666667</v>
      </c>
      <c r="M122" s="51">
        <v>36883</v>
      </c>
      <c r="N122" s="51">
        <v>50000</v>
      </c>
      <c r="O122" s="51">
        <v>59260121</v>
      </c>
      <c r="P122" s="198">
        <v>-1.67</v>
      </c>
      <c r="Q122" s="198">
        <v>22.12</v>
      </c>
      <c r="R122" s="198">
        <v>465.36</v>
      </c>
      <c r="S122" s="50">
        <v>846</v>
      </c>
      <c r="T122" s="50">
        <v>53</v>
      </c>
      <c r="U122" s="50">
        <v>11</v>
      </c>
      <c r="V122" s="50">
        <v>47</v>
      </c>
      <c r="W122" s="12">
        <f t="shared" si="53"/>
        <v>857</v>
      </c>
      <c r="X122" s="81">
        <f t="shared" si="54"/>
        <v>0.19975004464753424</v>
      </c>
      <c r="Y122" s="82">
        <f t="shared" si="55"/>
        <v>3.6766550440515841E-2</v>
      </c>
      <c r="Z122" s="83">
        <v>10782</v>
      </c>
      <c r="AA122" s="74">
        <f t="shared" si="56"/>
        <v>0</v>
      </c>
      <c r="AB122" s="74">
        <f t="shared" si="57"/>
        <v>0</v>
      </c>
      <c r="AC122" s="147">
        <f t="shared" si="58"/>
        <v>0</v>
      </c>
      <c r="AD122" s="147">
        <f t="shared" si="59"/>
        <v>0</v>
      </c>
      <c r="AE122" s="147">
        <f t="shared" si="60"/>
        <v>0</v>
      </c>
      <c r="AF122" s="213">
        <f t="shared" si="61"/>
        <v>-6.2940108407807957E-3</v>
      </c>
      <c r="AG122" s="213">
        <f t="shared" si="62"/>
        <v>8.336737712459355E-2</v>
      </c>
      <c r="AH122" s="213">
        <f t="shared" si="63"/>
        <v>1.7538807693806895</v>
      </c>
      <c r="AJ122" s="364"/>
    </row>
    <row r="123" spans="1:36" s="8" customFormat="1" x14ac:dyDescent="1.25">
      <c r="A123" s="207">
        <v>33</v>
      </c>
      <c r="B123" s="65">
        <v>10764</v>
      </c>
      <c r="C123" s="207">
        <v>33</v>
      </c>
      <c r="D123" s="19">
        <v>117</v>
      </c>
      <c r="E123" s="66" t="s">
        <v>519</v>
      </c>
      <c r="F123" s="20" t="s">
        <v>215</v>
      </c>
      <c r="G123" s="20" t="s">
        <v>229</v>
      </c>
      <c r="H123" s="21" t="s">
        <v>24</v>
      </c>
      <c r="I123" s="18">
        <v>722285.73456000001</v>
      </c>
      <c r="J123" s="18">
        <v>1699854.647652</v>
      </c>
      <c r="K123" s="18" t="s">
        <v>99</v>
      </c>
      <c r="L123" s="167">
        <v>127.4</v>
      </c>
      <c r="M123" s="53">
        <v>36786</v>
      </c>
      <c r="N123" s="52">
        <v>100000</v>
      </c>
      <c r="O123" s="53">
        <v>46209282</v>
      </c>
      <c r="P123" s="208">
        <v>-6.35</v>
      </c>
      <c r="Q123" s="208">
        <v>11.64</v>
      </c>
      <c r="R123" s="208">
        <v>373.56</v>
      </c>
      <c r="S123" s="209">
        <v>123</v>
      </c>
      <c r="T123" s="209">
        <v>10</v>
      </c>
      <c r="U123" s="209">
        <v>7</v>
      </c>
      <c r="V123" s="209">
        <v>90</v>
      </c>
      <c r="W123" s="18">
        <f t="shared" si="53"/>
        <v>130</v>
      </c>
      <c r="X123" s="81">
        <f t="shared" si="54"/>
        <v>2.931122906830861E-2</v>
      </c>
      <c r="Y123" s="82">
        <f t="shared" si="55"/>
        <v>5.3951065889125223E-3</v>
      </c>
      <c r="Z123" s="83">
        <v>10764</v>
      </c>
      <c r="AA123" s="74">
        <f t="shared" si="56"/>
        <v>0</v>
      </c>
      <c r="AB123" s="74">
        <f t="shared" si="57"/>
        <v>0</v>
      </c>
      <c r="AC123" s="147">
        <f t="shared" si="58"/>
        <v>0</v>
      </c>
      <c r="AD123" s="147">
        <f t="shared" si="59"/>
        <v>0</v>
      </c>
      <c r="AE123" s="147">
        <f t="shared" si="60"/>
        <v>0</v>
      </c>
      <c r="AF123" s="213">
        <f t="shared" si="61"/>
        <v>-1.8612630458375967E-2</v>
      </c>
      <c r="AG123" s="213">
        <f t="shared" si="62"/>
        <v>3.4118270635511226E-2</v>
      </c>
      <c r="AH123" s="213">
        <f t="shared" si="63"/>
        <v>1.0949502730757366</v>
      </c>
      <c r="AJ123" s="364"/>
    </row>
    <row r="124" spans="1:36" s="5" customFormat="1" x14ac:dyDescent="1.25">
      <c r="A124" s="80">
        <v>49</v>
      </c>
      <c r="B124" s="65">
        <v>10771</v>
      </c>
      <c r="C124" s="80">
        <v>49</v>
      </c>
      <c r="D124" s="16">
        <v>118</v>
      </c>
      <c r="E124" s="65" t="s">
        <v>520</v>
      </c>
      <c r="F124" s="10" t="s">
        <v>35</v>
      </c>
      <c r="G124" s="10" t="s">
        <v>229</v>
      </c>
      <c r="H124" s="11" t="s">
        <v>24</v>
      </c>
      <c r="I124" s="12">
        <v>174807.125902</v>
      </c>
      <c r="J124" s="12">
        <v>1370621.2275080001</v>
      </c>
      <c r="K124" s="12" t="s">
        <v>75</v>
      </c>
      <c r="L124" s="166">
        <v>127.33333333333333</v>
      </c>
      <c r="M124" s="51">
        <v>16393</v>
      </c>
      <c r="N124" s="51">
        <v>50000</v>
      </c>
      <c r="O124" s="51">
        <v>83610152</v>
      </c>
      <c r="P124" s="198">
        <v>-6.07</v>
      </c>
      <c r="Q124" s="198">
        <v>13.83</v>
      </c>
      <c r="R124" s="198">
        <v>342.96</v>
      </c>
      <c r="S124" s="50">
        <v>156</v>
      </c>
      <c r="T124" s="50">
        <v>19</v>
      </c>
      <c r="U124" s="50">
        <v>4</v>
      </c>
      <c r="V124" s="50">
        <v>81</v>
      </c>
      <c r="W124" s="12">
        <f t="shared" si="53"/>
        <v>160</v>
      </c>
      <c r="X124" s="81">
        <f t="shared" si="54"/>
        <v>4.4904854870765516E-2</v>
      </c>
      <c r="Y124" s="82">
        <f t="shared" si="55"/>
        <v>8.2653128540886352E-3</v>
      </c>
      <c r="Z124" s="83">
        <v>10771</v>
      </c>
      <c r="AA124" s="74">
        <f t="shared" si="56"/>
        <v>0</v>
      </c>
      <c r="AB124" s="74">
        <f t="shared" si="57"/>
        <v>0</v>
      </c>
      <c r="AC124" s="147">
        <f t="shared" si="58"/>
        <v>0</v>
      </c>
      <c r="AD124" s="147">
        <f t="shared" si="59"/>
        <v>0</v>
      </c>
      <c r="AE124" s="147">
        <f t="shared" si="60"/>
        <v>0</v>
      </c>
      <c r="AF124" s="213">
        <f t="shared" si="61"/>
        <v>-1.4345919424502458E-2</v>
      </c>
      <c r="AG124" s="213">
        <f t="shared" si="62"/>
        <v>3.2686007519088796E-2</v>
      </c>
      <c r="AH124" s="213">
        <f t="shared" si="63"/>
        <v>0.81055626455146013</v>
      </c>
      <c r="AJ124" s="364"/>
    </row>
    <row r="125" spans="1:36" s="8" customFormat="1" x14ac:dyDescent="1.25">
      <c r="A125" s="207">
        <v>51</v>
      </c>
      <c r="B125" s="65">
        <v>10781</v>
      </c>
      <c r="C125" s="207">
        <v>51</v>
      </c>
      <c r="D125" s="19">
        <v>119</v>
      </c>
      <c r="E125" s="66" t="s">
        <v>521</v>
      </c>
      <c r="F125" s="20" t="s">
        <v>37</v>
      </c>
      <c r="G125" s="20" t="s">
        <v>229</v>
      </c>
      <c r="H125" s="21" t="s">
        <v>24</v>
      </c>
      <c r="I125" s="18">
        <v>2876994.8205180001</v>
      </c>
      <c r="J125" s="18">
        <v>11971914.419118</v>
      </c>
      <c r="K125" s="18" t="s">
        <v>129</v>
      </c>
      <c r="L125" s="167">
        <v>123.6</v>
      </c>
      <c r="M125" s="53">
        <v>151467</v>
      </c>
      <c r="N125" s="52">
        <v>200000</v>
      </c>
      <c r="O125" s="53">
        <v>79039754</v>
      </c>
      <c r="P125" s="208">
        <v>-11.43</v>
      </c>
      <c r="Q125" s="208">
        <v>7.19</v>
      </c>
      <c r="R125" s="208">
        <v>385.27</v>
      </c>
      <c r="S125" s="209">
        <v>4516</v>
      </c>
      <c r="T125" s="209">
        <v>66</v>
      </c>
      <c r="U125" s="209">
        <v>11</v>
      </c>
      <c r="V125" s="209">
        <v>34</v>
      </c>
      <c r="W125" s="18">
        <f t="shared" si="53"/>
        <v>4527</v>
      </c>
      <c r="X125" s="81">
        <f t="shared" si="54"/>
        <v>1.3624788885942691</v>
      </c>
      <c r="Y125" s="82">
        <f t="shared" si="55"/>
        <v>0.25078166500553783</v>
      </c>
      <c r="Z125" s="83">
        <v>10781</v>
      </c>
      <c r="AA125" s="74">
        <f t="shared" si="56"/>
        <v>0</v>
      </c>
      <c r="AB125" s="74">
        <f t="shared" si="57"/>
        <v>0</v>
      </c>
      <c r="AC125" s="147">
        <f t="shared" si="58"/>
        <v>0</v>
      </c>
      <c r="AD125" s="147">
        <f t="shared" si="59"/>
        <v>0</v>
      </c>
      <c r="AE125" s="147">
        <f t="shared" si="60"/>
        <v>0</v>
      </c>
      <c r="AF125" s="213">
        <f t="shared" si="61"/>
        <v>-0.23595657116109842</v>
      </c>
      <c r="AG125" s="213">
        <f t="shared" si="62"/>
        <v>0.14842762437867871</v>
      </c>
      <c r="AH125" s="213">
        <f t="shared" si="63"/>
        <v>7.9533672940714251</v>
      </c>
      <c r="AJ125" s="364"/>
    </row>
    <row r="126" spans="1:36" s="5" customFormat="1" x14ac:dyDescent="1.25">
      <c r="A126" s="80">
        <v>43</v>
      </c>
      <c r="B126" s="65">
        <v>10789</v>
      </c>
      <c r="C126" s="80">
        <v>43</v>
      </c>
      <c r="D126" s="16">
        <v>120</v>
      </c>
      <c r="E126" s="65" t="s">
        <v>522</v>
      </c>
      <c r="F126" s="10" t="s">
        <v>597</v>
      </c>
      <c r="G126" s="10" t="s">
        <v>229</v>
      </c>
      <c r="H126" s="11" t="s">
        <v>24</v>
      </c>
      <c r="I126" s="12">
        <v>1433785.5007839999</v>
      </c>
      <c r="J126" s="12">
        <v>1386388.8352649999</v>
      </c>
      <c r="K126" s="12" t="s">
        <v>131</v>
      </c>
      <c r="L126" s="166">
        <v>122.3</v>
      </c>
      <c r="M126" s="51">
        <v>15855</v>
      </c>
      <c r="N126" s="51">
        <v>200000</v>
      </c>
      <c r="O126" s="51">
        <v>87441743</v>
      </c>
      <c r="P126" s="198">
        <v>-7.32</v>
      </c>
      <c r="Q126" s="198">
        <v>14.07</v>
      </c>
      <c r="R126" s="198">
        <v>287.04000000000002</v>
      </c>
      <c r="S126" s="50">
        <v>220</v>
      </c>
      <c r="T126" s="50">
        <v>65</v>
      </c>
      <c r="U126" s="50">
        <v>7</v>
      </c>
      <c r="V126" s="50">
        <v>35</v>
      </c>
      <c r="W126" s="12">
        <f t="shared" si="53"/>
        <v>227</v>
      </c>
      <c r="X126" s="81">
        <f t="shared" si="54"/>
        <v>0.15538913582884312</v>
      </c>
      <c r="Y126" s="82">
        <f t="shared" si="55"/>
        <v>2.8601357814163827E-2</v>
      </c>
      <c r="Z126" s="83">
        <v>10789</v>
      </c>
      <c r="AA126" s="74">
        <f t="shared" si="56"/>
        <v>0</v>
      </c>
      <c r="AB126" s="74">
        <f t="shared" si="57"/>
        <v>0</v>
      </c>
      <c r="AC126" s="147">
        <f t="shared" si="58"/>
        <v>0</v>
      </c>
      <c r="AD126" s="147">
        <f t="shared" si="59"/>
        <v>0</v>
      </c>
      <c r="AE126" s="147">
        <f t="shared" si="60"/>
        <v>0</v>
      </c>
      <c r="AF126" s="213">
        <f t="shared" si="61"/>
        <v>-1.7499207296417411E-2</v>
      </c>
      <c r="AG126" s="213">
        <f t="shared" si="62"/>
        <v>3.3635771401720346E-2</v>
      </c>
      <c r="AH126" s="213">
        <f t="shared" si="63"/>
        <v>0.68619842382017127</v>
      </c>
      <c r="AJ126" s="364"/>
    </row>
    <row r="127" spans="1:36" s="8" customFormat="1" x14ac:dyDescent="1.25">
      <c r="A127" s="207">
        <v>54</v>
      </c>
      <c r="B127" s="65">
        <v>10787</v>
      </c>
      <c r="C127" s="207">
        <v>54</v>
      </c>
      <c r="D127" s="19">
        <v>121</v>
      </c>
      <c r="E127" s="66" t="s">
        <v>523</v>
      </c>
      <c r="F127" s="20" t="s">
        <v>292</v>
      </c>
      <c r="G127" s="20" t="s">
        <v>229</v>
      </c>
      <c r="H127" s="21" t="s">
        <v>24</v>
      </c>
      <c r="I127" s="18">
        <v>787351.47187200002</v>
      </c>
      <c r="J127" s="18">
        <v>15433293.33938</v>
      </c>
      <c r="K127" s="18" t="s">
        <v>132</v>
      </c>
      <c r="L127" s="167">
        <v>120.36666666666666</v>
      </c>
      <c r="M127" s="53">
        <v>15452974</v>
      </c>
      <c r="N127" s="52">
        <v>20000000</v>
      </c>
      <c r="O127" s="53">
        <v>998726</v>
      </c>
      <c r="P127" s="208">
        <v>-15.03</v>
      </c>
      <c r="Q127" s="208">
        <v>1.61</v>
      </c>
      <c r="R127" s="208">
        <v>490.91</v>
      </c>
      <c r="S127" s="209">
        <v>7248</v>
      </c>
      <c r="T127" s="209">
        <v>58</v>
      </c>
      <c r="U127" s="209">
        <v>24</v>
      </c>
      <c r="V127" s="209">
        <v>42</v>
      </c>
      <c r="W127" s="18">
        <f t="shared" si="53"/>
        <v>7272</v>
      </c>
      <c r="X127" s="81">
        <f t="shared" si="54"/>
        <v>1.5435078654802485</v>
      </c>
      <c r="Y127" s="82">
        <f t="shared" si="55"/>
        <v>0.28410236348957441</v>
      </c>
      <c r="Z127" s="83">
        <v>10787</v>
      </c>
      <c r="AA127" s="74">
        <f t="shared" si="56"/>
        <v>0</v>
      </c>
      <c r="AB127" s="74">
        <f t="shared" si="57"/>
        <v>0</v>
      </c>
      <c r="AC127" s="147">
        <f t="shared" si="58"/>
        <v>0</v>
      </c>
      <c r="AD127" s="147">
        <f t="shared" si="59"/>
        <v>0</v>
      </c>
      <c r="AE127" s="147">
        <f t="shared" si="60"/>
        <v>0</v>
      </c>
      <c r="AF127" s="213">
        <f t="shared" si="61"/>
        <v>-0.39998143479600234</v>
      </c>
      <c r="AG127" s="213">
        <f t="shared" si="62"/>
        <v>4.2845649369365524E-2</v>
      </c>
      <c r="AH127" s="213">
        <f t="shared" si="63"/>
        <v>13.06419734901567</v>
      </c>
      <c r="AJ127" s="364"/>
    </row>
    <row r="128" spans="1:36" s="5" customFormat="1" x14ac:dyDescent="1.25">
      <c r="A128" s="80">
        <v>46</v>
      </c>
      <c r="B128" s="65">
        <v>10801</v>
      </c>
      <c r="C128" s="80">
        <v>46</v>
      </c>
      <c r="D128" s="16">
        <v>122</v>
      </c>
      <c r="E128" s="65" t="s">
        <v>524</v>
      </c>
      <c r="F128" s="10" t="s">
        <v>38</v>
      </c>
      <c r="G128" s="10" t="s">
        <v>229</v>
      </c>
      <c r="H128" s="11" t="s">
        <v>24</v>
      </c>
      <c r="I128" s="12">
        <v>291788.74998399999</v>
      </c>
      <c r="J128" s="12">
        <v>1568646.38692</v>
      </c>
      <c r="K128" s="12" t="s">
        <v>133</v>
      </c>
      <c r="L128" s="166">
        <v>118.73333333333333</v>
      </c>
      <c r="M128" s="51">
        <v>218523</v>
      </c>
      <c r="N128" s="51">
        <v>500000</v>
      </c>
      <c r="O128" s="51">
        <v>7178404</v>
      </c>
      <c r="P128" s="198">
        <v>2</v>
      </c>
      <c r="Q128" s="198">
        <v>10.09</v>
      </c>
      <c r="R128" s="198">
        <v>412.79</v>
      </c>
      <c r="S128" s="50">
        <v>643</v>
      </c>
      <c r="T128" s="50">
        <v>43</v>
      </c>
      <c r="U128" s="50">
        <v>8</v>
      </c>
      <c r="V128" s="50">
        <v>57</v>
      </c>
      <c r="W128" s="12">
        <f t="shared" si="53"/>
        <v>651</v>
      </c>
      <c r="X128" s="81">
        <f t="shared" si="54"/>
        <v>0.11630965073519563</v>
      </c>
      <c r="Y128" s="82">
        <f t="shared" si="55"/>
        <v>2.140827877170208E-2</v>
      </c>
      <c r="Z128" s="83">
        <v>10801</v>
      </c>
      <c r="AA128" s="74">
        <f t="shared" si="56"/>
        <v>0</v>
      </c>
      <c r="AB128" s="74">
        <f t="shared" si="57"/>
        <v>0</v>
      </c>
      <c r="AC128" s="147">
        <f t="shared" si="58"/>
        <v>0</v>
      </c>
      <c r="AD128" s="147">
        <f t="shared" si="59"/>
        <v>0</v>
      </c>
      <c r="AE128" s="147">
        <f t="shared" si="60"/>
        <v>0</v>
      </c>
      <c r="AF128" s="213">
        <f t="shared" si="61"/>
        <v>5.4097511969858434E-3</v>
      </c>
      <c r="AG128" s="213">
        <f t="shared" si="62"/>
        <v>2.7292194788793581E-2</v>
      </c>
      <c r="AH128" s="213">
        <f t="shared" si="63"/>
        <v>1.1165455983018933</v>
      </c>
      <c r="AJ128" s="364"/>
    </row>
    <row r="129" spans="1:36" s="8" customFormat="1" x14ac:dyDescent="1.25">
      <c r="A129" s="207">
        <v>61</v>
      </c>
      <c r="B129" s="65">
        <v>10825</v>
      </c>
      <c r="C129" s="207">
        <v>61</v>
      </c>
      <c r="D129" s="19">
        <v>123</v>
      </c>
      <c r="E129" s="66" t="s">
        <v>525</v>
      </c>
      <c r="F129" s="20" t="s">
        <v>611</v>
      </c>
      <c r="G129" s="20" t="s">
        <v>229</v>
      </c>
      <c r="H129" s="21" t="s">
        <v>24</v>
      </c>
      <c r="I129" s="18">
        <v>137914.406387</v>
      </c>
      <c r="J129" s="18">
        <v>358316</v>
      </c>
      <c r="K129" s="18" t="s">
        <v>134</v>
      </c>
      <c r="L129" s="167">
        <v>116.66666666666667</v>
      </c>
      <c r="M129" s="53">
        <v>512700</v>
      </c>
      <c r="N129" s="52">
        <v>15000000</v>
      </c>
      <c r="O129" s="53">
        <v>698880</v>
      </c>
      <c r="P129" s="208">
        <v>-10.89</v>
      </c>
      <c r="Q129" s="208">
        <v>7.34</v>
      </c>
      <c r="R129" s="208">
        <v>281.42</v>
      </c>
      <c r="S129" s="209">
        <v>0</v>
      </c>
      <c r="T129" s="209">
        <v>0</v>
      </c>
      <c r="U129" s="209">
        <v>0</v>
      </c>
      <c r="V129" s="209">
        <v>0</v>
      </c>
      <c r="W129" s="18">
        <f t="shared" si="53"/>
        <v>0</v>
      </c>
      <c r="X129" s="81">
        <f t="shared" si="54"/>
        <v>0</v>
      </c>
      <c r="Y129" s="82">
        <f t="shared" si="55"/>
        <v>0</v>
      </c>
      <c r="Z129" s="83">
        <v>10825</v>
      </c>
      <c r="AA129" s="74">
        <f t="shared" si="56"/>
        <v>0</v>
      </c>
      <c r="AB129" s="74">
        <f t="shared" si="57"/>
        <v>1</v>
      </c>
      <c r="AC129" s="147">
        <f t="shared" si="58"/>
        <v>1</v>
      </c>
      <c r="AD129" s="147">
        <f t="shared" si="59"/>
        <v>0</v>
      </c>
      <c r="AE129" s="147">
        <f t="shared" si="60"/>
        <v>0</v>
      </c>
      <c r="AF129" s="213">
        <f t="shared" si="61"/>
        <v>-6.7284700490240637E-3</v>
      </c>
      <c r="AG129" s="213">
        <f t="shared" si="62"/>
        <v>4.535075313116311E-3</v>
      </c>
      <c r="AH129" s="213">
        <f t="shared" si="63"/>
        <v>0.17387750607863656</v>
      </c>
      <c r="AJ129" s="364"/>
    </row>
    <row r="130" spans="1:36" s="5" customFormat="1" x14ac:dyDescent="1.25">
      <c r="A130" s="80">
        <v>38</v>
      </c>
      <c r="B130" s="65">
        <v>10830</v>
      </c>
      <c r="C130" s="80">
        <v>38</v>
      </c>
      <c r="D130" s="16">
        <v>124</v>
      </c>
      <c r="E130" s="65" t="s">
        <v>526</v>
      </c>
      <c r="F130" s="10" t="s">
        <v>390</v>
      </c>
      <c r="G130" s="10" t="s">
        <v>229</v>
      </c>
      <c r="H130" s="11" t="s">
        <v>24</v>
      </c>
      <c r="I130" s="12">
        <v>485104.52480100002</v>
      </c>
      <c r="J130" s="12">
        <v>2842542.1078630001</v>
      </c>
      <c r="K130" s="12" t="s">
        <v>135</v>
      </c>
      <c r="L130" s="166">
        <v>115.83333333333333</v>
      </c>
      <c r="M130" s="51">
        <v>31732</v>
      </c>
      <c r="N130" s="51">
        <v>100000</v>
      </c>
      <c r="O130" s="51">
        <v>89579670</v>
      </c>
      <c r="P130" s="198">
        <v>4.1900000000000004</v>
      </c>
      <c r="Q130" s="198">
        <v>14.62</v>
      </c>
      <c r="R130" s="198">
        <v>374.4</v>
      </c>
      <c r="S130" s="50">
        <v>2653</v>
      </c>
      <c r="T130" s="50">
        <v>94</v>
      </c>
      <c r="U130" s="50">
        <v>5</v>
      </c>
      <c r="V130" s="50">
        <v>6</v>
      </c>
      <c r="W130" s="12">
        <f t="shared" si="53"/>
        <v>2658</v>
      </c>
      <c r="X130" s="81">
        <f t="shared" si="54"/>
        <v>0.46074115099472834</v>
      </c>
      <c r="Y130" s="82">
        <f t="shared" si="55"/>
        <v>8.4805301535526401E-2</v>
      </c>
      <c r="Z130" s="83">
        <v>10830</v>
      </c>
      <c r="AA130" s="74">
        <f t="shared" si="56"/>
        <v>0</v>
      </c>
      <c r="AB130" s="74">
        <f t="shared" si="57"/>
        <v>0</v>
      </c>
      <c r="AC130" s="147">
        <f t="shared" si="58"/>
        <v>0</v>
      </c>
      <c r="AD130" s="147">
        <f t="shared" si="59"/>
        <v>0</v>
      </c>
      <c r="AE130" s="147">
        <f t="shared" si="60"/>
        <v>0</v>
      </c>
      <c r="AF130" s="213">
        <f t="shared" si="61"/>
        <v>2.0537291730509704E-2</v>
      </c>
      <c r="AG130" s="213">
        <f t="shared" si="62"/>
        <v>7.1659953484499231E-2</v>
      </c>
      <c r="AH130" s="213">
        <f t="shared" si="63"/>
        <v>1.8351222014087902</v>
      </c>
      <c r="AJ130" s="364"/>
    </row>
    <row r="131" spans="1:36" s="8" customFormat="1" x14ac:dyDescent="1.25">
      <c r="A131" s="207">
        <v>18</v>
      </c>
      <c r="B131" s="65">
        <v>10835</v>
      </c>
      <c r="C131" s="207">
        <v>18</v>
      </c>
      <c r="D131" s="19">
        <v>125</v>
      </c>
      <c r="E131" s="66" t="s">
        <v>527</v>
      </c>
      <c r="F131" s="20" t="s">
        <v>15</v>
      </c>
      <c r="G131" s="20" t="s">
        <v>229</v>
      </c>
      <c r="H131" s="21"/>
      <c r="I131" s="18">
        <v>420798.53274699999</v>
      </c>
      <c r="J131" s="18">
        <v>3404971.5944050001</v>
      </c>
      <c r="K131" s="18" t="s">
        <v>115</v>
      </c>
      <c r="L131" s="167">
        <v>115.23333333333333</v>
      </c>
      <c r="M131" s="53">
        <v>87831</v>
      </c>
      <c r="N131" s="52">
        <v>500000</v>
      </c>
      <c r="O131" s="53">
        <v>38767309</v>
      </c>
      <c r="P131" s="208">
        <v>-6.01</v>
      </c>
      <c r="Q131" s="208">
        <v>11.61</v>
      </c>
      <c r="R131" s="208">
        <v>420.41</v>
      </c>
      <c r="S131" s="209">
        <v>463</v>
      </c>
      <c r="T131" s="209">
        <v>51</v>
      </c>
      <c r="U131" s="209">
        <v>5</v>
      </c>
      <c r="V131" s="209">
        <v>49</v>
      </c>
      <c r="W131" s="18">
        <f t="shared" si="53"/>
        <v>468</v>
      </c>
      <c r="X131" s="81">
        <f t="shared" si="54"/>
        <v>0.29943730942759872</v>
      </c>
      <c r="Y131" s="82">
        <f t="shared" si="55"/>
        <v>5.5115266483511435E-2</v>
      </c>
      <c r="Z131" s="83">
        <v>10835</v>
      </c>
      <c r="AA131" s="74">
        <f t="shared" si="56"/>
        <v>0</v>
      </c>
      <c r="AB131" s="74">
        <f t="shared" si="57"/>
        <v>0</v>
      </c>
      <c r="AC131" s="147">
        <f t="shared" si="58"/>
        <v>0</v>
      </c>
      <c r="AD131" s="147">
        <f t="shared" si="59"/>
        <v>0</v>
      </c>
      <c r="AE131" s="147">
        <f t="shared" si="60"/>
        <v>0</v>
      </c>
      <c r="AF131" s="213">
        <f t="shared" si="61"/>
        <v>-3.5286631954115064E-2</v>
      </c>
      <c r="AG131" s="213">
        <f t="shared" si="62"/>
        <v>6.8166022793223938E-2</v>
      </c>
      <c r="AH131" s="213">
        <f t="shared" si="63"/>
        <v>2.468361554048172</v>
      </c>
      <c r="AJ131" s="364"/>
    </row>
    <row r="132" spans="1:36" s="5" customFormat="1" x14ac:dyDescent="1.25">
      <c r="A132" s="80">
        <v>4</v>
      </c>
      <c r="B132" s="65">
        <v>10843</v>
      </c>
      <c r="C132" s="80">
        <v>4</v>
      </c>
      <c r="D132" s="16">
        <v>126</v>
      </c>
      <c r="E132" s="65" t="s">
        <v>528</v>
      </c>
      <c r="F132" s="10" t="s">
        <v>19</v>
      </c>
      <c r="G132" s="10" t="s">
        <v>229</v>
      </c>
      <c r="H132" s="11" t="s">
        <v>24</v>
      </c>
      <c r="I132" s="12">
        <v>744959.24018199998</v>
      </c>
      <c r="J132" s="12">
        <v>2860401.923856</v>
      </c>
      <c r="K132" s="12" t="s">
        <v>136</v>
      </c>
      <c r="L132" s="166">
        <v>114.13333333333334</v>
      </c>
      <c r="M132" s="51">
        <v>84819</v>
      </c>
      <c r="N132" s="51">
        <v>500000</v>
      </c>
      <c r="O132" s="51">
        <v>33723598</v>
      </c>
      <c r="P132" s="198">
        <v>-3.75</v>
      </c>
      <c r="Q132" s="198">
        <v>10.91</v>
      </c>
      <c r="R132" s="198">
        <v>408.97</v>
      </c>
      <c r="S132" s="50">
        <v>1048</v>
      </c>
      <c r="T132" s="50">
        <v>47</v>
      </c>
      <c r="U132" s="50">
        <v>8</v>
      </c>
      <c r="V132" s="50">
        <v>53</v>
      </c>
      <c r="W132" s="12">
        <f t="shared" si="53"/>
        <v>1056</v>
      </c>
      <c r="X132" s="81">
        <f t="shared" si="54"/>
        <v>0.23181800386692225</v>
      </c>
      <c r="Y132" s="82">
        <f t="shared" si="55"/>
        <v>4.2669068471209999E-2</v>
      </c>
      <c r="Z132" s="83">
        <v>10843</v>
      </c>
      <c r="AA132" s="74">
        <f t="shared" si="56"/>
        <v>0</v>
      </c>
      <c r="AB132" s="74">
        <f t="shared" si="57"/>
        <v>0</v>
      </c>
      <c r="AC132" s="147">
        <f t="shared" si="58"/>
        <v>0</v>
      </c>
      <c r="AD132" s="147">
        <f t="shared" si="59"/>
        <v>0</v>
      </c>
      <c r="AE132" s="147">
        <f t="shared" si="60"/>
        <v>0</v>
      </c>
      <c r="AF132" s="213">
        <f t="shared" si="61"/>
        <v>-1.8496117329807632E-2</v>
      </c>
      <c r="AG132" s="213">
        <f t="shared" si="62"/>
        <v>5.3811370684853664E-2</v>
      </c>
      <c r="AH132" s="213">
        <f t="shared" si="63"/>
        <v>2.017161894499047</v>
      </c>
      <c r="AJ132" s="364"/>
    </row>
    <row r="133" spans="1:36" s="8" customFormat="1" x14ac:dyDescent="1.25">
      <c r="A133" s="207">
        <v>9</v>
      </c>
      <c r="B133" s="65">
        <v>10851</v>
      </c>
      <c r="C133" s="207">
        <v>9</v>
      </c>
      <c r="D133" s="19">
        <v>127</v>
      </c>
      <c r="E133" s="66" t="s">
        <v>529</v>
      </c>
      <c r="F133" s="20" t="s">
        <v>288</v>
      </c>
      <c r="G133" s="20" t="s">
        <v>229</v>
      </c>
      <c r="H133" s="21" t="s">
        <v>22</v>
      </c>
      <c r="I133" s="18">
        <v>12571043.928719999</v>
      </c>
      <c r="J133" s="18">
        <v>28744283.862909999</v>
      </c>
      <c r="K133" s="18" t="s">
        <v>110</v>
      </c>
      <c r="L133" s="167">
        <v>114.03333333333333</v>
      </c>
      <c r="M133" s="53">
        <v>47825995</v>
      </c>
      <c r="N133" s="52">
        <v>300000000</v>
      </c>
      <c r="O133" s="53">
        <v>601018</v>
      </c>
      <c r="P133" s="208">
        <v>2.17</v>
      </c>
      <c r="Q133" s="208">
        <v>15.68</v>
      </c>
      <c r="R133" s="208">
        <v>302.18</v>
      </c>
      <c r="S133" s="209">
        <v>12702</v>
      </c>
      <c r="T133" s="209">
        <v>65</v>
      </c>
      <c r="U133" s="209">
        <v>16</v>
      </c>
      <c r="V133" s="209">
        <v>35</v>
      </c>
      <c r="W133" s="18">
        <f t="shared" si="53"/>
        <v>12718</v>
      </c>
      <c r="X133" s="81">
        <f t="shared" si="54"/>
        <v>3.2217148002513967</v>
      </c>
      <c r="Y133" s="82">
        <f t="shared" si="55"/>
        <v>0.59299781342933267</v>
      </c>
      <c r="Z133" s="83">
        <v>10851</v>
      </c>
      <c r="AA133" s="74">
        <f t="shared" si="56"/>
        <v>0</v>
      </c>
      <c r="AB133" s="74">
        <f t="shared" si="57"/>
        <v>0</v>
      </c>
      <c r="AC133" s="147">
        <f t="shared" si="58"/>
        <v>0</v>
      </c>
      <c r="AD133" s="147">
        <f t="shared" si="59"/>
        <v>0</v>
      </c>
      <c r="AE133" s="147">
        <f t="shared" si="60"/>
        <v>0</v>
      </c>
      <c r="AF133" s="213">
        <f t="shared" si="61"/>
        <v>0.10755570948531584</v>
      </c>
      <c r="AG133" s="213">
        <f t="shared" si="62"/>
        <v>0.77717673950679833</v>
      </c>
      <c r="AH133" s="213">
        <f t="shared" si="63"/>
        <v>14.977504282153337</v>
      </c>
      <c r="AJ133" s="364"/>
    </row>
    <row r="134" spans="1:36" s="5" customFormat="1" x14ac:dyDescent="1.25">
      <c r="A134" s="80">
        <v>8</v>
      </c>
      <c r="B134" s="65">
        <v>10855</v>
      </c>
      <c r="C134" s="80">
        <v>8</v>
      </c>
      <c r="D134" s="16">
        <v>128</v>
      </c>
      <c r="E134" s="65" t="s">
        <v>530</v>
      </c>
      <c r="F134" s="10" t="s">
        <v>27</v>
      </c>
      <c r="G134" s="10" t="s">
        <v>229</v>
      </c>
      <c r="H134" s="11" t="s">
        <v>22</v>
      </c>
      <c r="I134" s="12">
        <v>1192464.950674</v>
      </c>
      <c r="J134" s="12">
        <v>13129067.947512001</v>
      </c>
      <c r="K134" s="12" t="s">
        <v>109</v>
      </c>
      <c r="L134" s="166">
        <v>113.6</v>
      </c>
      <c r="M134" s="51">
        <v>424867</v>
      </c>
      <c r="N134" s="51">
        <v>1500000</v>
      </c>
      <c r="O134" s="51">
        <v>30901594</v>
      </c>
      <c r="P134" s="198">
        <v>-8.3800000000000008</v>
      </c>
      <c r="Q134" s="198">
        <v>23.14</v>
      </c>
      <c r="R134" s="198">
        <v>456.62</v>
      </c>
      <c r="S134" s="50">
        <v>8569</v>
      </c>
      <c r="T134" s="50">
        <v>75</v>
      </c>
      <c r="U134" s="50">
        <v>9</v>
      </c>
      <c r="V134" s="50">
        <v>25</v>
      </c>
      <c r="W134" s="12">
        <f t="shared" si="53"/>
        <v>8578</v>
      </c>
      <c r="X134" s="81">
        <f t="shared" si="54"/>
        <v>1.6979206954303785</v>
      </c>
      <c r="Y134" s="82">
        <f t="shared" si="55"/>
        <v>0.31252401972019955</v>
      </c>
      <c r="Z134" s="83">
        <v>10855</v>
      </c>
      <c r="AA134" s="74">
        <f t="shared" si="56"/>
        <v>0</v>
      </c>
      <c r="AB134" s="74">
        <f t="shared" si="57"/>
        <v>0</v>
      </c>
      <c r="AC134" s="147">
        <f t="shared" si="58"/>
        <v>0</v>
      </c>
      <c r="AD134" s="147">
        <f t="shared" si="59"/>
        <v>0</v>
      </c>
      <c r="AE134" s="147">
        <f t="shared" si="60"/>
        <v>0</v>
      </c>
      <c r="AF134" s="213">
        <f t="shared" si="61"/>
        <v>-0.18971433903608761</v>
      </c>
      <c r="AG134" s="213">
        <f t="shared" si="62"/>
        <v>0.52386513189678607</v>
      </c>
      <c r="AH134" s="213">
        <f t="shared" si="63"/>
        <v>10.337393972632258</v>
      </c>
      <c r="AJ134" s="364"/>
    </row>
    <row r="135" spans="1:36" s="8" customFormat="1" x14ac:dyDescent="1.25">
      <c r="A135" s="207">
        <v>64</v>
      </c>
      <c r="B135" s="65">
        <v>10864</v>
      </c>
      <c r="C135" s="207">
        <v>64</v>
      </c>
      <c r="D135" s="19">
        <v>129</v>
      </c>
      <c r="E135" s="66" t="s">
        <v>531</v>
      </c>
      <c r="F135" s="20" t="s">
        <v>173</v>
      </c>
      <c r="G135" s="20" t="s">
        <v>229</v>
      </c>
      <c r="H135" s="21" t="s">
        <v>24</v>
      </c>
      <c r="I135" s="18">
        <v>228688.45160199999</v>
      </c>
      <c r="J135" s="18">
        <v>1483255.835338</v>
      </c>
      <c r="K135" s="18" t="s">
        <v>137</v>
      </c>
      <c r="L135" s="167">
        <v>113.23333333333333</v>
      </c>
      <c r="M135" s="53">
        <v>20885</v>
      </c>
      <c r="N135" s="52">
        <v>50000</v>
      </c>
      <c r="O135" s="53">
        <v>71020150</v>
      </c>
      <c r="P135" s="208">
        <v>-8.3800000000000008</v>
      </c>
      <c r="Q135" s="208">
        <v>23.14</v>
      </c>
      <c r="R135" s="208">
        <v>456.62</v>
      </c>
      <c r="S135" s="209">
        <v>580</v>
      </c>
      <c r="T135" s="209">
        <v>93</v>
      </c>
      <c r="U135" s="209">
        <v>4</v>
      </c>
      <c r="V135" s="209">
        <v>7</v>
      </c>
      <c r="W135" s="18">
        <f t="shared" si="53"/>
        <v>584</v>
      </c>
      <c r="X135" s="81">
        <f t="shared" si="54"/>
        <v>0.23785991351314795</v>
      </c>
      <c r="Y135" s="82">
        <f t="shared" si="55"/>
        <v>4.3781159215204424E-2</v>
      </c>
      <c r="Z135" s="83">
        <v>10864</v>
      </c>
      <c r="AA135" s="74">
        <f t="shared" si="56"/>
        <v>0</v>
      </c>
      <c r="AB135" s="74">
        <f t="shared" si="57"/>
        <v>0</v>
      </c>
      <c r="AC135" s="147">
        <f t="shared" si="58"/>
        <v>0</v>
      </c>
      <c r="AD135" s="147">
        <f t="shared" si="59"/>
        <v>0</v>
      </c>
      <c r="AE135" s="147">
        <f t="shared" si="60"/>
        <v>0</v>
      </c>
      <c r="AF135" s="213">
        <f t="shared" si="61"/>
        <v>-2.1432968550969676E-2</v>
      </c>
      <c r="AG135" s="213">
        <f t="shared" si="62"/>
        <v>5.9183638695637031E-2</v>
      </c>
      <c r="AH135" s="213">
        <f t="shared" si="63"/>
        <v>1.1678665990147701</v>
      </c>
      <c r="AJ135" s="364"/>
    </row>
    <row r="136" spans="1:36" s="5" customFormat="1" x14ac:dyDescent="1.25">
      <c r="A136" s="80">
        <v>15</v>
      </c>
      <c r="B136" s="65">
        <v>10872</v>
      </c>
      <c r="C136" s="80">
        <v>15</v>
      </c>
      <c r="D136" s="16">
        <v>130</v>
      </c>
      <c r="E136" s="65" t="s">
        <v>532</v>
      </c>
      <c r="F136" s="10" t="s">
        <v>28</v>
      </c>
      <c r="G136" s="10" t="s">
        <v>229</v>
      </c>
      <c r="H136" s="11" t="s">
        <v>22</v>
      </c>
      <c r="I136" s="12">
        <v>596406.153391</v>
      </c>
      <c r="J136" s="12">
        <v>4543802.4464710001</v>
      </c>
      <c r="K136" s="12" t="s">
        <v>112</v>
      </c>
      <c r="L136" s="166">
        <v>111.96666666666667</v>
      </c>
      <c r="M136" s="51">
        <v>159025</v>
      </c>
      <c r="N136" s="51">
        <v>500000</v>
      </c>
      <c r="O136" s="51">
        <v>28572881</v>
      </c>
      <c r="P136" s="198">
        <v>-11.7</v>
      </c>
      <c r="Q136" s="198">
        <v>-9.5500000000000007</v>
      </c>
      <c r="R136" s="198">
        <v>322.07</v>
      </c>
      <c r="S136" s="50">
        <v>5380</v>
      </c>
      <c r="T136" s="50">
        <v>77</v>
      </c>
      <c r="U136" s="50">
        <v>8</v>
      </c>
      <c r="V136" s="50">
        <v>23</v>
      </c>
      <c r="W136" s="12">
        <f t="shared" si="53"/>
        <v>5388</v>
      </c>
      <c r="X136" s="81">
        <f t="shared" si="54"/>
        <v>0.60329872669340878</v>
      </c>
      <c r="Y136" s="82">
        <f t="shared" si="55"/>
        <v>0.11104484659721453</v>
      </c>
      <c r="Z136" s="83">
        <v>10872</v>
      </c>
      <c r="AA136" s="74">
        <f t="shared" si="56"/>
        <v>0</v>
      </c>
      <c r="AB136" s="74">
        <f t="shared" si="57"/>
        <v>0</v>
      </c>
      <c r="AC136" s="147">
        <f t="shared" si="58"/>
        <v>0</v>
      </c>
      <c r="AD136" s="147">
        <f t="shared" si="59"/>
        <v>0</v>
      </c>
      <c r="AE136" s="147">
        <f t="shared" si="60"/>
        <v>0</v>
      </c>
      <c r="AF136" s="213">
        <f t="shared" si="61"/>
        <v>-9.1670066263803668E-2</v>
      </c>
      <c r="AG136" s="213">
        <f t="shared" si="62"/>
        <v>-7.4824712206779928E-2</v>
      </c>
      <c r="AH136" s="213">
        <f t="shared" si="63"/>
        <v>2.5234340377421578</v>
      </c>
      <c r="AJ136" s="364"/>
    </row>
    <row r="137" spans="1:36" s="8" customFormat="1" x14ac:dyDescent="1.25">
      <c r="A137" s="207">
        <v>12</v>
      </c>
      <c r="B137" s="65">
        <v>10869</v>
      </c>
      <c r="C137" s="207">
        <v>12</v>
      </c>
      <c r="D137" s="19">
        <v>131</v>
      </c>
      <c r="E137" s="66" t="s">
        <v>533</v>
      </c>
      <c r="F137" s="20" t="s">
        <v>43</v>
      </c>
      <c r="G137" s="20" t="s">
        <v>229</v>
      </c>
      <c r="H137" s="21" t="s">
        <v>22</v>
      </c>
      <c r="I137" s="18">
        <v>620930.44273899996</v>
      </c>
      <c r="J137" s="18">
        <v>1621955.6472229999</v>
      </c>
      <c r="K137" s="18" t="s">
        <v>111</v>
      </c>
      <c r="L137" s="167">
        <v>112.23333333333333</v>
      </c>
      <c r="M137" s="53">
        <v>50408</v>
      </c>
      <c r="N137" s="52">
        <v>500000</v>
      </c>
      <c r="O137" s="53">
        <v>32176552</v>
      </c>
      <c r="P137" s="208">
        <v>-15.81</v>
      </c>
      <c r="Q137" s="208">
        <v>-0.87</v>
      </c>
      <c r="R137" s="208">
        <v>291.77999999999997</v>
      </c>
      <c r="S137" s="209">
        <v>894</v>
      </c>
      <c r="T137" s="209">
        <v>67</v>
      </c>
      <c r="U137" s="209">
        <v>10</v>
      </c>
      <c r="V137" s="209">
        <v>33</v>
      </c>
      <c r="W137" s="18">
        <f t="shared" si="53"/>
        <v>904</v>
      </c>
      <c r="X137" s="81">
        <f t="shared" si="54"/>
        <v>0.18738551615951099</v>
      </c>
      <c r="Y137" s="82">
        <f t="shared" si="55"/>
        <v>3.4490700834923706E-2</v>
      </c>
      <c r="Z137" s="83">
        <v>10869</v>
      </c>
      <c r="AA137" s="74">
        <f t="shared" si="56"/>
        <v>0</v>
      </c>
      <c r="AB137" s="74">
        <f t="shared" si="57"/>
        <v>0</v>
      </c>
      <c r="AC137" s="147">
        <f t="shared" si="58"/>
        <v>0</v>
      </c>
      <c r="AD137" s="147">
        <f t="shared" si="59"/>
        <v>0</v>
      </c>
      <c r="AE137" s="147">
        <f t="shared" si="60"/>
        <v>0</v>
      </c>
      <c r="AF137" s="213">
        <f t="shared" si="61"/>
        <v>-4.4217388216147298E-2</v>
      </c>
      <c r="AG137" s="213">
        <f t="shared" si="62"/>
        <v>-2.4332149113249933E-3</v>
      </c>
      <c r="AH137" s="213">
        <f t="shared" si="63"/>
        <v>0.81604993888092703</v>
      </c>
      <c r="AJ137" s="364"/>
    </row>
    <row r="138" spans="1:36" s="5" customFormat="1" x14ac:dyDescent="1.25">
      <c r="A138" s="80">
        <v>103</v>
      </c>
      <c r="B138" s="65">
        <v>10896</v>
      </c>
      <c r="C138" s="80">
        <v>103</v>
      </c>
      <c r="D138" s="16">
        <v>132</v>
      </c>
      <c r="E138" s="65" t="s">
        <v>645</v>
      </c>
      <c r="F138" s="10" t="s">
        <v>331</v>
      </c>
      <c r="G138" s="10" t="s">
        <v>229</v>
      </c>
      <c r="H138" s="11" t="s">
        <v>24</v>
      </c>
      <c r="I138" s="12">
        <v>779952.85832</v>
      </c>
      <c r="J138" s="12">
        <v>4712976.4412759999</v>
      </c>
      <c r="K138" s="12" t="s">
        <v>138</v>
      </c>
      <c r="L138" s="166">
        <v>110.13333333333334</v>
      </c>
      <c r="M138" s="51">
        <v>77143</v>
      </c>
      <c r="N138" s="51">
        <v>100000</v>
      </c>
      <c r="O138" s="51">
        <v>61094025</v>
      </c>
      <c r="P138" s="198">
        <v>-8.3000000000000007</v>
      </c>
      <c r="Q138" s="198">
        <v>11.63</v>
      </c>
      <c r="R138" s="198">
        <v>407.51</v>
      </c>
      <c r="S138" s="50">
        <v>1834</v>
      </c>
      <c r="T138" s="50">
        <v>48</v>
      </c>
      <c r="U138" s="50">
        <v>14</v>
      </c>
      <c r="V138" s="50">
        <v>52</v>
      </c>
      <c r="W138" s="12">
        <f t="shared" si="53"/>
        <v>1848</v>
      </c>
      <c r="X138" s="81">
        <f t="shared" si="54"/>
        <v>0.39008454918311741</v>
      </c>
      <c r="Y138" s="82">
        <f t="shared" si="55"/>
        <v>7.1800050302436857E-2</v>
      </c>
      <c r="Z138" s="83">
        <v>10896</v>
      </c>
      <c r="AA138" s="74">
        <f t="shared" si="56"/>
        <v>0</v>
      </c>
      <c r="AB138" s="74">
        <f t="shared" si="57"/>
        <v>0</v>
      </c>
      <c r="AC138" s="147">
        <f t="shared" si="58"/>
        <v>0</v>
      </c>
      <c r="AD138" s="147">
        <f t="shared" si="59"/>
        <v>0</v>
      </c>
      <c r="AE138" s="147">
        <f t="shared" si="60"/>
        <v>0</v>
      </c>
      <c r="AF138" s="213">
        <f t="shared" si="61"/>
        <v>-6.7452119962914059E-2</v>
      </c>
      <c r="AG138" s="213">
        <f t="shared" si="62"/>
        <v>9.4514235562492832E-2</v>
      </c>
      <c r="AH138" s="213">
        <f t="shared" si="63"/>
        <v>3.3117365549502535</v>
      </c>
      <c r="AJ138" s="364"/>
    </row>
    <row r="139" spans="1:36" s="8" customFormat="1" x14ac:dyDescent="1.25">
      <c r="A139" s="207">
        <v>116</v>
      </c>
      <c r="B139" s="65">
        <v>11055</v>
      </c>
      <c r="C139" s="207">
        <v>116</v>
      </c>
      <c r="D139" s="19">
        <v>133</v>
      </c>
      <c r="E139" s="66" t="s">
        <v>535</v>
      </c>
      <c r="F139" s="20" t="s">
        <v>37</v>
      </c>
      <c r="G139" s="20" t="s">
        <v>229</v>
      </c>
      <c r="H139" s="21" t="s">
        <v>24</v>
      </c>
      <c r="I139" s="18">
        <v>2855481.8418279998</v>
      </c>
      <c r="J139" s="18">
        <v>9464022.668358</v>
      </c>
      <c r="K139" s="18" t="s">
        <v>139</v>
      </c>
      <c r="L139" s="167">
        <v>100.73333333333333</v>
      </c>
      <c r="M139" s="53">
        <v>146754</v>
      </c>
      <c r="N139" s="52">
        <v>200000</v>
      </c>
      <c r="O139" s="53">
        <v>64489027</v>
      </c>
      <c r="P139" s="208">
        <v>-12.27</v>
      </c>
      <c r="Q139" s="208">
        <v>5.25</v>
      </c>
      <c r="R139" s="208">
        <v>377.93</v>
      </c>
      <c r="S139" s="209">
        <v>3541</v>
      </c>
      <c r="T139" s="209">
        <v>63</v>
      </c>
      <c r="U139" s="209">
        <v>12</v>
      </c>
      <c r="V139" s="209">
        <v>37</v>
      </c>
      <c r="W139" s="18">
        <f t="shared" si="53"/>
        <v>3553</v>
      </c>
      <c r="X139" s="81">
        <f t="shared" si="54"/>
        <v>1.0281075863488731</v>
      </c>
      <c r="Y139" s="82">
        <f t="shared" si="55"/>
        <v>0.18923635035212219</v>
      </c>
      <c r="Z139" s="83">
        <v>11055</v>
      </c>
      <c r="AA139" s="74">
        <f t="shared" si="56"/>
        <v>0</v>
      </c>
      <c r="AB139" s="74">
        <f t="shared" si="57"/>
        <v>0</v>
      </c>
      <c r="AC139" s="147">
        <f t="shared" si="58"/>
        <v>0</v>
      </c>
      <c r="AD139" s="147">
        <f t="shared" si="59"/>
        <v>0</v>
      </c>
      <c r="AE139" s="147">
        <f t="shared" si="60"/>
        <v>0</v>
      </c>
      <c r="AF139" s="213">
        <f t="shared" si="61"/>
        <v>-0.20023619181747099</v>
      </c>
      <c r="AG139" s="213">
        <f t="shared" si="62"/>
        <v>8.5675632195739426E-2</v>
      </c>
      <c r="AH139" s="213">
        <f t="shared" si="63"/>
        <v>6.1675031763306283</v>
      </c>
      <c r="AJ139" s="364"/>
    </row>
    <row r="140" spans="1:36" s="5" customFormat="1" x14ac:dyDescent="1.25">
      <c r="A140" s="80">
        <v>119</v>
      </c>
      <c r="B140" s="65">
        <v>11087</v>
      </c>
      <c r="C140" s="80">
        <v>119</v>
      </c>
      <c r="D140" s="16">
        <v>134</v>
      </c>
      <c r="E140" s="65" t="s">
        <v>536</v>
      </c>
      <c r="F140" s="10" t="s">
        <v>47</v>
      </c>
      <c r="G140" s="10" t="s">
        <v>229</v>
      </c>
      <c r="H140" s="11" t="s">
        <v>24</v>
      </c>
      <c r="I140" s="12">
        <v>421247.38339199999</v>
      </c>
      <c r="J140" s="12">
        <v>951010.71540300001</v>
      </c>
      <c r="K140" s="12" t="s">
        <v>140</v>
      </c>
      <c r="L140" s="166">
        <v>97.3</v>
      </c>
      <c r="M140" s="51">
        <v>1271403</v>
      </c>
      <c r="N140" s="51">
        <v>50000000</v>
      </c>
      <c r="O140" s="51">
        <v>748001</v>
      </c>
      <c r="P140" s="198">
        <v>-0.96</v>
      </c>
      <c r="Q140" s="198">
        <v>12.47</v>
      </c>
      <c r="R140" s="198">
        <v>365.31</v>
      </c>
      <c r="S140" s="50">
        <v>472</v>
      </c>
      <c r="T140" s="50">
        <v>92</v>
      </c>
      <c r="U140" s="50">
        <v>2</v>
      </c>
      <c r="V140" s="50">
        <v>8</v>
      </c>
      <c r="W140" s="12">
        <f t="shared" si="53"/>
        <v>474</v>
      </c>
      <c r="X140" s="81">
        <f t="shared" si="54"/>
        <v>0.15086742579413823</v>
      </c>
      <c r="Y140" s="82">
        <f t="shared" si="55"/>
        <v>2.7769079251414502E-2</v>
      </c>
      <c r="Z140" s="83">
        <v>11087</v>
      </c>
      <c r="AA140" s="74">
        <f t="shared" si="56"/>
        <v>0</v>
      </c>
      <c r="AB140" s="74">
        <f t="shared" si="57"/>
        <v>0</v>
      </c>
      <c r="AC140" s="147">
        <f t="shared" si="58"/>
        <v>0</v>
      </c>
      <c r="AD140" s="147">
        <f t="shared" si="59"/>
        <v>0</v>
      </c>
      <c r="AE140" s="147">
        <f t="shared" si="60"/>
        <v>0</v>
      </c>
      <c r="AF140" s="213">
        <f t="shared" si="61"/>
        <v>-1.5742687908953555E-3</v>
      </c>
      <c r="AG140" s="213">
        <f t="shared" si="62"/>
        <v>2.0449095648401132E-2</v>
      </c>
      <c r="AH140" s="213">
        <f t="shared" si="63"/>
        <v>0.59905847083539832</v>
      </c>
      <c r="AJ140" s="364"/>
    </row>
    <row r="141" spans="1:36" s="8" customFormat="1" x14ac:dyDescent="1.25">
      <c r="A141" s="207">
        <v>122</v>
      </c>
      <c r="B141" s="65">
        <v>11095</v>
      </c>
      <c r="C141" s="207">
        <v>122</v>
      </c>
      <c r="D141" s="19">
        <v>135</v>
      </c>
      <c r="E141" s="66" t="s">
        <v>537</v>
      </c>
      <c r="F141" s="20" t="s">
        <v>41</v>
      </c>
      <c r="G141" s="20" t="s">
        <v>229</v>
      </c>
      <c r="H141" s="21" t="s">
        <v>24</v>
      </c>
      <c r="I141" s="18">
        <v>524922.25014999998</v>
      </c>
      <c r="J141" s="18">
        <v>3346173.1031229999</v>
      </c>
      <c r="K141" s="18" t="s">
        <v>141</v>
      </c>
      <c r="L141" s="167">
        <v>96.1</v>
      </c>
      <c r="M141" s="53">
        <v>5764544</v>
      </c>
      <c r="N141" s="52">
        <v>10000000</v>
      </c>
      <c r="O141" s="53">
        <v>580474</v>
      </c>
      <c r="P141" s="208">
        <v>-7.21</v>
      </c>
      <c r="Q141" s="208">
        <v>5.97</v>
      </c>
      <c r="R141" s="208">
        <v>389.19</v>
      </c>
      <c r="S141" s="209">
        <v>1681</v>
      </c>
      <c r="T141" s="209">
        <v>60</v>
      </c>
      <c r="U141" s="209">
        <v>11</v>
      </c>
      <c r="V141" s="209">
        <v>40</v>
      </c>
      <c r="W141" s="18">
        <f t="shared" si="53"/>
        <v>1692</v>
      </c>
      <c r="X141" s="81">
        <f t="shared" si="54"/>
        <v>0.34619588138313812</v>
      </c>
      <c r="Y141" s="82">
        <f t="shared" si="55"/>
        <v>6.3721779675352419E-2</v>
      </c>
      <c r="Z141" s="83">
        <v>11095</v>
      </c>
      <c r="AA141" s="74">
        <f t="shared" si="56"/>
        <v>0</v>
      </c>
      <c r="AB141" s="74">
        <f t="shared" si="57"/>
        <v>0</v>
      </c>
      <c r="AC141" s="147">
        <f t="shared" si="58"/>
        <v>0</v>
      </c>
      <c r="AD141" s="147">
        <f t="shared" si="59"/>
        <v>0</v>
      </c>
      <c r="AE141" s="147">
        <f t="shared" si="60"/>
        <v>0</v>
      </c>
      <c r="AF141" s="213">
        <f t="shared" si="61"/>
        <v>-4.1601205079540432E-2</v>
      </c>
      <c r="AG141" s="213">
        <f t="shared" si="62"/>
        <v>3.4446490197622241E-2</v>
      </c>
      <c r="AH141" s="213">
        <f t="shared" si="63"/>
        <v>2.2455995845917252</v>
      </c>
      <c r="AJ141" s="364"/>
    </row>
    <row r="142" spans="1:36" s="5" customFormat="1" x14ac:dyDescent="1.25">
      <c r="A142" s="80">
        <v>124</v>
      </c>
      <c r="B142" s="65">
        <v>11099</v>
      </c>
      <c r="C142" s="80">
        <v>124</v>
      </c>
      <c r="D142" s="16">
        <v>136</v>
      </c>
      <c r="E142" s="65" t="s">
        <v>538</v>
      </c>
      <c r="F142" s="10" t="s">
        <v>307</v>
      </c>
      <c r="G142" s="10" t="s">
        <v>229</v>
      </c>
      <c r="H142" s="11" t="s">
        <v>24</v>
      </c>
      <c r="I142" s="12">
        <v>3303761.7867680001</v>
      </c>
      <c r="J142" s="12">
        <v>20260479.265099999</v>
      </c>
      <c r="K142" s="12" t="s">
        <v>142</v>
      </c>
      <c r="L142" s="166">
        <v>95.666666666666657</v>
      </c>
      <c r="M142" s="51">
        <v>369487</v>
      </c>
      <c r="N142" s="51">
        <v>500000</v>
      </c>
      <c r="O142" s="51">
        <v>54834078</v>
      </c>
      <c r="P142" s="198">
        <v>-8.2100000000000009</v>
      </c>
      <c r="Q142" s="198">
        <v>6.03</v>
      </c>
      <c r="R142" s="198">
        <v>357.78</v>
      </c>
      <c r="S142" s="50">
        <v>17167</v>
      </c>
      <c r="T142" s="50">
        <v>85</v>
      </c>
      <c r="U142" s="50">
        <v>11</v>
      </c>
      <c r="V142" s="50">
        <v>15</v>
      </c>
      <c r="W142" s="12">
        <f t="shared" si="53"/>
        <v>17178</v>
      </c>
      <c r="X142" s="81">
        <f t="shared" si="54"/>
        <v>2.9695516446324057</v>
      </c>
      <c r="Y142" s="82">
        <f t="shared" si="55"/>
        <v>0.54658395957180506</v>
      </c>
      <c r="Z142" s="83">
        <v>11099</v>
      </c>
      <c r="AA142" s="74">
        <f t="shared" si="56"/>
        <v>0</v>
      </c>
      <c r="AB142" s="74">
        <f t="shared" si="57"/>
        <v>0</v>
      </c>
      <c r="AC142" s="147">
        <f t="shared" si="58"/>
        <v>0</v>
      </c>
      <c r="AD142" s="147">
        <f t="shared" si="59"/>
        <v>0</v>
      </c>
      <c r="AE142" s="147">
        <f t="shared" si="60"/>
        <v>0</v>
      </c>
      <c r="AF142" s="213">
        <f t="shared" si="61"/>
        <v>-0.28682375296978885</v>
      </c>
      <c r="AG142" s="213">
        <f t="shared" si="62"/>
        <v>0.21066348726039302</v>
      </c>
      <c r="AH142" s="213">
        <f t="shared" si="63"/>
        <v>12.499366910783317</v>
      </c>
      <c r="AJ142" s="364"/>
    </row>
    <row r="143" spans="1:36" s="8" customFormat="1" x14ac:dyDescent="1.25">
      <c r="A143" s="207">
        <v>126</v>
      </c>
      <c r="B143" s="65">
        <v>11132</v>
      </c>
      <c r="C143" s="207">
        <v>126</v>
      </c>
      <c r="D143" s="19">
        <v>137</v>
      </c>
      <c r="E143" s="66" t="s">
        <v>539</v>
      </c>
      <c r="F143" s="20" t="s">
        <v>288</v>
      </c>
      <c r="G143" s="20" t="s">
        <v>229</v>
      </c>
      <c r="H143" s="21" t="s">
        <v>24</v>
      </c>
      <c r="I143" s="18">
        <v>4746588.654747</v>
      </c>
      <c r="J143" s="18">
        <v>26598399.525460001</v>
      </c>
      <c r="K143" s="18" t="s">
        <v>143</v>
      </c>
      <c r="L143" s="167">
        <v>91.3</v>
      </c>
      <c r="M143" s="53">
        <v>114041690</v>
      </c>
      <c r="N143" s="52">
        <v>1000000000</v>
      </c>
      <c r="O143" s="53">
        <v>233234</v>
      </c>
      <c r="P143" s="208">
        <v>-3.24</v>
      </c>
      <c r="Q143" s="208">
        <v>5.24</v>
      </c>
      <c r="R143" s="208">
        <v>318.17</v>
      </c>
      <c r="S143" s="209">
        <v>14970</v>
      </c>
      <c r="T143" s="209">
        <v>80</v>
      </c>
      <c r="U143" s="209">
        <v>21</v>
      </c>
      <c r="V143" s="209">
        <v>20</v>
      </c>
      <c r="W143" s="18">
        <f t="shared" si="53"/>
        <v>14991</v>
      </c>
      <c r="X143" s="81">
        <f t="shared" si="54"/>
        <v>3.6691691606364123</v>
      </c>
      <c r="Y143" s="82">
        <f t="shared" si="55"/>
        <v>0.67535751122040655</v>
      </c>
      <c r="Z143" s="83">
        <v>11132</v>
      </c>
      <c r="AA143" s="74">
        <f t="shared" si="56"/>
        <v>0</v>
      </c>
      <c r="AB143" s="74">
        <f t="shared" si="57"/>
        <v>0</v>
      </c>
      <c r="AC143" s="147">
        <f t="shared" si="58"/>
        <v>0</v>
      </c>
      <c r="AD143" s="147">
        <f t="shared" si="59"/>
        <v>0</v>
      </c>
      <c r="AE143" s="147">
        <f t="shared" si="60"/>
        <v>0</v>
      </c>
      <c r="AF143" s="213">
        <f t="shared" si="61"/>
        <v>-0.14860135100577471</v>
      </c>
      <c r="AG143" s="213">
        <f t="shared" si="62"/>
        <v>0.24033058002168503</v>
      </c>
      <c r="AH143" s="213">
        <f t="shared" si="63"/>
        <v>14.592744397996093</v>
      </c>
      <c r="AJ143" s="364"/>
    </row>
    <row r="144" spans="1:36" s="5" customFormat="1" x14ac:dyDescent="1.25">
      <c r="A144" s="80">
        <v>129</v>
      </c>
      <c r="B144" s="65">
        <v>11141</v>
      </c>
      <c r="C144" s="80">
        <v>129</v>
      </c>
      <c r="D144" s="16">
        <v>138</v>
      </c>
      <c r="E144" s="65" t="s">
        <v>540</v>
      </c>
      <c r="F144" s="10" t="s">
        <v>289</v>
      </c>
      <c r="G144" s="10" t="s">
        <v>229</v>
      </c>
      <c r="H144" s="11" t="s">
        <v>24</v>
      </c>
      <c r="I144" s="12">
        <v>276676.73103999998</v>
      </c>
      <c r="J144" s="12">
        <v>854063.473</v>
      </c>
      <c r="K144" s="12" t="s">
        <v>105</v>
      </c>
      <c r="L144" s="166">
        <v>90.933333333333337</v>
      </c>
      <c r="M144" s="51">
        <v>35500</v>
      </c>
      <c r="N144" s="51">
        <v>100000</v>
      </c>
      <c r="O144" s="51">
        <v>24058126</v>
      </c>
      <c r="P144" s="198">
        <v>-7.8</v>
      </c>
      <c r="Q144" s="198">
        <v>6.96</v>
      </c>
      <c r="R144" s="198">
        <v>369.95</v>
      </c>
      <c r="S144" s="50">
        <v>532</v>
      </c>
      <c r="T144" s="50">
        <v>57.999999999999993</v>
      </c>
      <c r="U144" s="50">
        <v>4</v>
      </c>
      <c r="V144" s="50">
        <v>42</v>
      </c>
      <c r="W144" s="12">
        <f t="shared" ref="W144:W179" si="64">S144+U144</f>
        <v>536</v>
      </c>
      <c r="X144" s="81">
        <f t="shared" ref="X144:X181" si="65">T144*J144/$J$183</f>
        <v>8.5416227062255518E-2</v>
      </c>
      <c r="Y144" s="82">
        <f t="shared" ref="Y144:Y181" si="66">T144*J144/$J$184</f>
        <v>1.5721949030171285E-2</v>
      </c>
      <c r="Z144" s="83">
        <v>11141</v>
      </c>
      <c r="AA144" s="74">
        <f t="shared" ref="AA144:AA177" si="67">IF(M144&gt;N144,1,0)</f>
        <v>0</v>
      </c>
      <c r="AB144" s="74">
        <f t="shared" ref="AB144:AB177" si="68">IF(W144=0,1,0)</f>
        <v>0</v>
      </c>
      <c r="AC144" s="147">
        <f t="shared" ref="AC144:AC177" si="69">IF((T144+V144)=100,0,1)</f>
        <v>0</v>
      </c>
      <c r="AD144" s="147">
        <f t="shared" ref="AD144:AD177" si="70">IF(J144=0,1,0)</f>
        <v>0</v>
      </c>
      <c r="AE144" s="147">
        <f t="shared" ref="AE144:AE177" si="71">IF(M144=0,1,0)</f>
        <v>0</v>
      </c>
      <c r="AF144" s="213">
        <f t="shared" ref="AF144:AF182" si="72">$J144/$J$183*P144</f>
        <v>-1.1487009846303329E-2</v>
      </c>
      <c r="AG144" s="213">
        <f t="shared" ref="AG144:AG182" si="73">$J144/$J$183*Q144</f>
        <v>1.0249947247470664E-2</v>
      </c>
      <c r="AH144" s="213">
        <f t="shared" ref="AH144:AH182" si="74">$J144/$J$183*R144</f>
        <v>0.54482298623588676</v>
      </c>
      <c r="AJ144" s="364"/>
    </row>
    <row r="145" spans="1:36" s="8" customFormat="1" x14ac:dyDescent="1.25">
      <c r="A145" s="207">
        <v>133</v>
      </c>
      <c r="B145" s="65">
        <v>11149</v>
      </c>
      <c r="C145" s="207">
        <v>133</v>
      </c>
      <c r="D145" s="19">
        <v>139</v>
      </c>
      <c r="E145" s="66" t="s">
        <v>541</v>
      </c>
      <c r="F145" s="20" t="s">
        <v>40</v>
      </c>
      <c r="G145" s="20" t="s">
        <v>229</v>
      </c>
      <c r="H145" s="21" t="s">
        <v>24</v>
      </c>
      <c r="I145" s="18">
        <v>105297.141466</v>
      </c>
      <c r="J145" s="18">
        <v>2334243.5938200001</v>
      </c>
      <c r="K145" s="18" t="s">
        <v>145</v>
      </c>
      <c r="L145" s="167">
        <v>87.966666666666669</v>
      </c>
      <c r="M145" s="53">
        <v>119540</v>
      </c>
      <c r="N145" s="52">
        <v>200000</v>
      </c>
      <c r="O145" s="53">
        <v>19526883</v>
      </c>
      <c r="P145" s="208">
        <v>-24.7</v>
      </c>
      <c r="Q145" s="208">
        <v>-15.27</v>
      </c>
      <c r="R145" s="208">
        <v>245.77</v>
      </c>
      <c r="S145" s="209">
        <v>1289</v>
      </c>
      <c r="T145" s="209">
        <v>53</v>
      </c>
      <c r="U145" s="209">
        <v>8</v>
      </c>
      <c r="V145" s="209">
        <v>47</v>
      </c>
      <c r="W145" s="18">
        <f t="shared" si="64"/>
        <v>1297</v>
      </c>
      <c r="X145" s="81">
        <f t="shared" si="65"/>
        <v>0.21332624439580569</v>
      </c>
      <c r="Y145" s="82">
        <f t="shared" si="66"/>
        <v>3.9265423638347195E-2</v>
      </c>
      <c r="Z145" s="83">
        <v>11149</v>
      </c>
      <c r="AA145" s="74">
        <f t="shared" si="67"/>
        <v>0</v>
      </c>
      <c r="AB145" s="74">
        <f t="shared" si="68"/>
        <v>0</v>
      </c>
      <c r="AC145" s="147">
        <f t="shared" si="69"/>
        <v>0</v>
      </c>
      <c r="AD145" s="147">
        <f t="shared" si="70"/>
        <v>0</v>
      </c>
      <c r="AE145" s="147">
        <f t="shared" si="71"/>
        <v>0</v>
      </c>
      <c r="AF145" s="213">
        <f t="shared" si="72"/>
        <v>-9.9418079935403775E-2</v>
      </c>
      <c r="AG145" s="213">
        <f t="shared" si="73"/>
        <v>-6.1462108526867031E-2</v>
      </c>
      <c r="AH145" s="213">
        <f t="shared" si="74"/>
        <v>0.98923002047466357</v>
      </c>
      <c r="AJ145" s="364"/>
    </row>
    <row r="146" spans="1:36" s="5" customFormat="1" x14ac:dyDescent="1.25">
      <c r="A146" s="80">
        <v>140</v>
      </c>
      <c r="B146" s="65">
        <v>11173</v>
      </c>
      <c r="C146" s="80">
        <v>140</v>
      </c>
      <c r="D146" s="16">
        <v>140</v>
      </c>
      <c r="E146" s="65" t="s">
        <v>542</v>
      </c>
      <c r="F146" s="10" t="s">
        <v>16</v>
      </c>
      <c r="G146" s="10" t="s">
        <v>229</v>
      </c>
      <c r="H146" s="11" t="s">
        <v>24</v>
      </c>
      <c r="I146" s="12">
        <v>480429.77759999997</v>
      </c>
      <c r="J146" s="12">
        <v>1232194.3051720001</v>
      </c>
      <c r="K146" s="12" t="s">
        <v>146</v>
      </c>
      <c r="L146" s="166">
        <v>86.766666666666666</v>
      </c>
      <c r="M146" s="51">
        <v>56564</v>
      </c>
      <c r="N146" s="51">
        <v>200000</v>
      </c>
      <c r="O146" s="51">
        <v>21784073</v>
      </c>
      <c r="P146" s="198">
        <v>-7.1</v>
      </c>
      <c r="Q146" s="198">
        <v>70.8</v>
      </c>
      <c r="R146" s="198">
        <v>358</v>
      </c>
      <c r="S146" s="50">
        <v>81</v>
      </c>
      <c r="T146" s="50">
        <v>6</v>
      </c>
      <c r="U146" s="50">
        <v>7</v>
      </c>
      <c r="V146" s="50">
        <v>94</v>
      </c>
      <c r="W146" s="12">
        <f t="shared" si="64"/>
        <v>88</v>
      </c>
      <c r="X146" s="81">
        <f t="shared" si="65"/>
        <v>1.2748312187321519E-2</v>
      </c>
      <c r="Y146" s="82">
        <f t="shared" si="66"/>
        <v>2.3464899038879153E-3</v>
      </c>
      <c r="Z146" s="83">
        <v>11173</v>
      </c>
      <c r="AA146" s="74">
        <f t="shared" si="67"/>
        <v>0</v>
      </c>
      <c r="AB146" s="74">
        <f t="shared" si="68"/>
        <v>0</v>
      </c>
      <c r="AC146" s="147">
        <f t="shared" si="69"/>
        <v>0</v>
      </c>
      <c r="AD146" s="147">
        <f t="shared" si="70"/>
        <v>0</v>
      </c>
      <c r="AE146" s="147">
        <f t="shared" si="71"/>
        <v>0</v>
      </c>
      <c r="AF146" s="213">
        <f t="shared" si="72"/>
        <v>-1.5085502754997128E-2</v>
      </c>
      <c r="AG146" s="213">
        <f t="shared" si="73"/>
        <v>0.15043008381039388</v>
      </c>
      <c r="AH146" s="213">
        <f t="shared" si="74"/>
        <v>0.7606492938435172</v>
      </c>
      <c r="AJ146" s="364"/>
    </row>
    <row r="147" spans="1:36" s="8" customFormat="1" x14ac:dyDescent="1.25">
      <c r="A147" s="207">
        <v>141</v>
      </c>
      <c r="B147" s="65">
        <v>11182</v>
      </c>
      <c r="C147" s="207">
        <v>141</v>
      </c>
      <c r="D147" s="19">
        <v>141</v>
      </c>
      <c r="E147" s="66" t="s">
        <v>543</v>
      </c>
      <c r="F147" s="20" t="s">
        <v>44</v>
      </c>
      <c r="G147" s="20" t="s">
        <v>229</v>
      </c>
      <c r="H147" s="21" t="s">
        <v>24</v>
      </c>
      <c r="I147" s="18">
        <v>1681110.6301829999</v>
      </c>
      <c r="J147" s="18">
        <v>8094716.1979419999</v>
      </c>
      <c r="K147" s="18" t="s">
        <v>113</v>
      </c>
      <c r="L147" s="167">
        <v>83.6</v>
      </c>
      <c r="M147" s="53">
        <v>327587</v>
      </c>
      <c r="N147" s="52">
        <v>750000</v>
      </c>
      <c r="O147" s="53">
        <v>24710126</v>
      </c>
      <c r="P147" s="208">
        <v>-1.57</v>
      </c>
      <c r="Q147" s="208">
        <v>3.91</v>
      </c>
      <c r="R147" s="208">
        <v>392.79</v>
      </c>
      <c r="S147" s="209">
        <v>3143</v>
      </c>
      <c r="T147" s="209">
        <v>62</v>
      </c>
      <c r="U147" s="209">
        <v>13</v>
      </c>
      <c r="V147" s="209">
        <v>38</v>
      </c>
      <c r="W147" s="18">
        <f t="shared" si="64"/>
        <v>3156</v>
      </c>
      <c r="X147" s="81">
        <f t="shared" si="65"/>
        <v>0.86539734588547024</v>
      </c>
      <c r="Y147" s="82">
        <f t="shared" si="66"/>
        <v>0.15928744959596902</v>
      </c>
      <c r="Z147" s="83">
        <v>11182</v>
      </c>
      <c r="AA147" s="74">
        <f t="shared" si="67"/>
        <v>0</v>
      </c>
      <c r="AB147" s="74">
        <f t="shared" si="68"/>
        <v>0</v>
      </c>
      <c r="AC147" s="147">
        <f t="shared" si="69"/>
        <v>0</v>
      </c>
      <c r="AD147" s="147">
        <f t="shared" si="70"/>
        <v>0</v>
      </c>
      <c r="AE147" s="147">
        <f t="shared" si="71"/>
        <v>0</v>
      </c>
      <c r="AF147" s="213">
        <f t="shared" si="72"/>
        <v>-2.1914094081293356E-2</v>
      </c>
      <c r="AG147" s="213">
        <f t="shared" si="73"/>
        <v>5.457586487761594E-2</v>
      </c>
      <c r="AH147" s="213">
        <f t="shared" si="74"/>
        <v>5.4825713466186103</v>
      </c>
      <c r="AJ147" s="364"/>
    </row>
    <row r="148" spans="1:36" s="5" customFormat="1" x14ac:dyDescent="1.25">
      <c r="A148" s="80">
        <v>144</v>
      </c>
      <c r="B148" s="65">
        <v>11183</v>
      </c>
      <c r="C148" s="80">
        <v>144</v>
      </c>
      <c r="D148" s="16">
        <v>142</v>
      </c>
      <c r="E148" s="65" t="s">
        <v>544</v>
      </c>
      <c r="F148" s="10" t="s">
        <v>41</v>
      </c>
      <c r="G148" s="10" t="s">
        <v>46</v>
      </c>
      <c r="H148" s="11" t="s">
        <v>24</v>
      </c>
      <c r="I148" s="12">
        <v>1536154.1139710001</v>
      </c>
      <c r="J148" s="12">
        <v>9336913.3790399991</v>
      </c>
      <c r="K148" s="12" t="s">
        <v>113</v>
      </c>
      <c r="L148" s="166">
        <v>83.6</v>
      </c>
      <c r="M148" s="51">
        <v>43404985</v>
      </c>
      <c r="N148" s="51">
        <v>200000000</v>
      </c>
      <c r="O148" s="51">
        <v>215112</v>
      </c>
      <c r="P148" s="198">
        <v>-6.78</v>
      </c>
      <c r="Q148" s="198">
        <v>12.92</v>
      </c>
      <c r="R148" s="198">
        <v>415.65</v>
      </c>
      <c r="S148" s="50">
        <v>9880</v>
      </c>
      <c r="T148" s="50">
        <v>5.7332090000000004</v>
      </c>
      <c r="U148" s="50">
        <v>113</v>
      </c>
      <c r="V148" s="50">
        <v>94.266791000000012</v>
      </c>
      <c r="W148" s="12">
        <f t="shared" si="64"/>
        <v>9993</v>
      </c>
      <c r="X148" s="81">
        <f t="shared" si="65"/>
        <v>9.2304600335856718E-2</v>
      </c>
      <c r="Y148" s="82">
        <f t="shared" si="66"/>
        <v>1.6989842230715237E-2</v>
      </c>
      <c r="Z148" s="83">
        <v>11183</v>
      </c>
      <c r="AA148" s="74">
        <f t="shared" si="67"/>
        <v>0</v>
      </c>
      <c r="AB148" s="74">
        <f t="shared" si="68"/>
        <v>0</v>
      </c>
      <c r="AC148" s="147">
        <f t="shared" si="69"/>
        <v>0</v>
      </c>
      <c r="AD148" s="147">
        <f t="shared" si="70"/>
        <v>0</v>
      </c>
      <c r="AE148" s="147">
        <f t="shared" si="71"/>
        <v>0</v>
      </c>
      <c r="AF148" s="213">
        <f t="shared" si="72"/>
        <v>-0.10915792364749108</v>
      </c>
      <c r="AG148" s="213">
        <f t="shared" si="73"/>
        <v>0.20801185450229862</v>
      </c>
      <c r="AH148" s="213">
        <f t="shared" si="74"/>
        <v>6.6919603191857906</v>
      </c>
      <c r="AJ148" s="364"/>
    </row>
    <row r="149" spans="1:36" s="8" customFormat="1" x14ac:dyDescent="1.25">
      <c r="A149" s="207">
        <v>142</v>
      </c>
      <c r="B149" s="65">
        <v>11186</v>
      </c>
      <c r="C149" s="207">
        <v>142</v>
      </c>
      <c r="D149" s="19">
        <v>143</v>
      </c>
      <c r="E149" s="66" t="s">
        <v>545</v>
      </c>
      <c r="F149" s="20" t="s">
        <v>32</v>
      </c>
      <c r="G149" s="20" t="s">
        <v>229</v>
      </c>
      <c r="H149" s="21" t="s">
        <v>24</v>
      </c>
      <c r="I149" s="18">
        <v>464832</v>
      </c>
      <c r="J149" s="18">
        <v>1394105.5015400001</v>
      </c>
      <c r="K149" s="18" t="s">
        <v>147</v>
      </c>
      <c r="L149" s="167">
        <v>83.566666666666663</v>
      </c>
      <c r="M149" s="53">
        <v>57006</v>
      </c>
      <c r="N149" s="52">
        <v>100000</v>
      </c>
      <c r="O149" s="53">
        <v>24455417</v>
      </c>
      <c r="P149" s="208">
        <v>-3.99</v>
      </c>
      <c r="Q149" s="208">
        <v>2.35</v>
      </c>
      <c r="R149" s="208">
        <v>370.26</v>
      </c>
      <c r="S149" s="209">
        <v>57</v>
      </c>
      <c r="T149" s="209">
        <v>78</v>
      </c>
      <c r="U149" s="209">
        <v>3</v>
      </c>
      <c r="V149" s="209">
        <v>22</v>
      </c>
      <c r="W149" s="18">
        <f t="shared" si="64"/>
        <v>60</v>
      </c>
      <c r="X149" s="81">
        <f t="shared" si="65"/>
        <v>0.18750484161000552</v>
      </c>
      <c r="Y149" s="82">
        <f t="shared" si="66"/>
        <v>3.4512664210211985E-2</v>
      </c>
      <c r="Z149" s="83">
        <v>11186</v>
      </c>
      <c r="AA149" s="74">
        <f t="shared" si="67"/>
        <v>0</v>
      </c>
      <c r="AB149" s="74">
        <f t="shared" si="68"/>
        <v>0</v>
      </c>
      <c r="AC149" s="147">
        <f t="shared" si="69"/>
        <v>0</v>
      </c>
      <c r="AD149" s="147">
        <f t="shared" si="70"/>
        <v>0</v>
      </c>
      <c r="AE149" s="147">
        <f t="shared" si="71"/>
        <v>0</v>
      </c>
      <c r="AF149" s="213">
        <f t="shared" si="72"/>
        <v>-9.5915938208195137E-3</v>
      </c>
      <c r="AG149" s="213">
        <f t="shared" si="73"/>
        <v>5.6491843305578587E-3</v>
      </c>
      <c r="AH149" s="213">
        <f t="shared" si="74"/>
        <v>0.89007105967334155</v>
      </c>
      <c r="AJ149" s="364"/>
    </row>
    <row r="150" spans="1:36" s="5" customFormat="1" x14ac:dyDescent="1.25">
      <c r="A150" s="80">
        <v>147</v>
      </c>
      <c r="B150" s="65">
        <v>11197</v>
      </c>
      <c r="C150" s="80">
        <v>147</v>
      </c>
      <c r="D150" s="16">
        <v>144</v>
      </c>
      <c r="E150" s="65" t="s">
        <v>546</v>
      </c>
      <c r="F150" s="10" t="s">
        <v>190</v>
      </c>
      <c r="G150" s="10" t="s">
        <v>46</v>
      </c>
      <c r="H150" s="11" t="s">
        <v>24</v>
      </c>
      <c r="I150" s="12">
        <v>1057576.094785</v>
      </c>
      <c r="J150" s="12">
        <v>5119651.9179490004</v>
      </c>
      <c r="K150" s="12" t="s">
        <v>148</v>
      </c>
      <c r="L150" s="166">
        <v>81.866666666666674</v>
      </c>
      <c r="M150" s="51">
        <v>43356400</v>
      </c>
      <c r="N150" s="51">
        <v>700000000</v>
      </c>
      <c r="O150" s="51">
        <v>118083</v>
      </c>
      <c r="P150" s="198">
        <v>-8.43</v>
      </c>
      <c r="Q150" s="198">
        <v>6.59</v>
      </c>
      <c r="R150" s="198">
        <v>0</v>
      </c>
      <c r="S150" s="50">
        <v>3875</v>
      </c>
      <c r="T150" s="50">
        <v>0.5621127142857143</v>
      </c>
      <c r="U150" s="50">
        <v>44</v>
      </c>
      <c r="V150" s="50">
        <v>99.437887285714282</v>
      </c>
      <c r="W150" s="12">
        <f t="shared" si="64"/>
        <v>3919</v>
      </c>
      <c r="X150" s="81">
        <f t="shared" si="65"/>
        <v>4.9623350701680276E-3</v>
      </c>
      <c r="Y150" s="82">
        <f t="shared" si="66"/>
        <v>9.1338123594419767E-4</v>
      </c>
      <c r="Z150" s="83">
        <v>11197</v>
      </c>
      <c r="AA150" s="74">
        <f t="shared" si="67"/>
        <v>0</v>
      </c>
      <c r="AB150" s="74">
        <f t="shared" si="68"/>
        <v>0</v>
      </c>
      <c r="AC150" s="147">
        <f t="shared" si="69"/>
        <v>0</v>
      </c>
      <c r="AD150" s="147">
        <f t="shared" si="70"/>
        <v>0</v>
      </c>
      <c r="AE150" s="147">
        <f t="shared" si="71"/>
        <v>0</v>
      </c>
      <c r="AF150" s="213">
        <f t="shared" si="72"/>
        <v>-7.4420100414689397E-2</v>
      </c>
      <c r="AG150" s="213">
        <f t="shared" si="73"/>
        <v>5.8176567228090524E-2</v>
      </c>
      <c r="AH150" s="213">
        <f t="shared" si="74"/>
        <v>0</v>
      </c>
      <c r="AJ150" s="364"/>
    </row>
    <row r="151" spans="1:36" s="8" customFormat="1" x14ac:dyDescent="1.25">
      <c r="A151" s="207">
        <v>148</v>
      </c>
      <c r="B151" s="65">
        <v>11195</v>
      </c>
      <c r="C151" s="207">
        <v>148</v>
      </c>
      <c r="D151" s="19">
        <v>145</v>
      </c>
      <c r="E151" s="66" t="s">
        <v>547</v>
      </c>
      <c r="F151" s="20" t="s">
        <v>47</v>
      </c>
      <c r="G151" s="20" t="s">
        <v>46</v>
      </c>
      <c r="H151" s="21" t="s">
        <v>24</v>
      </c>
      <c r="I151" s="18">
        <v>568078.71472799999</v>
      </c>
      <c r="J151" s="18">
        <v>2839606.134544</v>
      </c>
      <c r="K151" s="18" t="s">
        <v>151</v>
      </c>
      <c r="L151" s="167">
        <v>81.733333333333334</v>
      </c>
      <c r="M151" s="53">
        <v>16890152</v>
      </c>
      <c r="N151" s="52">
        <v>50000000</v>
      </c>
      <c r="O151" s="53">
        <v>168122</v>
      </c>
      <c r="P151" s="208">
        <v>-3.55</v>
      </c>
      <c r="Q151" s="208">
        <v>23.64</v>
      </c>
      <c r="R151" s="208">
        <v>426.58</v>
      </c>
      <c r="S151" s="209">
        <v>4318</v>
      </c>
      <c r="T151" s="209">
        <v>8.905678</v>
      </c>
      <c r="U151" s="209">
        <v>395</v>
      </c>
      <c r="V151" s="209">
        <v>91.094322000000005</v>
      </c>
      <c r="W151" s="18">
        <f t="shared" si="64"/>
        <v>4713</v>
      </c>
      <c r="X151" s="81">
        <f t="shared" si="65"/>
        <v>4.3606109060968429E-2</v>
      </c>
      <c r="Y151" s="82">
        <f t="shared" si="66"/>
        <v>8.0262620773562925E-3</v>
      </c>
      <c r="Z151" s="83">
        <v>11195</v>
      </c>
      <c r="AA151" s="74">
        <f t="shared" si="67"/>
        <v>0</v>
      </c>
      <c r="AB151" s="74">
        <f t="shared" si="68"/>
        <v>0</v>
      </c>
      <c r="AC151" s="147">
        <f t="shared" si="69"/>
        <v>0</v>
      </c>
      <c r="AD151" s="147">
        <f t="shared" si="70"/>
        <v>0</v>
      </c>
      <c r="AE151" s="147">
        <f t="shared" si="71"/>
        <v>0</v>
      </c>
      <c r="AF151" s="213">
        <f t="shared" si="72"/>
        <v>-1.7382358442157679E-2</v>
      </c>
      <c r="AG151" s="213">
        <f t="shared" si="73"/>
        <v>0.11575181790777676</v>
      </c>
      <c r="AH151" s="213">
        <f t="shared" si="74"/>
        <v>2.0887229476776401</v>
      </c>
      <c r="AJ151" s="364"/>
    </row>
    <row r="152" spans="1:36" s="5" customFormat="1" x14ac:dyDescent="1.25">
      <c r="A152" s="80">
        <v>149</v>
      </c>
      <c r="B152" s="65">
        <v>11215</v>
      </c>
      <c r="C152" s="80">
        <v>149</v>
      </c>
      <c r="D152" s="16">
        <v>146</v>
      </c>
      <c r="E152" s="65" t="s">
        <v>548</v>
      </c>
      <c r="F152" s="10" t="s">
        <v>288</v>
      </c>
      <c r="G152" s="10" t="s">
        <v>46</v>
      </c>
      <c r="H152" s="11" t="s">
        <v>24</v>
      </c>
      <c r="I152" s="12">
        <v>2619354.7903920002</v>
      </c>
      <c r="J152" s="12">
        <v>7917378.3160199998</v>
      </c>
      <c r="K152" s="12" t="s">
        <v>152</v>
      </c>
      <c r="L152" s="166">
        <v>81.366666666666674</v>
      </c>
      <c r="M152" s="51">
        <v>37953924</v>
      </c>
      <c r="N152" s="51">
        <v>100000000</v>
      </c>
      <c r="O152" s="51">
        <v>208605</v>
      </c>
      <c r="P152" s="198">
        <v>1.29</v>
      </c>
      <c r="Q152" s="198">
        <v>20.16</v>
      </c>
      <c r="R152" s="198">
        <v>363.94</v>
      </c>
      <c r="S152" s="50">
        <v>13265</v>
      </c>
      <c r="T152" s="50">
        <v>16.856028000000002</v>
      </c>
      <c r="U152" s="50">
        <v>116</v>
      </c>
      <c r="V152" s="50">
        <v>83.143972000000005</v>
      </c>
      <c r="W152" s="12">
        <f t="shared" si="64"/>
        <v>13381</v>
      </c>
      <c r="X152" s="81">
        <f t="shared" si="65"/>
        <v>0.23012239422545316</v>
      </c>
      <c r="Y152" s="82">
        <f t="shared" si="66"/>
        <v>4.2356969830528828E-2</v>
      </c>
      <c r="Z152" s="83">
        <v>11215</v>
      </c>
      <c r="AA152" s="74">
        <f t="shared" si="67"/>
        <v>0</v>
      </c>
      <c r="AB152" s="74">
        <f t="shared" si="68"/>
        <v>0</v>
      </c>
      <c r="AC152" s="147">
        <f t="shared" si="69"/>
        <v>0</v>
      </c>
      <c r="AD152" s="147">
        <f t="shared" si="70"/>
        <v>0</v>
      </c>
      <c r="AE152" s="147">
        <f t="shared" si="71"/>
        <v>0</v>
      </c>
      <c r="AF152" s="213">
        <f t="shared" si="72"/>
        <v>1.7611378466554195E-2</v>
      </c>
      <c r="AG152" s="213">
        <f t="shared" si="73"/>
        <v>0.27522898440754462</v>
      </c>
      <c r="AH152" s="213">
        <f t="shared" si="74"/>
        <v>4.9685930845873907</v>
      </c>
      <c r="AJ152" s="364"/>
    </row>
    <row r="153" spans="1:36" s="8" customFormat="1" x14ac:dyDescent="1.25">
      <c r="A153" s="207">
        <v>152</v>
      </c>
      <c r="B153" s="65">
        <v>11220</v>
      </c>
      <c r="C153" s="207">
        <v>152</v>
      </c>
      <c r="D153" s="19">
        <v>147</v>
      </c>
      <c r="E153" s="66" t="s">
        <v>549</v>
      </c>
      <c r="F153" s="20" t="s">
        <v>201</v>
      </c>
      <c r="G153" s="20" t="s">
        <v>229</v>
      </c>
      <c r="H153" s="21" t="s">
        <v>24</v>
      </c>
      <c r="I153" s="18">
        <v>474609.66409899999</v>
      </c>
      <c r="J153" s="18">
        <v>1157812.8187539999</v>
      </c>
      <c r="K153" s="18" t="s">
        <v>208</v>
      </c>
      <c r="L153" s="167">
        <v>80.266666666666666</v>
      </c>
      <c r="M153" s="53">
        <v>107117</v>
      </c>
      <c r="N153" s="52">
        <v>150000</v>
      </c>
      <c r="O153" s="53">
        <v>10808861</v>
      </c>
      <c r="P153" s="208">
        <v>-3.33</v>
      </c>
      <c r="Q153" s="208">
        <v>2.71</v>
      </c>
      <c r="R153" s="208">
        <v>263.61</v>
      </c>
      <c r="S153" s="209">
        <v>791</v>
      </c>
      <c r="T153" s="209">
        <v>93</v>
      </c>
      <c r="U153" s="209">
        <v>3</v>
      </c>
      <c r="V153" s="209">
        <v>7</v>
      </c>
      <c r="W153" s="18">
        <f t="shared" si="64"/>
        <v>794</v>
      </c>
      <c r="X153" s="81">
        <f t="shared" si="65"/>
        <v>0.1856707726152203</v>
      </c>
      <c r="Y153" s="82">
        <f t="shared" si="66"/>
        <v>3.4175080354713262E-2</v>
      </c>
      <c r="Z153" s="83">
        <v>11220</v>
      </c>
      <c r="AA153" s="74">
        <f t="shared" si="67"/>
        <v>0</v>
      </c>
      <c r="AB153" s="74">
        <f t="shared" si="68"/>
        <v>0</v>
      </c>
      <c r="AC153" s="147">
        <f t="shared" si="69"/>
        <v>0</v>
      </c>
      <c r="AD153" s="147">
        <f t="shared" si="70"/>
        <v>0</v>
      </c>
      <c r="AE153" s="147">
        <f t="shared" si="71"/>
        <v>0</v>
      </c>
      <c r="AF153" s="213">
        <f t="shared" si="72"/>
        <v>-6.6482115355772425E-3</v>
      </c>
      <c r="AG153" s="213">
        <f t="shared" si="73"/>
        <v>5.4104063848091069E-3</v>
      </c>
      <c r="AH153" s="213">
        <f t="shared" si="74"/>
        <v>0.52628679966772285</v>
      </c>
      <c r="AJ153" s="364"/>
    </row>
    <row r="154" spans="1:36" s="5" customFormat="1" x14ac:dyDescent="1.25">
      <c r="A154" s="80">
        <v>155</v>
      </c>
      <c r="B154" s="65">
        <v>11235</v>
      </c>
      <c r="C154" s="80">
        <v>155</v>
      </c>
      <c r="D154" s="16">
        <v>148</v>
      </c>
      <c r="E154" s="65" t="s">
        <v>550</v>
      </c>
      <c r="F154" s="10" t="s">
        <v>28</v>
      </c>
      <c r="G154" s="10" t="s">
        <v>229</v>
      </c>
      <c r="H154" s="11" t="s">
        <v>24</v>
      </c>
      <c r="I154" s="12">
        <v>1149920.9172809999</v>
      </c>
      <c r="J154" s="12">
        <v>9738576.5299650002</v>
      </c>
      <c r="K154" s="12" t="s">
        <v>209</v>
      </c>
      <c r="L154" s="166">
        <v>79.266666666666666</v>
      </c>
      <c r="M154" s="51">
        <v>651725</v>
      </c>
      <c r="N154" s="51">
        <v>1000000</v>
      </c>
      <c r="O154" s="51">
        <v>14888140</v>
      </c>
      <c r="P154" s="198">
        <v>-15.63</v>
      </c>
      <c r="Q154" s="198">
        <v>4.68</v>
      </c>
      <c r="R154" s="198">
        <v>411.56</v>
      </c>
      <c r="S154" s="50">
        <v>5958</v>
      </c>
      <c r="T154" s="50">
        <v>84</v>
      </c>
      <c r="U154" s="50">
        <v>7</v>
      </c>
      <c r="V154" s="50">
        <v>16</v>
      </c>
      <c r="W154" s="12">
        <f t="shared" si="64"/>
        <v>5965</v>
      </c>
      <c r="X154" s="81">
        <f t="shared" si="65"/>
        <v>1.4105776879523932</v>
      </c>
      <c r="Y154" s="82">
        <f t="shared" si="66"/>
        <v>0.25963486419179671</v>
      </c>
      <c r="Z154" s="83">
        <v>11235</v>
      </c>
      <c r="AA154" s="74">
        <f t="shared" si="67"/>
        <v>0</v>
      </c>
      <c r="AB154" s="74">
        <f t="shared" si="68"/>
        <v>0</v>
      </c>
      <c r="AC154" s="147">
        <f t="shared" si="69"/>
        <v>0</v>
      </c>
      <c r="AD154" s="147">
        <f t="shared" si="70"/>
        <v>0</v>
      </c>
      <c r="AE154" s="147">
        <f t="shared" si="71"/>
        <v>0</v>
      </c>
      <c r="AF154" s="213">
        <f t="shared" si="72"/>
        <v>-0.26246820550828465</v>
      </c>
      <c r="AG154" s="213">
        <f t="shared" si="73"/>
        <v>7.8589328328776201E-2</v>
      </c>
      <c r="AH154" s="213">
        <f t="shared" si="74"/>
        <v>6.9111589673057976</v>
      </c>
      <c r="AJ154" s="364"/>
    </row>
    <row r="155" spans="1:36" s="8" customFormat="1" x14ac:dyDescent="1.25">
      <c r="A155" s="207">
        <v>156</v>
      </c>
      <c r="B155" s="65">
        <v>11234</v>
      </c>
      <c r="C155" s="207">
        <v>156</v>
      </c>
      <c r="D155" s="19">
        <v>149</v>
      </c>
      <c r="E155" s="66" t="s">
        <v>551</v>
      </c>
      <c r="F155" s="20" t="s">
        <v>622</v>
      </c>
      <c r="G155" s="20" t="s">
        <v>229</v>
      </c>
      <c r="H155" s="21" t="s">
        <v>24</v>
      </c>
      <c r="I155" s="18">
        <v>964057.70813899999</v>
      </c>
      <c r="J155" s="18">
        <v>5140043.9147779997</v>
      </c>
      <c r="K155" s="18" t="s">
        <v>114</v>
      </c>
      <c r="L155" s="167">
        <v>79.133333333333326</v>
      </c>
      <c r="M155" s="53">
        <v>217399</v>
      </c>
      <c r="N155" s="52">
        <v>500000</v>
      </c>
      <c r="O155" s="53">
        <v>23643365</v>
      </c>
      <c r="P155" s="208">
        <v>-6.81</v>
      </c>
      <c r="Q155" s="208">
        <v>11.86</v>
      </c>
      <c r="R155" s="208">
        <v>425.65</v>
      </c>
      <c r="S155" s="209">
        <v>735</v>
      </c>
      <c r="T155" s="209">
        <v>90</v>
      </c>
      <c r="U155" s="209">
        <v>13</v>
      </c>
      <c r="V155" s="209">
        <v>10</v>
      </c>
      <c r="W155" s="18">
        <f t="shared" si="64"/>
        <v>748</v>
      </c>
      <c r="X155" s="81">
        <f t="shared" si="65"/>
        <v>0.79768528640844572</v>
      </c>
      <c r="Y155" s="82">
        <f t="shared" si="66"/>
        <v>0.14682417903907827</v>
      </c>
      <c r="Z155" s="83">
        <v>11234</v>
      </c>
      <c r="AA155" s="74">
        <f t="shared" si="67"/>
        <v>0</v>
      </c>
      <c r="AB155" s="74">
        <f t="shared" si="68"/>
        <v>0</v>
      </c>
      <c r="AC155" s="147">
        <f t="shared" si="69"/>
        <v>0</v>
      </c>
      <c r="AD155" s="147">
        <f t="shared" si="70"/>
        <v>0</v>
      </c>
      <c r="AE155" s="147">
        <f t="shared" si="71"/>
        <v>0</v>
      </c>
      <c r="AF155" s="213">
        <f t="shared" si="72"/>
        <v>-6.0358186671572389E-2</v>
      </c>
      <c r="AG155" s="213">
        <f t="shared" si="73"/>
        <v>0.10511719440893517</v>
      </c>
      <c r="AH155" s="213">
        <f t="shared" si="74"/>
        <v>3.772608246219499</v>
      </c>
      <c r="AJ155" s="364"/>
    </row>
    <row r="156" spans="1:36" s="5" customFormat="1" x14ac:dyDescent="1.25">
      <c r="A156" s="80">
        <v>160</v>
      </c>
      <c r="B156" s="65">
        <v>11223</v>
      </c>
      <c r="C156" s="80">
        <v>160</v>
      </c>
      <c r="D156" s="16">
        <v>150</v>
      </c>
      <c r="E156" s="65" t="s">
        <v>552</v>
      </c>
      <c r="F156" s="10" t="s">
        <v>323</v>
      </c>
      <c r="G156" s="10" t="s">
        <v>229</v>
      </c>
      <c r="H156" s="11" t="s">
        <v>24</v>
      </c>
      <c r="I156" s="12">
        <v>4747833.7036250001</v>
      </c>
      <c r="J156" s="12">
        <v>5132447.6532950001</v>
      </c>
      <c r="K156" s="12" t="s">
        <v>149</v>
      </c>
      <c r="L156" s="166">
        <v>78.599999999999994</v>
      </c>
      <c r="M156" s="51">
        <v>2105007</v>
      </c>
      <c r="N156" s="51">
        <v>10000000</v>
      </c>
      <c r="O156" s="51">
        <v>2438209</v>
      </c>
      <c r="P156" s="198">
        <v>-19.62</v>
      </c>
      <c r="Q156" s="198">
        <v>-13.82</v>
      </c>
      <c r="R156" s="198">
        <v>232.05</v>
      </c>
      <c r="S156" s="50">
        <v>5572</v>
      </c>
      <c r="T156" s="50">
        <v>89</v>
      </c>
      <c r="U156" s="50">
        <v>17</v>
      </c>
      <c r="V156" s="50">
        <v>11</v>
      </c>
      <c r="W156" s="12">
        <f t="shared" si="64"/>
        <v>5589</v>
      </c>
      <c r="X156" s="81">
        <f t="shared" si="65"/>
        <v>0.78765634849204802</v>
      </c>
      <c r="Y156" s="82">
        <f t="shared" si="66"/>
        <v>0.14497822474946259</v>
      </c>
      <c r="Z156" s="83">
        <v>11223</v>
      </c>
      <c r="AA156" s="74">
        <f t="shared" si="67"/>
        <v>0</v>
      </c>
      <c r="AB156" s="74">
        <f t="shared" si="68"/>
        <v>0</v>
      </c>
      <c r="AC156" s="147">
        <f t="shared" si="69"/>
        <v>0</v>
      </c>
      <c r="AD156" s="147">
        <f t="shared" si="70"/>
        <v>0</v>
      </c>
      <c r="AE156" s="147">
        <f t="shared" si="71"/>
        <v>0</v>
      </c>
      <c r="AF156" s="213">
        <f t="shared" si="72"/>
        <v>-0.17363839952150545</v>
      </c>
      <c r="AG156" s="213">
        <f t="shared" si="73"/>
        <v>-0.12230798579955174</v>
      </c>
      <c r="AH156" s="213">
        <f t="shared" si="74"/>
        <v>2.0536590524447167</v>
      </c>
      <c r="AJ156" s="364"/>
    </row>
    <row r="157" spans="1:36" s="8" customFormat="1" x14ac:dyDescent="1.25">
      <c r="A157" s="207">
        <v>167</v>
      </c>
      <c r="B157" s="65">
        <v>11268</v>
      </c>
      <c r="C157" s="207">
        <v>167</v>
      </c>
      <c r="D157" s="19">
        <v>151</v>
      </c>
      <c r="E157" s="66" t="s">
        <v>553</v>
      </c>
      <c r="F157" s="20" t="s">
        <v>305</v>
      </c>
      <c r="G157" s="20" t="s">
        <v>229</v>
      </c>
      <c r="H157" s="21" t="s">
        <v>24</v>
      </c>
      <c r="I157" s="18">
        <v>997632.67679699999</v>
      </c>
      <c r="J157" s="18">
        <v>2985567.362621</v>
      </c>
      <c r="K157" s="18" t="s">
        <v>156</v>
      </c>
      <c r="L157" s="167">
        <v>73.933333333333337</v>
      </c>
      <c r="M157" s="53">
        <v>155517</v>
      </c>
      <c r="N157" s="52">
        <v>200000</v>
      </c>
      <c r="O157" s="53">
        <v>19197691</v>
      </c>
      <c r="P157" s="208">
        <v>-7.67</v>
      </c>
      <c r="Q157" s="208">
        <v>7.43</v>
      </c>
      <c r="R157" s="208">
        <v>367.43</v>
      </c>
      <c r="S157" s="209">
        <v>385</v>
      </c>
      <c r="T157" s="209">
        <v>32</v>
      </c>
      <c r="U157" s="209">
        <v>10</v>
      </c>
      <c r="V157" s="209">
        <v>68</v>
      </c>
      <c r="W157" s="18">
        <f t="shared" si="64"/>
        <v>395</v>
      </c>
      <c r="X157" s="81">
        <f t="shared" si="65"/>
        <v>0.1647400127732627</v>
      </c>
      <c r="Y157" s="82">
        <f t="shared" si="66"/>
        <v>3.0322506309758433E-2</v>
      </c>
      <c r="Z157" s="83">
        <v>11268</v>
      </c>
      <c r="AA157" s="74">
        <f t="shared" si="67"/>
        <v>0</v>
      </c>
      <c r="AB157" s="74">
        <f t="shared" si="68"/>
        <v>0</v>
      </c>
      <c r="AC157" s="147">
        <f t="shared" si="69"/>
        <v>0</v>
      </c>
      <c r="AD157" s="147">
        <f t="shared" si="70"/>
        <v>0</v>
      </c>
      <c r="AE157" s="147">
        <f t="shared" si="71"/>
        <v>0</v>
      </c>
      <c r="AF157" s="213">
        <f t="shared" si="72"/>
        <v>-3.9486121811591404E-2</v>
      </c>
      <c r="AG157" s="213">
        <f t="shared" si="73"/>
        <v>3.825057171579193E-2</v>
      </c>
      <c r="AH157" s="213">
        <f t="shared" si="74"/>
        <v>1.8915757154149972</v>
      </c>
      <c r="AJ157" s="364"/>
    </row>
    <row r="158" spans="1:36" s="5" customFormat="1" x14ac:dyDescent="1.25">
      <c r="A158" s="80">
        <v>168</v>
      </c>
      <c r="B158" s="65">
        <v>11273</v>
      </c>
      <c r="C158" s="80">
        <v>168</v>
      </c>
      <c r="D158" s="16">
        <v>152</v>
      </c>
      <c r="E158" s="65" t="s">
        <v>554</v>
      </c>
      <c r="F158" s="10" t="s">
        <v>213</v>
      </c>
      <c r="G158" s="10" t="s">
        <v>229</v>
      </c>
      <c r="H158" s="11" t="s">
        <v>24</v>
      </c>
      <c r="I158" s="12">
        <v>706823.83377699996</v>
      </c>
      <c r="J158" s="12">
        <v>7771375.813871</v>
      </c>
      <c r="K158" s="12" t="s">
        <v>157</v>
      </c>
      <c r="L158" s="166">
        <v>73.533333333333331</v>
      </c>
      <c r="M158" s="51">
        <v>520008</v>
      </c>
      <c r="N158" s="51">
        <v>1000000</v>
      </c>
      <c r="O158" s="51">
        <v>14944723</v>
      </c>
      <c r="P158" s="198">
        <v>1.41</v>
      </c>
      <c r="Q158" s="198">
        <v>17.690000000000001</v>
      </c>
      <c r="R158" s="198">
        <v>473.91</v>
      </c>
      <c r="S158" s="50">
        <v>4160</v>
      </c>
      <c r="T158" s="50">
        <v>60</v>
      </c>
      <c r="U158" s="50">
        <v>17</v>
      </c>
      <c r="V158" s="50">
        <v>40</v>
      </c>
      <c r="W158" s="12">
        <f t="shared" si="64"/>
        <v>4177</v>
      </c>
      <c r="X158" s="81">
        <f t="shared" si="65"/>
        <v>0.80402842785739104</v>
      </c>
      <c r="Y158" s="82">
        <f t="shared" si="66"/>
        <v>0.14799171534899744</v>
      </c>
      <c r="Z158" s="83">
        <v>11273</v>
      </c>
      <c r="AA158" s="74">
        <f t="shared" si="67"/>
        <v>0</v>
      </c>
      <c r="AB158" s="74">
        <f t="shared" si="68"/>
        <v>0</v>
      </c>
      <c r="AC158" s="147">
        <f t="shared" si="69"/>
        <v>0</v>
      </c>
      <c r="AD158" s="147">
        <f t="shared" si="70"/>
        <v>0</v>
      </c>
      <c r="AE158" s="147">
        <f t="shared" si="71"/>
        <v>0</v>
      </c>
      <c r="AF158" s="213">
        <f t="shared" si="72"/>
        <v>1.8894668054648688E-2</v>
      </c>
      <c r="AG158" s="213">
        <f t="shared" si="73"/>
        <v>0.23705438147995414</v>
      </c>
      <c r="AH158" s="213">
        <f t="shared" si="74"/>
        <v>6.3506185374316031</v>
      </c>
      <c r="AJ158" s="364"/>
    </row>
    <row r="159" spans="1:36" s="8" customFormat="1" x14ac:dyDescent="1.25">
      <c r="A159" s="207">
        <v>169</v>
      </c>
      <c r="B159" s="65">
        <v>11260</v>
      </c>
      <c r="C159" s="207">
        <v>169</v>
      </c>
      <c r="D159" s="19">
        <v>153</v>
      </c>
      <c r="E159" s="66" t="s">
        <v>555</v>
      </c>
      <c r="F159" s="20" t="s">
        <v>38</v>
      </c>
      <c r="G159" s="20" t="s">
        <v>46</v>
      </c>
      <c r="H159" s="21" t="s">
        <v>24</v>
      </c>
      <c r="I159" s="18">
        <v>504175.67202</v>
      </c>
      <c r="J159" s="18">
        <v>1377462.3540970001</v>
      </c>
      <c r="K159" s="18" t="s">
        <v>161</v>
      </c>
      <c r="L159" s="167">
        <v>73</v>
      </c>
      <c r="M159" s="53">
        <v>11078690</v>
      </c>
      <c r="N159" s="52">
        <v>50000000</v>
      </c>
      <c r="O159" s="53">
        <v>124335</v>
      </c>
      <c r="P159" s="208">
        <v>-10.199999999999999</v>
      </c>
      <c r="Q159" s="208">
        <v>11.06</v>
      </c>
      <c r="R159" s="208">
        <v>236.07</v>
      </c>
      <c r="S159" s="209">
        <v>1650</v>
      </c>
      <c r="T159" s="209">
        <v>1.5551159999999999</v>
      </c>
      <c r="U159" s="209">
        <v>16</v>
      </c>
      <c r="V159" s="209">
        <v>98.444884000000002</v>
      </c>
      <c r="W159" s="18">
        <f t="shared" si="64"/>
        <v>1666</v>
      </c>
      <c r="X159" s="81">
        <f t="shared" si="65"/>
        <v>3.6937268014973976E-3</v>
      </c>
      <c r="Y159" s="82">
        <f t="shared" si="66"/>
        <v>6.7987765910327029E-4</v>
      </c>
      <c r="Z159" s="83">
        <v>11260</v>
      </c>
      <c r="AA159" s="74">
        <f t="shared" si="67"/>
        <v>0</v>
      </c>
      <c r="AB159" s="74">
        <f t="shared" si="68"/>
        <v>0</v>
      </c>
      <c r="AC159" s="147">
        <f t="shared" si="69"/>
        <v>0</v>
      </c>
      <c r="AD159" s="147">
        <f t="shared" si="70"/>
        <v>0</v>
      </c>
      <c r="AE159" s="147">
        <f t="shared" si="71"/>
        <v>0</v>
      </c>
      <c r="AF159" s="213">
        <f t="shared" si="72"/>
        <v>-2.4227140210295216E-2</v>
      </c>
      <c r="AG159" s="213">
        <f t="shared" si="73"/>
        <v>2.6269820659398542E-2</v>
      </c>
      <c r="AH159" s="213">
        <f t="shared" si="74"/>
        <v>0.56071578327886196</v>
      </c>
      <c r="AJ159" s="364"/>
    </row>
    <row r="160" spans="1:36" s="5" customFormat="1" x14ac:dyDescent="1.25">
      <c r="A160" s="80">
        <v>170</v>
      </c>
      <c r="B160" s="65">
        <v>11280</v>
      </c>
      <c r="C160" s="80">
        <v>170</v>
      </c>
      <c r="D160" s="16">
        <v>154</v>
      </c>
      <c r="E160" s="65" t="s">
        <v>556</v>
      </c>
      <c r="F160" s="10" t="s">
        <v>17</v>
      </c>
      <c r="G160" s="10" t="s">
        <v>229</v>
      </c>
      <c r="H160" s="11" t="s">
        <v>24</v>
      </c>
      <c r="I160" s="12">
        <v>220799.087593</v>
      </c>
      <c r="J160" s="12">
        <v>2493083.631267</v>
      </c>
      <c r="K160" s="12" t="s">
        <v>158</v>
      </c>
      <c r="L160" s="166">
        <v>72.766666666666666</v>
      </c>
      <c r="M160" s="51">
        <v>245507</v>
      </c>
      <c r="N160" s="51">
        <v>500000</v>
      </c>
      <c r="O160" s="51">
        <v>10154837</v>
      </c>
      <c r="P160" s="198">
        <v>-3.13</v>
      </c>
      <c r="Q160" s="198">
        <v>20.29</v>
      </c>
      <c r="R160" s="198">
        <v>345.42</v>
      </c>
      <c r="S160" s="50">
        <v>2133</v>
      </c>
      <c r="T160" s="50">
        <v>64</v>
      </c>
      <c r="U160" s="50">
        <v>11</v>
      </c>
      <c r="V160" s="50">
        <v>36</v>
      </c>
      <c r="W160" s="12">
        <f t="shared" si="64"/>
        <v>2144</v>
      </c>
      <c r="X160" s="81">
        <f t="shared" si="65"/>
        <v>0.2751307067472622</v>
      </c>
      <c r="Y160" s="82">
        <f t="shared" si="66"/>
        <v>5.0641325388473983E-2</v>
      </c>
      <c r="Z160" s="83">
        <v>11280</v>
      </c>
      <c r="AA160" s="74">
        <f t="shared" si="67"/>
        <v>0</v>
      </c>
      <c r="AB160" s="74">
        <f t="shared" si="68"/>
        <v>0</v>
      </c>
      <c r="AC160" s="147">
        <f t="shared" si="69"/>
        <v>0</v>
      </c>
      <c r="AD160" s="147">
        <f t="shared" si="70"/>
        <v>0</v>
      </c>
      <c r="AE160" s="147">
        <f t="shared" si="71"/>
        <v>0</v>
      </c>
      <c r="AF160" s="213">
        <f t="shared" si="72"/>
        <v>-1.3455611126858292E-2</v>
      </c>
      <c r="AG160" s="213">
        <f t="shared" si="73"/>
        <v>8.7225031873467959E-2</v>
      </c>
      <c r="AH160" s="213">
        <f t="shared" si="74"/>
        <v>1.4849320113224893</v>
      </c>
      <c r="AJ160" s="364"/>
    </row>
    <row r="161" spans="1:36" s="8" customFormat="1" x14ac:dyDescent="1.25">
      <c r="A161" s="207">
        <v>174</v>
      </c>
      <c r="B161" s="65">
        <v>11285</v>
      </c>
      <c r="C161" s="207">
        <v>174</v>
      </c>
      <c r="D161" s="19">
        <v>155</v>
      </c>
      <c r="E161" s="66" t="s">
        <v>557</v>
      </c>
      <c r="F161" s="20" t="s">
        <v>39</v>
      </c>
      <c r="G161" s="20" t="s">
        <v>229</v>
      </c>
      <c r="H161" s="21" t="s">
        <v>24</v>
      </c>
      <c r="I161" s="18">
        <v>2098978.8867009999</v>
      </c>
      <c r="J161" s="18">
        <v>23400990.112349</v>
      </c>
      <c r="K161" s="18" t="s">
        <v>166</v>
      </c>
      <c r="L161" s="167">
        <v>71.599999999999994</v>
      </c>
      <c r="M161" s="53">
        <v>1010787</v>
      </c>
      <c r="N161" s="52">
        <v>1500000</v>
      </c>
      <c r="O161" s="53">
        <v>23151257</v>
      </c>
      <c r="P161" s="208">
        <v>-6.42</v>
      </c>
      <c r="Q161" s="208">
        <v>11.98</v>
      </c>
      <c r="R161" s="208">
        <v>398.98</v>
      </c>
      <c r="S161" s="209">
        <v>14471</v>
      </c>
      <c r="T161" s="209">
        <v>65</v>
      </c>
      <c r="U161" s="209">
        <v>20</v>
      </c>
      <c r="V161" s="209">
        <v>35</v>
      </c>
      <c r="W161" s="18">
        <f t="shared" si="64"/>
        <v>14491</v>
      </c>
      <c r="X161" s="81">
        <f t="shared" si="65"/>
        <v>2.6228281262825983</v>
      </c>
      <c r="Y161" s="82">
        <f t="shared" si="66"/>
        <v>0.48276506156447152</v>
      </c>
      <c r="Z161" s="83">
        <v>11285</v>
      </c>
      <c r="AA161" s="74">
        <f t="shared" si="67"/>
        <v>0</v>
      </c>
      <c r="AB161" s="74">
        <f t="shared" si="68"/>
        <v>0</v>
      </c>
      <c r="AC161" s="147">
        <f t="shared" si="69"/>
        <v>0</v>
      </c>
      <c r="AD161" s="147">
        <f t="shared" si="70"/>
        <v>0</v>
      </c>
      <c r="AE161" s="147">
        <f t="shared" si="71"/>
        <v>0</v>
      </c>
      <c r="AF161" s="213">
        <f t="shared" si="72"/>
        <v>-0.25905471647283512</v>
      </c>
      <c r="AG161" s="213">
        <f t="shared" si="73"/>
        <v>0.48340739927485432</v>
      </c>
      <c r="AH161" s="213">
        <f t="shared" si="74"/>
        <v>16.09932255114202</v>
      </c>
      <c r="AJ161" s="364"/>
    </row>
    <row r="162" spans="1:36" s="5" customFormat="1" x14ac:dyDescent="1.25">
      <c r="A162" s="80">
        <v>177</v>
      </c>
      <c r="B162" s="65">
        <v>11297</v>
      </c>
      <c r="C162" s="80">
        <v>177</v>
      </c>
      <c r="D162" s="16">
        <v>156</v>
      </c>
      <c r="E162" s="65" t="s">
        <v>558</v>
      </c>
      <c r="F162" s="10" t="s">
        <v>235</v>
      </c>
      <c r="G162" s="10" t="s">
        <v>229</v>
      </c>
      <c r="H162" s="11" t="s">
        <v>24</v>
      </c>
      <c r="I162" s="12">
        <v>376897.01134800003</v>
      </c>
      <c r="J162" s="12">
        <v>6485111.6848560004</v>
      </c>
      <c r="K162" s="12" t="s">
        <v>168</v>
      </c>
      <c r="L162" s="166">
        <v>70.033333333333331</v>
      </c>
      <c r="M162" s="51">
        <v>288078</v>
      </c>
      <c r="N162" s="51">
        <v>1000000</v>
      </c>
      <c r="O162" s="51">
        <v>22511652</v>
      </c>
      <c r="P162" s="198">
        <v>-9.8699999999999992</v>
      </c>
      <c r="Q162" s="198">
        <v>25.51</v>
      </c>
      <c r="R162" s="198">
        <v>444.52</v>
      </c>
      <c r="S162" s="50">
        <v>2673</v>
      </c>
      <c r="T162" s="50">
        <v>82</v>
      </c>
      <c r="U162" s="50">
        <v>6</v>
      </c>
      <c r="V162" s="50">
        <v>18</v>
      </c>
      <c r="W162" s="12">
        <f t="shared" si="64"/>
        <v>2679</v>
      </c>
      <c r="X162" s="81">
        <f t="shared" si="65"/>
        <v>0.9169666794780047</v>
      </c>
      <c r="Y162" s="82">
        <f t="shared" si="66"/>
        <v>0.16877944499481518</v>
      </c>
      <c r="Z162" s="83">
        <v>11297</v>
      </c>
      <c r="AA162" s="74">
        <f t="shared" si="67"/>
        <v>0</v>
      </c>
      <c r="AB162" s="74">
        <f t="shared" si="68"/>
        <v>0</v>
      </c>
      <c r="AC162" s="147">
        <f t="shared" si="69"/>
        <v>0</v>
      </c>
      <c r="AD162" s="147">
        <f t="shared" si="70"/>
        <v>0</v>
      </c>
      <c r="AE162" s="147">
        <f t="shared" si="71"/>
        <v>0</v>
      </c>
      <c r="AF162" s="213">
        <f t="shared" si="72"/>
        <v>-0.11037147715180372</v>
      </c>
      <c r="AG162" s="213">
        <f t="shared" si="73"/>
        <v>0.28526609748151099</v>
      </c>
      <c r="AH162" s="213">
        <f t="shared" si="74"/>
        <v>4.9708540044092997</v>
      </c>
      <c r="AJ162" s="364"/>
    </row>
    <row r="163" spans="1:36" s="8" customFormat="1" x14ac:dyDescent="1.25">
      <c r="A163" s="207">
        <v>181</v>
      </c>
      <c r="B163" s="65">
        <v>11308</v>
      </c>
      <c r="C163" s="207">
        <v>181</v>
      </c>
      <c r="D163" s="19">
        <v>157</v>
      </c>
      <c r="E163" s="66" t="s">
        <v>559</v>
      </c>
      <c r="F163" s="20" t="s">
        <v>597</v>
      </c>
      <c r="G163" s="20" t="s">
        <v>176</v>
      </c>
      <c r="H163" s="21" t="s">
        <v>24</v>
      </c>
      <c r="I163" s="18">
        <v>654149.62031599996</v>
      </c>
      <c r="J163" s="18">
        <v>3844508.4621319999</v>
      </c>
      <c r="K163" s="18" t="s">
        <v>175</v>
      </c>
      <c r="L163" s="167">
        <v>67.400000000000006</v>
      </c>
      <c r="M163" s="53">
        <v>18919732</v>
      </c>
      <c r="N163" s="52">
        <v>50000000</v>
      </c>
      <c r="O163" s="53">
        <v>203201</v>
      </c>
      <c r="P163" s="208">
        <v>-0.87</v>
      </c>
      <c r="Q163" s="208">
        <v>29.4</v>
      </c>
      <c r="R163" s="208">
        <v>417.52</v>
      </c>
      <c r="S163" s="209">
        <v>7562</v>
      </c>
      <c r="T163" s="209">
        <v>18.743936000000001</v>
      </c>
      <c r="U163" s="209">
        <v>36</v>
      </c>
      <c r="V163" s="209">
        <v>81.256063999999995</v>
      </c>
      <c r="W163" s="18">
        <f t="shared" si="64"/>
        <v>7598</v>
      </c>
      <c r="X163" s="81">
        <f t="shared" si="65"/>
        <v>0.12425785615608752</v>
      </c>
      <c r="Y163" s="82">
        <f t="shared" si="66"/>
        <v>2.2871247633783936E-2</v>
      </c>
      <c r="Z163" s="83">
        <v>11308</v>
      </c>
      <c r="AA163" s="74">
        <f t="shared" si="67"/>
        <v>0</v>
      </c>
      <c r="AB163" s="74">
        <f t="shared" si="68"/>
        <v>0</v>
      </c>
      <c r="AC163" s="147">
        <f t="shared" si="69"/>
        <v>0</v>
      </c>
      <c r="AD163" s="147">
        <f t="shared" si="70"/>
        <v>0</v>
      </c>
      <c r="AE163" s="147">
        <f t="shared" si="71"/>
        <v>0</v>
      </c>
      <c r="AF163" s="213">
        <f t="shared" si="72"/>
        <v>-5.7674297893353949E-3</v>
      </c>
      <c r="AG163" s="213">
        <f t="shared" si="73"/>
        <v>0.19489935150167886</v>
      </c>
      <c r="AH163" s="213">
        <f t="shared" si="74"/>
        <v>2.7678359605095566</v>
      </c>
      <c r="AJ163" s="364"/>
    </row>
    <row r="164" spans="1:36" s="5" customFormat="1" x14ac:dyDescent="1.25">
      <c r="A164" s="80">
        <v>182</v>
      </c>
      <c r="B164" s="65">
        <v>11314</v>
      </c>
      <c r="C164" s="80">
        <v>182</v>
      </c>
      <c r="D164" s="16">
        <v>158</v>
      </c>
      <c r="E164" s="65" t="s">
        <v>560</v>
      </c>
      <c r="F164" s="10" t="s">
        <v>235</v>
      </c>
      <c r="G164" s="10" t="s">
        <v>229</v>
      </c>
      <c r="H164" s="11" t="s">
        <v>24</v>
      </c>
      <c r="I164" s="12">
        <v>19454.714018999999</v>
      </c>
      <c r="J164" s="12">
        <v>223378.48039499999</v>
      </c>
      <c r="K164" s="12" t="s">
        <v>177</v>
      </c>
      <c r="L164" s="166">
        <v>66.466666666666669</v>
      </c>
      <c r="M164" s="51">
        <v>8565</v>
      </c>
      <c r="N164" s="51">
        <v>200000</v>
      </c>
      <c r="O164" s="51">
        <v>26080383</v>
      </c>
      <c r="P164" s="198">
        <v>-11.43</v>
      </c>
      <c r="Q164" s="198">
        <v>48.65</v>
      </c>
      <c r="R164" s="198">
        <v>803.11</v>
      </c>
      <c r="S164" s="50">
        <v>5</v>
      </c>
      <c r="T164" s="50">
        <v>31</v>
      </c>
      <c r="U164" s="50">
        <v>4</v>
      </c>
      <c r="V164" s="50">
        <v>69</v>
      </c>
      <c r="W164" s="12">
        <f t="shared" si="64"/>
        <v>9</v>
      </c>
      <c r="X164" s="81">
        <f t="shared" si="65"/>
        <v>1.1940575761686983E-2</v>
      </c>
      <c r="Y164" s="82">
        <f t="shared" si="66"/>
        <v>2.1978156841242266E-3</v>
      </c>
      <c r="Z164" s="83">
        <v>11314</v>
      </c>
      <c r="AA164" s="74">
        <f t="shared" si="67"/>
        <v>0</v>
      </c>
      <c r="AB164" s="74">
        <f t="shared" si="68"/>
        <v>0</v>
      </c>
      <c r="AC164" s="147">
        <f t="shared" si="69"/>
        <v>0</v>
      </c>
      <c r="AD164" s="147">
        <f t="shared" si="70"/>
        <v>0</v>
      </c>
      <c r="AE164" s="147">
        <f t="shared" si="71"/>
        <v>0</v>
      </c>
      <c r="AF164" s="213">
        <f t="shared" si="72"/>
        <v>-4.4026058372929749E-3</v>
      </c>
      <c r="AG164" s="213">
        <f t="shared" si="73"/>
        <v>1.873900034858296E-2</v>
      </c>
      <c r="AH164" s="213">
        <f t="shared" si="74"/>
        <v>0.3093417999989817</v>
      </c>
      <c r="AJ164" s="364"/>
    </row>
    <row r="165" spans="1:36" s="8" customFormat="1" x14ac:dyDescent="1.25">
      <c r="A165" s="207">
        <v>184</v>
      </c>
      <c r="B165" s="65">
        <v>11312</v>
      </c>
      <c r="C165" s="207">
        <v>184</v>
      </c>
      <c r="D165" s="19">
        <v>159</v>
      </c>
      <c r="E165" s="66" t="s">
        <v>561</v>
      </c>
      <c r="F165" s="20" t="s">
        <v>178</v>
      </c>
      <c r="G165" s="20" t="s">
        <v>176</v>
      </c>
      <c r="H165" s="21" t="s">
        <v>24</v>
      </c>
      <c r="I165" s="18">
        <v>852192.20675000001</v>
      </c>
      <c r="J165" s="18">
        <v>4918159.5705399998</v>
      </c>
      <c r="K165" s="18" t="s">
        <v>179</v>
      </c>
      <c r="L165" s="167">
        <v>65.8</v>
      </c>
      <c r="M165" s="53">
        <v>24308335</v>
      </c>
      <c r="N165" s="52">
        <v>100000000</v>
      </c>
      <c r="O165" s="53">
        <v>202324</v>
      </c>
      <c r="P165" s="208">
        <v>-4.28</v>
      </c>
      <c r="Q165" s="208">
        <v>17.21</v>
      </c>
      <c r="R165" s="208">
        <v>426.8</v>
      </c>
      <c r="S165" s="209">
        <v>0</v>
      </c>
      <c r="T165" s="209">
        <v>0</v>
      </c>
      <c r="U165" s="209">
        <v>0</v>
      </c>
      <c r="V165" s="209">
        <v>0</v>
      </c>
      <c r="W165" s="18">
        <f t="shared" si="64"/>
        <v>0</v>
      </c>
      <c r="X165" s="81">
        <f t="shared" si="65"/>
        <v>0</v>
      </c>
      <c r="Y165" s="82">
        <f t="shared" si="66"/>
        <v>0</v>
      </c>
      <c r="Z165" s="83">
        <v>11312</v>
      </c>
      <c r="AA165" s="74">
        <f t="shared" si="67"/>
        <v>0</v>
      </c>
      <c r="AB165" s="74">
        <f t="shared" si="68"/>
        <v>1</v>
      </c>
      <c r="AC165" s="147">
        <f t="shared" si="69"/>
        <v>1</v>
      </c>
      <c r="AD165" s="147">
        <f t="shared" si="70"/>
        <v>0</v>
      </c>
      <c r="AE165" s="147">
        <f t="shared" si="71"/>
        <v>0</v>
      </c>
      <c r="AF165" s="213">
        <f t="shared" si="72"/>
        <v>-3.6296824108653307E-2</v>
      </c>
      <c r="AG165" s="213">
        <f t="shared" si="73"/>
        <v>0.14595054740886063</v>
      </c>
      <c r="AH165" s="213">
        <f t="shared" si="74"/>
        <v>3.6195057312086991</v>
      </c>
      <c r="AJ165" s="364"/>
    </row>
    <row r="166" spans="1:36" s="5" customFormat="1" x14ac:dyDescent="1.25">
      <c r="A166" s="80">
        <v>185</v>
      </c>
      <c r="B166" s="65">
        <v>11309</v>
      </c>
      <c r="C166" s="80">
        <v>185</v>
      </c>
      <c r="D166" s="16">
        <v>160</v>
      </c>
      <c r="E166" s="65" t="s">
        <v>562</v>
      </c>
      <c r="F166" s="10" t="s">
        <v>178</v>
      </c>
      <c r="G166" s="10" t="s">
        <v>229</v>
      </c>
      <c r="H166" s="11" t="s">
        <v>24</v>
      </c>
      <c r="I166" s="12">
        <v>544376.956809</v>
      </c>
      <c r="J166" s="12">
        <v>5412836.6388100004</v>
      </c>
      <c r="K166" s="12" t="s">
        <v>179</v>
      </c>
      <c r="L166" s="166">
        <v>65.8</v>
      </c>
      <c r="M166" s="51">
        <v>409291</v>
      </c>
      <c r="N166" s="51">
        <v>1000000</v>
      </c>
      <c r="O166" s="51">
        <v>13224910</v>
      </c>
      <c r="P166" s="198">
        <v>-4.8600000000000003</v>
      </c>
      <c r="Q166" s="198">
        <v>8.32</v>
      </c>
      <c r="R166" s="198">
        <v>426.89</v>
      </c>
      <c r="S166" s="50">
        <v>1786</v>
      </c>
      <c r="T166" s="50">
        <v>72</v>
      </c>
      <c r="U166" s="50">
        <v>6</v>
      </c>
      <c r="V166" s="50">
        <v>28.000000000000004</v>
      </c>
      <c r="W166" s="12">
        <f t="shared" si="64"/>
        <v>1792</v>
      </c>
      <c r="X166" s="81">
        <f t="shared" si="65"/>
        <v>0.67201607085067383</v>
      </c>
      <c r="Y166" s="82">
        <f t="shared" si="66"/>
        <v>0.12369315265669235</v>
      </c>
      <c r="Z166" s="83">
        <v>11309</v>
      </c>
      <c r="AA166" s="74">
        <f t="shared" si="67"/>
        <v>0</v>
      </c>
      <c r="AB166" s="74">
        <f t="shared" si="68"/>
        <v>0</v>
      </c>
      <c r="AC166" s="147">
        <f t="shared" si="69"/>
        <v>0</v>
      </c>
      <c r="AD166" s="147">
        <f t="shared" si="70"/>
        <v>0</v>
      </c>
      <c r="AE166" s="147">
        <f t="shared" si="71"/>
        <v>0</v>
      </c>
      <c r="AF166" s="213">
        <f t="shared" si="72"/>
        <v>-4.5361084782420485E-2</v>
      </c>
      <c r="AG166" s="213">
        <f t="shared" si="73"/>
        <v>7.7655190409411198E-2</v>
      </c>
      <c r="AH166" s="213">
        <f t="shared" si="74"/>
        <v>3.9844019511867241</v>
      </c>
      <c r="AJ166" s="364"/>
    </row>
    <row r="167" spans="1:36" s="8" customFormat="1" x14ac:dyDescent="1.25">
      <c r="A167" s="207">
        <v>194</v>
      </c>
      <c r="B167" s="65">
        <v>11334</v>
      </c>
      <c r="C167" s="207">
        <v>194</v>
      </c>
      <c r="D167" s="19">
        <v>161</v>
      </c>
      <c r="E167" s="66" t="s">
        <v>563</v>
      </c>
      <c r="F167" s="20" t="s">
        <v>202</v>
      </c>
      <c r="G167" s="20" t="s">
        <v>229</v>
      </c>
      <c r="H167" s="21" t="s">
        <v>24</v>
      </c>
      <c r="I167" s="18">
        <v>268837.37030499999</v>
      </c>
      <c r="J167" s="18">
        <v>2089400.1190440001</v>
      </c>
      <c r="K167" s="18" t="s">
        <v>193</v>
      </c>
      <c r="L167" s="167">
        <v>64</v>
      </c>
      <c r="M167" s="53">
        <v>97917</v>
      </c>
      <c r="N167" s="52">
        <v>200000</v>
      </c>
      <c r="O167" s="53">
        <v>21338481</v>
      </c>
      <c r="P167" s="208">
        <v>-4.7</v>
      </c>
      <c r="Q167" s="208">
        <v>41.39</v>
      </c>
      <c r="R167" s="208">
        <v>506.72</v>
      </c>
      <c r="S167" s="209">
        <v>489</v>
      </c>
      <c r="T167" s="209">
        <v>53</v>
      </c>
      <c r="U167" s="209">
        <v>5</v>
      </c>
      <c r="V167" s="209">
        <v>47</v>
      </c>
      <c r="W167" s="18">
        <f t="shared" si="64"/>
        <v>494</v>
      </c>
      <c r="X167" s="81">
        <f t="shared" si="65"/>
        <v>0.19095002835859848</v>
      </c>
      <c r="Y167" s="82">
        <f t="shared" si="66"/>
        <v>3.5146794893850371E-2</v>
      </c>
      <c r="Z167" s="83">
        <v>11334</v>
      </c>
      <c r="AA167" s="74">
        <f t="shared" si="67"/>
        <v>0</v>
      </c>
      <c r="AB167" s="74">
        <f t="shared" si="68"/>
        <v>0</v>
      </c>
      <c r="AC167" s="147">
        <f t="shared" si="69"/>
        <v>0</v>
      </c>
      <c r="AD167" s="147">
        <f t="shared" si="70"/>
        <v>0</v>
      </c>
      <c r="AE167" s="147">
        <f t="shared" si="71"/>
        <v>0</v>
      </c>
      <c r="AF167" s="213">
        <f t="shared" si="72"/>
        <v>-1.6933304401611563E-2</v>
      </c>
      <c r="AG167" s="213">
        <f t="shared" si="73"/>
        <v>0.14912116365589417</v>
      </c>
      <c r="AH167" s="213">
        <f t="shared" si="74"/>
        <v>1.8256263843371514</v>
      </c>
      <c r="AJ167" s="364"/>
    </row>
    <row r="168" spans="1:36" s="5" customFormat="1" x14ac:dyDescent="1.25">
      <c r="A168" s="80">
        <v>209</v>
      </c>
      <c r="B168" s="65">
        <v>11384</v>
      </c>
      <c r="C168" s="80">
        <v>209</v>
      </c>
      <c r="D168" s="16">
        <v>162</v>
      </c>
      <c r="E168" s="65" t="s">
        <v>564</v>
      </c>
      <c r="F168" s="10" t="s">
        <v>217</v>
      </c>
      <c r="G168" s="10" t="s">
        <v>229</v>
      </c>
      <c r="H168" s="11" t="s">
        <v>24</v>
      </c>
      <c r="I168" s="12">
        <v>366730.40623999998</v>
      </c>
      <c r="J168" s="12">
        <v>1798004.121298</v>
      </c>
      <c r="K168" s="12" t="s">
        <v>227</v>
      </c>
      <c r="L168" s="166">
        <v>58.166666666666664</v>
      </c>
      <c r="M168" s="51">
        <v>58909</v>
      </c>
      <c r="N168" s="51">
        <v>200000</v>
      </c>
      <c r="O168" s="51">
        <v>30521722</v>
      </c>
      <c r="P168" s="198">
        <v>-3.04</v>
      </c>
      <c r="Q168" s="198">
        <v>16.579999999999998</v>
      </c>
      <c r="R168" s="198">
        <v>410.74</v>
      </c>
      <c r="S168" s="50">
        <v>1341</v>
      </c>
      <c r="T168" s="50">
        <v>92</v>
      </c>
      <c r="U168" s="50">
        <v>2</v>
      </c>
      <c r="V168" s="50">
        <v>8</v>
      </c>
      <c r="W168" s="12">
        <f t="shared" si="64"/>
        <v>1343</v>
      </c>
      <c r="X168" s="81">
        <f t="shared" si="65"/>
        <v>0.28523364558782238</v>
      </c>
      <c r="Y168" s="82">
        <f t="shared" si="66"/>
        <v>5.2500900494623963E-2</v>
      </c>
      <c r="Z168" s="83">
        <v>11384</v>
      </c>
      <c r="AA168" s="74">
        <f t="shared" si="67"/>
        <v>0</v>
      </c>
      <c r="AB168" s="74">
        <f t="shared" si="68"/>
        <v>0</v>
      </c>
      <c r="AC168" s="147">
        <f t="shared" si="69"/>
        <v>0</v>
      </c>
      <c r="AD168" s="147">
        <f t="shared" si="70"/>
        <v>0</v>
      </c>
      <c r="AE168" s="147">
        <f t="shared" si="71"/>
        <v>0</v>
      </c>
      <c r="AF168" s="213">
        <f t="shared" si="72"/>
        <v>-9.4251117672497844E-3</v>
      </c>
      <c r="AG168" s="213">
        <f t="shared" si="73"/>
        <v>5.1404063520066254E-2</v>
      </c>
      <c r="AH168" s="213">
        <f t="shared" si="74"/>
        <v>1.2734442129211108</v>
      </c>
      <c r="AJ168" s="364"/>
    </row>
    <row r="169" spans="1:36" s="8" customFormat="1" x14ac:dyDescent="1.25">
      <c r="A169" s="207">
        <v>211</v>
      </c>
      <c r="B169" s="65">
        <v>11341</v>
      </c>
      <c r="C169" s="207">
        <v>211</v>
      </c>
      <c r="D169" s="19">
        <v>163</v>
      </c>
      <c r="E169" s="66" t="s">
        <v>565</v>
      </c>
      <c r="F169" s="20" t="s">
        <v>390</v>
      </c>
      <c r="G169" s="20" t="s">
        <v>46</v>
      </c>
      <c r="H169" s="21" t="s">
        <v>24</v>
      </c>
      <c r="I169" s="18">
        <v>1599387.3797279999</v>
      </c>
      <c r="J169" s="18">
        <v>11098716.028534999</v>
      </c>
      <c r="K169" s="18" t="s">
        <v>218</v>
      </c>
      <c r="L169" s="167">
        <v>58.133333333333333</v>
      </c>
      <c r="M169" s="53">
        <v>146500000</v>
      </c>
      <c r="N169" s="52">
        <v>200000000</v>
      </c>
      <c r="O169" s="53">
        <v>75760</v>
      </c>
      <c r="P169" s="208">
        <v>-74.569999999999993</v>
      </c>
      <c r="Q169" s="208">
        <v>-68.64</v>
      </c>
      <c r="R169" s="208">
        <v>37.950000000000003</v>
      </c>
      <c r="S169" s="209">
        <v>37738</v>
      </c>
      <c r="T169" s="209">
        <v>14.085681124999999</v>
      </c>
      <c r="U169" s="209">
        <v>193</v>
      </c>
      <c r="V169" s="209">
        <v>85.914318874999992</v>
      </c>
      <c r="W169" s="18">
        <f t="shared" si="64"/>
        <v>37931</v>
      </c>
      <c r="X169" s="81">
        <f t="shared" si="65"/>
        <v>0.26957079205666101</v>
      </c>
      <c r="Y169" s="82">
        <f t="shared" si="66"/>
        <v>4.961795198058485E-2</v>
      </c>
      <c r="Z169" s="83">
        <v>11341</v>
      </c>
      <c r="AA169" s="74">
        <f t="shared" si="67"/>
        <v>0</v>
      </c>
      <c r="AB169" s="74">
        <f t="shared" si="68"/>
        <v>0</v>
      </c>
      <c r="AC169" s="147">
        <f t="shared" si="69"/>
        <v>0</v>
      </c>
      <c r="AD169" s="147">
        <f t="shared" si="70"/>
        <v>0</v>
      </c>
      <c r="AE169" s="147">
        <f t="shared" si="71"/>
        <v>0</v>
      </c>
      <c r="AF169" s="213">
        <f t="shared" si="72"/>
        <v>-1.4271155072499353</v>
      </c>
      <c r="AG169" s="213">
        <f t="shared" si="73"/>
        <v>-1.3136275770099981</v>
      </c>
      <c r="AH169" s="213">
        <f t="shared" si="74"/>
        <v>0.72628447767379711</v>
      </c>
      <c r="AJ169" s="364"/>
    </row>
    <row r="170" spans="1:36" s="5" customFormat="1" x14ac:dyDescent="1.25">
      <c r="A170" s="80">
        <v>226</v>
      </c>
      <c r="B170" s="65">
        <v>11378</v>
      </c>
      <c r="C170" s="80">
        <v>226</v>
      </c>
      <c r="D170" s="16">
        <v>164</v>
      </c>
      <c r="E170" s="65" t="s">
        <v>566</v>
      </c>
      <c r="F170" s="10" t="s">
        <v>307</v>
      </c>
      <c r="G170" s="10" t="s">
        <v>46</v>
      </c>
      <c r="H170" s="11" t="s">
        <v>24</v>
      </c>
      <c r="I170" s="12">
        <v>748571.78525700001</v>
      </c>
      <c r="J170" s="12">
        <v>3798012.4138810001</v>
      </c>
      <c r="K170" s="12" t="s">
        <v>259</v>
      </c>
      <c r="L170" s="166">
        <v>50</v>
      </c>
      <c r="M170" s="51">
        <v>16229617</v>
      </c>
      <c r="N170" s="51">
        <v>50000000</v>
      </c>
      <c r="O170" s="51">
        <v>234018</v>
      </c>
      <c r="P170" s="198">
        <v>-8.93</v>
      </c>
      <c r="Q170" s="198">
        <v>27.66</v>
      </c>
      <c r="R170" s="198">
        <v>425.8</v>
      </c>
      <c r="S170" s="50">
        <v>9565</v>
      </c>
      <c r="T170" s="50">
        <v>15.340860000000001</v>
      </c>
      <c r="U170" s="50">
        <v>31</v>
      </c>
      <c r="V170" s="50">
        <v>84.659139999999994</v>
      </c>
      <c r="W170" s="12">
        <f t="shared" si="64"/>
        <v>9596</v>
      </c>
      <c r="X170" s="81">
        <f t="shared" si="65"/>
        <v>0.10046813234304176</v>
      </c>
      <c r="Y170" s="82">
        <f t="shared" si="66"/>
        <v>1.849244470494522E-2</v>
      </c>
      <c r="Z170" s="83">
        <v>11378</v>
      </c>
      <c r="AA170" s="74">
        <f t="shared" si="67"/>
        <v>0</v>
      </c>
      <c r="AB170" s="74">
        <f t="shared" si="68"/>
        <v>0</v>
      </c>
      <c r="AC170" s="147">
        <f t="shared" si="69"/>
        <v>0</v>
      </c>
      <c r="AD170" s="147">
        <f t="shared" si="70"/>
        <v>0</v>
      </c>
      <c r="AE170" s="147">
        <f t="shared" si="71"/>
        <v>0</v>
      </c>
      <c r="AF170" s="213">
        <f t="shared" si="72"/>
        <v>-5.8483059086867545E-2</v>
      </c>
      <c r="AG170" s="213">
        <f t="shared" si="73"/>
        <v>0.18114685490960317</v>
      </c>
      <c r="AH170" s="213">
        <f t="shared" si="74"/>
        <v>2.7885875206257786</v>
      </c>
      <c r="AJ170" s="364"/>
    </row>
    <row r="171" spans="1:36" s="8" customFormat="1" x14ac:dyDescent="1.25">
      <c r="A171" s="207">
        <v>239</v>
      </c>
      <c r="B171" s="65">
        <v>11463</v>
      </c>
      <c r="C171" s="207">
        <v>239</v>
      </c>
      <c r="D171" s="19">
        <v>165</v>
      </c>
      <c r="E171" s="66" t="s">
        <v>567</v>
      </c>
      <c r="F171" s="20" t="s">
        <v>232</v>
      </c>
      <c r="G171" s="20" t="s">
        <v>229</v>
      </c>
      <c r="H171" s="21" t="s">
        <v>24</v>
      </c>
      <c r="I171" s="18">
        <v>150675.93156</v>
      </c>
      <c r="J171" s="18">
        <v>499139.00537799997</v>
      </c>
      <c r="K171" s="18" t="s">
        <v>271</v>
      </c>
      <c r="L171" s="167">
        <v>46.233333333333334</v>
      </c>
      <c r="M171" s="53">
        <v>30659</v>
      </c>
      <c r="N171" s="52">
        <v>200000</v>
      </c>
      <c r="O171" s="53">
        <v>16280342</v>
      </c>
      <c r="P171" s="208">
        <v>-9.94</v>
      </c>
      <c r="Q171" s="208">
        <v>8.42</v>
      </c>
      <c r="R171" s="208">
        <v>309.57</v>
      </c>
      <c r="S171" s="209">
        <v>237</v>
      </c>
      <c r="T171" s="209">
        <v>53</v>
      </c>
      <c r="U171" s="209">
        <v>5</v>
      </c>
      <c r="V171" s="209">
        <v>47</v>
      </c>
      <c r="W171" s="18">
        <f t="shared" si="64"/>
        <v>242</v>
      </c>
      <c r="X171" s="81">
        <f t="shared" si="65"/>
        <v>4.5616254332090718E-2</v>
      </c>
      <c r="Y171" s="82">
        <f t="shared" si="66"/>
        <v>8.3962550234599684E-3</v>
      </c>
      <c r="Z171" s="83">
        <v>11463</v>
      </c>
      <c r="AA171" s="74">
        <f t="shared" si="67"/>
        <v>0</v>
      </c>
      <c r="AB171" s="74">
        <f t="shared" si="68"/>
        <v>0</v>
      </c>
      <c r="AC171" s="147">
        <f t="shared" si="69"/>
        <v>0</v>
      </c>
      <c r="AD171" s="147">
        <f t="shared" si="70"/>
        <v>0</v>
      </c>
      <c r="AE171" s="147">
        <f t="shared" si="71"/>
        <v>0</v>
      </c>
      <c r="AF171" s="213">
        <f t="shared" si="72"/>
        <v>-8.5551993973770144E-3</v>
      </c>
      <c r="AG171" s="213">
        <f t="shared" si="73"/>
        <v>7.2469596504944125E-3</v>
      </c>
      <c r="AH171" s="213">
        <f t="shared" si="74"/>
        <v>0.26644195950160987</v>
      </c>
      <c r="AJ171" s="364"/>
    </row>
    <row r="172" spans="1:36" s="5" customFormat="1" x14ac:dyDescent="1.25">
      <c r="A172" s="80">
        <v>237</v>
      </c>
      <c r="B172" s="65">
        <v>11461</v>
      </c>
      <c r="C172" s="80">
        <v>237</v>
      </c>
      <c r="D172" s="16">
        <v>166</v>
      </c>
      <c r="E172" s="65" t="s">
        <v>568</v>
      </c>
      <c r="F172" s="10" t="s">
        <v>189</v>
      </c>
      <c r="G172" s="10" t="s">
        <v>229</v>
      </c>
      <c r="H172" s="11" t="s">
        <v>24</v>
      </c>
      <c r="I172" s="12">
        <v>716375.28964800003</v>
      </c>
      <c r="J172" s="12">
        <v>5098885.0911670001</v>
      </c>
      <c r="K172" s="12" t="s">
        <v>270</v>
      </c>
      <c r="L172" s="166">
        <v>46.033333333333331</v>
      </c>
      <c r="M172" s="51">
        <v>240911</v>
      </c>
      <c r="N172" s="51">
        <v>500000000</v>
      </c>
      <c r="O172" s="51">
        <v>21165015</v>
      </c>
      <c r="P172" s="198">
        <v>-9.98</v>
      </c>
      <c r="Q172" s="198">
        <v>15.31</v>
      </c>
      <c r="R172" s="198">
        <v>384.5</v>
      </c>
      <c r="S172" s="50">
        <v>1024</v>
      </c>
      <c r="T172" s="50">
        <v>83</v>
      </c>
      <c r="U172" s="50">
        <v>17</v>
      </c>
      <c r="V172" s="50">
        <v>17</v>
      </c>
      <c r="W172" s="12">
        <f t="shared" si="64"/>
        <v>1041</v>
      </c>
      <c r="X172" s="81">
        <f t="shared" si="65"/>
        <v>0.72975244653120741</v>
      </c>
      <c r="Y172" s="82">
        <f t="shared" si="66"/>
        <v>0.13432027102583516</v>
      </c>
      <c r="Z172" s="83">
        <v>11461</v>
      </c>
      <c r="AA172" s="74">
        <f t="shared" si="67"/>
        <v>0</v>
      </c>
      <c r="AB172" s="74">
        <f t="shared" si="68"/>
        <v>0</v>
      </c>
      <c r="AC172" s="147">
        <f t="shared" si="69"/>
        <v>0</v>
      </c>
      <c r="AD172" s="147">
        <f t="shared" si="70"/>
        <v>0</v>
      </c>
      <c r="AE172" s="147">
        <f t="shared" si="71"/>
        <v>0</v>
      </c>
      <c r="AF172" s="213">
        <f t="shared" si="72"/>
        <v>-8.7746137546764469E-2</v>
      </c>
      <c r="AG172" s="213">
        <f t="shared" si="73"/>
        <v>0.13460855369147934</v>
      </c>
      <c r="AH172" s="213">
        <f t="shared" si="74"/>
        <v>3.3806001890511959</v>
      </c>
      <c r="AJ172" s="364"/>
    </row>
    <row r="173" spans="1:36" s="8" customFormat="1" x14ac:dyDescent="1.25">
      <c r="A173" s="207">
        <v>240</v>
      </c>
      <c r="B173" s="65">
        <v>11470</v>
      </c>
      <c r="C173" s="207">
        <v>240</v>
      </c>
      <c r="D173" s="19">
        <v>167</v>
      </c>
      <c r="E173" s="66" t="s">
        <v>569</v>
      </c>
      <c r="F173" s="20" t="s">
        <v>225</v>
      </c>
      <c r="G173" s="20" t="s">
        <v>229</v>
      </c>
      <c r="H173" s="21" t="s">
        <v>24</v>
      </c>
      <c r="I173" s="18">
        <v>313550.77220100001</v>
      </c>
      <c r="J173" s="18">
        <v>1242550.0382930001</v>
      </c>
      <c r="K173" s="18" t="s">
        <v>272</v>
      </c>
      <c r="L173" s="167">
        <v>45.2</v>
      </c>
      <c r="M173" s="53">
        <v>90332</v>
      </c>
      <c r="N173" s="52">
        <v>200000</v>
      </c>
      <c r="O173" s="53">
        <v>13755369</v>
      </c>
      <c r="P173" s="208">
        <v>-9.2200000000000006</v>
      </c>
      <c r="Q173" s="208">
        <v>11.87</v>
      </c>
      <c r="R173" s="208">
        <v>337.83</v>
      </c>
      <c r="S173" s="209">
        <v>220</v>
      </c>
      <c r="T173" s="209">
        <v>8</v>
      </c>
      <c r="U173" s="209">
        <v>12</v>
      </c>
      <c r="V173" s="209">
        <v>92</v>
      </c>
      <c r="W173" s="18">
        <f t="shared" si="64"/>
        <v>232</v>
      </c>
      <c r="X173" s="81">
        <f t="shared" si="65"/>
        <v>1.7140603804707388E-2</v>
      </c>
      <c r="Y173" s="82">
        <f t="shared" si="66"/>
        <v>3.1549473517199097E-3</v>
      </c>
      <c r="Z173" s="83">
        <v>11470</v>
      </c>
      <c r="AA173" s="74">
        <f t="shared" si="67"/>
        <v>0</v>
      </c>
      <c r="AB173" s="74">
        <f t="shared" si="68"/>
        <v>0</v>
      </c>
      <c r="AC173" s="147">
        <f t="shared" si="69"/>
        <v>0</v>
      </c>
      <c r="AD173" s="147">
        <f t="shared" si="70"/>
        <v>0</v>
      </c>
      <c r="AE173" s="147">
        <f t="shared" si="71"/>
        <v>0</v>
      </c>
      <c r="AF173" s="213">
        <f t="shared" si="72"/>
        <v>-1.9754545884925267E-2</v>
      </c>
      <c r="AG173" s="213">
        <f t="shared" si="73"/>
        <v>2.5432370895234587E-2</v>
      </c>
      <c r="AH173" s="213">
        <f t="shared" si="74"/>
        <v>0.72382627291803714</v>
      </c>
      <c r="AJ173" s="364"/>
    </row>
    <row r="174" spans="1:36" s="5" customFormat="1" x14ac:dyDescent="1.25">
      <c r="A174" s="80">
        <v>244</v>
      </c>
      <c r="B174" s="65">
        <v>11454</v>
      </c>
      <c r="C174" s="80">
        <v>244</v>
      </c>
      <c r="D174" s="16">
        <v>168</v>
      </c>
      <c r="E174" s="65" t="s">
        <v>646</v>
      </c>
      <c r="F174" s="10" t="s">
        <v>340</v>
      </c>
      <c r="G174" s="10" t="s">
        <v>229</v>
      </c>
      <c r="H174" s="11" t="s">
        <v>24</v>
      </c>
      <c r="I174" s="12">
        <v>1305745.1625399999</v>
      </c>
      <c r="J174" s="12">
        <v>2963592.4043700001</v>
      </c>
      <c r="K174" s="12" t="s">
        <v>279</v>
      </c>
      <c r="L174" s="166">
        <v>44.8</v>
      </c>
      <c r="M174" s="51">
        <v>190035</v>
      </c>
      <c r="N174" s="51">
        <v>2000000</v>
      </c>
      <c r="O174" s="51">
        <v>15594982</v>
      </c>
      <c r="P174" s="198">
        <v>-1.43</v>
      </c>
      <c r="Q174" s="198">
        <v>6.22</v>
      </c>
      <c r="R174" s="198">
        <v>395.78</v>
      </c>
      <c r="S174" s="50">
        <v>1000</v>
      </c>
      <c r="T174" s="50">
        <v>91</v>
      </c>
      <c r="U174" s="50">
        <v>8</v>
      </c>
      <c r="V174" s="50">
        <v>9</v>
      </c>
      <c r="W174" s="12">
        <f t="shared" si="64"/>
        <v>1008</v>
      </c>
      <c r="X174" s="81">
        <f t="shared" si="65"/>
        <v>0.46503121731093255</v>
      </c>
      <c r="Y174" s="82">
        <f t="shared" si="66"/>
        <v>8.5594943109255209E-2</v>
      </c>
      <c r="Z174" s="83">
        <v>11454</v>
      </c>
      <c r="AA174" s="74">
        <f t="shared" si="67"/>
        <v>0</v>
      </c>
      <c r="AB174" s="74">
        <f t="shared" si="68"/>
        <v>0</v>
      </c>
      <c r="AC174" s="147">
        <f t="shared" si="69"/>
        <v>0</v>
      </c>
      <c r="AD174" s="147">
        <f t="shared" si="70"/>
        <v>0</v>
      </c>
      <c r="AE174" s="147">
        <f t="shared" si="71"/>
        <v>0</v>
      </c>
      <c r="AF174" s="213">
        <f t="shared" si="72"/>
        <v>-7.3076334148860821E-3</v>
      </c>
      <c r="AG174" s="213">
        <f t="shared" si="73"/>
        <v>3.1785650238175825E-2</v>
      </c>
      <c r="AH174" s="213">
        <f t="shared" si="74"/>
        <v>2.0225280789815478</v>
      </c>
      <c r="AJ174" s="364"/>
    </row>
    <row r="175" spans="1:36" s="8" customFormat="1" x14ac:dyDescent="1.25">
      <c r="A175" s="207">
        <v>245</v>
      </c>
      <c r="B175" s="65">
        <v>11477</v>
      </c>
      <c r="C175" s="207">
        <v>245</v>
      </c>
      <c r="D175" s="19">
        <v>169</v>
      </c>
      <c r="E175" s="66" t="s">
        <v>571</v>
      </c>
      <c r="F175" s="20" t="s">
        <v>340</v>
      </c>
      <c r="G175" s="20" t="s">
        <v>229</v>
      </c>
      <c r="H175" s="21" t="s">
        <v>24</v>
      </c>
      <c r="I175" s="18">
        <v>3586204.8888409999</v>
      </c>
      <c r="J175" s="18">
        <v>6286296.2558970004</v>
      </c>
      <c r="K175" s="18" t="s">
        <v>286</v>
      </c>
      <c r="L175" s="167">
        <v>43</v>
      </c>
      <c r="M175" s="53">
        <v>209133</v>
      </c>
      <c r="N175" s="52">
        <v>400000</v>
      </c>
      <c r="O175" s="53">
        <v>30058844</v>
      </c>
      <c r="P175" s="208">
        <v>1.07</v>
      </c>
      <c r="Q175" s="208">
        <v>11.85</v>
      </c>
      <c r="R175" s="208">
        <v>333.68</v>
      </c>
      <c r="S175" s="209">
        <v>1410</v>
      </c>
      <c r="T175" s="209">
        <v>81</v>
      </c>
      <c r="U175" s="209">
        <v>15</v>
      </c>
      <c r="V175" s="209">
        <v>19</v>
      </c>
      <c r="W175" s="18">
        <f t="shared" si="64"/>
        <v>1425</v>
      </c>
      <c r="X175" s="81">
        <f t="shared" si="65"/>
        <v>0.87801534407612247</v>
      </c>
      <c r="Y175" s="82">
        <f t="shared" si="66"/>
        <v>0.16160995354210608</v>
      </c>
      <c r="Z175" s="83">
        <v>11477</v>
      </c>
      <c r="AA175" s="74">
        <f t="shared" si="67"/>
        <v>0</v>
      </c>
      <c r="AB175" s="74">
        <f t="shared" si="68"/>
        <v>0</v>
      </c>
      <c r="AC175" s="147">
        <f t="shared" si="69"/>
        <v>0</v>
      </c>
      <c r="AD175" s="147">
        <f t="shared" si="70"/>
        <v>0</v>
      </c>
      <c r="AE175" s="147">
        <f t="shared" si="71"/>
        <v>0</v>
      </c>
      <c r="AF175" s="213">
        <f t="shared" si="72"/>
        <v>1.1598474298289521E-2</v>
      </c>
      <c r="AG175" s="213">
        <f t="shared" si="73"/>
        <v>0.12845039292965496</v>
      </c>
      <c r="AH175" s="213">
        <f t="shared" si="74"/>
        <v>3.6169896297693898</v>
      </c>
      <c r="AJ175" s="364"/>
    </row>
    <row r="176" spans="1:36" s="5" customFormat="1" x14ac:dyDescent="1.25">
      <c r="A176" s="80">
        <v>264</v>
      </c>
      <c r="B176" s="65">
        <v>11233</v>
      </c>
      <c r="C176" s="80">
        <v>264</v>
      </c>
      <c r="D176" s="16">
        <v>170</v>
      </c>
      <c r="E176" s="65" t="s">
        <v>572</v>
      </c>
      <c r="F176" s="10" t="s">
        <v>29</v>
      </c>
      <c r="G176" s="10" t="s">
        <v>46</v>
      </c>
      <c r="H176" s="11" t="s">
        <v>24</v>
      </c>
      <c r="I176" s="12">
        <v>983005.47756999999</v>
      </c>
      <c r="J176" s="12">
        <v>3658183.0437719999</v>
      </c>
      <c r="K176" s="12" t="s">
        <v>327</v>
      </c>
      <c r="L176" s="166">
        <v>28</v>
      </c>
      <c r="M176" s="51">
        <v>24582581</v>
      </c>
      <c r="N176" s="51">
        <v>50000000</v>
      </c>
      <c r="O176" s="51">
        <v>148812</v>
      </c>
      <c r="P176" s="198">
        <v>-7.83</v>
      </c>
      <c r="Q176" s="198">
        <v>14.12</v>
      </c>
      <c r="R176" s="198">
        <v>413.64</v>
      </c>
      <c r="S176" s="50">
        <v>9748</v>
      </c>
      <c r="T176" s="50">
        <v>16.549028</v>
      </c>
      <c r="U176" s="50">
        <v>24</v>
      </c>
      <c r="V176" s="50">
        <v>83.450972000000007</v>
      </c>
      <c r="W176" s="12">
        <f t="shared" si="64"/>
        <v>9772</v>
      </c>
      <c r="X176" s="81">
        <f t="shared" si="65"/>
        <v>0.1043903048001025</v>
      </c>
      <c r="Y176" s="82">
        <f t="shared" si="66"/>
        <v>1.921437070868344E-2</v>
      </c>
      <c r="Z176" s="83">
        <v>11233</v>
      </c>
      <c r="AA176" s="74">
        <f t="shared" si="67"/>
        <v>0</v>
      </c>
      <c r="AB176" s="74">
        <f t="shared" si="68"/>
        <v>0</v>
      </c>
      <c r="AC176" s="147">
        <f t="shared" si="69"/>
        <v>0</v>
      </c>
      <c r="AD176" s="147">
        <f t="shared" si="70"/>
        <v>0</v>
      </c>
      <c r="AE176" s="147">
        <f t="shared" si="71"/>
        <v>0</v>
      </c>
      <c r="AF176" s="213">
        <f t="shared" si="72"/>
        <v>-4.9391183976775103E-2</v>
      </c>
      <c r="AG176" s="213">
        <f t="shared" si="73"/>
        <v>8.9068137643941822E-2</v>
      </c>
      <c r="AH176" s="213">
        <f t="shared" si="74"/>
        <v>2.6092170293937742</v>
      </c>
      <c r="AJ176" s="364"/>
    </row>
    <row r="177" spans="1:36" s="8" customFormat="1" x14ac:dyDescent="1.25">
      <c r="A177" s="207">
        <v>275</v>
      </c>
      <c r="B177" s="65">
        <v>11649</v>
      </c>
      <c r="C177" s="207">
        <v>275</v>
      </c>
      <c r="D177" s="19">
        <v>171</v>
      </c>
      <c r="E177" s="66" t="s">
        <v>573</v>
      </c>
      <c r="F177" s="20" t="s">
        <v>388</v>
      </c>
      <c r="G177" s="20" t="s">
        <v>46</v>
      </c>
      <c r="H177" s="21" t="s">
        <v>24</v>
      </c>
      <c r="I177" s="18">
        <v>359680.75538599998</v>
      </c>
      <c r="J177" s="18">
        <v>5271601.823961</v>
      </c>
      <c r="K177" s="18" t="s">
        <v>389</v>
      </c>
      <c r="L177" s="167">
        <v>15</v>
      </c>
      <c r="M177" s="53">
        <v>76612249</v>
      </c>
      <c r="N177" s="52">
        <v>400000000</v>
      </c>
      <c r="O177" s="53">
        <v>68809</v>
      </c>
      <c r="P177" s="208">
        <v>1.1499999999999999</v>
      </c>
      <c r="Q177" s="208">
        <v>25.24</v>
      </c>
      <c r="R177" s="208">
        <v>459.47</v>
      </c>
      <c r="S177" s="209">
        <v>19958</v>
      </c>
      <c r="T177" s="209">
        <v>13.43495525</v>
      </c>
      <c r="U177" s="209">
        <v>62</v>
      </c>
      <c r="V177" s="209">
        <v>86.565044749999998</v>
      </c>
      <c r="W177" s="18">
        <f t="shared" si="64"/>
        <v>20020</v>
      </c>
      <c r="X177" s="81">
        <f t="shared" si="65"/>
        <v>0.12212401285149249</v>
      </c>
      <c r="Y177" s="82">
        <f t="shared" si="66"/>
        <v>2.2478486482571256E-2</v>
      </c>
      <c r="Z177" s="83">
        <v>11649</v>
      </c>
      <c r="AA177" s="74">
        <f t="shared" si="67"/>
        <v>0</v>
      </c>
      <c r="AB177" s="74">
        <f t="shared" si="68"/>
        <v>0</v>
      </c>
      <c r="AC177" s="147">
        <f t="shared" si="69"/>
        <v>0</v>
      </c>
      <c r="AD177" s="147">
        <f t="shared" si="70"/>
        <v>0</v>
      </c>
      <c r="AE177" s="147">
        <f t="shared" si="71"/>
        <v>0</v>
      </c>
      <c r="AF177" s="213">
        <f t="shared" si="72"/>
        <v>1.0453523079596143E-2</v>
      </c>
      <c r="AG177" s="213">
        <f t="shared" si="73"/>
        <v>0.22943210654696231</v>
      </c>
      <c r="AH177" s="213">
        <f t="shared" si="74"/>
        <v>4.1765915212017743</v>
      </c>
      <c r="AJ177" s="364"/>
    </row>
    <row r="178" spans="1:36" s="5" customFormat="1" x14ac:dyDescent="1.25">
      <c r="A178" s="80">
        <v>296</v>
      </c>
      <c r="B178" s="65">
        <v>11706</v>
      </c>
      <c r="C178" s="80">
        <v>296</v>
      </c>
      <c r="D178" s="16">
        <v>172</v>
      </c>
      <c r="E178" s="65" t="s">
        <v>647</v>
      </c>
      <c r="F178" s="10" t="s">
        <v>598</v>
      </c>
      <c r="G178" s="10" t="s">
        <v>229</v>
      </c>
      <c r="H178" s="11"/>
      <c r="I178" s="12">
        <v>0</v>
      </c>
      <c r="J178" s="12">
        <v>1248417.3719840001</v>
      </c>
      <c r="K178" s="12" t="s">
        <v>599</v>
      </c>
      <c r="L178" s="166">
        <v>4</v>
      </c>
      <c r="M178" s="51">
        <v>738475</v>
      </c>
      <c r="N178" s="51">
        <v>5000000</v>
      </c>
      <c r="O178" s="51">
        <v>1690534</v>
      </c>
      <c r="P178" s="198">
        <v>-1.4</v>
      </c>
      <c r="Q178" s="198">
        <v>14.62</v>
      </c>
      <c r="R178" s="198">
        <v>0</v>
      </c>
      <c r="S178" s="50">
        <v>2048</v>
      </c>
      <c r="T178" s="50">
        <v>77</v>
      </c>
      <c r="U178" s="50">
        <v>9</v>
      </c>
      <c r="V178" s="50">
        <v>23</v>
      </c>
      <c r="W178" s="12">
        <f t="shared" si="64"/>
        <v>2057</v>
      </c>
      <c r="X178" s="81">
        <f t="shared" si="65"/>
        <v>0.16575734085552876</v>
      </c>
      <c r="Y178" s="82">
        <f t="shared" si="66"/>
        <v>3.0509758554518571E-2</v>
      </c>
      <c r="Z178" s="83"/>
      <c r="AA178" s="74"/>
      <c r="AB178" s="74"/>
      <c r="AC178" s="147"/>
      <c r="AD178" s="147"/>
      <c r="AE178" s="147"/>
      <c r="AF178" s="213">
        <f t="shared" si="72"/>
        <v>-3.0137698337368859E-3</v>
      </c>
      <c r="AG178" s="213">
        <f t="shared" si="73"/>
        <v>3.1472367835166624E-2</v>
      </c>
      <c r="AH178" s="213">
        <f t="shared" si="74"/>
        <v>0</v>
      </c>
      <c r="AJ178" s="364"/>
    </row>
    <row r="179" spans="1:36" s="8" customFormat="1" x14ac:dyDescent="1.25">
      <c r="A179" s="207">
        <v>286</v>
      </c>
      <c r="B179" s="65">
        <v>11709</v>
      </c>
      <c r="C179" s="207">
        <v>286</v>
      </c>
      <c r="D179" s="19">
        <v>173</v>
      </c>
      <c r="E179" s="66" t="s">
        <v>648</v>
      </c>
      <c r="F179" s="20" t="s">
        <v>306</v>
      </c>
      <c r="G179" s="20" t="s">
        <v>46</v>
      </c>
      <c r="H179" s="21"/>
      <c r="I179" s="18">
        <v>0</v>
      </c>
      <c r="J179" s="18">
        <v>149744034.29270399</v>
      </c>
      <c r="K179" s="18" t="s">
        <v>632</v>
      </c>
      <c r="L179" s="167">
        <v>2</v>
      </c>
      <c r="M179" s="53">
        <v>588283082</v>
      </c>
      <c r="N179" s="52">
        <v>0</v>
      </c>
      <c r="O179" s="53">
        <v>254545</v>
      </c>
      <c r="P179" s="208">
        <v>-2.93</v>
      </c>
      <c r="Q179" s="208">
        <v>0</v>
      </c>
      <c r="R179" s="208">
        <v>0</v>
      </c>
      <c r="S179" s="209">
        <v>2616107</v>
      </c>
      <c r="T179" s="209">
        <v>96.070485841372545</v>
      </c>
      <c r="U179" s="209">
        <v>775</v>
      </c>
      <c r="V179" s="209">
        <v>3.9295141586274616</v>
      </c>
      <c r="W179" s="18">
        <f t="shared" si="64"/>
        <v>2616882</v>
      </c>
      <c r="X179" s="81">
        <f t="shared" si="65"/>
        <v>24.806286705772667</v>
      </c>
      <c r="Y179" s="82">
        <f t="shared" si="66"/>
        <v>4.5659143306777059</v>
      </c>
      <c r="Z179" s="83"/>
      <c r="AA179" s="74"/>
      <c r="AB179" s="74"/>
      <c r="AC179" s="147"/>
      <c r="AD179" s="147"/>
      <c r="AE179" s="147"/>
      <c r="AF179" s="213">
        <f t="shared" si="72"/>
        <v>-0.75655306009302381</v>
      </c>
      <c r="AG179" s="213">
        <f t="shared" si="73"/>
        <v>0</v>
      </c>
      <c r="AH179" s="213">
        <f t="shared" si="74"/>
        <v>0</v>
      </c>
      <c r="AJ179" s="364"/>
    </row>
    <row r="180" spans="1:36" s="5" customFormat="1" x14ac:dyDescent="1.25">
      <c r="A180" s="80">
        <v>290</v>
      </c>
      <c r="B180" s="65">
        <v>11712</v>
      </c>
      <c r="C180" s="80">
        <v>290</v>
      </c>
      <c r="D180" s="16">
        <v>174</v>
      </c>
      <c r="E180" s="65" t="s">
        <v>619</v>
      </c>
      <c r="F180" s="10" t="s">
        <v>620</v>
      </c>
      <c r="G180" s="10" t="s">
        <v>46</v>
      </c>
      <c r="H180" s="11"/>
      <c r="I180" s="12">
        <v>0</v>
      </c>
      <c r="J180" s="12">
        <v>4350291.0122600002</v>
      </c>
      <c r="K180" s="12" t="s">
        <v>621</v>
      </c>
      <c r="L180" s="166">
        <v>2</v>
      </c>
      <c r="M180" s="51">
        <v>400000000</v>
      </c>
      <c r="N180" s="51">
        <v>400000000</v>
      </c>
      <c r="O180" s="51">
        <v>10876</v>
      </c>
      <c r="P180" s="198">
        <v>0.96</v>
      </c>
      <c r="Q180" s="198">
        <v>0</v>
      </c>
      <c r="R180" s="198">
        <v>0</v>
      </c>
      <c r="S180" s="50">
        <v>81035</v>
      </c>
      <c r="T180" s="50">
        <v>88.44770475</v>
      </c>
      <c r="U180" s="50">
        <v>42</v>
      </c>
      <c r="V180" s="50">
        <v>11.55229525</v>
      </c>
      <c r="W180" s="12">
        <f t="shared" ref="W180:W182" si="75">S180+U180</f>
        <v>81077</v>
      </c>
      <c r="X180" s="81">
        <f t="shared" si="65"/>
        <v>0.66347890586355718</v>
      </c>
      <c r="Y180" s="82">
        <f t="shared" si="66"/>
        <v>0.12212177825388965</v>
      </c>
      <c r="Z180" s="83"/>
      <c r="AA180" s="74"/>
      <c r="AB180" s="74"/>
      <c r="AC180" s="147"/>
      <c r="AD180" s="147"/>
      <c r="AE180" s="147"/>
      <c r="AF180" s="213">
        <f t="shared" si="72"/>
        <v>7.20131462347546E-3</v>
      </c>
      <c r="AG180" s="213">
        <f t="shared" si="73"/>
        <v>0</v>
      </c>
      <c r="AH180" s="213">
        <f t="shared" si="74"/>
        <v>0</v>
      </c>
      <c r="AJ180" s="364"/>
    </row>
    <row r="181" spans="1:36" s="8" customFormat="1" x14ac:dyDescent="1.25">
      <c r="A181" s="207">
        <v>287</v>
      </c>
      <c r="B181" s="65">
        <v>11729</v>
      </c>
      <c r="C181" s="207">
        <v>287</v>
      </c>
      <c r="D181" s="19">
        <v>175</v>
      </c>
      <c r="E181" s="66" t="s">
        <v>626</v>
      </c>
      <c r="F181" s="20" t="s">
        <v>628</v>
      </c>
      <c r="G181" s="20" t="s">
        <v>46</v>
      </c>
      <c r="H181" s="21"/>
      <c r="I181" s="18">
        <v>0</v>
      </c>
      <c r="J181" s="18">
        <v>970119.42286199995</v>
      </c>
      <c r="K181" s="18" t="s">
        <v>627</v>
      </c>
      <c r="L181" s="167">
        <v>1</v>
      </c>
      <c r="M181" s="53">
        <v>99949851</v>
      </c>
      <c r="N181" s="52">
        <v>500000000</v>
      </c>
      <c r="O181" s="53">
        <v>9707</v>
      </c>
      <c r="P181" s="208">
        <v>4.28</v>
      </c>
      <c r="Q181" s="208">
        <v>0</v>
      </c>
      <c r="R181" s="208">
        <v>0</v>
      </c>
      <c r="S181" s="209">
        <v>8815</v>
      </c>
      <c r="T181" s="209">
        <v>0</v>
      </c>
      <c r="U181" s="209">
        <v>61</v>
      </c>
      <c r="V181" s="209">
        <v>0</v>
      </c>
      <c r="W181" s="18">
        <f t="shared" si="75"/>
        <v>8876</v>
      </c>
      <c r="X181" s="81">
        <f t="shared" si="65"/>
        <v>0</v>
      </c>
      <c r="Y181" s="82">
        <f t="shared" si="66"/>
        <v>0</v>
      </c>
      <c r="Z181" s="83"/>
      <c r="AA181" s="74"/>
      <c r="AB181" s="74"/>
      <c r="AC181" s="147"/>
      <c r="AD181" s="147"/>
      <c r="AE181" s="147"/>
      <c r="AF181" s="213">
        <f t="shared" si="72"/>
        <v>7.159640420561642E-3</v>
      </c>
      <c r="AG181" s="213">
        <f t="shared" si="73"/>
        <v>0</v>
      </c>
      <c r="AH181" s="213">
        <f t="shared" si="74"/>
        <v>0</v>
      </c>
      <c r="AJ181" s="364"/>
    </row>
    <row r="182" spans="1:36" s="8" customFormat="1" x14ac:dyDescent="1.25">
      <c r="A182" s="390">
        <v>284</v>
      </c>
      <c r="B182" s="65">
        <v>11736</v>
      </c>
      <c r="C182" s="207">
        <v>284</v>
      </c>
      <c r="D182" s="19">
        <v>176</v>
      </c>
      <c r="E182" s="66" t="s">
        <v>649</v>
      </c>
      <c r="F182" s="20" t="s">
        <v>636</v>
      </c>
      <c r="G182" s="20" t="s">
        <v>46</v>
      </c>
      <c r="H182" s="21"/>
      <c r="I182" s="18">
        <v>0</v>
      </c>
      <c r="J182" s="18">
        <v>4280000</v>
      </c>
      <c r="K182" s="18" t="s">
        <v>637</v>
      </c>
      <c r="L182" s="167">
        <v>0</v>
      </c>
      <c r="M182" s="53">
        <v>400000000</v>
      </c>
      <c r="N182" s="52"/>
      <c r="O182" s="53">
        <v>10700</v>
      </c>
      <c r="P182" s="208">
        <v>0</v>
      </c>
      <c r="Q182" s="208">
        <v>0</v>
      </c>
      <c r="R182" s="208">
        <v>0</v>
      </c>
      <c r="S182" s="209">
        <v>123974</v>
      </c>
      <c r="T182" s="209">
        <v>0</v>
      </c>
      <c r="U182" s="209">
        <v>34</v>
      </c>
      <c r="V182" s="209">
        <v>0</v>
      </c>
      <c r="W182" s="18">
        <f t="shared" si="75"/>
        <v>124008</v>
      </c>
      <c r="X182" s="81"/>
      <c r="Y182" s="82"/>
      <c r="Z182" s="83"/>
      <c r="AA182" s="74"/>
      <c r="AB182" s="74"/>
      <c r="AC182" s="147"/>
      <c r="AD182" s="147"/>
      <c r="AE182" s="147"/>
      <c r="AF182" s="213">
        <f t="shared" si="72"/>
        <v>0</v>
      </c>
      <c r="AG182" s="213">
        <f t="shared" si="73"/>
        <v>0</v>
      </c>
      <c r="AH182" s="213">
        <f t="shared" si="74"/>
        <v>0</v>
      </c>
      <c r="AJ182" s="364"/>
    </row>
    <row r="183" spans="1:36" s="101" customFormat="1" x14ac:dyDescent="1.25">
      <c r="B183" s="65"/>
      <c r="C183" s="99"/>
      <c r="D183" s="374"/>
      <c r="E183" s="100" t="s">
        <v>196</v>
      </c>
      <c r="F183" s="93"/>
      <c r="G183" s="94" t="s">
        <v>24</v>
      </c>
      <c r="H183" s="102" t="s">
        <v>24</v>
      </c>
      <c r="I183" s="98">
        <f>SUM(I112:I182)</f>
        <v>102771339.702336</v>
      </c>
      <c r="J183" s="96">
        <f>SUM(J112:J182)</f>
        <v>579932913.65932107</v>
      </c>
      <c r="K183" s="97" t="s">
        <v>24</v>
      </c>
      <c r="L183" s="168"/>
      <c r="M183" s="98">
        <f>SUM(M112:M182)</f>
        <v>2150791497</v>
      </c>
      <c r="N183" s="372" t="s">
        <v>24</v>
      </c>
      <c r="O183" s="372" t="s">
        <v>24</v>
      </c>
      <c r="P183" s="375">
        <f>AF183</f>
        <v>-5.9803486286836893</v>
      </c>
      <c r="Q183" s="375">
        <f>AG183</f>
        <v>6.5778653536194378</v>
      </c>
      <c r="R183" s="375">
        <f>AH183</f>
        <v>274.06514472185899</v>
      </c>
      <c r="S183" s="98">
        <f>SUM(S112:S182)</f>
        <v>3103591</v>
      </c>
      <c r="T183" s="98">
        <f>X183</f>
        <v>70.392609731761056</v>
      </c>
      <c r="U183" s="98">
        <f>SUM(U112:U182)</f>
        <v>2494</v>
      </c>
      <c r="V183" s="98">
        <f>100-T183</f>
        <v>29.607390268238944</v>
      </c>
      <c r="W183" s="98">
        <f>SUM(W112:W182)</f>
        <v>3106085</v>
      </c>
      <c r="X183" s="81">
        <f>SUM(X112:X182)</f>
        <v>70.392609731761056</v>
      </c>
      <c r="Y183" s="82" t="s">
        <v>24</v>
      </c>
      <c r="Z183" s="83"/>
      <c r="AA183" s="74">
        <f t="shared" ref="AA183:AA184" si="76">IF(M183&gt;N183,1,0)</f>
        <v>0</v>
      </c>
      <c r="AB183" s="74">
        <f t="shared" ref="AB183:AB184" si="77">IF(W183=0,1,0)</f>
        <v>0</v>
      </c>
      <c r="AC183" s="147">
        <f t="shared" ref="AC183:AC184" si="78">IF((T183+V183)=100,0,1)</f>
        <v>0</v>
      </c>
      <c r="AD183" s="147">
        <f t="shared" ref="AD183:AD184" si="79">IF(J183=0,1,0)</f>
        <v>0</v>
      </c>
      <c r="AE183" s="147">
        <f t="shared" ref="AE183:AE184" si="80">IF(M183=0,1,0)</f>
        <v>0</v>
      </c>
      <c r="AF183" s="217">
        <f>SUM(AF112:AF182)</f>
        <v>-5.9803486286836893</v>
      </c>
      <c r="AG183" s="217">
        <f>SUM(AG112:AG182)</f>
        <v>6.5778653536194378</v>
      </c>
      <c r="AH183" s="217">
        <f>SUM(AH112:AH182)</f>
        <v>274.06514472185899</v>
      </c>
    </row>
    <row r="184" spans="1:36" s="103" customFormat="1" ht="59.25" x14ac:dyDescent="1.45">
      <c r="A184" s="376"/>
      <c r="B184" s="376"/>
      <c r="C184" s="377"/>
      <c r="D184" s="378"/>
      <c r="E184" s="379" t="s">
        <v>55</v>
      </c>
      <c r="F184" s="379"/>
      <c r="G184" s="380" t="s">
        <v>24</v>
      </c>
      <c r="H184" s="381" t="s">
        <v>24</v>
      </c>
      <c r="I184" s="382">
        <f>I183+I111+I89</f>
        <v>1948811065.264941</v>
      </c>
      <c r="J184" s="382">
        <f>J183+J111+J89</f>
        <v>3150734132.1955886</v>
      </c>
      <c r="K184" s="383" t="s">
        <v>24</v>
      </c>
      <c r="L184" s="384"/>
      <c r="M184" s="385">
        <f>M183+M111+M89</f>
        <v>34682065011</v>
      </c>
      <c r="N184" s="385"/>
      <c r="O184" s="385"/>
      <c r="P184" s="386">
        <f>(P183*$J$183+P111*$J$111+P89*$J$89)/$J$184</f>
        <v>1.9993364214288809E-2</v>
      </c>
      <c r="Q184" s="386">
        <f>(Q183*$J$183+Q111*$J$111+Q89*$J$89)/$J$184</f>
        <v>5.8979175584008194</v>
      </c>
      <c r="R184" s="386">
        <f>(R183*$J$183+R111*$J$111+R89*$J$89)/$J$184</f>
        <v>74.374816382310485</v>
      </c>
      <c r="S184" s="385">
        <f>S183+S111+S89</f>
        <v>8456483</v>
      </c>
      <c r="T184" s="385">
        <f>Y184</f>
        <v>72.56644399798958</v>
      </c>
      <c r="U184" s="385">
        <f>U183+U111+U89</f>
        <v>8592</v>
      </c>
      <c r="V184" s="385">
        <f>100-T184</f>
        <v>27.43355600201042</v>
      </c>
      <c r="W184" s="385">
        <f>W183+W111+W89</f>
        <v>8465075</v>
      </c>
      <c r="X184" s="81">
        <f>T184*J184/$J$183</f>
        <v>394.24831143630792</v>
      </c>
      <c r="Y184" s="82">
        <f>SUM(Y5:Y183)</f>
        <v>72.56644399798958</v>
      </c>
      <c r="Z184" s="83"/>
      <c r="AA184" s="74">
        <f t="shared" si="76"/>
        <v>1</v>
      </c>
      <c r="AB184" s="74">
        <f t="shared" si="77"/>
        <v>0</v>
      </c>
      <c r="AC184" s="147">
        <f t="shared" si="78"/>
        <v>0</v>
      </c>
      <c r="AD184" s="147">
        <f t="shared" si="79"/>
        <v>0</v>
      </c>
      <c r="AE184" s="147">
        <f t="shared" si="80"/>
        <v>0</v>
      </c>
      <c r="AF184" s="217"/>
      <c r="AG184" s="217"/>
      <c r="AH184" s="217"/>
    </row>
    <row r="185" spans="1:36" s="272" customFormat="1" x14ac:dyDescent="1.25">
      <c r="C185" s="261"/>
      <c r="D185" s="262"/>
      <c r="E185" s="263"/>
      <c r="F185" s="264"/>
      <c r="G185" s="265"/>
      <c r="H185" s="266"/>
      <c r="I185" s="267"/>
      <c r="J185" s="267">
        <f>J184+'پیوست 5'!J55</f>
        <v>3530160185.1955886</v>
      </c>
      <c r="K185" s="268"/>
      <c r="L185" s="269"/>
      <c r="M185" s="270"/>
      <c r="N185" s="270"/>
      <c r="O185" s="270"/>
      <c r="P185" s="271"/>
      <c r="Q185" s="271"/>
      <c r="R185" s="271"/>
      <c r="S185" s="270"/>
      <c r="T185" s="270"/>
      <c r="U185" s="270"/>
      <c r="V185" s="270"/>
      <c r="W185" s="270"/>
      <c r="X185" s="257"/>
      <c r="Y185" s="258"/>
      <c r="Z185" s="259"/>
      <c r="AA185" s="260"/>
      <c r="AB185" s="260"/>
      <c r="AC185" s="147"/>
      <c r="AD185" s="147"/>
      <c r="AE185" s="147"/>
      <c r="AF185" s="217"/>
      <c r="AG185" s="217"/>
      <c r="AH185" s="217"/>
    </row>
    <row r="186" spans="1:36" ht="66" customHeight="1" x14ac:dyDescent="0.25">
      <c r="D186" s="394"/>
      <c r="E186" s="394"/>
      <c r="F186" s="394"/>
      <c r="G186" s="394"/>
      <c r="H186" s="394"/>
      <c r="I186" s="394"/>
      <c r="J186" s="394"/>
      <c r="K186" s="394"/>
      <c r="L186" s="394"/>
      <c r="M186" s="394"/>
      <c r="N186" s="394"/>
      <c r="O186" s="394"/>
      <c r="P186" s="394"/>
      <c r="Q186" s="394"/>
      <c r="R186" s="394"/>
      <c r="S186" s="394"/>
      <c r="T186" s="394"/>
      <c r="U186" s="394"/>
      <c r="V186" s="394"/>
      <c r="W186" s="394"/>
      <c r="AD186" s="147">
        <v>1</v>
      </c>
      <c r="AE186" s="147">
        <v>1</v>
      </c>
      <c r="AF186" s="217"/>
      <c r="AG186" s="217"/>
      <c r="AH186" s="217"/>
    </row>
    <row r="187" spans="1:36" x14ac:dyDescent="0.25">
      <c r="J187" s="248"/>
    </row>
  </sheetData>
  <sortState ref="A109:AI175">
    <sortCondition descending="1" ref="E54:E108"/>
  </sortState>
  <mergeCells count="21">
    <mergeCell ref="D1:K1"/>
    <mergeCell ref="D3:D4"/>
    <mergeCell ref="E3:E4"/>
    <mergeCell ref="F3:F4"/>
    <mergeCell ref="H3:H4"/>
    <mergeCell ref="K3:K4"/>
    <mergeCell ref="G3:G4"/>
    <mergeCell ref="C3:C4"/>
    <mergeCell ref="D186:W186"/>
    <mergeCell ref="U3:U4"/>
    <mergeCell ref="V3:V4"/>
    <mergeCell ref="W3:W4"/>
    <mergeCell ref="R3:R4"/>
    <mergeCell ref="S3:S4"/>
    <mergeCell ref="T3:T4"/>
    <mergeCell ref="L3:L4"/>
    <mergeCell ref="M3:M4"/>
    <mergeCell ref="N3:N4"/>
    <mergeCell ref="O3:O4"/>
    <mergeCell ref="P3:P4"/>
    <mergeCell ref="Q3:Q4"/>
  </mergeCells>
  <conditionalFormatting sqref="AJ89:AJ109 AJ183:AJ1048576 AJ111:AJ177 AJ1:AJ57">
    <cfRule type="cellIs" dxfId="24" priority="54" operator="lessThan">
      <formula>1</formula>
    </cfRule>
  </conditionalFormatting>
  <conditionalFormatting sqref="AJ178">
    <cfRule type="cellIs" dxfId="23" priority="52" operator="lessThan">
      <formula>1</formula>
    </cfRule>
  </conditionalFormatting>
  <conditionalFormatting sqref="AJ110">
    <cfRule type="cellIs" dxfId="22" priority="50" operator="lessThan">
      <formula>1</formula>
    </cfRule>
  </conditionalFormatting>
  <conditionalFormatting sqref="AA5:AA57 AA89:AA178 AA183">
    <cfRule type="dataBar" priority="57">
      <dataBar>
        <cfvo type="min"/>
        <cfvo type="max"/>
        <color rgb="FF63C384"/>
      </dataBar>
      <extLst>
        <ext xmlns:x14="http://schemas.microsoft.com/office/spreadsheetml/2009/9/main" uri="{B025F937-C7B1-47D3-B67F-A62EFF666E3E}">
          <x14:id>{FAE118AE-7A89-4087-B549-F628317CC04F}</x14:id>
        </ext>
      </extLst>
    </cfRule>
    <cfRule type="cellIs" dxfId="21" priority="58" operator="equal">
      <formula>1</formula>
    </cfRule>
    <cfRule type="cellIs" dxfId="20" priority="59" operator="equal">
      <formula>1</formula>
    </cfRule>
    <cfRule type="cellIs" dxfId="19" priority="60" operator="equal">
      <formula>1</formula>
    </cfRule>
  </conditionalFormatting>
  <conditionalFormatting sqref="AJ58:AJ84">
    <cfRule type="cellIs" dxfId="18" priority="41" operator="lessThan">
      <formula>1</formula>
    </cfRule>
  </conditionalFormatting>
  <conditionalFormatting sqref="AA58:AA88">
    <cfRule type="dataBar" priority="42">
      <dataBar>
        <cfvo type="min"/>
        <cfvo type="max"/>
        <color rgb="FF63C384"/>
      </dataBar>
      <extLst>
        <ext xmlns:x14="http://schemas.microsoft.com/office/spreadsheetml/2009/9/main" uri="{B025F937-C7B1-47D3-B67F-A62EFF666E3E}">
          <x14:id>{DA728196-3821-4C78-BCDD-5FF7E2D56BA3}</x14:id>
        </ext>
      </extLst>
    </cfRule>
    <cfRule type="cellIs" dxfId="17" priority="43" operator="equal">
      <formula>1</formula>
    </cfRule>
    <cfRule type="cellIs" dxfId="16" priority="44" operator="equal">
      <formula>1</formula>
    </cfRule>
    <cfRule type="cellIs" dxfId="15" priority="45" operator="equal">
      <formula>1</formula>
    </cfRule>
  </conditionalFormatting>
  <conditionalFormatting sqref="AJ85">
    <cfRule type="cellIs" dxfId="14" priority="36" operator="lessThan">
      <formula>1</formula>
    </cfRule>
  </conditionalFormatting>
  <conditionalFormatting sqref="AJ86 AJ88">
    <cfRule type="cellIs" dxfId="13" priority="21" operator="lessThan">
      <formula>1</formula>
    </cfRule>
  </conditionalFormatting>
  <conditionalFormatting sqref="AJ179">
    <cfRule type="cellIs" dxfId="12" priority="16" operator="lessThan">
      <formula>1</formula>
    </cfRule>
  </conditionalFormatting>
  <conditionalFormatting sqref="AA179">
    <cfRule type="dataBar" priority="17">
      <dataBar>
        <cfvo type="min"/>
        <cfvo type="max"/>
        <color rgb="FF63C384"/>
      </dataBar>
      <extLst>
        <ext xmlns:x14="http://schemas.microsoft.com/office/spreadsheetml/2009/9/main" uri="{B025F937-C7B1-47D3-B67F-A62EFF666E3E}">
          <x14:id>{DC32DDCE-9F4F-4B54-AA5A-E53606123383}</x14:id>
        </ext>
      </extLst>
    </cfRule>
    <cfRule type="cellIs" dxfId="11" priority="18" operator="equal">
      <formula>1</formula>
    </cfRule>
    <cfRule type="cellIs" dxfId="10" priority="19" operator="equal">
      <formula>1</formula>
    </cfRule>
    <cfRule type="cellIs" dxfId="9" priority="20" operator="equal">
      <formula>1</formula>
    </cfRule>
  </conditionalFormatting>
  <conditionalFormatting sqref="AJ180">
    <cfRule type="cellIs" dxfId="8" priority="11" operator="lessThan">
      <formula>1</formula>
    </cfRule>
  </conditionalFormatting>
  <conditionalFormatting sqref="AA180">
    <cfRule type="dataBar" priority="12">
      <dataBar>
        <cfvo type="min"/>
        <cfvo type="max"/>
        <color rgb="FF63C384"/>
      </dataBar>
      <extLst>
        <ext xmlns:x14="http://schemas.microsoft.com/office/spreadsheetml/2009/9/main" uri="{B025F937-C7B1-47D3-B67F-A62EFF666E3E}">
          <x14:id>{7C8CECDA-6D40-4927-B908-6D746EC47ED6}</x14:id>
        </ext>
      </extLst>
    </cfRule>
    <cfRule type="cellIs" dxfId="7" priority="13" operator="equal">
      <formula>1</formula>
    </cfRule>
    <cfRule type="cellIs" dxfId="6" priority="14" operator="equal">
      <formula>1</formula>
    </cfRule>
    <cfRule type="cellIs" dxfId="5" priority="15" operator="equal">
      <formula>1</formula>
    </cfRule>
  </conditionalFormatting>
  <conditionalFormatting sqref="AJ181:AJ182">
    <cfRule type="cellIs" dxfId="4" priority="6" operator="lessThan">
      <formula>1</formula>
    </cfRule>
  </conditionalFormatting>
  <conditionalFormatting sqref="AA181:AA182">
    <cfRule type="dataBar" priority="7">
      <dataBar>
        <cfvo type="min"/>
        <cfvo type="max"/>
        <color rgb="FF63C384"/>
      </dataBar>
      <extLst>
        <ext xmlns:x14="http://schemas.microsoft.com/office/spreadsheetml/2009/9/main" uri="{B025F937-C7B1-47D3-B67F-A62EFF666E3E}">
          <x14:id>{C1C3055B-BF21-4EE7-8826-91C60528FA42}</x14:id>
        </ext>
      </extLst>
    </cfRule>
    <cfRule type="cellIs" dxfId="3" priority="8" operator="equal">
      <formula>1</formula>
    </cfRule>
    <cfRule type="cellIs" dxfId="2" priority="9" operator="equal">
      <formula>1</formula>
    </cfRule>
    <cfRule type="cellIs" dxfId="1" priority="10" operator="equal">
      <formula>1</formula>
    </cfRule>
  </conditionalFormatting>
  <conditionalFormatting sqref="AJ87">
    <cfRule type="cellIs" dxfId="0" priority="1" operator="lessThan">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89" min="3" max="22" man="1"/>
  </rowBreaks>
  <colBreaks count="1" manualBreakCount="1">
    <brk id="23" max="1048575" man="1"/>
  </colBreaks>
  <ignoredErrors>
    <ignoredError sqref="T89 V89 T111 P111 Q111:R111 P89:R89 V111 V183:V184 T183:T184"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AA89:AA178 AA183</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AA58:AA88</xm:sqref>
        </x14:conditionalFormatting>
        <x14:conditionalFormatting xmlns:xm="http://schemas.microsoft.com/office/excel/2006/main">
          <x14:cfRule type="dataBar" id="{DC32DDCE-9F4F-4B54-AA5A-E53606123383}">
            <x14:dataBar minLength="0" maxLength="100" border="1" negativeBarBorderColorSameAsPositive="0">
              <x14:cfvo type="autoMin"/>
              <x14:cfvo type="autoMax"/>
              <x14:borderColor rgb="FF63C384"/>
              <x14:negativeFillColor rgb="FFFF0000"/>
              <x14:negativeBorderColor rgb="FFFF0000"/>
              <x14:axisColor rgb="FF000000"/>
            </x14:dataBar>
          </x14:cfRule>
          <xm:sqref>AA179</xm:sqref>
        </x14:conditionalFormatting>
        <x14:conditionalFormatting xmlns:xm="http://schemas.microsoft.com/office/excel/2006/main">
          <x14:cfRule type="dataBar" id="{7C8CECDA-6D40-4927-B908-6D746EC47ED6}">
            <x14:dataBar minLength="0" maxLength="100" border="1" negativeBarBorderColorSameAsPositive="0">
              <x14:cfvo type="autoMin"/>
              <x14:cfvo type="autoMax"/>
              <x14:borderColor rgb="FF63C384"/>
              <x14:negativeFillColor rgb="FFFF0000"/>
              <x14:negativeBorderColor rgb="FFFF0000"/>
              <x14:axisColor rgb="FF000000"/>
            </x14:dataBar>
          </x14:cfRule>
          <xm:sqref>AA180</xm:sqref>
        </x14:conditionalFormatting>
        <x14:conditionalFormatting xmlns:xm="http://schemas.microsoft.com/office/excel/2006/main">
          <x14:cfRule type="dataBar" id="{C1C3055B-BF21-4EE7-8826-91C60528FA42}">
            <x14:dataBar minLength="0" maxLength="100" border="1" negativeBarBorderColorSameAsPositive="0">
              <x14:cfvo type="autoMin"/>
              <x14:cfvo type="autoMax"/>
              <x14:borderColor rgb="FF63C384"/>
              <x14:negativeFillColor rgb="FFFF0000"/>
              <x14:negativeBorderColor rgb="FFFF0000"/>
              <x14:axisColor rgb="FF000000"/>
            </x14:dataBar>
          </x14:cfRule>
          <xm:sqref>AA181:AA182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88"/>
  <sheetViews>
    <sheetView rightToLeft="1" tabSelected="1" view="pageBreakPreview" topLeftCell="C167" zoomScaleNormal="83" zoomScaleSheetLayoutView="100" workbookViewId="0">
      <selection activeCell="G189" sqref="G189"/>
    </sheetView>
  </sheetViews>
  <sheetFormatPr defaultColWidth="9.140625" defaultRowHeight="19.5" x14ac:dyDescent="0.55000000000000004"/>
  <cols>
    <col min="1" max="1" width="8.5703125" style="302" hidden="1" customWidth="1"/>
    <col min="2" max="2" width="5.28515625" style="187" hidden="1" customWidth="1"/>
    <col min="3" max="3" width="5.5703125" style="60" bestFit="1" customWidth="1"/>
    <col min="4" max="4" width="38.28515625" style="17" customWidth="1"/>
    <col min="5" max="5" width="23.7109375" style="61" bestFit="1" customWidth="1"/>
    <col min="6" max="6" width="11.140625" style="46" bestFit="1" customWidth="1"/>
    <col min="7" max="7" width="13.5703125" style="47" customWidth="1"/>
    <col min="8" max="8" width="12.7109375" style="47" customWidth="1"/>
    <col min="9" max="9" width="7" style="48" bestFit="1" customWidth="1"/>
    <col min="10" max="10" width="9" style="48" bestFit="1" customWidth="1"/>
    <col min="11" max="11" width="8.5703125" style="87" hidden="1" customWidth="1"/>
    <col min="12" max="12" width="11" style="87" hidden="1" customWidth="1"/>
    <col min="13" max="13" width="11.5703125" style="87" hidden="1" customWidth="1"/>
    <col min="14" max="14" width="6.5703125" style="87" hidden="1" customWidth="1"/>
    <col min="15" max="15" width="9" style="87" hidden="1" customWidth="1"/>
    <col min="16" max="16" width="7.42578125" style="204" hidden="1" customWidth="1"/>
    <col min="17" max="17" width="16.7109375" style="231" hidden="1" customWidth="1"/>
    <col min="18" max="18" width="12" style="1" hidden="1" customWidth="1"/>
    <col min="19" max="19" width="12" style="229" hidden="1" customWidth="1"/>
    <col min="20" max="20" width="7.7109375" style="229" hidden="1" customWidth="1"/>
    <col min="21" max="21" width="34.42578125" style="229" hidden="1" customWidth="1"/>
    <col min="22" max="23" width="9.140625" style="229" hidden="1" customWidth="1"/>
    <col min="24" max="36" width="9.140625" style="229" customWidth="1"/>
    <col min="37" max="16384" width="9.140625" style="229"/>
  </cols>
  <sheetData>
    <row r="1" spans="1:22" ht="23.45" customHeight="1" x14ac:dyDescent="0.55000000000000004">
      <c r="B1" s="190"/>
      <c r="C1" s="413" t="s">
        <v>244</v>
      </c>
      <c r="D1" s="414"/>
      <c r="E1" s="415"/>
      <c r="F1" s="232" t="s">
        <v>640</v>
      </c>
      <c r="G1" s="410" t="s">
        <v>311</v>
      </c>
      <c r="H1" s="411"/>
      <c r="I1" s="411"/>
      <c r="J1" s="412"/>
      <c r="K1" s="179"/>
      <c r="L1" s="179"/>
      <c r="M1" s="179"/>
      <c r="N1" s="179"/>
      <c r="O1" s="179"/>
      <c r="P1" s="199"/>
      <c r="Q1" s="233"/>
    </row>
    <row r="2" spans="1:22" ht="21" x14ac:dyDescent="0.55000000000000004">
      <c r="A2" s="416" t="s">
        <v>393</v>
      </c>
      <c r="B2" s="417" t="s">
        <v>162</v>
      </c>
      <c r="C2" s="418" t="s">
        <v>48</v>
      </c>
      <c r="D2" s="408" t="s">
        <v>49</v>
      </c>
      <c r="E2" s="419" t="s">
        <v>282</v>
      </c>
      <c r="F2" s="409" t="s">
        <v>51</v>
      </c>
      <c r="G2" s="409"/>
      <c r="H2" s="409"/>
      <c r="I2" s="409"/>
      <c r="J2" s="409"/>
      <c r="K2" s="180"/>
      <c r="L2" s="180"/>
      <c r="M2" s="180"/>
      <c r="N2" s="180"/>
      <c r="O2" s="180"/>
      <c r="P2" s="200"/>
      <c r="Q2" s="233"/>
    </row>
    <row r="3" spans="1:22" ht="63" x14ac:dyDescent="0.25">
      <c r="A3" s="416"/>
      <c r="B3" s="417"/>
      <c r="C3" s="418"/>
      <c r="D3" s="408"/>
      <c r="E3" s="419"/>
      <c r="F3" s="344" t="s">
        <v>575</v>
      </c>
      <c r="G3" s="173" t="s">
        <v>228</v>
      </c>
      <c r="H3" s="173" t="s">
        <v>257</v>
      </c>
      <c r="I3" s="174" t="s">
        <v>53</v>
      </c>
      <c r="J3" s="174" t="s">
        <v>54</v>
      </c>
      <c r="K3" s="182" t="s">
        <v>52</v>
      </c>
      <c r="L3" s="183" t="s">
        <v>228</v>
      </c>
      <c r="M3" s="182" t="s">
        <v>257</v>
      </c>
      <c r="N3" s="184" t="s">
        <v>53</v>
      </c>
      <c r="O3" s="184" t="s">
        <v>54</v>
      </c>
      <c r="P3" s="201" t="s">
        <v>24</v>
      </c>
      <c r="Q3" s="234" t="s">
        <v>335</v>
      </c>
    </row>
    <row r="4" spans="1:22" x14ac:dyDescent="0.55000000000000004">
      <c r="A4" s="302">
        <v>11427</v>
      </c>
      <c r="B4" s="188">
        <v>227</v>
      </c>
      <c r="C4" s="178">
        <v>1</v>
      </c>
      <c r="D4" s="178" t="s">
        <v>466</v>
      </c>
      <c r="E4" s="330">
        <v>17029.093069999999</v>
      </c>
      <c r="F4" s="331">
        <v>33.597602350958667</v>
      </c>
      <c r="G4" s="331">
        <v>42.299878679882077</v>
      </c>
      <c r="H4" s="331">
        <v>0.47308373548884181</v>
      </c>
      <c r="I4" s="331">
        <v>0.16662065478445404</v>
      </c>
      <c r="J4" s="331">
        <v>23.462814578885958</v>
      </c>
      <c r="K4" s="177">
        <f t="shared" ref="K4:K35" si="0">E4/$E$88*F4</f>
        <v>2.2613255230665897E-4</v>
      </c>
      <c r="L4" s="177">
        <f t="shared" ref="L4:L35" si="1">E4/$E$88*G4</f>
        <v>2.8470423062408877E-4</v>
      </c>
      <c r="M4" s="177">
        <f t="shared" ref="M4:M35" si="2">E4/$E$88*H4</f>
        <v>3.1841448518664189E-6</v>
      </c>
      <c r="N4" s="177">
        <f t="shared" ref="N4:N35" si="3">E4/$E$88*I4</f>
        <v>1.1214596071418832E-6</v>
      </c>
      <c r="O4" s="177">
        <f t="shared" ref="O4:O35" si="4">E4/$E$88*J4</f>
        <v>1.5791918987546376E-4</v>
      </c>
      <c r="P4" s="202">
        <f t="shared" ref="P4:P35" si="5">SUM(F4:J4)</f>
        <v>99.999999999999986</v>
      </c>
      <c r="Q4" s="233">
        <f>VLOOKUP(B:B,'پیوست 4'!$C$14:$J$176,8,0)</f>
        <v>10148.847632000001</v>
      </c>
      <c r="R4" s="1">
        <f t="shared" ref="R4:R35" si="6">Q4/E4</f>
        <v>0.59597111779717349</v>
      </c>
      <c r="S4" s="229">
        <f t="shared" ref="S4:S35" si="7">R4*100</f>
        <v>59.597111779717352</v>
      </c>
      <c r="T4" s="246">
        <f t="shared" ref="T4:T35" si="8">S4-F4</f>
        <v>25.999509428758685</v>
      </c>
      <c r="U4" s="229" t="str">
        <f>VLOOKUP(D4:D168,پیوست1!$E$5:G246,3,0)</f>
        <v>در اوراق بهادار با درآمد ثابت</v>
      </c>
      <c r="V4" s="229">
        <f>100-P4</f>
        <v>0</v>
      </c>
    </row>
    <row r="5" spans="1:22" x14ac:dyDescent="0.55000000000000004">
      <c r="A5" s="302">
        <v>11626</v>
      </c>
      <c r="B5" s="188">
        <v>272</v>
      </c>
      <c r="C5" s="176">
        <v>2</v>
      </c>
      <c r="D5" s="176" t="s">
        <v>484</v>
      </c>
      <c r="E5" s="332">
        <v>7674977.5785360001</v>
      </c>
      <c r="F5" s="333">
        <v>20.347213659948693</v>
      </c>
      <c r="G5" s="333">
        <v>36.858753195423006</v>
      </c>
      <c r="H5" s="333">
        <v>41.852400694884345</v>
      </c>
      <c r="I5" s="333">
        <v>2.0785441188035125E-3</v>
      </c>
      <c r="J5" s="333">
        <v>0.93955390562515362</v>
      </c>
      <c r="K5" s="177">
        <f t="shared" si="0"/>
        <v>6.1722760425528017E-2</v>
      </c>
      <c r="L5" s="177">
        <f t="shared" si="1"/>
        <v>0.1118100999520588</v>
      </c>
      <c r="M5" s="177">
        <f t="shared" si="2"/>
        <v>0.12695820393375978</v>
      </c>
      <c r="N5" s="177">
        <f t="shared" si="3"/>
        <v>6.3052112600228597E-6</v>
      </c>
      <c r="O5" s="177">
        <f t="shared" si="4"/>
        <v>2.8501131207916332E-3</v>
      </c>
      <c r="P5" s="202">
        <f t="shared" si="5"/>
        <v>100</v>
      </c>
      <c r="Q5" s="233">
        <f>VLOOKUP(B:B,'پیوست 4'!$C$14:$J$176,8,0)</f>
        <v>1573307.348309</v>
      </c>
      <c r="R5" s="1">
        <f t="shared" si="6"/>
        <v>0.20499178430292014</v>
      </c>
      <c r="S5" s="229">
        <f t="shared" si="7"/>
        <v>20.499178430292016</v>
      </c>
      <c r="T5" s="246">
        <f t="shared" si="8"/>
        <v>0.1519647703433229</v>
      </c>
      <c r="U5" s="229" t="str">
        <f>VLOOKUP(D5:D166,پیوست1!$E$5:G233,3,0)</f>
        <v>در اوراق بهادار با درآمد ثابت و قابل معامله</v>
      </c>
    </row>
    <row r="6" spans="1:22" x14ac:dyDescent="0.55000000000000004">
      <c r="A6" s="302">
        <v>11661</v>
      </c>
      <c r="B6" s="188">
        <v>277</v>
      </c>
      <c r="C6" s="178">
        <v>3</v>
      </c>
      <c r="D6" s="178" t="s">
        <v>641</v>
      </c>
      <c r="E6" s="330">
        <v>874127.21233400004</v>
      </c>
      <c r="F6" s="331">
        <v>18.850458387354106</v>
      </c>
      <c r="G6" s="331">
        <v>67.956153005517933</v>
      </c>
      <c r="H6" s="331">
        <v>12.680701652434928</v>
      </c>
      <c r="I6" s="331">
        <v>0</v>
      </c>
      <c r="J6" s="331">
        <v>0.51268695469303027</v>
      </c>
      <c r="K6" s="177">
        <f t="shared" si="0"/>
        <v>6.5126814397356405E-3</v>
      </c>
      <c r="L6" s="177">
        <f t="shared" si="1"/>
        <v>2.3478303142579076E-2</v>
      </c>
      <c r="M6" s="177">
        <f t="shared" si="2"/>
        <v>4.3810802155368643E-3</v>
      </c>
      <c r="N6" s="177">
        <f t="shared" si="3"/>
        <v>0</v>
      </c>
      <c r="O6" s="177">
        <f t="shared" si="4"/>
        <v>1.7712921063308692E-4</v>
      </c>
      <c r="P6" s="202">
        <f t="shared" si="5"/>
        <v>100</v>
      </c>
      <c r="Q6" s="233" t="e">
        <f>VLOOKUP(B:B,'پیوست 4'!$C$14:$J$176,8,0)</f>
        <v>#N/A</v>
      </c>
      <c r="R6" s="1" t="e">
        <f t="shared" si="6"/>
        <v>#N/A</v>
      </c>
      <c r="S6" s="229" t="e">
        <f t="shared" si="7"/>
        <v>#N/A</v>
      </c>
      <c r="T6" s="246" t="e">
        <f t="shared" si="8"/>
        <v>#N/A</v>
      </c>
      <c r="U6" s="229" t="str">
        <f>VLOOKUP(D6:D173,پیوست1!$E$5:G187,3,0)</f>
        <v>در اوراق بهادار با درآمد ثابت</v>
      </c>
    </row>
    <row r="7" spans="1:22" x14ac:dyDescent="0.55000000000000004">
      <c r="A7" s="302">
        <v>11442</v>
      </c>
      <c r="B7" s="188">
        <v>230</v>
      </c>
      <c r="C7" s="176">
        <v>4</v>
      </c>
      <c r="D7" s="176" t="s">
        <v>467</v>
      </c>
      <c r="E7" s="332">
        <v>2888363.5361239999</v>
      </c>
      <c r="F7" s="333">
        <v>17.473270896492473</v>
      </c>
      <c r="G7" s="333">
        <v>71.489452915831464</v>
      </c>
      <c r="H7" s="333">
        <v>5.5773864440106635</v>
      </c>
      <c r="I7" s="333">
        <v>1.0088093175481885E-3</v>
      </c>
      <c r="J7" s="333">
        <v>5.458880934347845</v>
      </c>
      <c r="K7" s="177">
        <f t="shared" si="0"/>
        <v>1.9947539950139297E-2</v>
      </c>
      <c r="L7" s="177">
        <f t="shared" si="1"/>
        <v>8.1612579951382117E-2</v>
      </c>
      <c r="M7" s="177">
        <f t="shared" si="2"/>
        <v>6.3671615674201591E-3</v>
      </c>
      <c r="N7" s="177">
        <f t="shared" si="3"/>
        <v>1.1516598284929428E-6</v>
      </c>
      <c r="O7" s="177">
        <f t="shared" si="4"/>
        <v>6.231875312069696E-3</v>
      </c>
      <c r="P7" s="202">
        <f t="shared" si="5"/>
        <v>100</v>
      </c>
      <c r="Q7" s="233" t="e">
        <f>VLOOKUP(B:B,'پیوست 4'!$C$14:$J$176,8,0)</f>
        <v>#N/A</v>
      </c>
      <c r="R7" s="1" t="e">
        <f t="shared" si="6"/>
        <v>#N/A</v>
      </c>
      <c r="S7" s="229" t="e">
        <f t="shared" si="7"/>
        <v>#N/A</v>
      </c>
      <c r="T7" s="246" t="e">
        <f t="shared" si="8"/>
        <v>#N/A</v>
      </c>
      <c r="U7" s="229" t="str">
        <f>VLOOKUP(D7:D169,پیوست1!$E$5:G195,3,0)</f>
        <v>در اوراق بهادار با درآمد ثابت</v>
      </c>
    </row>
    <row r="8" spans="1:22" x14ac:dyDescent="0.55000000000000004">
      <c r="A8" s="302">
        <v>11725</v>
      </c>
      <c r="B8" s="188">
        <v>289</v>
      </c>
      <c r="C8" s="178">
        <v>5</v>
      </c>
      <c r="D8" s="178" t="s">
        <v>616</v>
      </c>
      <c r="E8" s="330">
        <v>1030835.0421899999</v>
      </c>
      <c r="F8" s="331">
        <v>16.763410686497494</v>
      </c>
      <c r="G8" s="331">
        <v>67.009822396747921</v>
      </c>
      <c r="H8" s="331">
        <v>14.37935575495117</v>
      </c>
      <c r="I8" s="331">
        <v>1.2864259734345664E-2</v>
      </c>
      <c r="J8" s="331">
        <v>1.8345469020690761</v>
      </c>
      <c r="K8" s="177">
        <f t="shared" si="0"/>
        <v>6.8299077576813973E-3</v>
      </c>
      <c r="L8" s="177">
        <f t="shared" si="1"/>
        <v>2.7301777328467152E-2</v>
      </c>
      <c r="M8" s="177">
        <f t="shared" si="2"/>
        <v>5.8585734882882195E-3</v>
      </c>
      <c r="N8" s="177">
        <f t="shared" si="3"/>
        <v>5.2412786991615182E-6</v>
      </c>
      <c r="O8" s="177">
        <f t="shared" si="4"/>
        <v>7.4744849676470582E-4</v>
      </c>
      <c r="P8" s="202">
        <f t="shared" si="5"/>
        <v>100</v>
      </c>
      <c r="Q8" s="233">
        <f>VLOOKUP(B:B,'پیوست 4'!$C$14:$J$176,8,0)</f>
        <v>179353.71752800001</v>
      </c>
      <c r="R8" s="1">
        <f t="shared" si="6"/>
        <v>0.17398876657022119</v>
      </c>
      <c r="S8" s="229">
        <f t="shared" si="7"/>
        <v>17.398876657022118</v>
      </c>
      <c r="T8" s="246">
        <f t="shared" si="8"/>
        <v>0.63546597052462417</v>
      </c>
      <c r="U8" s="229" t="str">
        <f>VLOOKUP(D8:D176,پیوست1!$E$5:G184,3,0)</f>
        <v>در اوراق بهادار با درآمد ثابت و قابل معامله</v>
      </c>
    </row>
    <row r="9" spans="1:22" x14ac:dyDescent="0.55000000000000004">
      <c r="A9" s="302">
        <v>11394</v>
      </c>
      <c r="B9" s="188">
        <v>217</v>
      </c>
      <c r="C9" s="176">
        <v>6</v>
      </c>
      <c r="D9" s="176" t="s">
        <v>460</v>
      </c>
      <c r="E9" s="332">
        <v>4669050.1698789997</v>
      </c>
      <c r="F9" s="333">
        <v>16.57</v>
      </c>
      <c r="G9" s="333">
        <v>45.54</v>
      </c>
      <c r="H9" s="333">
        <v>37.46</v>
      </c>
      <c r="I9" s="333">
        <v>0</v>
      </c>
      <c r="J9" s="333">
        <v>0.43</v>
      </c>
      <c r="K9" s="177">
        <f t="shared" si="0"/>
        <v>3.057836982128766E-2</v>
      </c>
      <c r="L9" s="177">
        <f t="shared" si="1"/>
        <v>8.4039768356152081E-2</v>
      </c>
      <c r="M9" s="177">
        <f t="shared" si="2"/>
        <v>6.9128891581498833E-2</v>
      </c>
      <c r="N9" s="177">
        <f t="shared" si="3"/>
        <v>0</v>
      </c>
      <c r="O9" s="177">
        <f t="shared" si="4"/>
        <v>7.9352438280951682E-4</v>
      </c>
      <c r="P9" s="202">
        <f t="shared" si="5"/>
        <v>100</v>
      </c>
      <c r="Q9" s="233">
        <f>VLOOKUP(B:B,'پیوست 4'!$C$14:$J$176,8,0)</f>
        <v>362315.03013899998</v>
      </c>
      <c r="R9" s="1">
        <f t="shared" si="6"/>
        <v>7.759930113331584E-2</v>
      </c>
      <c r="S9" s="229">
        <f t="shared" si="7"/>
        <v>7.7599301133315839</v>
      </c>
      <c r="T9" s="246">
        <f t="shared" si="8"/>
        <v>-8.8100698866684155</v>
      </c>
      <c r="U9" s="229" t="str">
        <f>VLOOKUP(D9:D171,پیوست1!$E$5:G219,3,0)</f>
        <v>در اوراق بهادار با درآمد ثابت و با پیش بینی سود</v>
      </c>
    </row>
    <row r="10" spans="1:22" x14ac:dyDescent="0.55000000000000004">
      <c r="A10" s="302">
        <v>10915</v>
      </c>
      <c r="B10" s="188">
        <v>105</v>
      </c>
      <c r="C10" s="178">
        <v>7</v>
      </c>
      <c r="D10" s="178" t="s">
        <v>425</v>
      </c>
      <c r="E10" s="330">
        <v>82812030.662965998</v>
      </c>
      <c r="F10" s="331">
        <v>15.781791175825612</v>
      </c>
      <c r="G10" s="331">
        <v>29.069028580266092</v>
      </c>
      <c r="H10" s="331">
        <v>54.147435295801522</v>
      </c>
      <c r="I10" s="331">
        <v>9.6347367674001289E-5</v>
      </c>
      <c r="J10" s="331">
        <v>1.0016486007391019</v>
      </c>
      <c r="K10" s="177">
        <f t="shared" si="0"/>
        <v>0.51655076209699302</v>
      </c>
      <c r="L10" s="177">
        <f t="shared" si="1"/>
        <v>0.95145276599252615</v>
      </c>
      <c r="M10" s="177">
        <f t="shared" si="2"/>
        <v>1.7722892576660059</v>
      </c>
      <c r="N10" s="177">
        <f t="shared" si="3"/>
        <v>3.1535271024419041E-6</v>
      </c>
      <c r="O10" s="177">
        <f t="shared" si="4"/>
        <v>3.278476709650812E-2</v>
      </c>
      <c r="P10" s="202">
        <f t="shared" si="5"/>
        <v>100</v>
      </c>
      <c r="Q10" s="233">
        <f>VLOOKUP(B:B,'پیوست 4'!$C$14:$J$176,8,0)</f>
        <v>13107352.700725</v>
      </c>
      <c r="R10" s="1">
        <f t="shared" si="6"/>
        <v>0.158278363612048</v>
      </c>
      <c r="S10" s="229">
        <f t="shared" si="7"/>
        <v>15.827836361204801</v>
      </c>
      <c r="T10" s="246">
        <f t="shared" si="8"/>
        <v>4.604518537918878E-2</v>
      </c>
      <c r="U10" s="229" t="str">
        <f>VLOOKUP(D10:D172,پیوست1!$E$5:G255,3,0)</f>
        <v>در اوراق بهادار با درآمد ثابت و با پیش بینی سود</v>
      </c>
    </row>
    <row r="11" spans="1:22" x14ac:dyDescent="0.55000000000000004">
      <c r="A11" s="302">
        <v>11256</v>
      </c>
      <c r="B11" s="188">
        <v>164</v>
      </c>
      <c r="C11" s="176">
        <v>8</v>
      </c>
      <c r="D11" s="176" t="s">
        <v>444</v>
      </c>
      <c r="E11" s="332">
        <v>52870.968958999998</v>
      </c>
      <c r="F11" s="333">
        <v>15.625386097953688</v>
      </c>
      <c r="G11" s="333">
        <v>52.300605042830846</v>
      </c>
      <c r="H11" s="333">
        <v>29.283128097110115</v>
      </c>
      <c r="I11" s="333">
        <v>0.11777590001225698</v>
      </c>
      <c r="J11" s="333">
        <v>2.6731048620930911</v>
      </c>
      <c r="K11" s="177">
        <f t="shared" si="0"/>
        <v>3.2652114217535447E-4</v>
      </c>
      <c r="L11" s="177">
        <f t="shared" si="1"/>
        <v>1.0929172046048629E-3</v>
      </c>
      <c r="M11" s="177">
        <f t="shared" si="2"/>
        <v>6.1192474686995392E-4</v>
      </c>
      <c r="N11" s="177">
        <f t="shared" si="3"/>
        <v>2.4611437536105911E-6</v>
      </c>
      <c r="O11" s="177">
        <f t="shared" si="4"/>
        <v>5.5859435872719667E-5</v>
      </c>
      <c r="P11" s="202">
        <f t="shared" si="5"/>
        <v>100</v>
      </c>
      <c r="Q11" s="233">
        <f>VLOOKUP(B:B,'پیوست 4'!$C$14:$J$176,8,0)</f>
        <v>8960.6724699999995</v>
      </c>
      <c r="R11" s="1">
        <f t="shared" si="6"/>
        <v>0.16948190370690497</v>
      </c>
      <c r="S11" s="229">
        <f t="shared" si="7"/>
        <v>16.948190370690497</v>
      </c>
      <c r="T11" s="246">
        <f t="shared" si="8"/>
        <v>1.3228042727368088</v>
      </c>
      <c r="U11" s="229" t="str">
        <f>VLOOKUP(D11:D173,پیوست1!$E$5:G249,3,0)</f>
        <v>در اوراق بهادار با درآمد ثابت و با پیش بینی سود</v>
      </c>
    </row>
    <row r="12" spans="1:22" x14ac:dyDescent="0.55000000000000004">
      <c r="A12" s="302">
        <v>11014</v>
      </c>
      <c r="B12" s="188">
        <v>114</v>
      </c>
      <c r="C12" s="178">
        <v>9</v>
      </c>
      <c r="D12" s="178" t="s">
        <v>431</v>
      </c>
      <c r="E12" s="330">
        <v>7895646</v>
      </c>
      <c r="F12" s="331">
        <v>15.363885862120252</v>
      </c>
      <c r="G12" s="331">
        <v>68.413287339505544</v>
      </c>
      <c r="H12" s="331">
        <v>8.082039847931382</v>
      </c>
      <c r="I12" s="331">
        <v>0</v>
      </c>
      <c r="J12" s="331">
        <v>8.140786950442827</v>
      </c>
      <c r="K12" s="177">
        <f t="shared" si="0"/>
        <v>4.7945960202750555E-2</v>
      </c>
      <c r="L12" s="177">
        <f t="shared" si="1"/>
        <v>0.213496818549432</v>
      </c>
      <c r="M12" s="177">
        <f t="shared" si="2"/>
        <v>2.5221559466368369E-2</v>
      </c>
      <c r="N12" s="177">
        <f t="shared" si="3"/>
        <v>0</v>
      </c>
      <c r="O12" s="177">
        <f t="shared" si="4"/>
        <v>2.5404891096420711E-2</v>
      </c>
      <c r="P12" s="202">
        <f t="shared" si="5"/>
        <v>100.00000000000001</v>
      </c>
      <c r="Q12" s="233">
        <f>VLOOKUP(B:B,'پیوست 4'!$C$14:$J$176,8,0)</f>
        <v>416749.95909600001</v>
      </c>
      <c r="R12" s="1">
        <f t="shared" si="6"/>
        <v>5.2782249748278991E-2</v>
      </c>
      <c r="S12" s="229">
        <f t="shared" si="7"/>
        <v>5.2782249748278991</v>
      </c>
      <c r="T12" s="246">
        <f t="shared" si="8"/>
        <v>-10.085660887292352</v>
      </c>
      <c r="U12" s="229" t="str">
        <f>VLOOKUP(D12:D173,پیوست1!$E$5:G214,3,0)</f>
        <v>در اوراق بهادار با درامد ثابت و با پیش بینی سود</v>
      </c>
      <c r="V12" s="229">
        <f>100-P12</f>
        <v>0</v>
      </c>
    </row>
    <row r="13" spans="1:22" x14ac:dyDescent="0.55000000000000004">
      <c r="A13" s="302">
        <v>11517</v>
      </c>
      <c r="B13" s="188">
        <v>250</v>
      </c>
      <c r="C13" s="176">
        <v>10</v>
      </c>
      <c r="D13" s="176" t="s">
        <v>475</v>
      </c>
      <c r="E13" s="332">
        <v>76592057.787613004</v>
      </c>
      <c r="F13" s="333">
        <v>14.444019933063831</v>
      </c>
      <c r="G13" s="333">
        <v>38.266325335598182</v>
      </c>
      <c r="H13" s="333">
        <v>46.045011463975307</v>
      </c>
      <c r="I13" s="333">
        <v>0</v>
      </c>
      <c r="J13" s="333">
        <v>1.244643267362683</v>
      </c>
      <c r="K13" s="177">
        <f t="shared" si="0"/>
        <v>0.4372553145497447</v>
      </c>
      <c r="L13" s="177">
        <f t="shared" si="1"/>
        <v>1.158413945620377</v>
      </c>
      <c r="M13" s="177">
        <f t="shared" si="2"/>
        <v>1.3938935327165856</v>
      </c>
      <c r="N13" s="177">
        <f t="shared" si="3"/>
        <v>0</v>
      </c>
      <c r="O13" s="177">
        <f t="shared" si="4"/>
        <v>3.7678353110487006E-2</v>
      </c>
      <c r="P13" s="202">
        <f t="shared" si="5"/>
        <v>100</v>
      </c>
      <c r="Q13" s="233">
        <f>VLOOKUP(B:B,'پیوست 4'!$C$14:$J$176,8,0)</f>
        <v>10500728.965705</v>
      </c>
      <c r="R13" s="1">
        <f t="shared" si="6"/>
        <v>0.13709944959075443</v>
      </c>
      <c r="S13" s="229">
        <f t="shared" si="7"/>
        <v>13.709944959075443</v>
      </c>
      <c r="T13" s="246">
        <f t="shared" si="8"/>
        <v>-0.73407497398838828</v>
      </c>
      <c r="U13" s="229" t="str">
        <f>VLOOKUP(D13:D175,پیوست1!$E$5:G198,3,0)</f>
        <v>در اوراق بهادار با درآمد ثابت و با پیش بینی سود</v>
      </c>
    </row>
    <row r="14" spans="1:22" x14ac:dyDescent="0.55000000000000004">
      <c r="A14" s="302">
        <v>10720</v>
      </c>
      <c r="B14" s="188">
        <v>53</v>
      </c>
      <c r="C14" s="178">
        <v>11</v>
      </c>
      <c r="D14" s="178" t="s">
        <v>415</v>
      </c>
      <c r="E14" s="330">
        <v>5048831.4583769999</v>
      </c>
      <c r="F14" s="331">
        <v>14.383720037434415</v>
      </c>
      <c r="G14" s="331">
        <v>81.930813117044167</v>
      </c>
      <c r="H14" s="331">
        <v>1.8814854780072685</v>
      </c>
      <c r="I14" s="331">
        <v>0.42846370212647494</v>
      </c>
      <c r="J14" s="331">
        <v>1.3755176653876691</v>
      </c>
      <c r="K14" s="177">
        <f t="shared" si="0"/>
        <v>2.8702873334470753E-2</v>
      </c>
      <c r="L14" s="177">
        <f t="shared" si="1"/>
        <v>0.16349384894647678</v>
      </c>
      <c r="M14" s="177">
        <f t="shared" si="2"/>
        <v>3.7545252003890741E-3</v>
      </c>
      <c r="N14" s="177">
        <f t="shared" si="3"/>
        <v>8.5500408368266629E-4</v>
      </c>
      <c r="O14" s="177">
        <f t="shared" si="4"/>
        <v>2.7448608020871467E-3</v>
      </c>
      <c r="P14" s="202">
        <f t="shared" si="5"/>
        <v>100</v>
      </c>
      <c r="Q14" s="233">
        <f>VLOOKUP(B:B,'پیوست 4'!$C$14:$J$176,8,0)</f>
        <v>741500.98332100001</v>
      </c>
      <c r="R14" s="1">
        <f t="shared" si="6"/>
        <v>0.14686586182050199</v>
      </c>
      <c r="S14" s="229">
        <f t="shared" si="7"/>
        <v>14.686586182050199</v>
      </c>
      <c r="T14" s="246">
        <f t="shared" si="8"/>
        <v>0.30286614461578409</v>
      </c>
      <c r="U14" s="229" t="str">
        <f>VLOOKUP(D14:D180,پیوست1!$E$5:G202,3,0)</f>
        <v>در اوراق بهادار با درآمد ثابت و با پیس بینی سود</v>
      </c>
    </row>
    <row r="15" spans="1:22" x14ac:dyDescent="0.55000000000000004">
      <c r="A15" s="302">
        <v>11405</v>
      </c>
      <c r="B15" s="188">
        <v>218</v>
      </c>
      <c r="C15" s="176">
        <v>12</v>
      </c>
      <c r="D15" s="176" t="s">
        <v>411</v>
      </c>
      <c r="E15" s="332">
        <v>20087700.916526999</v>
      </c>
      <c r="F15" s="333">
        <v>14.10361884091224</v>
      </c>
      <c r="G15" s="333">
        <v>47.581903920983962</v>
      </c>
      <c r="H15" s="333">
        <v>34.735221951018296</v>
      </c>
      <c r="I15" s="333">
        <v>1.1231593204988795</v>
      </c>
      <c r="J15" s="333">
        <v>2.456095966586628</v>
      </c>
      <c r="K15" s="177">
        <f t="shared" si="0"/>
        <v>0.11197577470882722</v>
      </c>
      <c r="L15" s="177">
        <f t="shared" si="1"/>
        <v>0.3777768396730537</v>
      </c>
      <c r="M15" s="177">
        <f t="shared" si="2"/>
        <v>0.27578052353240967</v>
      </c>
      <c r="N15" s="177">
        <f t="shared" si="3"/>
        <v>8.9173308250130815E-3</v>
      </c>
      <c r="O15" s="177">
        <f t="shared" si="4"/>
        <v>1.9500190108652612E-2</v>
      </c>
      <c r="P15" s="202">
        <f t="shared" si="5"/>
        <v>100.00000000000001</v>
      </c>
      <c r="Q15" s="233">
        <f>VLOOKUP(B:B,'پیوست 4'!$C$14:$J$176,8,0)</f>
        <v>3144586.5986290001</v>
      </c>
      <c r="R15" s="1">
        <f t="shared" si="6"/>
        <v>0.15654288221913021</v>
      </c>
      <c r="S15" s="229">
        <f t="shared" si="7"/>
        <v>15.654288221913021</v>
      </c>
      <c r="T15" s="246">
        <f t="shared" si="8"/>
        <v>1.5506693810007803</v>
      </c>
      <c r="U15" s="229" t="str">
        <f>VLOOKUP(D15:D179,پیوست1!$E$5:G194,3,0)</f>
        <v>در اوراق بهادار با درآمد ثابت و با پیش بینی سود</v>
      </c>
    </row>
    <row r="16" spans="1:22" x14ac:dyDescent="0.55000000000000004">
      <c r="A16" s="302">
        <v>11621</v>
      </c>
      <c r="B16" s="188">
        <v>271</v>
      </c>
      <c r="C16" s="178">
        <v>13</v>
      </c>
      <c r="D16" s="178" t="s">
        <v>483</v>
      </c>
      <c r="E16" s="330">
        <v>2401734.7877119998</v>
      </c>
      <c r="F16" s="331">
        <v>13.984181705395592</v>
      </c>
      <c r="G16" s="331">
        <v>43.093980101613454</v>
      </c>
      <c r="H16" s="331">
        <v>41.951673004321123</v>
      </c>
      <c r="I16" s="331">
        <v>1.5905030070032531E-4</v>
      </c>
      <c r="J16" s="331">
        <v>0.97000613836913141</v>
      </c>
      <c r="K16" s="177">
        <f t="shared" si="0"/>
        <v>1.3274720533642257E-2</v>
      </c>
      <c r="L16" s="177">
        <f t="shared" si="1"/>
        <v>4.0907688028005082E-2</v>
      </c>
      <c r="M16" s="177">
        <f t="shared" si="2"/>
        <v>3.9823333734017252E-2</v>
      </c>
      <c r="N16" s="177">
        <f t="shared" si="3"/>
        <v>1.5098118267255858E-7</v>
      </c>
      <c r="O16" s="177">
        <f t="shared" si="4"/>
        <v>9.2079470032912321E-4</v>
      </c>
      <c r="P16" s="202">
        <f t="shared" si="5"/>
        <v>100</v>
      </c>
      <c r="Q16" s="233" t="e">
        <f>VLOOKUP(B:B,'پیوست 4'!$C$14:$J$176,8,0)</f>
        <v>#N/A</v>
      </c>
      <c r="R16" s="1" t="e">
        <f t="shared" si="6"/>
        <v>#N/A</v>
      </c>
      <c r="S16" s="229" t="e">
        <f t="shared" si="7"/>
        <v>#N/A</v>
      </c>
      <c r="T16" s="246" t="e">
        <f t="shared" si="8"/>
        <v>#N/A</v>
      </c>
      <c r="U16" s="229" t="str">
        <f>VLOOKUP(D16:D181,پیوست1!$E$5:G193,3,0)</f>
        <v>در اوراق بهادار با درآمد ثابت</v>
      </c>
    </row>
    <row r="17" spans="1:22" x14ac:dyDescent="0.55000000000000004">
      <c r="A17" s="302">
        <v>11145</v>
      </c>
      <c r="B17" s="188">
        <v>132</v>
      </c>
      <c r="C17" s="176">
        <v>14</v>
      </c>
      <c r="D17" s="176" t="s">
        <v>437</v>
      </c>
      <c r="E17" s="332">
        <v>109069978.526812</v>
      </c>
      <c r="F17" s="333">
        <v>13.766400099596494</v>
      </c>
      <c r="G17" s="333">
        <v>29.914470958930984</v>
      </c>
      <c r="H17" s="333">
        <v>54.70040267160536</v>
      </c>
      <c r="I17" s="333">
        <v>5.8187904750098107E-2</v>
      </c>
      <c r="J17" s="333">
        <v>1.5605383651170641</v>
      </c>
      <c r="K17" s="177">
        <f t="shared" si="0"/>
        <v>0.59345650554560936</v>
      </c>
      <c r="L17" s="177">
        <f t="shared" si="1"/>
        <v>1.2895845879892125</v>
      </c>
      <c r="M17" s="177">
        <f t="shared" si="2"/>
        <v>2.3580826931203411</v>
      </c>
      <c r="N17" s="177">
        <f t="shared" si="3"/>
        <v>2.5084256136813977E-3</v>
      </c>
      <c r="O17" s="177">
        <f t="shared" si="4"/>
        <v>6.7273334948282984E-2</v>
      </c>
      <c r="P17" s="202">
        <f t="shared" si="5"/>
        <v>100.00000000000001</v>
      </c>
      <c r="Q17" s="233">
        <f>VLOOKUP(B:B,'پیوست 4'!$C$14:$J$176,8,0)</f>
        <v>13620777.793195</v>
      </c>
      <c r="R17" s="1">
        <f t="shared" si="6"/>
        <v>0.12488108989447255</v>
      </c>
      <c r="S17" s="229">
        <f t="shared" si="7"/>
        <v>12.488108989447255</v>
      </c>
      <c r="T17" s="246">
        <f t="shared" si="8"/>
        <v>-1.2782911101492385</v>
      </c>
      <c r="U17" s="229" t="str">
        <f>VLOOKUP(D17:D181,پیوست1!$E$5:G252,3,0)</f>
        <v>در اوراق بهادار با درآمد ثابت و با پیش بینی سود</v>
      </c>
      <c r="V17" s="229">
        <f>100-P17</f>
        <v>0</v>
      </c>
    </row>
    <row r="18" spans="1:22" x14ac:dyDescent="0.55000000000000004">
      <c r="A18" s="302">
        <v>10895</v>
      </c>
      <c r="B18" s="188">
        <v>102</v>
      </c>
      <c r="C18" s="178">
        <v>15</v>
      </c>
      <c r="D18" s="178" t="s">
        <v>424</v>
      </c>
      <c r="E18" s="330">
        <v>4614392</v>
      </c>
      <c r="F18" s="331">
        <v>13.717434099818975</v>
      </c>
      <c r="G18" s="331">
        <v>78.942580529569497</v>
      </c>
      <c r="H18" s="331">
        <v>7.0758334427736997</v>
      </c>
      <c r="I18" s="331">
        <v>1.093435584039638E-4</v>
      </c>
      <c r="J18" s="331">
        <v>0.2640425842794189</v>
      </c>
      <c r="K18" s="177">
        <f t="shared" si="0"/>
        <v>2.5017888238674381E-2</v>
      </c>
      <c r="L18" s="177">
        <f t="shared" si="1"/>
        <v>0.14397566210924134</v>
      </c>
      <c r="M18" s="177">
        <f t="shared" si="2"/>
        <v>1.2904921501982873E-2</v>
      </c>
      <c r="N18" s="177">
        <f t="shared" si="3"/>
        <v>1.9942103631505189E-7</v>
      </c>
      <c r="O18" s="177">
        <f t="shared" si="4"/>
        <v>4.8156147976977976E-4</v>
      </c>
      <c r="P18" s="202">
        <f t="shared" si="5"/>
        <v>100</v>
      </c>
      <c r="Q18" s="233">
        <f>VLOOKUP(B:B,'پیوست 4'!$C$14:$J$176,8,0)</f>
        <v>181731.67041200001</v>
      </c>
      <c r="R18" s="1">
        <f t="shared" si="6"/>
        <v>3.9383665369565481E-2</v>
      </c>
      <c r="S18" s="229">
        <f t="shared" si="7"/>
        <v>3.9383665369565479</v>
      </c>
      <c r="T18" s="246">
        <f t="shared" si="8"/>
        <v>-9.7790675628624264</v>
      </c>
      <c r="U18" s="229" t="str">
        <f>VLOOKUP(D18:D179,پیوست1!$E$5:G196,3,0)</f>
        <v>در اوراق بهادار با درآمد ثابت و با پیش بینی سود</v>
      </c>
    </row>
    <row r="19" spans="1:22" x14ac:dyDescent="0.55000000000000004">
      <c r="A19" s="302">
        <v>11416</v>
      </c>
      <c r="B19" s="188">
        <v>231</v>
      </c>
      <c r="C19" s="176">
        <v>16</v>
      </c>
      <c r="D19" s="176" t="s">
        <v>468</v>
      </c>
      <c r="E19" s="332">
        <v>59163785.821569003</v>
      </c>
      <c r="F19" s="333">
        <v>13.643219237967916</v>
      </c>
      <c r="G19" s="333">
        <v>32.200387678686788</v>
      </c>
      <c r="H19" s="333">
        <v>52.798704465593467</v>
      </c>
      <c r="I19" s="333">
        <v>1.5141214491571481E-3</v>
      </c>
      <c r="J19" s="333">
        <v>1.3561744963026769</v>
      </c>
      <c r="K19" s="177">
        <f t="shared" si="0"/>
        <v>0.31903335726367299</v>
      </c>
      <c r="L19" s="177">
        <f t="shared" si="1"/>
        <v>0.75297461743738447</v>
      </c>
      <c r="M19" s="177">
        <f t="shared" si="2"/>
        <v>1.2346461382042315</v>
      </c>
      <c r="N19" s="177">
        <f t="shared" si="3"/>
        <v>3.540625132558459E-5</v>
      </c>
      <c r="O19" s="177">
        <f t="shared" si="4"/>
        <v>3.1712816091582267E-2</v>
      </c>
      <c r="P19" s="202">
        <f t="shared" si="5"/>
        <v>100.00000000000001</v>
      </c>
      <c r="Q19" s="233">
        <f>VLOOKUP(B:B,'پیوست 4'!$C$14:$J$176,8,0)</f>
        <v>7317459.2204649998</v>
      </c>
      <c r="R19" s="1">
        <f t="shared" si="6"/>
        <v>0.12368138919530257</v>
      </c>
      <c r="S19" s="229">
        <f t="shared" si="7"/>
        <v>12.368138919530256</v>
      </c>
      <c r="T19" s="246">
        <f t="shared" si="8"/>
        <v>-1.2750803184376593</v>
      </c>
      <c r="U19" s="229" t="str">
        <f>VLOOKUP(D19:D183,پیوست1!$E$5:G239,3,0)</f>
        <v>در اوراق بهادار با درآمد ثابت و قابل معامله</v>
      </c>
      <c r="V19" s="229">
        <v>1.7831999999999937</v>
      </c>
    </row>
    <row r="20" spans="1:22" x14ac:dyDescent="0.55000000000000004">
      <c r="A20" s="302">
        <v>10919</v>
      </c>
      <c r="B20" s="188">
        <v>104</v>
      </c>
      <c r="C20" s="178">
        <v>17</v>
      </c>
      <c r="D20" s="178" t="s">
        <v>400</v>
      </c>
      <c r="E20" s="330">
        <v>297984115.47293901</v>
      </c>
      <c r="F20" s="331">
        <v>13.525502687719884</v>
      </c>
      <c r="G20" s="331">
        <v>20.36592107570204</v>
      </c>
      <c r="H20" s="331">
        <v>64.794963392334523</v>
      </c>
      <c r="I20" s="331">
        <v>7.1240099711218492E-5</v>
      </c>
      <c r="J20" s="331">
        <v>1.3135416041438353</v>
      </c>
      <c r="K20" s="177">
        <f t="shared" si="0"/>
        <v>1.5929781130819862</v>
      </c>
      <c r="L20" s="177">
        <f t="shared" si="1"/>
        <v>2.3986144748471165</v>
      </c>
      <c r="M20" s="177">
        <f t="shared" si="2"/>
        <v>7.6312844635083676</v>
      </c>
      <c r="N20" s="177">
        <f t="shared" si="3"/>
        <v>8.3903661278914283E-6</v>
      </c>
      <c r="O20" s="177">
        <f t="shared" si="4"/>
        <v>0.15470353112446678</v>
      </c>
      <c r="P20" s="202">
        <f t="shared" si="5"/>
        <v>100</v>
      </c>
      <c r="Q20" s="233">
        <f>VLOOKUP(B:B,'پیوست 4'!$C$14:$J$176,8,0)</f>
        <v>48623119.351447999</v>
      </c>
      <c r="R20" s="1">
        <f t="shared" si="6"/>
        <v>0.16317352780458405</v>
      </c>
      <c r="S20" s="229">
        <f t="shared" si="7"/>
        <v>16.317352780458407</v>
      </c>
      <c r="T20" s="246">
        <f t="shared" si="8"/>
        <v>2.7918500927385228</v>
      </c>
      <c r="U20" s="229" t="str">
        <f>VLOOKUP(D20:D184,پیوست1!$E$5:G208,3,0)</f>
        <v>در اوراق بهادار با درآمد ثابت و با پیش بینی سود</v>
      </c>
      <c r="V20" s="229">
        <f>100-P20</f>
        <v>0</v>
      </c>
    </row>
    <row r="21" spans="1:22" x14ac:dyDescent="0.55000000000000004">
      <c r="A21" s="302">
        <v>11495</v>
      </c>
      <c r="B21" s="188">
        <v>248</v>
      </c>
      <c r="C21" s="176">
        <v>18</v>
      </c>
      <c r="D21" s="176" t="s">
        <v>401</v>
      </c>
      <c r="E21" s="332">
        <v>49082651.813616998</v>
      </c>
      <c r="F21" s="333">
        <v>13.405045387552804</v>
      </c>
      <c r="G21" s="333">
        <v>32.213409195287497</v>
      </c>
      <c r="H21" s="333">
        <v>52.380608539984607</v>
      </c>
      <c r="I21" s="333">
        <v>3.5490168646305998E-4</v>
      </c>
      <c r="J21" s="333">
        <v>2.0005819754886316</v>
      </c>
      <c r="K21" s="177">
        <f t="shared" si="0"/>
        <v>0.26005163412924054</v>
      </c>
      <c r="L21" s="177">
        <f t="shared" si="1"/>
        <v>0.6249251278094875</v>
      </c>
      <c r="M21" s="177">
        <f t="shared" si="2"/>
        <v>1.0161593977261265</v>
      </c>
      <c r="N21" s="177">
        <f t="shared" si="3"/>
        <v>6.8849273427779771E-6</v>
      </c>
      <c r="O21" s="177">
        <f t="shared" si="4"/>
        <v>3.8810358107284219E-2</v>
      </c>
      <c r="P21" s="202">
        <f t="shared" si="5"/>
        <v>100</v>
      </c>
      <c r="Q21" s="233">
        <f>VLOOKUP(B:B,'پیوست 4'!$C$14:$J$176,8,0)</f>
        <v>2578803.4850809998</v>
      </c>
      <c r="R21" s="1">
        <f t="shared" si="6"/>
        <v>5.2540019534265715E-2</v>
      </c>
      <c r="S21" s="229">
        <f t="shared" si="7"/>
        <v>5.2540019534265712</v>
      </c>
      <c r="T21" s="246">
        <f t="shared" si="8"/>
        <v>-8.1510434341262332</v>
      </c>
      <c r="U21" s="229" t="str">
        <f>VLOOKUP(D21:D185,پیوست1!$E$5:G204,3,0)</f>
        <v>در اوراق بهادار با درآمد ثابت و با پیش بینی سود</v>
      </c>
    </row>
    <row r="22" spans="1:22" x14ac:dyDescent="0.55000000000000004">
      <c r="A22" s="302">
        <v>11420</v>
      </c>
      <c r="B22" s="188">
        <v>223</v>
      </c>
      <c r="C22" s="178">
        <v>19</v>
      </c>
      <c r="D22" s="178" t="s">
        <v>463</v>
      </c>
      <c r="E22" s="330">
        <v>359984.21911000001</v>
      </c>
      <c r="F22" s="331">
        <v>13.381347571224127</v>
      </c>
      <c r="G22" s="331">
        <v>80.38427160427581</v>
      </c>
      <c r="H22" s="331">
        <v>5.890784136202087</v>
      </c>
      <c r="I22" s="331">
        <v>5.0050334344034032E-2</v>
      </c>
      <c r="J22" s="331">
        <v>0.29354635395394224</v>
      </c>
      <c r="K22" s="177">
        <f t="shared" si="0"/>
        <v>1.903910784529764E-3</v>
      </c>
      <c r="L22" s="177">
        <f t="shared" si="1"/>
        <v>1.1437150167376592E-2</v>
      </c>
      <c r="M22" s="177">
        <f t="shared" si="2"/>
        <v>8.3814633664926208E-4</v>
      </c>
      <c r="N22" s="177">
        <f t="shared" si="3"/>
        <v>7.1212088931794749E-6</v>
      </c>
      <c r="O22" s="177">
        <f t="shared" si="4"/>
        <v>4.1766052789343622E-5</v>
      </c>
      <c r="P22" s="202">
        <f t="shared" si="5"/>
        <v>100</v>
      </c>
      <c r="Q22" s="233" t="e">
        <f>VLOOKUP(B:B,'پیوست 4'!$C$14:$J$176,8,0)</f>
        <v>#N/A</v>
      </c>
      <c r="R22" s="1" t="e">
        <f t="shared" si="6"/>
        <v>#N/A</v>
      </c>
      <c r="S22" s="229" t="e">
        <f t="shared" si="7"/>
        <v>#N/A</v>
      </c>
      <c r="T22" s="246" t="e">
        <f t="shared" si="8"/>
        <v>#N/A</v>
      </c>
      <c r="U22" s="229" t="str">
        <f>VLOOKUP(D22:D186,پیوست1!$E$5:G220,3,0)</f>
        <v>در اوارق بهادار با درآمد ثابت</v>
      </c>
    </row>
    <row r="23" spans="1:22" x14ac:dyDescent="0.55000000000000004">
      <c r="A23" s="302">
        <v>10837</v>
      </c>
      <c r="B23" s="188">
        <v>1</v>
      </c>
      <c r="C23" s="176">
        <v>20</v>
      </c>
      <c r="D23" s="176" t="s">
        <v>421</v>
      </c>
      <c r="E23" s="332">
        <v>38660929.455554999</v>
      </c>
      <c r="F23" s="333">
        <v>13.155324093784609</v>
      </c>
      <c r="G23" s="333">
        <v>57.403833703284768</v>
      </c>
      <c r="H23" s="333">
        <v>26.04327170163436</v>
      </c>
      <c r="I23" s="333">
        <v>2.527677684271818</v>
      </c>
      <c r="J23" s="333">
        <v>0.86989281702444043</v>
      </c>
      <c r="K23" s="177">
        <f t="shared" si="0"/>
        <v>0.20101900659341096</v>
      </c>
      <c r="L23" s="177">
        <f t="shared" si="1"/>
        <v>0.87715525238481429</v>
      </c>
      <c r="M23" s="177">
        <f t="shared" si="2"/>
        <v>0.39795238555759033</v>
      </c>
      <c r="N23" s="177">
        <f t="shared" si="3"/>
        <v>3.8624001465742498E-2</v>
      </c>
      <c r="O23" s="177">
        <f t="shared" si="4"/>
        <v>1.3292336142719121E-2</v>
      </c>
      <c r="P23" s="202">
        <f t="shared" si="5"/>
        <v>100</v>
      </c>
      <c r="Q23" s="233">
        <f>VLOOKUP(B:B,'پیوست 4'!$C$14:$J$176,8,0)</f>
        <v>3493916.7982129999</v>
      </c>
      <c r="R23" s="1">
        <f t="shared" si="6"/>
        <v>9.0373326441353208E-2</v>
      </c>
      <c r="S23" s="229">
        <f t="shared" si="7"/>
        <v>9.0373326441353203</v>
      </c>
      <c r="T23" s="246">
        <f t="shared" si="8"/>
        <v>-4.1179914496492884</v>
      </c>
      <c r="U23" s="229" t="str">
        <f>VLOOKUP(D23:D185,پیوست1!$E$5:G212,3,0)</f>
        <v>در اوراق بهادار با درآمد ثابت و با پیش بینی سود</v>
      </c>
    </row>
    <row r="24" spans="1:22" x14ac:dyDescent="0.55000000000000004">
      <c r="A24" s="302">
        <v>10778</v>
      </c>
      <c r="B24" s="188">
        <v>2</v>
      </c>
      <c r="C24" s="178">
        <v>21</v>
      </c>
      <c r="D24" s="178" t="s">
        <v>419</v>
      </c>
      <c r="E24" s="330">
        <v>2928536.8431799999</v>
      </c>
      <c r="F24" s="331">
        <v>13.010067269554723</v>
      </c>
      <c r="G24" s="331">
        <v>24.305632205270342</v>
      </c>
      <c r="H24" s="331">
        <v>60.212841550603223</v>
      </c>
      <c r="I24" s="331">
        <v>1.7002542507661703E-5</v>
      </c>
      <c r="J24" s="331">
        <v>2.4714419720292016</v>
      </c>
      <c r="K24" s="177">
        <f t="shared" si="0"/>
        <v>1.5058909181280571E-2</v>
      </c>
      <c r="L24" s="177">
        <f t="shared" si="1"/>
        <v>2.8133314024386392E-2</v>
      </c>
      <c r="M24" s="177">
        <f t="shared" si="2"/>
        <v>6.9695236286691761E-2</v>
      </c>
      <c r="N24" s="177">
        <f t="shared" si="3"/>
        <v>1.9680124488895368E-8</v>
      </c>
      <c r="O24" s="177">
        <f t="shared" si="4"/>
        <v>2.8606477916287118E-3</v>
      </c>
      <c r="P24" s="202">
        <f t="shared" si="5"/>
        <v>100</v>
      </c>
      <c r="Q24" s="233">
        <f>VLOOKUP(B:B,'پیوست 4'!$C$14:$J$176,8,0)</f>
        <v>443806.50793899997</v>
      </c>
      <c r="R24" s="1">
        <f t="shared" si="6"/>
        <v>0.15154547533610177</v>
      </c>
      <c r="S24" s="229">
        <f t="shared" si="7"/>
        <v>15.154547533610177</v>
      </c>
      <c r="T24" s="246">
        <f t="shared" si="8"/>
        <v>2.1444802640554546</v>
      </c>
      <c r="U24" s="229" t="str">
        <f>VLOOKUP(D24:D188,پیوست1!$E$5:G177,3,0)</f>
        <v>در اوراق بهادار با درآمد ثابت و با پیش بینی سود</v>
      </c>
    </row>
    <row r="25" spans="1:22" x14ac:dyDescent="0.55000000000000004">
      <c r="A25" s="302">
        <v>11411</v>
      </c>
      <c r="B25" s="188">
        <v>220</v>
      </c>
      <c r="C25" s="176">
        <v>22</v>
      </c>
      <c r="D25" s="176" t="s">
        <v>461</v>
      </c>
      <c r="E25" s="332">
        <v>999809</v>
      </c>
      <c r="F25" s="333">
        <v>12.61376949369081</v>
      </c>
      <c r="G25" s="333">
        <v>39.744756234992565</v>
      </c>
      <c r="H25" s="333">
        <v>43.982997980651994</v>
      </c>
      <c r="I25" s="333">
        <v>2.9151258947620998E-2</v>
      </c>
      <c r="J25" s="333">
        <v>3.6293250317170114</v>
      </c>
      <c r="K25" s="177">
        <f t="shared" si="0"/>
        <v>4.9845414524812568E-3</v>
      </c>
      <c r="L25" s="177">
        <f t="shared" si="1"/>
        <v>1.5705803492855504E-2</v>
      </c>
      <c r="M25" s="177">
        <f t="shared" si="2"/>
        <v>1.7380615425754916E-2</v>
      </c>
      <c r="N25" s="177">
        <f t="shared" si="3"/>
        <v>1.1519606307148023E-5</v>
      </c>
      <c r="O25" s="177">
        <f t="shared" si="4"/>
        <v>1.4341883347535295E-3</v>
      </c>
      <c r="P25" s="202">
        <f t="shared" si="5"/>
        <v>100.00000000000001</v>
      </c>
      <c r="Q25" s="233" t="e">
        <f>VLOOKUP(B:B,'پیوست 4'!$C$14:$J$176,8,0)</f>
        <v>#N/A</v>
      </c>
      <c r="R25" s="1" t="e">
        <f t="shared" si="6"/>
        <v>#N/A</v>
      </c>
      <c r="S25" s="229" t="e">
        <f t="shared" si="7"/>
        <v>#N/A</v>
      </c>
      <c r="T25" s="246" t="e">
        <f t="shared" si="8"/>
        <v>#N/A</v>
      </c>
      <c r="U25" s="229" t="str">
        <f>VLOOKUP(D25:D188,پیوست1!$E$5:G206,3,0)</f>
        <v>در اوارق بهادار با درآمد ثابت</v>
      </c>
    </row>
    <row r="26" spans="1:22" x14ac:dyDescent="0.55000000000000004">
      <c r="A26" s="302">
        <v>11217</v>
      </c>
      <c r="B26" s="188">
        <v>154</v>
      </c>
      <c r="C26" s="178">
        <v>23</v>
      </c>
      <c r="D26" s="178" t="s">
        <v>443</v>
      </c>
      <c r="E26" s="330">
        <v>14566759.285096999</v>
      </c>
      <c r="F26" s="331">
        <v>12.462278986854058</v>
      </c>
      <c r="G26" s="331">
        <v>42.646303996604246</v>
      </c>
      <c r="H26" s="331">
        <v>42.974576883834523</v>
      </c>
      <c r="I26" s="331">
        <v>8.3296151693408968E-2</v>
      </c>
      <c r="J26" s="331">
        <v>1.833543981013769</v>
      </c>
      <c r="K26" s="177">
        <f t="shared" si="0"/>
        <v>7.1750295297256142E-2</v>
      </c>
      <c r="L26" s="177">
        <f t="shared" si="1"/>
        <v>0.24553172885317812</v>
      </c>
      <c r="M26" s="177">
        <f t="shared" si="2"/>
        <v>0.24742172639068319</v>
      </c>
      <c r="N26" s="177">
        <f t="shared" si="3"/>
        <v>4.7956906497050207E-4</v>
      </c>
      <c r="O26" s="177">
        <f t="shared" si="4"/>
        <v>1.0556441740472905E-2</v>
      </c>
      <c r="P26" s="202">
        <f t="shared" si="5"/>
        <v>100.00000000000001</v>
      </c>
      <c r="Q26" s="233">
        <f>VLOOKUP(B:B,'پیوست 4'!$C$14:$J$176,8,0)</f>
        <v>1827098.1537039999</v>
      </c>
      <c r="R26" s="1">
        <f t="shared" si="6"/>
        <v>0.12542928169158893</v>
      </c>
      <c r="S26" s="229">
        <f t="shared" si="7"/>
        <v>12.542928169158893</v>
      </c>
      <c r="T26" s="246">
        <f t="shared" si="8"/>
        <v>8.0649182304835421E-2</v>
      </c>
      <c r="U26" s="229" t="str">
        <f>VLOOKUP(D26:D189,پیوست1!$E$5:G228,3,0)</f>
        <v>در اوراق بهادار با درآمد ثابت و با پیش بینی سود</v>
      </c>
    </row>
    <row r="27" spans="1:22" x14ac:dyDescent="0.55000000000000004">
      <c r="A27" s="302">
        <v>11383</v>
      </c>
      <c r="B27" s="188">
        <v>214</v>
      </c>
      <c r="C27" s="176">
        <v>24</v>
      </c>
      <c r="D27" s="176" t="s">
        <v>457</v>
      </c>
      <c r="E27" s="332">
        <v>40378417.975979999</v>
      </c>
      <c r="F27" s="333">
        <v>12.441861499997</v>
      </c>
      <c r="G27" s="333">
        <v>31.827447156198929</v>
      </c>
      <c r="H27" s="333">
        <v>54.559760251426979</v>
      </c>
      <c r="I27" s="333">
        <v>1.8069758392365097E-12</v>
      </c>
      <c r="J27" s="333">
        <v>1.1709310923752891</v>
      </c>
      <c r="K27" s="177">
        <f t="shared" si="0"/>
        <v>0.19856282441166107</v>
      </c>
      <c r="L27" s="177">
        <f t="shared" si="1"/>
        <v>0.50794230438502097</v>
      </c>
      <c r="M27" s="177">
        <f t="shared" si="2"/>
        <v>0.87073305668521006</v>
      </c>
      <c r="N27" s="177">
        <f t="shared" si="3"/>
        <v>2.8837985881977507E-14</v>
      </c>
      <c r="O27" s="177">
        <f t="shared" si="4"/>
        <v>1.8687186390358476E-2</v>
      </c>
      <c r="P27" s="202">
        <f t="shared" si="5"/>
        <v>100</v>
      </c>
      <c r="Q27" s="233">
        <f>VLOOKUP(B:B,'پیوست 4'!$C$14:$J$176,8,0)</f>
        <v>6885460.9064830001</v>
      </c>
      <c r="R27" s="1">
        <f t="shared" si="6"/>
        <v>0.17052329565212213</v>
      </c>
      <c r="S27" s="229">
        <f t="shared" si="7"/>
        <v>17.052329565212212</v>
      </c>
      <c r="T27" s="246">
        <f t="shared" si="8"/>
        <v>4.6104680652152119</v>
      </c>
      <c r="U27" s="229" t="str">
        <f>VLOOKUP(D27:D189,پیوست1!$E$5:G216,3,0)</f>
        <v>در اوراق بهادار با درآمد ثابت و با پیش بینی سود</v>
      </c>
    </row>
    <row r="28" spans="1:22" x14ac:dyDescent="0.55000000000000004">
      <c r="A28" s="302">
        <v>11098</v>
      </c>
      <c r="B28" s="188">
        <v>123</v>
      </c>
      <c r="C28" s="178">
        <v>25</v>
      </c>
      <c r="D28" s="178" t="s">
        <v>435</v>
      </c>
      <c r="E28" s="330">
        <v>209427015.054313</v>
      </c>
      <c r="F28" s="331">
        <v>12.298685141427933</v>
      </c>
      <c r="G28" s="331">
        <v>37.062834386482081</v>
      </c>
      <c r="H28" s="331">
        <v>49.870385832757734</v>
      </c>
      <c r="I28" s="331">
        <v>6.1781347198238438E-3</v>
      </c>
      <c r="J28" s="331">
        <v>0.76191650461243166</v>
      </c>
      <c r="K28" s="177">
        <f t="shared" si="0"/>
        <v>1.0180161456661172</v>
      </c>
      <c r="L28" s="177">
        <f t="shared" si="1"/>
        <v>3.0678534636595653</v>
      </c>
      <c r="M28" s="177">
        <f t="shared" si="2"/>
        <v>4.1279907066920538</v>
      </c>
      <c r="N28" s="177">
        <f t="shared" si="3"/>
        <v>5.1139132537796257E-4</v>
      </c>
      <c r="O28" s="177">
        <f t="shared" si="4"/>
        <v>6.3067172988452672E-2</v>
      </c>
      <c r="P28" s="202">
        <f t="shared" si="5"/>
        <v>100</v>
      </c>
      <c r="Q28" s="233">
        <f>VLOOKUP(B:B,'پیوست 4'!$C$14:$J$176,8,0)</f>
        <v>24276340.653397001</v>
      </c>
      <c r="R28" s="1">
        <f t="shared" si="6"/>
        <v>0.11591790413047309</v>
      </c>
      <c r="S28" s="229">
        <f t="shared" si="7"/>
        <v>11.59179041304731</v>
      </c>
      <c r="T28" s="246">
        <f t="shared" si="8"/>
        <v>-0.7068947283806235</v>
      </c>
      <c r="U28" s="229" t="str">
        <f>VLOOKUP(D28:D193,پیوست1!$E$5:G236,3,0)</f>
        <v>در اوراق بهادار با درآمد ثابت و با پیش بینی سود</v>
      </c>
      <c r="V28" s="229">
        <f>100-P28</f>
        <v>0</v>
      </c>
    </row>
    <row r="29" spans="1:22" x14ac:dyDescent="0.55000000000000004">
      <c r="A29" s="302">
        <v>10911</v>
      </c>
      <c r="B29" s="188">
        <v>107</v>
      </c>
      <c r="C29" s="176">
        <v>26</v>
      </c>
      <c r="D29" s="176" t="s">
        <v>428</v>
      </c>
      <c r="E29" s="332">
        <v>69875482.916858003</v>
      </c>
      <c r="F29" s="333">
        <v>11.895199767352635</v>
      </c>
      <c r="G29" s="333">
        <v>42.598707527428004</v>
      </c>
      <c r="H29" s="333">
        <v>43.949628533587671</v>
      </c>
      <c r="I29" s="333">
        <v>0</v>
      </c>
      <c r="J29" s="333">
        <v>1.5564641716316838</v>
      </c>
      <c r="K29" s="177">
        <f t="shared" si="0"/>
        <v>0.32851850829725887</v>
      </c>
      <c r="L29" s="177">
        <f t="shared" si="1"/>
        <v>1.1764799352685806</v>
      </c>
      <c r="M29" s="177">
        <f t="shared" si="2"/>
        <v>1.2137893174101952</v>
      </c>
      <c r="N29" s="177">
        <f t="shared" si="3"/>
        <v>0</v>
      </c>
      <c r="O29" s="177">
        <f t="shared" si="4"/>
        <v>4.2986019392961337E-2</v>
      </c>
      <c r="P29" s="202">
        <f t="shared" si="5"/>
        <v>100</v>
      </c>
      <c r="Q29" s="233">
        <f>VLOOKUP(B:B,'پیوست 4'!$C$14:$J$176,8,0)</f>
        <v>8032277.7486279998</v>
      </c>
      <c r="R29" s="1">
        <f t="shared" si="6"/>
        <v>0.11495130213533238</v>
      </c>
      <c r="S29" s="229">
        <f t="shared" si="7"/>
        <v>11.495130213533237</v>
      </c>
      <c r="T29" s="246">
        <f t="shared" si="8"/>
        <v>-0.40006955381939768</v>
      </c>
      <c r="U29" s="229" t="str">
        <f>VLOOKUP(D29:D193,پیوست1!$E$5:G231,3,0)</f>
        <v>در اوراق بهادار با درآمد ثابت و با پیش بینی سود</v>
      </c>
    </row>
    <row r="30" spans="1:22" x14ac:dyDescent="0.55000000000000004">
      <c r="A30" s="302">
        <v>11385</v>
      </c>
      <c r="B30" s="188">
        <v>210</v>
      </c>
      <c r="C30" s="178">
        <v>27</v>
      </c>
      <c r="D30" s="178" t="s">
        <v>456</v>
      </c>
      <c r="E30" s="330">
        <v>71043662.854245007</v>
      </c>
      <c r="F30" s="331">
        <v>11.840131586842123</v>
      </c>
      <c r="G30" s="331">
        <v>37.501619446791899</v>
      </c>
      <c r="H30" s="331">
        <v>49.248550037458642</v>
      </c>
      <c r="I30" s="331">
        <v>1.3894014174081096E-2</v>
      </c>
      <c r="J30" s="331">
        <v>1.3958049147332574</v>
      </c>
      <c r="K30" s="177">
        <f t="shared" si="0"/>
        <v>0.33246440398770988</v>
      </c>
      <c r="L30" s="177">
        <f t="shared" si="1"/>
        <v>1.0530249150108391</v>
      </c>
      <c r="M30" s="177">
        <f t="shared" si="2"/>
        <v>1.3828722861203888</v>
      </c>
      <c r="N30" s="177">
        <f t="shared" si="3"/>
        <v>3.9013630106239953E-4</v>
      </c>
      <c r="O30" s="177">
        <f t="shared" si="4"/>
        <v>3.9193436800618923E-2</v>
      </c>
      <c r="P30" s="202">
        <f t="shared" si="5"/>
        <v>100.00000000000001</v>
      </c>
      <c r="Q30" s="233">
        <f>VLOOKUP(B:B,'پیوست 4'!$C$14:$J$176,8,0)</f>
        <v>6876378.959938</v>
      </c>
      <c r="R30" s="1">
        <f t="shared" si="6"/>
        <v>9.6790884417738351E-2</v>
      </c>
      <c r="S30" s="229">
        <f t="shared" si="7"/>
        <v>9.6790884417738354</v>
      </c>
      <c r="T30" s="246">
        <f t="shared" si="8"/>
        <v>-2.1610431450682874</v>
      </c>
      <c r="U30" s="229" t="str">
        <f>VLOOKUP(D30:D196,پیوست1!$E$5:G199,3,0)</f>
        <v>در اوراق بهادار با درآمد ثابت و با پیش بینی سود</v>
      </c>
    </row>
    <row r="31" spans="1:22" x14ac:dyDescent="0.55000000000000004">
      <c r="A31" s="302">
        <v>11008</v>
      </c>
      <c r="B31" s="188">
        <v>113</v>
      </c>
      <c r="C31" s="176">
        <v>28</v>
      </c>
      <c r="D31" s="176" t="s">
        <v>430</v>
      </c>
      <c r="E31" s="332">
        <v>50220058.100629002</v>
      </c>
      <c r="F31" s="333">
        <v>11.713419752652161</v>
      </c>
      <c r="G31" s="333">
        <v>37.826956221859938</v>
      </c>
      <c r="H31" s="333">
        <v>48.465457570735936</v>
      </c>
      <c r="I31" s="333">
        <v>7.9662025179615577E-3</v>
      </c>
      <c r="J31" s="333">
        <v>1.9862002522340023</v>
      </c>
      <c r="K31" s="177">
        <f t="shared" si="0"/>
        <v>0.23250066385452145</v>
      </c>
      <c r="L31" s="177">
        <f t="shared" si="1"/>
        <v>0.75083046786460739</v>
      </c>
      <c r="M31" s="177">
        <f t="shared" si="2"/>
        <v>0.96199498499640823</v>
      </c>
      <c r="N31" s="177">
        <f t="shared" si="3"/>
        <v>1.5812183059573683E-4</v>
      </c>
      <c r="O31" s="177">
        <f t="shared" si="4"/>
        <v>3.9424257556198654E-2</v>
      </c>
      <c r="P31" s="202">
        <f t="shared" si="5"/>
        <v>100</v>
      </c>
      <c r="Q31" s="233">
        <f>VLOOKUP(B:B,'پیوست 4'!$C$14:$J$176,8,0)</f>
        <v>6064592.5752219995</v>
      </c>
      <c r="R31" s="1">
        <f t="shared" si="6"/>
        <v>0.12076036557086423</v>
      </c>
      <c r="S31" s="229">
        <f t="shared" si="7"/>
        <v>12.076036557086422</v>
      </c>
      <c r="T31" s="246">
        <f t="shared" si="8"/>
        <v>0.36261680443426059</v>
      </c>
      <c r="U31" s="229" t="str">
        <f>VLOOKUP(D31:D194,پیوست1!$E$5:G215,3,0)</f>
        <v>در اوراق بهادار با درآمد ثابت و با پیش بینی سود</v>
      </c>
    </row>
    <row r="32" spans="1:22" x14ac:dyDescent="0.55000000000000004">
      <c r="A32" s="302">
        <v>11158</v>
      </c>
      <c r="B32" s="188">
        <v>136</v>
      </c>
      <c r="C32" s="178">
        <v>29</v>
      </c>
      <c r="D32" s="178" t="s">
        <v>439</v>
      </c>
      <c r="E32" s="330">
        <v>8271419.010644</v>
      </c>
      <c r="F32" s="331">
        <v>11.634422863932075</v>
      </c>
      <c r="G32" s="331">
        <v>44.174864743547111</v>
      </c>
      <c r="H32" s="331">
        <v>41.247467600330133</v>
      </c>
      <c r="I32" s="331">
        <v>1.314606232399868E-5</v>
      </c>
      <c r="J32" s="331">
        <v>2.943231646128353</v>
      </c>
      <c r="K32" s="177">
        <f t="shared" si="0"/>
        <v>3.8035413861526556E-2</v>
      </c>
      <c r="L32" s="177">
        <f t="shared" si="1"/>
        <v>0.14441707014162228</v>
      </c>
      <c r="M32" s="177">
        <f t="shared" si="2"/>
        <v>0.13484678348610724</v>
      </c>
      <c r="N32" s="177">
        <f t="shared" si="3"/>
        <v>4.2977286195502907E-8</v>
      </c>
      <c r="O32" s="177">
        <f t="shared" si="4"/>
        <v>9.6220530283355494E-3</v>
      </c>
      <c r="P32" s="202">
        <f t="shared" si="5"/>
        <v>100</v>
      </c>
      <c r="Q32" s="233">
        <f>VLOOKUP(B:B,'پیوست 4'!$C$14:$J$176,8,0)</f>
        <v>1086847.275997</v>
      </c>
      <c r="R32" s="1">
        <f t="shared" si="6"/>
        <v>0.1313979227262457</v>
      </c>
      <c r="S32" s="229">
        <f t="shared" si="7"/>
        <v>13.13979227262457</v>
      </c>
      <c r="T32" s="246">
        <f t="shared" si="8"/>
        <v>1.5053694086924949</v>
      </c>
      <c r="U32" s="229" t="str">
        <f>VLOOKUP(D32:D194,پیوست1!$E$5:G238,3,0)</f>
        <v>در اوراق بهادار با درآمد ثابت و با پیش بینی سود</v>
      </c>
    </row>
    <row r="33" spans="1:22" x14ac:dyDescent="0.55000000000000004">
      <c r="A33" s="302">
        <v>11302</v>
      </c>
      <c r="B33" s="188">
        <v>178</v>
      </c>
      <c r="C33" s="176">
        <v>30</v>
      </c>
      <c r="D33" s="176" t="s">
        <v>447</v>
      </c>
      <c r="E33" s="332">
        <v>8437859.2470249999</v>
      </c>
      <c r="F33" s="333">
        <v>11.311731724236772</v>
      </c>
      <c r="G33" s="333">
        <v>42.971380485213004</v>
      </c>
      <c r="H33" s="333">
        <v>43.927654353040253</v>
      </c>
      <c r="I33" s="333">
        <v>1.2455093545026108E-3</v>
      </c>
      <c r="J33" s="333">
        <v>1.7879879281554643</v>
      </c>
      <c r="K33" s="177">
        <f t="shared" si="0"/>
        <v>3.7724600820382495E-2</v>
      </c>
      <c r="L33" s="177">
        <f t="shared" si="1"/>
        <v>0.14330946092295277</v>
      </c>
      <c r="M33" s="177">
        <f t="shared" si="2"/>
        <v>0.14649863220266504</v>
      </c>
      <c r="N33" s="177">
        <f t="shared" si="3"/>
        <v>4.1537710018342513E-6</v>
      </c>
      <c r="O33" s="177">
        <f t="shared" si="4"/>
        <v>5.9629358709776771E-3</v>
      </c>
      <c r="P33" s="202">
        <f t="shared" si="5"/>
        <v>99.999999999999986</v>
      </c>
      <c r="Q33" s="233">
        <f>VLOOKUP(B:B,'پیوست 4'!$C$14:$J$176,8,0)</f>
        <v>786144.30686300003</v>
      </c>
      <c r="R33" s="1">
        <f t="shared" si="6"/>
        <v>9.3168691708169563E-2</v>
      </c>
      <c r="S33" s="229">
        <f t="shared" si="7"/>
        <v>9.3168691708169558</v>
      </c>
      <c r="T33" s="246">
        <f t="shared" si="8"/>
        <v>-1.9948625534198161</v>
      </c>
      <c r="U33" s="229" t="str">
        <f>VLOOKUP(D33:D195,پیوست1!$E$5:G240,3,0)</f>
        <v>در اوارق بهادار با درآمد ثابت</v>
      </c>
    </row>
    <row r="34" spans="1:22" x14ac:dyDescent="0.55000000000000004">
      <c r="A34" s="302">
        <v>11513</v>
      </c>
      <c r="B34" s="188">
        <v>254</v>
      </c>
      <c r="C34" s="178">
        <v>31</v>
      </c>
      <c r="D34" s="178" t="s">
        <v>476</v>
      </c>
      <c r="E34" s="330">
        <v>73068006.837386996</v>
      </c>
      <c r="F34" s="331">
        <v>11.241186885499813</v>
      </c>
      <c r="G34" s="331">
        <v>51.515089590219901</v>
      </c>
      <c r="H34" s="331">
        <v>35.571607887357075</v>
      </c>
      <c r="I34" s="331">
        <v>3.9785658627243421E-5</v>
      </c>
      <c r="J34" s="331">
        <v>1.6720758512645824</v>
      </c>
      <c r="K34" s="177">
        <f t="shared" si="0"/>
        <v>0.32464050752215051</v>
      </c>
      <c r="L34" s="177">
        <f t="shared" si="1"/>
        <v>1.4877330125336186</v>
      </c>
      <c r="M34" s="177">
        <f t="shared" si="2"/>
        <v>1.0272923095715512</v>
      </c>
      <c r="N34" s="177">
        <f t="shared" si="3"/>
        <v>1.1489922319067511E-6</v>
      </c>
      <c r="O34" s="177">
        <f t="shared" si="4"/>
        <v>4.8288811359435961E-2</v>
      </c>
      <c r="P34" s="202">
        <f t="shared" si="5"/>
        <v>100</v>
      </c>
      <c r="Q34" s="233">
        <f>VLOOKUP(B:B,'پیوست 4'!$C$14:$J$176,8,0)</f>
        <v>5612482.0339120002</v>
      </c>
      <c r="R34" s="1">
        <f t="shared" si="6"/>
        <v>7.68117576602656E-2</v>
      </c>
      <c r="S34" s="229">
        <f t="shared" si="7"/>
        <v>7.68117576602656</v>
      </c>
      <c r="T34" s="246">
        <f t="shared" si="8"/>
        <v>-3.5600111194732529</v>
      </c>
      <c r="U34" s="229" t="str">
        <f>VLOOKUP(D34:D199,پیوست1!$E$5:G234,3,0)</f>
        <v>در اوراق بهادار با درآمد ثابت و قابل معامله</v>
      </c>
    </row>
    <row r="35" spans="1:22" x14ac:dyDescent="0.55000000000000004">
      <c r="A35" s="302">
        <v>11379</v>
      </c>
      <c r="B35" s="188">
        <v>208</v>
      </c>
      <c r="C35" s="176">
        <v>32</v>
      </c>
      <c r="D35" s="176" t="s">
        <v>455</v>
      </c>
      <c r="E35" s="332">
        <v>9516694.9688579999</v>
      </c>
      <c r="F35" s="333">
        <v>11.16779870524207</v>
      </c>
      <c r="G35" s="333">
        <v>47.49366239425386</v>
      </c>
      <c r="H35" s="333">
        <v>39.582540937062234</v>
      </c>
      <c r="I35" s="333">
        <v>5.1400800356917993E-4</v>
      </c>
      <c r="J35" s="333">
        <v>1.7554839554382726</v>
      </c>
      <c r="K35" s="177">
        <f t="shared" si="0"/>
        <v>4.2006549253831807E-2</v>
      </c>
      <c r="L35" s="177">
        <f t="shared" si="1"/>
        <v>0.17864262432243044</v>
      </c>
      <c r="M35" s="177">
        <f t="shared" si="2"/>
        <v>0.14888573830436691</v>
      </c>
      <c r="N35" s="177">
        <f t="shared" si="3"/>
        <v>1.9333892997782588E-6</v>
      </c>
      <c r="O35" s="177">
        <f t="shared" si="4"/>
        <v>6.6030759673180259E-3</v>
      </c>
      <c r="P35" s="202">
        <f t="shared" si="5"/>
        <v>100</v>
      </c>
      <c r="Q35" s="233" t="e">
        <f>VLOOKUP(B:B,'پیوست 4'!$C$14:$J$176,8,0)</f>
        <v>#N/A</v>
      </c>
      <c r="R35" s="1" t="e">
        <f t="shared" si="6"/>
        <v>#N/A</v>
      </c>
      <c r="S35" s="229" t="e">
        <f t="shared" si="7"/>
        <v>#N/A</v>
      </c>
      <c r="T35" s="246" t="e">
        <f t="shared" si="8"/>
        <v>#N/A</v>
      </c>
      <c r="U35" s="229" t="str">
        <f>VLOOKUP(D35:D201,پیوست1!$E$5:G188,3,0)</f>
        <v>در اوراق بهادار با درآمد ثابت و با پیش بینی سود</v>
      </c>
    </row>
    <row r="36" spans="1:22" x14ac:dyDescent="0.55000000000000004">
      <c r="A36" s="302">
        <v>11049</v>
      </c>
      <c r="B36" s="188">
        <v>115</v>
      </c>
      <c r="C36" s="178">
        <v>33</v>
      </c>
      <c r="D36" s="178" t="s">
        <v>432</v>
      </c>
      <c r="E36" s="330">
        <v>39403744.415707998</v>
      </c>
      <c r="F36" s="331">
        <v>10.567450143755226</v>
      </c>
      <c r="G36" s="331">
        <v>67.14303602600863</v>
      </c>
      <c r="H36" s="331">
        <v>20.238794140561204</v>
      </c>
      <c r="I36" s="331">
        <v>1.311251245565807E-2</v>
      </c>
      <c r="J36" s="331">
        <v>2.0376071772192774</v>
      </c>
      <c r="K36" s="177">
        <f t="shared" ref="K36:K67" si="9">E36/$E$88*F36</f>
        <v>0.16457769702247346</v>
      </c>
      <c r="L36" s="177">
        <f t="shared" ref="L36:L67" si="10">E36/$E$88*G36</f>
        <v>1.0456870947990751</v>
      </c>
      <c r="M36" s="177">
        <f t="shared" ref="M36:M67" si="11">E36/$E$88*H36</f>
        <v>0.31519941753724218</v>
      </c>
      <c r="N36" s="177">
        <f t="shared" ref="N36:N67" si="12">E36/$E$88*I36</f>
        <v>2.0421455249599425E-4</v>
      </c>
      <c r="O36" s="177">
        <f t="shared" ref="O36:O67" si="13">E36/$E$88*J36</f>
        <v>3.1733738234041416E-2</v>
      </c>
      <c r="P36" s="202">
        <f t="shared" ref="P36:P67" si="14">SUM(F36:J36)</f>
        <v>100</v>
      </c>
      <c r="Q36" s="233">
        <f>VLOOKUP(B:B,'پیوست 4'!$C$14:$J$176,8,0)</f>
        <v>4205649.1759470003</v>
      </c>
      <c r="R36" s="1">
        <f t="shared" ref="R36:R52" si="15">Q36/E36</f>
        <v>0.10673222147564358</v>
      </c>
      <c r="S36" s="229">
        <f t="shared" ref="S36:S52" si="16">R36*100</f>
        <v>10.673222147564358</v>
      </c>
      <c r="T36" s="246">
        <f t="shared" ref="T36:T52" si="17">S36-F36</f>
        <v>0.10577200380913254</v>
      </c>
      <c r="U36" s="229" t="str">
        <f>VLOOKUP(D36:D197,پیوست1!$E$5:G243,3,0)</f>
        <v>در اوراق بهادار با درآمد ثابت و با پیش بینی سود</v>
      </c>
    </row>
    <row r="37" spans="1:22" x14ac:dyDescent="0.55000000000000004">
      <c r="A37" s="302">
        <v>11338</v>
      </c>
      <c r="B37" s="188">
        <v>195</v>
      </c>
      <c r="C37" s="176">
        <v>34</v>
      </c>
      <c r="D37" s="176" t="s">
        <v>450</v>
      </c>
      <c r="E37" s="332">
        <v>36912033.122666001</v>
      </c>
      <c r="F37" s="333">
        <v>10.396428847468263</v>
      </c>
      <c r="G37" s="333">
        <v>56.880416938507487</v>
      </c>
      <c r="H37" s="333">
        <v>30.786099662487107</v>
      </c>
      <c r="I37" s="333">
        <v>2.277066476078763E-2</v>
      </c>
      <c r="J37" s="333">
        <v>1.9142838867763565</v>
      </c>
      <c r="K37" s="177">
        <f t="shared" si="9"/>
        <v>0.15167549898277388</v>
      </c>
      <c r="L37" s="177">
        <f t="shared" si="10"/>
        <v>0.82983933695629353</v>
      </c>
      <c r="M37" s="177">
        <f t="shared" si="11"/>
        <v>0.44914432605175325</v>
      </c>
      <c r="N37" s="177">
        <f t="shared" si="12"/>
        <v>3.3220560544719994E-4</v>
      </c>
      <c r="O37" s="177">
        <f t="shared" si="13"/>
        <v>2.7927855610938336E-2</v>
      </c>
      <c r="P37" s="202">
        <f t="shared" si="14"/>
        <v>100</v>
      </c>
      <c r="Q37" s="233">
        <f>VLOOKUP(B:B,'پیوست 4'!$C$14:$J$176,8,0)</f>
        <v>3673019.4731259998</v>
      </c>
      <c r="R37" s="1">
        <f t="shared" si="15"/>
        <v>9.9507373677299976E-2</v>
      </c>
      <c r="S37" s="229">
        <f t="shared" si="16"/>
        <v>9.9507373677299977</v>
      </c>
      <c r="T37" s="246">
        <f t="shared" si="17"/>
        <v>-0.44569147973826517</v>
      </c>
      <c r="U37" s="229" t="str">
        <f>VLOOKUP(D37:D200,پیوست1!$E$5:G223,3,0)</f>
        <v>در اوراق بهادار با درآمد ثابت و با پیش بینی سود</v>
      </c>
    </row>
    <row r="38" spans="1:22" x14ac:dyDescent="0.55000000000000004">
      <c r="A38" s="302">
        <v>10923</v>
      </c>
      <c r="B38" s="188">
        <v>108</v>
      </c>
      <c r="C38" s="178">
        <v>35</v>
      </c>
      <c r="D38" s="178" t="s">
        <v>429</v>
      </c>
      <c r="E38" s="330">
        <v>2852895.974107</v>
      </c>
      <c r="F38" s="331">
        <v>10.263224163784709</v>
      </c>
      <c r="G38" s="331">
        <v>72.848664226422073</v>
      </c>
      <c r="H38" s="331">
        <v>14.916787126840987</v>
      </c>
      <c r="I38" s="331">
        <v>3.1208024842087416E-4</v>
      </c>
      <c r="J38" s="331">
        <v>1.9710124027038045</v>
      </c>
      <c r="K38" s="177">
        <f t="shared" si="9"/>
        <v>1.1572655648971935E-2</v>
      </c>
      <c r="L38" s="177">
        <f t="shared" si="10"/>
        <v>8.2143047070412575E-2</v>
      </c>
      <c r="M38" s="177">
        <f t="shared" si="11"/>
        <v>1.6819942549543769E-2</v>
      </c>
      <c r="N38" s="177">
        <f t="shared" si="12"/>
        <v>3.518969470202594E-7</v>
      </c>
      <c r="O38" s="177">
        <f t="shared" si="13"/>
        <v>2.2224836418200649E-3</v>
      </c>
      <c r="P38" s="202">
        <f t="shared" si="14"/>
        <v>100</v>
      </c>
      <c r="Q38" s="233">
        <f>VLOOKUP(B:B,'پیوست 4'!$C$14:$J$176,8,0)</f>
        <v>328864.90624500002</v>
      </c>
      <c r="R38" s="1">
        <f t="shared" si="15"/>
        <v>0.11527406159558262</v>
      </c>
      <c r="S38" s="229">
        <f t="shared" si="16"/>
        <v>11.527406159558263</v>
      </c>
      <c r="T38" s="246">
        <f t="shared" si="17"/>
        <v>1.2641819957735532</v>
      </c>
      <c r="U38" s="229" t="str">
        <f>VLOOKUP(D38:D202,پیوست1!$E$5:G225,3,0)</f>
        <v>در اوراق بهادار با درآمد ثابت و با پیش بینی سود</v>
      </c>
    </row>
    <row r="39" spans="1:22" x14ac:dyDescent="0.55000000000000004">
      <c r="A39" s="302">
        <v>11660</v>
      </c>
      <c r="B39" s="188">
        <v>279</v>
      </c>
      <c r="C39" s="176">
        <v>36</v>
      </c>
      <c r="D39" s="176" t="s">
        <v>486</v>
      </c>
      <c r="E39" s="332">
        <v>4751023.5427890001</v>
      </c>
      <c r="F39" s="333">
        <v>10.190344977763484</v>
      </c>
      <c r="G39" s="333">
        <v>42.682344720658129</v>
      </c>
      <c r="H39" s="333">
        <v>45.1437706741211</v>
      </c>
      <c r="I39" s="333">
        <v>2.6900394332911334E-3</v>
      </c>
      <c r="J39" s="333">
        <v>1.9808495880240005</v>
      </c>
      <c r="K39" s="177">
        <f t="shared" si="9"/>
        <v>1.9135479482958368E-2</v>
      </c>
      <c r="L39" s="177">
        <f t="shared" si="10"/>
        <v>8.0149115017101688E-2</v>
      </c>
      <c r="M39" s="177">
        <f t="shared" si="11"/>
        <v>8.4771192673362666E-2</v>
      </c>
      <c r="N39" s="177">
        <f t="shared" si="12"/>
        <v>5.0513691633027428E-6</v>
      </c>
      <c r="O39" s="177">
        <f t="shared" si="13"/>
        <v>3.7196490141572077E-3</v>
      </c>
      <c r="P39" s="202">
        <f t="shared" si="14"/>
        <v>100</v>
      </c>
      <c r="Q39" s="233"/>
      <c r="R39" s="1">
        <f t="shared" si="15"/>
        <v>0</v>
      </c>
      <c r="S39" s="229">
        <f t="shared" si="16"/>
        <v>0</v>
      </c>
      <c r="T39" s="246">
        <f t="shared" si="17"/>
        <v>-10.190344977763484</v>
      </c>
      <c r="U39" s="229" t="str">
        <f>VLOOKUP(D39:D204,پیوست1!$E$5:G230,3,0)</f>
        <v>در اوراق بهادار با درآمد ثابت</v>
      </c>
    </row>
    <row r="40" spans="1:22" x14ac:dyDescent="0.55000000000000004">
      <c r="A40" s="302">
        <v>10765</v>
      </c>
      <c r="B40" s="188">
        <v>5</v>
      </c>
      <c r="C40" s="178">
        <v>37</v>
      </c>
      <c r="D40" s="178" t="s">
        <v>418</v>
      </c>
      <c r="E40" s="330">
        <v>99787559.395648003</v>
      </c>
      <c r="F40" s="331">
        <v>9.9421047808232217</v>
      </c>
      <c r="G40" s="331">
        <v>33.557611100585355</v>
      </c>
      <c r="H40" s="331">
        <v>54.703987848104859</v>
      </c>
      <c r="I40" s="331">
        <v>8.0445515260686388E-7</v>
      </c>
      <c r="J40" s="331">
        <v>1.7962954660314048</v>
      </c>
      <c r="K40" s="177">
        <f t="shared" si="9"/>
        <v>0.39211911748182188</v>
      </c>
      <c r="L40" s="177">
        <f t="shared" si="10"/>
        <v>1.3235206366905909</v>
      </c>
      <c r="M40" s="177">
        <f t="shared" si="11"/>
        <v>2.1575390634697227</v>
      </c>
      <c r="N40" s="177">
        <f t="shared" si="12"/>
        <v>3.172791390233052E-8</v>
      </c>
      <c r="O40" s="177">
        <f t="shared" si="13"/>
        <v>7.084634575924377E-2</v>
      </c>
      <c r="P40" s="202">
        <f t="shared" si="14"/>
        <v>100</v>
      </c>
      <c r="Q40" s="233">
        <f>VLOOKUP(B:B,'پیوست 4'!$C$14:$J$176,8,0)</f>
        <v>10434053.392607</v>
      </c>
      <c r="R40" s="1">
        <f t="shared" si="15"/>
        <v>0.1045626674888098</v>
      </c>
      <c r="S40" s="229">
        <f t="shared" si="16"/>
        <v>10.45626674888098</v>
      </c>
      <c r="T40" s="246">
        <f t="shared" si="17"/>
        <v>0.51416196805775805</v>
      </c>
      <c r="U40" s="229" t="str">
        <f>VLOOKUP(D40:D205,پیوست1!$E$5:G221,3,0)</f>
        <v>در اوراق بهادار با درآمد ثابت و با پیش بینی سود</v>
      </c>
    </row>
    <row r="41" spans="1:22" x14ac:dyDescent="0.55000000000000004">
      <c r="A41" s="302">
        <v>11161</v>
      </c>
      <c r="B41" s="188">
        <v>138</v>
      </c>
      <c r="C41" s="176">
        <v>38</v>
      </c>
      <c r="D41" s="176" t="s">
        <v>440</v>
      </c>
      <c r="E41" s="332">
        <v>20033319.289267</v>
      </c>
      <c r="F41" s="333">
        <v>9.6883807180302597</v>
      </c>
      <c r="G41" s="333">
        <v>29.500598741223065</v>
      </c>
      <c r="H41" s="333">
        <v>59.821066135807108</v>
      </c>
      <c r="I41" s="333">
        <v>0</v>
      </c>
      <c r="J41" s="333">
        <v>0.9899544049395671</v>
      </c>
      <c r="K41" s="177">
        <f t="shared" si="9"/>
        <v>7.671272133406816E-2</v>
      </c>
      <c r="L41" s="177">
        <f t="shared" si="10"/>
        <v>0.23358611477891128</v>
      </c>
      <c r="M41" s="177">
        <f t="shared" si="11"/>
        <v>0.47366395994768745</v>
      </c>
      <c r="N41" s="177">
        <f t="shared" si="12"/>
        <v>0</v>
      </c>
      <c r="O41" s="177">
        <f t="shared" si="13"/>
        <v>7.8384715268499522E-3</v>
      </c>
      <c r="P41" s="202">
        <f t="shared" si="14"/>
        <v>100</v>
      </c>
      <c r="Q41" s="233">
        <f>VLOOKUP(B:B,'پیوست 4'!$C$14:$J$176,8,0)</f>
        <v>2311144.1326759998</v>
      </c>
      <c r="R41" s="1">
        <f t="shared" si="15"/>
        <v>0.11536501262245705</v>
      </c>
      <c r="S41" s="229">
        <f t="shared" si="16"/>
        <v>11.536501262245705</v>
      </c>
      <c r="T41" s="246">
        <f t="shared" si="17"/>
        <v>1.8481205442154458</v>
      </c>
      <c r="U41" s="229" t="str">
        <f>VLOOKUP(D41:D205,پیوست1!$E$5:G222,3,0)</f>
        <v>در اوراق بهادار با درآمد ثابت و با پیش بینی سود</v>
      </c>
    </row>
    <row r="42" spans="1:22" x14ac:dyDescent="0.55000000000000004">
      <c r="A42" s="302">
        <v>11569</v>
      </c>
      <c r="B42" s="188">
        <v>263</v>
      </c>
      <c r="C42" s="178">
        <v>39</v>
      </c>
      <c r="D42" s="178" t="s">
        <v>481</v>
      </c>
      <c r="E42" s="330">
        <v>4671794.2889069999</v>
      </c>
      <c r="F42" s="331">
        <v>9.5884164163723504</v>
      </c>
      <c r="G42" s="331">
        <v>43.699416253042934</v>
      </c>
      <c r="H42" s="331">
        <v>45.082666958214901</v>
      </c>
      <c r="I42" s="331">
        <v>0</v>
      </c>
      <c r="J42" s="331">
        <v>1.6295003723698205</v>
      </c>
      <c r="K42" s="177">
        <f t="shared" si="9"/>
        <v>1.7704916303819918E-2</v>
      </c>
      <c r="L42" s="177">
        <f t="shared" si="10"/>
        <v>8.0690540928616647E-2</v>
      </c>
      <c r="M42" s="177">
        <f t="shared" si="11"/>
        <v>8.3244699707166567E-2</v>
      </c>
      <c r="N42" s="177">
        <f t="shared" si="12"/>
        <v>0</v>
      </c>
      <c r="O42" s="177">
        <f t="shared" si="13"/>
        <v>3.0088563592825411E-3</v>
      </c>
      <c r="P42" s="202">
        <f t="shared" si="14"/>
        <v>100</v>
      </c>
      <c r="Q42" s="233">
        <f>VLOOKUP(B:B,'پیوست 4'!$C$14:$J$176,8,0)</f>
        <v>314054.61251800001</v>
      </c>
      <c r="R42" s="1">
        <f t="shared" si="15"/>
        <v>6.7223553328045901E-2</v>
      </c>
      <c r="S42" s="229">
        <f t="shared" si="16"/>
        <v>6.7223553328045904</v>
      </c>
      <c r="T42" s="246">
        <f t="shared" si="17"/>
        <v>-2.86606108356776</v>
      </c>
      <c r="U42" s="229" t="str">
        <f>VLOOKUP(D42:D207,پیوست1!$E$5:G250,3,0)</f>
        <v>در اوراق بهادار با درآمد ثابت و قابل معامله</v>
      </c>
    </row>
    <row r="43" spans="1:22" x14ac:dyDescent="0.55000000000000004">
      <c r="A43" s="302">
        <v>10784</v>
      </c>
      <c r="B43" s="188">
        <v>42</v>
      </c>
      <c r="C43" s="176">
        <v>40</v>
      </c>
      <c r="D43" s="176" t="s">
        <v>420</v>
      </c>
      <c r="E43" s="332">
        <v>14111148.654271999</v>
      </c>
      <c r="F43" s="333">
        <v>9.2964959145010955</v>
      </c>
      <c r="G43" s="333">
        <v>63.10518309350298</v>
      </c>
      <c r="H43" s="333">
        <v>26.570193924808081</v>
      </c>
      <c r="I43" s="333">
        <v>0</v>
      </c>
      <c r="J43" s="333">
        <v>1.0281270671878453</v>
      </c>
      <c r="K43" s="177">
        <f t="shared" si="9"/>
        <v>5.1849542606834075E-2</v>
      </c>
      <c r="L43" s="177">
        <f t="shared" si="10"/>
        <v>0.35195786773970111</v>
      </c>
      <c r="M43" s="177">
        <f t="shared" si="11"/>
        <v>0.14819050259864644</v>
      </c>
      <c r="N43" s="177">
        <f t="shared" si="12"/>
        <v>0</v>
      </c>
      <c r="O43" s="177">
        <f t="shared" si="13"/>
        <v>5.7341947617320452E-3</v>
      </c>
      <c r="P43" s="202">
        <f t="shared" si="14"/>
        <v>100</v>
      </c>
      <c r="Q43" s="233">
        <f>VLOOKUP(B:B,'پیوست 4'!$C$14:$J$176,8,0)</f>
        <v>1333880.1330339999</v>
      </c>
      <c r="R43" s="1">
        <f t="shared" si="15"/>
        <v>9.4526687069530796E-2</v>
      </c>
      <c r="S43" s="229">
        <f t="shared" si="16"/>
        <v>9.4526687069530801</v>
      </c>
      <c r="T43" s="246">
        <f t="shared" si="17"/>
        <v>0.15617279245198468</v>
      </c>
      <c r="U43" s="229" t="str">
        <f>VLOOKUP(D43:D208,پیوست1!$E$5:G209,3,0)</f>
        <v>در اوراق بهادار با درآمد ثابت و با پیش بینی سود</v>
      </c>
    </row>
    <row r="44" spans="1:22" x14ac:dyDescent="0.55000000000000004">
      <c r="A44" s="302">
        <v>10748</v>
      </c>
      <c r="B44" s="188">
        <v>6</v>
      </c>
      <c r="C44" s="178">
        <v>41</v>
      </c>
      <c r="D44" s="178" t="s">
        <v>416</v>
      </c>
      <c r="E44" s="330">
        <v>4891957.1466650004</v>
      </c>
      <c r="F44" s="331">
        <v>9.2190495373026398</v>
      </c>
      <c r="G44" s="331">
        <v>75.386988905941593</v>
      </c>
      <c r="H44" s="331">
        <v>13.078045195750198</v>
      </c>
      <c r="I44" s="331">
        <v>3.2047487368487344E-2</v>
      </c>
      <c r="J44" s="331">
        <v>2.2838688736370871</v>
      </c>
      <c r="K44" s="177">
        <f t="shared" si="9"/>
        <v>1.7825104000949089E-2</v>
      </c>
      <c r="L44" s="177">
        <f t="shared" si="10"/>
        <v>0.14576132953072024</v>
      </c>
      <c r="M44" s="177">
        <f t="shared" si="11"/>
        <v>2.5286502128023781E-2</v>
      </c>
      <c r="N44" s="177">
        <f t="shared" si="12"/>
        <v>6.1964066143799956E-5</v>
      </c>
      <c r="O44" s="177">
        <f t="shared" si="13"/>
        <v>4.4158782347776329E-3</v>
      </c>
      <c r="P44" s="202">
        <f t="shared" si="14"/>
        <v>100</v>
      </c>
      <c r="Q44" s="233">
        <f>VLOOKUP(B:B,'پیوست 4'!$C$14:$J$176,8,0)</f>
        <v>542361.536127</v>
      </c>
      <c r="R44" s="1">
        <f t="shared" si="15"/>
        <v>0.11086800637588266</v>
      </c>
      <c r="S44" s="229">
        <f t="shared" si="16"/>
        <v>11.086800637588267</v>
      </c>
      <c r="T44" s="246">
        <f t="shared" si="17"/>
        <v>1.8677511002856271</v>
      </c>
      <c r="U44" s="229" t="str">
        <f>VLOOKUP(D44:D208,پیوست1!$E$5:G191,3,0)</f>
        <v>در اوراق بهادار با درآمد ثابت و با پیش بینی سود</v>
      </c>
    </row>
    <row r="45" spans="1:22" x14ac:dyDescent="0.55000000000000004">
      <c r="A45" s="302">
        <v>10883</v>
      </c>
      <c r="B45" s="188">
        <v>16</v>
      </c>
      <c r="C45" s="176">
        <v>42</v>
      </c>
      <c r="D45" s="176" t="s">
        <v>423</v>
      </c>
      <c r="E45" s="332">
        <v>40473242.830169</v>
      </c>
      <c r="F45" s="333">
        <v>8.8451152935180861</v>
      </c>
      <c r="G45" s="333">
        <v>37.404347782594762</v>
      </c>
      <c r="H45" s="333">
        <v>51.566708850511233</v>
      </c>
      <c r="I45" s="333">
        <v>3.2174795730122472E-4</v>
      </c>
      <c r="J45" s="333">
        <v>2.1835063254186173</v>
      </c>
      <c r="K45" s="177">
        <f t="shared" si="9"/>
        <v>0.14149294328452161</v>
      </c>
      <c r="L45" s="177">
        <f t="shared" si="10"/>
        <v>0.5983473458255133</v>
      </c>
      <c r="M45" s="177">
        <f t="shared" si="11"/>
        <v>0.82489884740131636</v>
      </c>
      <c r="N45" s="177">
        <f t="shared" si="12"/>
        <v>5.1469160054583729E-6</v>
      </c>
      <c r="O45" s="177">
        <f t="shared" si="13"/>
        <v>3.4928966600385317E-2</v>
      </c>
      <c r="P45" s="202">
        <f t="shared" si="14"/>
        <v>100</v>
      </c>
      <c r="Q45" s="233">
        <f>VLOOKUP(B:B,'پیوست 4'!$C$14:$J$176,8,0)</f>
        <v>3534804.3369459999</v>
      </c>
      <c r="R45" s="1">
        <f t="shared" si="15"/>
        <v>8.7336820322960015E-2</v>
      </c>
      <c r="S45" s="229">
        <f t="shared" si="16"/>
        <v>8.7336820322960023</v>
      </c>
      <c r="T45" s="246">
        <f t="shared" si="17"/>
        <v>-0.11143326122208386</v>
      </c>
      <c r="U45" s="229" t="str">
        <f>VLOOKUP(D45:D214,پیوست1!$E$5:G190,3,0)</f>
        <v>در اوراق بهادار با درآمد ثابت و با پیش بینی سود</v>
      </c>
      <c r="V45" s="229">
        <f>100-P45</f>
        <v>0</v>
      </c>
    </row>
    <row r="46" spans="1:22" x14ac:dyDescent="0.55000000000000004">
      <c r="A46" s="302">
        <v>11343</v>
      </c>
      <c r="B46" s="188">
        <v>196</v>
      </c>
      <c r="C46" s="178">
        <v>43</v>
      </c>
      <c r="D46" s="178" t="s">
        <v>451</v>
      </c>
      <c r="E46" s="330">
        <v>37173165.384735003</v>
      </c>
      <c r="F46" s="331">
        <v>8.596809154394748</v>
      </c>
      <c r="G46" s="331">
        <v>39.156319727578826</v>
      </c>
      <c r="H46" s="331">
        <v>49.993567788414417</v>
      </c>
      <c r="I46" s="331">
        <v>1.061723209354572E-5</v>
      </c>
      <c r="J46" s="331">
        <v>2.2532927123799218</v>
      </c>
      <c r="K46" s="177">
        <f t="shared" si="9"/>
        <v>0.12630778216150235</v>
      </c>
      <c r="L46" s="177">
        <f t="shared" si="10"/>
        <v>0.57530041828006184</v>
      </c>
      <c r="M46" s="177">
        <f t="shared" si="11"/>
        <v>0.73452563111364333</v>
      </c>
      <c r="N46" s="177">
        <f t="shared" si="12"/>
        <v>1.5599264963839937E-7</v>
      </c>
      <c r="O46" s="177">
        <f t="shared" si="13"/>
        <v>3.3106283965358259E-2</v>
      </c>
      <c r="P46" s="202">
        <f t="shared" si="14"/>
        <v>100</v>
      </c>
      <c r="Q46" s="233">
        <f>VLOOKUP(B:B,'پیوست 4'!$C$14:$J$176,8,0)</f>
        <v>3224060.8901829999</v>
      </c>
      <c r="R46" s="1">
        <f t="shared" si="15"/>
        <v>8.6730867732532302E-2</v>
      </c>
      <c r="S46" s="229">
        <f t="shared" si="16"/>
        <v>8.67308677325323</v>
      </c>
      <c r="T46" s="246">
        <f t="shared" si="17"/>
        <v>7.6277618858481944E-2</v>
      </c>
      <c r="U46" s="229" t="str">
        <f>VLOOKUP(D46:D210,پیوست1!$E$5:G210,3,0)</f>
        <v>در اوراق بهادار با درآمد ثابت و با پیش بینی سود</v>
      </c>
    </row>
    <row r="47" spans="1:22" x14ac:dyDescent="0.55000000000000004">
      <c r="A47" s="302">
        <v>11290</v>
      </c>
      <c r="B47" s="188">
        <v>175</v>
      </c>
      <c r="C47" s="176">
        <v>44</v>
      </c>
      <c r="D47" s="176" t="s">
        <v>446</v>
      </c>
      <c r="E47" s="332">
        <v>62353.464764999997</v>
      </c>
      <c r="F47" s="333">
        <v>8.3896822994716231</v>
      </c>
      <c r="G47" s="333">
        <v>75.702178724273892</v>
      </c>
      <c r="H47" s="333">
        <v>8.6539045383931494</v>
      </c>
      <c r="I47" s="333">
        <v>7.9239975094928441E-3</v>
      </c>
      <c r="J47" s="333">
        <v>7.2463104403518397</v>
      </c>
      <c r="K47" s="177">
        <f t="shared" si="9"/>
        <v>2.0676136271645756E-4</v>
      </c>
      <c r="L47" s="177">
        <f t="shared" si="10"/>
        <v>1.8656589218666198E-3</v>
      </c>
      <c r="M47" s="177">
        <f t="shared" si="11"/>
        <v>2.13273045546551E-4</v>
      </c>
      <c r="N47" s="177">
        <f t="shared" si="12"/>
        <v>1.9528469192781475E-7</v>
      </c>
      <c r="O47" s="177">
        <f t="shared" si="13"/>
        <v>1.7858328454320606E-4</v>
      </c>
      <c r="P47" s="202">
        <f t="shared" si="14"/>
        <v>99.999999999999986</v>
      </c>
      <c r="Q47" s="233">
        <f>VLOOKUP(B:B,'پیوست 4'!$C$14:$J$176,8,0)</f>
        <v>5293.8446089999998</v>
      </c>
      <c r="R47" s="1">
        <f t="shared" si="15"/>
        <v>8.4900568540202753E-2</v>
      </c>
      <c r="S47" s="229">
        <f t="shared" si="16"/>
        <v>8.4900568540202759</v>
      </c>
      <c r="T47" s="246">
        <f t="shared" si="17"/>
        <v>0.10037455454865274</v>
      </c>
      <c r="U47" s="229" t="str">
        <f>VLOOKUP(D47:D213,پیوست1!$E$5:G207,3,0)</f>
        <v>در اوراق بهادار با درآمد ثابت و با پیش بینی سود</v>
      </c>
      <c r="V47" s="229">
        <f>100-P47</f>
        <v>0</v>
      </c>
    </row>
    <row r="48" spans="1:22" x14ac:dyDescent="0.55000000000000004">
      <c r="A48" s="302">
        <v>11090</v>
      </c>
      <c r="B48" s="188">
        <v>121</v>
      </c>
      <c r="C48" s="178">
        <v>45</v>
      </c>
      <c r="D48" s="178" t="s">
        <v>434</v>
      </c>
      <c r="E48" s="330">
        <v>74039707.678210005</v>
      </c>
      <c r="F48" s="331">
        <v>8.2532630763968324</v>
      </c>
      <c r="G48" s="331">
        <v>42.187527879743406</v>
      </c>
      <c r="H48" s="331">
        <v>46.911992814783659</v>
      </c>
      <c r="I48" s="331">
        <v>0.57732929151839574</v>
      </c>
      <c r="J48" s="331">
        <v>2.0698869375577074</v>
      </c>
      <c r="K48" s="177">
        <f t="shared" si="9"/>
        <v>0.24152031359848991</v>
      </c>
      <c r="L48" s="177">
        <f t="shared" si="10"/>
        <v>1.2345595759088523</v>
      </c>
      <c r="M48" s="177">
        <f t="shared" si="11"/>
        <v>1.3728144990990807</v>
      </c>
      <c r="N48" s="177">
        <f t="shared" si="12"/>
        <v>1.6894742145792781E-2</v>
      </c>
      <c r="O48" s="177">
        <f t="shared" si="13"/>
        <v>6.0572374543840159E-2</v>
      </c>
      <c r="P48" s="202">
        <f t="shared" si="14"/>
        <v>100.00000000000001</v>
      </c>
      <c r="Q48" s="233">
        <f>VLOOKUP(B:B,'پیوست 4'!$C$14:$J$176,8,0)</f>
        <v>6365796.6732900003</v>
      </c>
      <c r="R48" s="1">
        <f t="shared" si="15"/>
        <v>8.597814433515738E-2</v>
      </c>
      <c r="S48" s="229">
        <f t="shared" si="16"/>
        <v>8.5978144335157385</v>
      </c>
      <c r="T48" s="246">
        <f t="shared" si="17"/>
        <v>0.34455135711890605</v>
      </c>
      <c r="U48" s="229" t="str">
        <f>VLOOKUP(D48:D212,پیوست1!$E$5:G200,3,0)</f>
        <v>در اوراق بهادار با درآمد ثابت و با پیش بینی سود</v>
      </c>
    </row>
    <row r="49" spans="1:22" x14ac:dyDescent="0.55000000000000004">
      <c r="A49" s="302">
        <v>11310</v>
      </c>
      <c r="B49" s="188">
        <v>183</v>
      </c>
      <c r="C49" s="176">
        <v>46</v>
      </c>
      <c r="D49" s="176" t="s">
        <v>448</v>
      </c>
      <c r="E49" s="332">
        <v>95739143</v>
      </c>
      <c r="F49" s="333">
        <v>7.8203713731805093</v>
      </c>
      <c r="G49" s="333">
        <v>37.822146735922985</v>
      </c>
      <c r="H49" s="333">
        <v>53.328841452128145</v>
      </c>
      <c r="I49" s="333">
        <v>4.1987644317008604E-5</v>
      </c>
      <c r="J49" s="333">
        <v>1.0285984511240398</v>
      </c>
      <c r="K49" s="177">
        <f t="shared" si="9"/>
        <v>0.29592400276470249</v>
      </c>
      <c r="L49" s="177">
        <f t="shared" si="10"/>
        <v>1.4311955943207755</v>
      </c>
      <c r="M49" s="177">
        <f t="shared" si="11"/>
        <v>2.0179712026770122</v>
      </c>
      <c r="N49" s="177">
        <f t="shared" si="12"/>
        <v>1.5888186353350311E-6</v>
      </c>
      <c r="O49" s="177">
        <f t="shared" si="13"/>
        <v>3.8922316648295728E-2</v>
      </c>
      <c r="P49" s="202">
        <f t="shared" si="14"/>
        <v>100</v>
      </c>
      <c r="Q49" s="233">
        <f>VLOOKUP(B:B,'پیوست 4'!$C$14:$J$176,8,0)</f>
        <v>9321927.9317409992</v>
      </c>
      <c r="R49" s="1">
        <f t="shared" si="15"/>
        <v>9.7367990141096206E-2</v>
      </c>
      <c r="S49" s="229">
        <f t="shared" si="16"/>
        <v>9.7367990141096215</v>
      </c>
      <c r="T49" s="246">
        <f t="shared" si="17"/>
        <v>1.9164276409291121</v>
      </c>
      <c r="U49" s="229" t="str">
        <f>VLOOKUP(D49:D213,پیوست1!$E$5:G183,3,0)</f>
        <v>در اوراق بهادار با درآمد ثابت و با پیش بینی سود</v>
      </c>
      <c r="V49" s="229">
        <v>1.4359000000000037</v>
      </c>
    </row>
    <row r="50" spans="1:22" x14ac:dyDescent="0.55000000000000004">
      <c r="A50" s="302">
        <v>11460</v>
      </c>
      <c r="B50" s="188">
        <v>243</v>
      </c>
      <c r="C50" s="178">
        <v>47</v>
      </c>
      <c r="D50" s="178" t="s">
        <v>471</v>
      </c>
      <c r="E50" s="330">
        <v>38753646.492409997</v>
      </c>
      <c r="F50" s="331">
        <v>7.6507862800415918</v>
      </c>
      <c r="G50" s="331">
        <v>37.866027086661269</v>
      </c>
      <c r="H50" s="331">
        <v>53.777241579709731</v>
      </c>
      <c r="I50" s="331">
        <v>2.5286211693935709E-8</v>
      </c>
      <c r="J50" s="331">
        <v>0.70594502830119876</v>
      </c>
      <c r="K50" s="177">
        <f t="shared" si="9"/>
        <v>0.11718767112165195</v>
      </c>
      <c r="L50" s="177">
        <f t="shared" si="10"/>
        <v>0.57999679594906972</v>
      </c>
      <c r="M50" s="177">
        <f t="shared" si="11"/>
        <v>0.82371006971042859</v>
      </c>
      <c r="N50" s="177">
        <f t="shared" si="12"/>
        <v>3.8731081374361676E-10</v>
      </c>
      <c r="O50" s="177">
        <f t="shared" si="13"/>
        <v>1.081301330065077E-2</v>
      </c>
      <c r="P50" s="202">
        <f t="shared" si="14"/>
        <v>100</v>
      </c>
      <c r="Q50" s="233">
        <f>VLOOKUP(B:B,'پیوست 4'!$C$14:$J$176,8,0)</f>
        <v>3025675.1674230001</v>
      </c>
      <c r="R50" s="1">
        <f t="shared" si="15"/>
        <v>7.8074592748725885E-2</v>
      </c>
      <c r="S50" s="229">
        <f t="shared" si="16"/>
        <v>7.8074592748725884</v>
      </c>
      <c r="T50" s="246">
        <f t="shared" si="17"/>
        <v>0.15667299483099661</v>
      </c>
      <c r="U50" s="229" t="str">
        <f>VLOOKUP(D50:D214,پیوست1!$E$5:G224,3,0)</f>
        <v>در اوراق بهادار با درآمد ثابت و قابل معامله</v>
      </c>
    </row>
    <row r="51" spans="1:22" x14ac:dyDescent="0.55000000000000004">
      <c r="A51" s="302">
        <v>10845</v>
      </c>
      <c r="B51" s="188">
        <v>3</v>
      </c>
      <c r="C51" s="176">
        <v>48</v>
      </c>
      <c r="D51" s="176" t="s">
        <v>422</v>
      </c>
      <c r="E51" s="332">
        <v>26975292.805055998</v>
      </c>
      <c r="F51" s="333">
        <v>7.5184806161010629</v>
      </c>
      <c r="G51" s="333">
        <v>64.46505731681556</v>
      </c>
      <c r="H51" s="333">
        <v>26.233761964571212</v>
      </c>
      <c r="I51" s="333">
        <v>7.3304366871459293E-5</v>
      </c>
      <c r="J51" s="333">
        <v>1.782626798145293</v>
      </c>
      <c r="K51" s="177">
        <f t="shared" si="9"/>
        <v>8.0160336511257438E-2</v>
      </c>
      <c r="L51" s="177">
        <f t="shared" si="10"/>
        <v>0.68731183221607073</v>
      </c>
      <c r="M51" s="177">
        <f t="shared" si="11"/>
        <v>0.27969842504252956</v>
      </c>
      <c r="N51" s="177">
        <f t="shared" si="12"/>
        <v>7.8155454754741138E-7</v>
      </c>
      <c r="O51" s="177">
        <f t="shared" si="13"/>
        <v>1.9005962947792387E-2</v>
      </c>
      <c r="P51" s="202">
        <f t="shared" si="14"/>
        <v>99.999999999999986</v>
      </c>
      <c r="Q51" s="233">
        <f>VLOOKUP(B:B,'پیوست 4'!$C$14:$J$176,8,0)</f>
        <v>2051304.973218</v>
      </c>
      <c r="R51" s="1">
        <f t="shared" si="15"/>
        <v>7.6043844567037375E-2</v>
      </c>
      <c r="S51" s="229">
        <f t="shared" si="16"/>
        <v>7.6043844567037375</v>
      </c>
      <c r="T51" s="246">
        <f t="shared" si="17"/>
        <v>8.5903840602674642E-2</v>
      </c>
      <c r="U51" s="229" t="str">
        <f>VLOOKUP(D51:D216,پیوست1!$E$5:G245,3,0)</f>
        <v>در اوراق بهادار با درآمد ثابت و با پیش بینی سود</v>
      </c>
      <c r="V51" s="229">
        <f>100-P51</f>
        <v>0</v>
      </c>
    </row>
    <row r="52" spans="1:22" x14ac:dyDescent="0.55000000000000004">
      <c r="A52" s="302">
        <v>10929</v>
      </c>
      <c r="B52" s="188">
        <v>110</v>
      </c>
      <c r="C52" s="178">
        <v>49</v>
      </c>
      <c r="D52" s="178" t="s">
        <v>427</v>
      </c>
      <c r="E52" s="330">
        <v>4843895.1357450001</v>
      </c>
      <c r="F52" s="331">
        <v>7.5182515205994953</v>
      </c>
      <c r="G52" s="331">
        <v>37.584600522424999</v>
      </c>
      <c r="H52" s="331">
        <v>54.269336732454896</v>
      </c>
      <c r="I52" s="331">
        <v>8.7006584999965045E-6</v>
      </c>
      <c r="J52" s="331">
        <v>0.62780252386210855</v>
      </c>
      <c r="K52" s="177">
        <f t="shared" si="9"/>
        <v>1.4393780093032224E-2</v>
      </c>
      <c r="L52" s="177">
        <f t="shared" si="10"/>
        <v>7.1956155406877387E-2</v>
      </c>
      <c r="M52" s="177">
        <f t="shared" si="11"/>
        <v>0.10389927718983584</v>
      </c>
      <c r="N52" s="177">
        <f t="shared" si="12"/>
        <v>1.665751202528739E-8</v>
      </c>
      <c r="O52" s="177">
        <f t="shared" si="13"/>
        <v>1.2019352432626851E-3</v>
      </c>
      <c r="P52" s="202">
        <f t="shared" si="14"/>
        <v>100.00000000000001</v>
      </c>
      <c r="Q52" s="233">
        <f>VLOOKUP(B:B,'پیوست 4'!$C$14:$J$176,8,0)</f>
        <v>336599.92186300003</v>
      </c>
      <c r="R52" s="1">
        <f t="shared" si="15"/>
        <v>6.9489514622044002E-2</v>
      </c>
      <c r="S52" s="229">
        <f t="shared" si="16"/>
        <v>6.9489514622044002</v>
      </c>
      <c r="T52" s="246">
        <f t="shared" si="17"/>
        <v>-0.56930005839509512</v>
      </c>
      <c r="U52" s="229" t="str">
        <f>VLOOKUP(D52:D216,پیوست1!$E$5:G230,3,0)</f>
        <v>در اوراق بهادار با درآمد ثابت و با پیش بینی سود</v>
      </c>
    </row>
    <row r="53" spans="1:22" x14ac:dyDescent="0.55000000000000004">
      <c r="A53" s="302">
        <v>10766</v>
      </c>
      <c r="B53" s="188">
        <v>56</v>
      </c>
      <c r="C53" s="176">
        <v>50</v>
      </c>
      <c r="D53" s="176" t="s">
        <v>417</v>
      </c>
      <c r="E53" s="332">
        <v>21243376.721909001</v>
      </c>
      <c r="F53" s="333">
        <v>7.2938710573083547</v>
      </c>
      <c r="G53" s="333">
        <v>43.479646846150459</v>
      </c>
      <c r="H53" s="333">
        <v>48.263252898450133</v>
      </c>
      <c r="I53" s="333">
        <v>4.544441883566832E-2</v>
      </c>
      <c r="J53" s="333">
        <v>0.91778477925538093</v>
      </c>
      <c r="K53" s="177">
        <f t="shared" si="9"/>
        <v>6.1241372059538494E-2</v>
      </c>
      <c r="L53" s="177">
        <f t="shared" si="10"/>
        <v>0.36506721994411995</v>
      </c>
      <c r="M53" s="177">
        <f t="shared" si="11"/>
        <v>0.4052317081470761</v>
      </c>
      <c r="N53" s="177">
        <f t="shared" si="12"/>
        <v>3.815639925737456E-4</v>
      </c>
      <c r="O53" s="177">
        <f t="shared" si="13"/>
        <v>7.7059765240355032E-3</v>
      </c>
      <c r="P53" s="202">
        <f t="shared" si="14"/>
        <v>100</v>
      </c>
      <c r="Q53" s="233">
        <f>VLOOKUP(B:B,'پیوست 4'!$C$14:$J$176,8,0)</f>
        <v>1381231.101237</v>
      </c>
      <c r="T53" s="246"/>
      <c r="V53" s="229">
        <f>100-P53</f>
        <v>0</v>
      </c>
    </row>
    <row r="54" spans="1:22" x14ac:dyDescent="0.55000000000000004">
      <c r="A54" s="302">
        <v>11340</v>
      </c>
      <c r="B54" s="188">
        <v>201</v>
      </c>
      <c r="C54" s="178">
        <v>51</v>
      </c>
      <c r="D54" s="178" t="s">
        <v>453</v>
      </c>
      <c r="E54" s="330">
        <v>4271390.8449550001</v>
      </c>
      <c r="F54" s="331">
        <v>7.0897750836381155</v>
      </c>
      <c r="G54" s="331">
        <v>12.988299726433066</v>
      </c>
      <c r="H54" s="331">
        <v>77.943331427144344</v>
      </c>
      <c r="I54" s="331">
        <v>1.3329557898226387E-3</v>
      </c>
      <c r="J54" s="331">
        <v>1.9772608069946542</v>
      </c>
      <c r="K54" s="177">
        <f t="shared" si="9"/>
        <v>1.1969197967273207E-2</v>
      </c>
      <c r="L54" s="177">
        <f t="shared" si="10"/>
        <v>2.1927286669887389E-2</v>
      </c>
      <c r="M54" s="177">
        <f t="shared" si="11"/>
        <v>0.13158656700313132</v>
      </c>
      <c r="N54" s="177">
        <f t="shared" si="12"/>
        <v>2.2503410251800512E-6</v>
      </c>
      <c r="O54" s="177">
        <f t="shared" si="13"/>
        <v>3.3380785360126093E-3</v>
      </c>
      <c r="P54" s="202">
        <f t="shared" si="14"/>
        <v>100</v>
      </c>
      <c r="Q54" s="233">
        <f>VLOOKUP(B:B,'پیوست 4'!$C$14:$J$176,8,0)</f>
        <v>315034.03780400002</v>
      </c>
      <c r="R54" s="1">
        <f>Q54/E54</f>
        <v>7.3754439534862784E-2</v>
      </c>
      <c r="S54" s="229">
        <f>R54*100</f>
        <v>7.3754439534862781</v>
      </c>
      <c r="T54" s="246">
        <f>S54-F54</f>
        <v>0.28566886984816264</v>
      </c>
      <c r="U54" s="229" t="str">
        <f>VLOOKUP(D54:D219,پیوست1!$E$5:G192,3,0)</f>
        <v>در اوراق بهادار با درامد ثابت و قابل معامله</v>
      </c>
    </row>
    <row r="55" spans="1:22" x14ac:dyDescent="0.55000000000000004">
      <c r="A55" s="302">
        <v>10639</v>
      </c>
      <c r="B55" s="188">
        <v>11</v>
      </c>
      <c r="C55" s="176">
        <v>52</v>
      </c>
      <c r="D55" s="176" t="s">
        <v>414</v>
      </c>
      <c r="E55" s="332">
        <v>38668230.752285004</v>
      </c>
      <c r="F55" s="333">
        <v>6.9646959580733556</v>
      </c>
      <c r="G55" s="333">
        <v>28.660312709445694</v>
      </c>
      <c r="H55" s="333">
        <v>62.521509826179837</v>
      </c>
      <c r="I55" s="333">
        <v>2.2126920333262062E-6</v>
      </c>
      <c r="J55" s="333">
        <v>1.8534792936090814</v>
      </c>
      <c r="K55" s="177">
        <f t="shared" si="9"/>
        <v>0.10644364639808133</v>
      </c>
      <c r="L55" s="177">
        <f t="shared" si="10"/>
        <v>0.43802460438583046</v>
      </c>
      <c r="M55" s="177">
        <f t="shared" si="11"/>
        <v>0.95553596657692896</v>
      </c>
      <c r="N55" s="177">
        <f t="shared" si="12"/>
        <v>3.3817270674997298E-8</v>
      </c>
      <c r="O55" s="177">
        <f t="shared" si="13"/>
        <v>2.832730900569955E-2</v>
      </c>
      <c r="P55" s="202">
        <f t="shared" si="14"/>
        <v>100.00000000000001</v>
      </c>
      <c r="Q55" s="233">
        <f>VLOOKUP(B:B,'پیوست 4'!$C$14:$J$176,8,0)</f>
        <v>2814958.819563</v>
      </c>
      <c r="R55" s="1">
        <f>Q55/E55</f>
        <v>7.2797714423400578E-2</v>
      </c>
      <c r="S55" s="229">
        <f>R55*100</f>
        <v>7.2797714423400581</v>
      </c>
      <c r="T55" s="246">
        <f>S55-F55</f>
        <v>0.31507548426670251</v>
      </c>
      <c r="U55" s="229" t="str">
        <f>VLOOKUP(D55:D221,پیوست1!$E$5:G218,3,0)</f>
        <v>در اوراق بهادار با درآمد ثابت و با پیش بینی سود</v>
      </c>
    </row>
    <row r="56" spans="1:22" x14ac:dyDescent="0.55000000000000004">
      <c r="A56" s="302">
        <v>10581</v>
      </c>
      <c r="B56" s="188">
        <v>7</v>
      </c>
      <c r="C56" s="178">
        <v>53</v>
      </c>
      <c r="D56" s="178" t="s">
        <v>413</v>
      </c>
      <c r="E56" s="330">
        <v>25416868.334511001</v>
      </c>
      <c r="F56" s="331">
        <v>6.8887096990962675</v>
      </c>
      <c r="G56" s="331">
        <v>54.894066762843046</v>
      </c>
      <c r="H56" s="331">
        <v>36.61855495265992</v>
      </c>
      <c r="I56" s="331">
        <v>2.5183705136286338E-3</v>
      </c>
      <c r="J56" s="331">
        <v>1.5961502148871352</v>
      </c>
      <c r="K56" s="177">
        <f t="shared" si="9"/>
        <v>6.9202726002530551E-2</v>
      </c>
      <c r="L56" s="177">
        <f t="shared" si="10"/>
        <v>0.55145582079790867</v>
      </c>
      <c r="M56" s="177">
        <f t="shared" si="11"/>
        <v>0.36786334969667578</v>
      </c>
      <c r="N56" s="177">
        <f t="shared" si="12"/>
        <v>2.5299092608062447E-5</v>
      </c>
      <c r="O56" s="177">
        <f t="shared" si="13"/>
        <v>1.6034635048448289E-2</v>
      </c>
      <c r="P56" s="202">
        <f t="shared" si="14"/>
        <v>100</v>
      </c>
      <c r="Q56" s="233">
        <f>VLOOKUP(B:B,'پیوست 4'!$C$14:$J$176,8,0)</f>
        <v>1769880.535286</v>
      </c>
      <c r="R56" s="1">
        <f>Q56/E56</f>
        <v>6.9634091501463921E-2</v>
      </c>
      <c r="S56" s="229">
        <f>R56*100</f>
        <v>6.9634091501463917</v>
      </c>
      <c r="T56" s="246">
        <f>S56-F56</f>
        <v>7.469945105012421E-2</v>
      </c>
      <c r="U56" s="229" t="str">
        <f>VLOOKUP(D56:D220,پیوست1!$E$5:G211,3,0)</f>
        <v>در اوراق بهادار با درآمد ثابت و با پیس بینی سود</v>
      </c>
    </row>
    <row r="57" spans="1:22" x14ac:dyDescent="0.55000000000000004">
      <c r="A57" s="302">
        <v>11673</v>
      </c>
      <c r="B57" s="188">
        <v>283</v>
      </c>
      <c r="C57" s="176">
        <v>54</v>
      </c>
      <c r="D57" s="176" t="s">
        <v>488</v>
      </c>
      <c r="E57" s="332">
        <v>4912780.8268590001</v>
      </c>
      <c r="F57" s="333">
        <v>6.82481126324108</v>
      </c>
      <c r="G57" s="333">
        <v>40.34339495487702</v>
      </c>
      <c r="H57" s="333">
        <v>52.068714632116013</v>
      </c>
      <c r="I57" s="333">
        <v>5.9979363666627574E-4</v>
      </c>
      <c r="J57" s="333">
        <v>0.76247935612922035</v>
      </c>
      <c r="K57" s="177">
        <f t="shared" si="9"/>
        <v>1.3251996575498994E-2</v>
      </c>
      <c r="L57" s="177">
        <f t="shared" si="10"/>
        <v>7.8336310143196461E-2</v>
      </c>
      <c r="M57" s="177">
        <f t="shared" si="11"/>
        <v>0.10110381098916284</v>
      </c>
      <c r="N57" s="177">
        <f t="shared" si="12"/>
        <v>1.1646422021834602E-6</v>
      </c>
      <c r="O57" s="177">
        <f t="shared" si="13"/>
        <v>1.4805352743944707E-3</v>
      </c>
      <c r="P57" s="202">
        <f t="shared" si="14"/>
        <v>100</v>
      </c>
      <c r="Q57" s="233"/>
      <c r="R57" s="1">
        <f>Q57/E57</f>
        <v>0</v>
      </c>
      <c r="S57" s="229">
        <f>R57*100</f>
        <v>0</v>
      </c>
      <c r="T57" s="246">
        <f>S57-F57</f>
        <v>-6.82481126324108</v>
      </c>
      <c r="U57" s="229" t="str">
        <f>VLOOKUP(D57:D222,پیوست1!$E$5:G232,3,0)</f>
        <v>در اوراق بهادار با درآمد ثابت و قابل معامله</v>
      </c>
      <c r="V57" s="229">
        <f>100-P57</f>
        <v>0</v>
      </c>
    </row>
    <row r="58" spans="1:22" x14ac:dyDescent="0.55000000000000004">
      <c r="A58" s="302">
        <v>11698</v>
      </c>
      <c r="B58" s="188">
        <v>295</v>
      </c>
      <c r="C58" s="178">
        <v>55</v>
      </c>
      <c r="D58" s="178" t="s">
        <v>643</v>
      </c>
      <c r="E58" s="330">
        <v>19951225.099181999</v>
      </c>
      <c r="F58" s="331">
        <v>6.7700506758437404</v>
      </c>
      <c r="G58" s="331">
        <v>39.508165548712405</v>
      </c>
      <c r="H58" s="331">
        <v>53.200625892998772</v>
      </c>
      <c r="I58" s="331">
        <v>9.8543766570563233E-5</v>
      </c>
      <c r="J58" s="331">
        <v>0.52105933867850984</v>
      </c>
      <c r="K58" s="177">
        <f t="shared" si="9"/>
        <v>5.3385678649838592E-2</v>
      </c>
      <c r="L58" s="177">
        <f t="shared" si="10"/>
        <v>0.31154423076239707</v>
      </c>
      <c r="M58" s="177">
        <f t="shared" si="11"/>
        <v>0.41951702489139064</v>
      </c>
      <c r="N58" s="177">
        <f t="shared" si="12"/>
        <v>7.7707333474651532E-7</v>
      </c>
      <c r="O58" s="177">
        <f t="shared" si="13"/>
        <v>4.1088475912658563E-3</v>
      </c>
      <c r="P58" s="202">
        <f t="shared" si="14"/>
        <v>100</v>
      </c>
      <c r="Q58" s="233">
        <f>VLOOKUP(B:B,'پیوست 4'!$C$14:$J$176,8,0)</f>
        <v>1650617.6285699999</v>
      </c>
      <c r="T58" s="246"/>
    </row>
    <row r="59" spans="1:22" x14ac:dyDescent="0.55000000000000004">
      <c r="A59" s="302">
        <v>11380</v>
      </c>
      <c r="B59" s="188">
        <v>212</v>
      </c>
      <c r="C59" s="176">
        <v>56</v>
      </c>
      <c r="D59" s="176" t="s">
        <v>458</v>
      </c>
      <c r="E59" s="332">
        <v>343509.07941100001</v>
      </c>
      <c r="F59" s="333">
        <v>6.6688489310093901</v>
      </c>
      <c r="G59" s="333">
        <v>48.730967270248698</v>
      </c>
      <c r="H59" s="333">
        <v>43.840722156963785</v>
      </c>
      <c r="I59" s="333">
        <v>2.8957685720994809E-4</v>
      </c>
      <c r="J59" s="333">
        <v>0.75917206492091682</v>
      </c>
      <c r="K59" s="177">
        <f t="shared" si="9"/>
        <v>9.0542478754592794E-4</v>
      </c>
      <c r="L59" s="177">
        <f t="shared" si="10"/>
        <v>6.6161681189701501E-3</v>
      </c>
      <c r="M59" s="177">
        <f t="shared" si="11"/>
        <v>5.952223083095223E-3</v>
      </c>
      <c r="N59" s="177">
        <f t="shared" si="12"/>
        <v>3.9315640094706711E-8</v>
      </c>
      <c r="O59" s="177">
        <f t="shared" si="13"/>
        <v>1.03072241207267E-4</v>
      </c>
      <c r="P59" s="202">
        <f t="shared" si="14"/>
        <v>100</v>
      </c>
      <c r="Q59" s="233" t="e">
        <f>VLOOKUP(B:B,'پیوست 4'!$C$14:$J$176,8,0)</f>
        <v>#N/A</v>
      </c>
      <c r="R59" s="1" t="e">
        <f t="shared" ref="R59:R76" si="18">Q59/E59</f>
        <v>#N/A</v>
      </c>
      <c r="S59" s="229" t="e">
        <f t="shared" ref="S59:S76" si="19">R59*100</f>
        <v>#N/A</v>
      </c>
      <c r="T59" s="246" t="e">
        <f t="shared" ref="T59:T76" si="20">S59-F59</f>
        <v>#N/A</v>
      </c>
      <c r="U59" s="229" t="str">
        <f>VLOOKUP(D59:D223,پیوست1!$E$5:G205,3,0)</f>
        <v>در اوراق بهادار با درآمد ثابت و با پیش بینی سود</v>
      </c>
    </row>
    <row r="60" spans="1:22" x14ac:dyDescent="0.55000000000000004">
      <c r="A60" s="302">
        <v>11075</v>
      </c>
      <c r="B60" s="188">
        <v>118</v>
      </c>
      <c r="C60" s="178">
        <v>57</v>
      </c>
      <c r="D60" s="178" t="s">
        <v>433</v>
      </c>
      <c r="E60" s="330">
        <v>75217183</v>
      </c>
      <c r="F60" s="331">
        <v>6.3820570923499282</v>
      </c>
      <c r="G60" s="331">
        <v>43.185011948815401</v>
      </c>
      <c r="H60" s="331">
        <v>49.189974399885983</v>
      </c>
      <c r="I60" s="331">
        <v>0</v>
      </c>
      <c r="J60" s="331">
        <v>1.2429565589486899</v>
      </c>
      <c r="K60" s="177">
        <f t="shared" si="9"/>
        <v>0.18973219418565776</v>
      </c>
      <c r="L60" s="177">
        <f t="shared" si="10"/>
        <v>1.2838473480289165</v>
      </c>
      <c r="M60" s="177">
        <f t="shared" si="11"/>
        <v>1.4623688945079993</v>
      </c>
      <c r="N60" s="177">
        <f t="shared" si="12"/>
        <v>0</v>
      </c>
      <c r="O60" s="177">
        <f t="shared" si="13"/>
        <v>3.6951859219415975E-2</v>
      </c>
      <c r="P60" s="202">
        <f t="shared" si="14"/>
        <v>100</v>
      </c>
      <c r="Q60" s="233">
        <f>VLOOKUP(B:B,'پیوست 4'!$C$14:$J$176,8,0)</f>
        <v>4573825.9706830001</v>
      </c>
      <c r="R60" s="1">
        <f t="shared" si="18"/>
        <v>6.0808259339930344E-2</v>
      </c>
      <c r="S60" s="229">
        <f t="shared" si="19"/>
        <v>6.0808259339930348</v>
      </c>
      <c r="T60" s="246">
        <f t="shared" si="20"/>
        <v>-0.3012311583568934</v>
      </c>
      <c r="U60" s="229" t="str">
        <f>VLOOKUP(D60:D224,پیوست1!$E$5:G235,3,0)</f>
        <v>در اوراق بهادار با درامد ثابت و با پیش بینی سود</v>
      </c>
    </row>
    <row r="61" spans="1:22" x14ac:dyDescent="0.55000000000000004">
      <c r="A61" s="302">
        <v>11476</v>
      </c>
      <c r="B61" s="188">
        <v>246</v>
      </c>
      <c r="C61" s="176">
        <v>58</v>
      </c>
      <c r="D61" s="176" t="s">
        <v>472</v>
      </c>
      <c r="E61" s="332">
        <v>294069.44219199999</v>
      </c>
      <c r="F61" s="333">
        <v>6.2618191757889434</v>
      </c>
      <c r="G61" s="333">
        <v>83.63176713549656</v>
      </c>
      <c r="H61" s="333">
        <v>8.5146879942896536</v>
      </c>
      <c r="I61" s="333">
        <v>0</v>
      </c>
      <c r="J61" s="333">
        <v>1.5917256944248421</v>
      </c>
      <c r="K61" s="177">
        <f t="shared" si="9"/>
        <v>7.2780276273174858E-4</v>
      </c>
      <c r="L61" s="177">
        <f t="shared" si="10"/>
        <v>9.7204070358170008E-3</v>
      </c>
      <c r="M61" s="177">
        <f t="shared" si="11"/>
        <v>9.8965065455791971E-4</v>
      </c>
      <c r="N61" s="177">
        <f t="shared" si="12"/>
        <v>0</v>
      </c>
      <c r="O61" s="177">
        <f t="shared" si="13"/>
        <v>1.8500412186807572E-4</v>
      </c>
      <c r="P61" s="202">
        <f t="shared" si="14"/>
        <v>100</v>
      </c>
      <c r="Q61" s="233">
        <f>VLOOKUP(B:B,'پیوست 4'!$C$14:$J$176,8,0)</f>
        <v>12790.827080999999</v>
      </c>
      <c r="R61" s="1">
        <f t="shared" si="18"/>
        <v>4.3495940909932355E-2</v>
      </c>
      <c r="S61" s="229">
        <f t="shared" si="19"/>
        <v>4.3495940909932358</v>
      </c>
      <c r="T61" s="246">
        <f t="shared" si="20"/>
        <v>-1.9122250847957076</v>
      </c>
      <c r="U61" s="229" t="str">
        <f>VLOOKUP(D61:D227,پیوست1!$E$5:G232,3,0)</f>
        <v>در اوراق بهادار با درآمد ثابت و با پیش بینی سود</v>
      </c>
    </row>
    <row r="62" spans="1:22" x14ac:dyDescent="0.55000000000000004">
      <c r="A62" s="302">
        <v>11367</v>
      </c>
      <c r="B62" s="188">
        <v>207</v>
      </c>
      <c r="C62" s="178">
        <v>59</v>
      </c>
      <c r="D62" s="178" t="s">
        <v>454</v>
      </c>
      <c r="E62" s="330">
        <v>5047500</v>
      </c>
      <c r="F62" s="331">
        <v>5.7930652961423483</v>
      </c>
      <c r="G62" s="331">
        <v>47.367159279724717</v>
      </c>
      <c r="H62" s="331">
        <v>44.771246171363636</v>
      </c>
      <c r="I62" s="331">
        <v>6.4989685352542423E-4</v>
      </c>
      <c r="J62" s="331">
        <v>2.0678793559157689</v>
      </c>
      <c r="K62" s="177">
        <f t="shared" si="9"/>
        <v>1.1557077646659095E-2</v>
      </c>
      <c r="L62" s="177">
        <f t="shared" si="10"/>
        <v>9.4496766342679242E-2</v>
      </c>
      <c r="M62" s="177">
        <f t="shared" si="11"/>
        <v>8.9317958954251014E-2</v>
      </c>
      <c r="N62" s="177">
        <f t="shared" si="12"/>
        <v>1.296534393201875E-6</v>
      </c>
      <c r="O62" s="177">
        <f t="shared" si="13"/>
        <v>4.1253880387221338E-3</v>
      </c>
      <c r="P62" s="202">
        <f t="shared" si="14"/>
        <v>99.999999999999986</v>
      </c>
      <c r="Q62" s="233">
        <f>VLOOKUP(B:B,'پیوست 4'!$C$14:$J$176,8,0)</f>
        <v>295047.52987299999</v>
      </c>
      <c r="R62" s="1">
        <f t="shared" si="18"/>
        <v>5.8454191158593363E-2</v>
      </c>
      <c r="S62" s="229">
        <f t="shared" si="19"/>
        <v>5.845419115859336</v>
      </c>
      <c r="T62" s="246">
        <f t="shared" si="20"/>
        <v>5.2353819716987715E-2</v>
      </c>
      <c r="U62" s="229" t="str">
        <f>VLOOKUP(D62:D226,پیوست1!$E$5:G217,3,0)</f>
        <v>در اوراق بهادار با درامد ثابت و قابل معامله</v>
      </c>
      <c r="V62" s="229">
        <f>100-P62</f>
        <v>0</v>
      </c>
    </row>
    <row r="63" spans="1:22" x14ac:dyDescent="0.55000000000000004">
      <c r="A63" s="302">
        <v>11500</v>
      </c>
      <c r="B63" s="188">
        <v>247</v>
      </c>
      <c r="C63" s="176">
        <v>60</v>
      </c>
      <c r="D63" s="176" t="s">
        <v>473</v>
      </c>
      <c r="E63" s="332">
        <v>4864692</v>
      </c>
      <c r="F63" s="333">
        <v>5.6310740885003563</v>
      </c>
      <c r="G63" s="333">
        <v>44.093118350377104</v>
      </c>
      <c r="H63" s="333">
        <v>48.739753088636675</v>
      </c>
      <c r="I63" s="333">
        <v>6.4483832234404762E-4</v>
      </c>
      <c r="J63" s="333">
        <v>1.5354096341635213</v>
      </c>
      <c r="K63" s="177">
        <f t="shared" si="9"/>
        <v>1.0827043212065594E-2</v>
      </c>
      <c r="L63" s="177">
        <f t="shared" si="10"/>
        <v>8.477922510541748E-2</v>
      </c>
      <c r="M63" s="177">
        <f t="shared" si="11"/>
        <v>9.3713455824306791E-2</v>
      </c>
      <c r="N63" s="177">
        <f t="shared" si="12"/>
        <v>1.2398509185081988E-6</v>
      </c>
      <c r="O63" s="177">
        <f t="shared" si="13"/>
        <v>2.9521803826483639E-3</v>
      </c>
      <c r="P63" s="202">
        <f t="shared" si="14"/>
        <v>100</v>
      </c>
      <c r="Q63" s="233">
        <f>VLOOKUP(B:B,'پیوست 4'!$C$14:$J$176,8,0)</f>
        <v>875656.297181</v>
      </c>
      <c r="R63" s="1">
        <f t="shared" si="18"/>
        <v>0.18000241272849341</v>
      </c>
      <c r="S63" s="229">
        <f t="shared" si="19"/>
        <v>18.00024127284934</v>
      </c>
      <c r="T63" s="246">
        <f t="shared" si="20"/>
        <v>12.369167184348985</v>
      </c>
      <c r="U63" s="229" t="str">
        <f>VLOOKUP(D63:D230,پیوست1!$E$5:G185,3,0)</f>
        <v>در اوراق بهادار با درآمد ثابت و با پیش بینی سود</v>
      </c>
    </row>
    <row r="64" spans="1:22" x14ac:dyDescent="0.55000000000000004">
      <c r="A64" s="302">
        <v>11499</v>
      </c>
      <c r="B64" s="188">
        <v>249</v>
      </c>
      <c r="C64" s="178">
        <v>61</v>
      </c>
      <c r="D64" s="178" t="s">
        <v>474</v>
      </c>
      <c r="E64" s="330">
        <v>1510242.8367999999</v>
      </c>
      <c r="F64" s="331">
        <v>5.4432177334225207</v>
      </c>
      <c r="G64" s="331">
        <v>55.482979202693151</v>
      </c>
      <c r="H64" s="331">
        <v>36.891731122330157</v>
      </c>
      <c r="I64" s="331">
        <v>1.3060299775403321</v>
      </c>
      <c r="J64" s="331">
        <v>0.87604196401384515</v>
      </c>
      <c r="K64" s="177">
        <f t="shared" si="9"/>
        <v>3.2491201474442294E-3</v>
      </c>
      <c r="L64" s="177">
        <f t="shared" si="10"/>
        <v>3.3118437364869281E-2</v>
      </c>
      <c r="M64" s="177">
        <f t="shared" si="11"/>
        <v>2.2021104562409365E-2</v>
      </c>
      <c r="N64" s="177">
        <f t="shared" si="12"/>
        <v>7.7958452536938726E-4</v>
      </c>
      <c r="O64" s="177">
        <f t="shared" si="13"/>
        <v>5.2291966529406013E-4</v>
      </c>
      <c r="P64" s="202">
        <f t="shared" si="14"/>
        <v>100.00000000000001</v>
      </c>
      <c r="Q64" s="233">
        <f>VLOOKUP(B:B,'پیوست 4'!$C$14:$J$176,8,0)</f>
        <v>89783.098576000004</v>
      </c>
      <c r="R64" s="1">
        <f t="shared" si="18"/>
        <v>5.9449445074831964E-2</v>
      </c>
      <c r="S64" s="229">
        <f t="shared" si="19"/>
        <v>5.9449445074831964</v>
      </c>
      <c r="T64" s="246">
        <f t="shared" si="20"/>
        <v>0.50172677406067567</v>
      </c>
      <c r="U64" s="229" t="str">
        <f>VLOOKUP(D64:D230,پیوست1!$E$5:G213,3,0)</f>
        <v>در اوراق بهادار با درامد ثابت و با پیش بینی سود و قابل معامله</v>
      </c>
    </row>
    <row r="65" spans="1:22" x14ac:dyDescent="0.55000000000000004">
      <c r="A65" s="302">
        <v>11518</v>
      </c>
      <c r="B65" s="188">
        <v>259</v>
      </c>
      <c r="C65" s="176">
        <v>62</v>
      </c>
      <c r="D65" s="176" t="s">
        <v>478</v>
      </c>
      <c r="E65" s="332">
        <v>1936754.279267</v>
      </c>
      <c r="F65" s="333">
        <v>5.3705855366485649</v>
      </c>
      <c r="G65" s="333">
        <v>73.251602469571594</v>
      </c>
      <c r="H65" s="333">
        <v>5.8645158345495066E-3</v>
      </c>
      <c r="I65" s="333">
        <v>0.415468175042708</v>
      </c>
      <c r="J65" s="333">
        <v>20.956479302902583</v>
      </c>
      <c r="K65" s="177">
        <f t="shared" si="9"/>
        <v>4.1111132633833451E-3</v>
      </c>
      <c r="L65" s="177">
        <f t="shared" si="10"/>
        <v>5.6073147410415421E-2</v>
      </c>
      <c r="M65" s="177">
        <f t="shared" si="11"/>
        <v>4.4892104717846876E-6</v>
      </c>
      <c r="N65" s="177">
        <f t="shared" si="12"/>
        <v>3.1803547551309004E-4</v>
      </c>
      <c r="O65" s="177">
        <f t="shared" si="13"/>
        <v>1.60419118973282E-2</v>
      </c>
      <c r="P65" s="202">
        <f t="shared" si="14"/>
        <v>99.999999999999986</v>
      </c>
      <c r="Q65" s="233">
        <f>VLOOKUP(B:B,'پیوست 4'!$C$14:$J$176,8,0)</f>
        <v>7319.8526320000001</v>
      </c>
      <c r="R65" s="1">
        <f t="shared" si="18"/>
        <v>3.7794431179831093E-3</v>
      </c>
      <c r="S65" s="229">
        <f t="shared" si="19"/>
        <v>0.37794431179831095</v>
      </c>
      <c r="T65" s="246">
        <f t="shared" si="20"/>
        <v>-4.9926412248502539</v>
      </c>
      <c r="U65" s="229" t="str">
        <f>VLOOKUP(D65:D230,پیوست1!$E$5:G251,3,0)</f>
        <v>در اوراق بهادار با درآمد ثابت و قابل معامله</v>
      </c>
    </row>
    <row r="66" spans="1:22" x14ac:dyDescent="0.55000000000000004">
      <c r="A66" s="302">
        <v>11168</v>
      </c>
      <c r="B66" s="188">
        <v>139</v>
      </c>
      <c r="C66" s="178">
        <v>63</v>
      </c>
      <c r="D66" s="178" t="s">
        <v>441</v>
      </c>
      <c r="E66" s="330">
        <v>6615157.0659360001</v>
      </c>
      <c r="F66" s="331">
        <v>5.2153466401317949</v>
      </c>
      <c r="G66" s="331">
        <v>46.238808736938118</v>
      </c>
      <c r="H66" s="331">
        <v>42.154239977654726</v>
      </c>
      <c r="I66" s="331">
        <v>5.4992265765422994</v>
      </c>
      <c r="J66" s="331">
        <v>0.89237806873306413</v>
      </c>
      <c r="K66" s="177">
        <f t="shared" si="9"/>
        <v>1.3635988282876937E-2</v>
      </c>
      <c r="L66" s="177">
        <f t="shared" si="10"/>
        <v>0.12089548359054854</v>
      </c>
      <c r="M66" s="177">
        <f t="shared" si="11"/>
        <v>0.11021601478715065</v>
      </c>
      <c r="N66" s="177">
        <f t="shared" si="12"/>
        <v>1.4378217659703109E-2</v>
      </c>
      <c r="O66" s="177">
        <f t="shared" si="13"/>
        <v>2.3332019382000095E-3</v>
      </c>
      <c r="P66" s="202">
        <f t="shared" si="14"/>
        <v>100</v>
      </c>
      <c r="Q66" s="233">
        <f>VLOOKUP(B:B,'پیوست 4'!$C$14:$J$176,8,0)</f>
        <v>321496.84179699997</v>
      </c>
      <c r="R66" s="1">
        <f t="shared" si="18"/>
        <v>4.8600031502277014E-2</v>
      </c>
      <c r="S66" s="229">
        <f t="shared" si="19"/>
        <v>4.8600031502277012</v>
      </c>
      <c r="T66" s="246">
        <f t="shared" si="20"/>
        <v>-0.3553434899040937</v>
      </c>
      <c r="U66" s="229" t="str">
        <f>VLOOKUP(D66:D233,پیوست1!$E$5:G186,3,0)</f>
        <v>در اوراق بهادار با درآمد ثابت و با پیش بینی سود</v>
      </c>
    </row>
    <row r="67" spans="1:22" x14ac:dyDescent="0.55000000000000004">
      <c r="A67" s="302">
        <v>10920</v>
      </c>
      <c r="B67" s="188">
        <v>106</v>
      </c>
      <c r="C67" s="176">
        <v>64</v>
      </c>
      <c r="D67" s="176" t="s">
        <v>426</v>
      </c>
      <c r="E67" s="332">
        <v>1004188.077299</v>
      </c>
      <c r="F67" s="333">
        <v>5.0148804149547344</v>
      </c>
      <c r="G67" s="333">
        <v>82.439253363935293</v>
      </c>
      <c r="H67" s="333">
        <v>11.065331002905889</v>
      </c>
      <c r="I67" s="333">
        <v>9.8452502064983405E-2</v>
      </c>
      <c r="J67" s="333">
        <v>1.3820827161390992</v>
      </c>
      <c r="K67" s="177">
        <f t="shared" si="9"/>
        <v>1.990393394959036E-3</v>
      </c>
      <c r="L67" s="177">
        <f t="shared" si="10"/>
        <v>3.2719931843561693E-2</v>
      </c>
      <c r="M67" s="177">
        <f t="shared" si="11"/>
        <v>4.3918019810684009E-3</v>
      </c>
      <c r="N67" s="177">
        <f t="shared" si="12"/>
        <v>3.907554988608888E-5</v>
      </c>
      <c r="O67" s="177">
        <f t="shared" si="13"/>
        <v>5.4854514601922709E-4</v>
      </c>
      <c r="P67" s="202">
        <f t="shared" si="14"/>
        <v>100</v>
      </c>
      <c r="Q67" s="233">
        <f>VLOOKUP(B:B,'پیوست 4'!$C$14:$J$176,8,0)</f>
        <v>50759.406207</v>
      </c>
      <c r="R67" s="1">
        <f t="shared" si="18"/>
        <v>5.0547708496529217E-2</v>
      </c>
      <c r="S67" s="229">
        <f t="shared" si="19"/>
        <v>5.0547708496529218</v>
      </c>
      <c r="T67" s="246">
        <f t="shared" si="20"/>
        <v>3.9890434698187427E-2</v>
      </c>
      <c r="U67" s="229" t="str">
        <f>VLOOKUP(D67:D231,پیوست1!$E$5:G197,3,0)</f>
        <v>در اوراق بهادار با درآمد ثابت و قابل معامله</v>
      </c>
      <c r="V67" s="229">
        <f>100-P67</f>
        <v>0</v>
      </c>
    </row>
    <row r="68" spans="1:22" x14ac:dyDescent="0.55000000000000004">
      <c r="A68" s="302">
        <v>11449</v>
      </c>
      <c r="B68" s="188">
        <v>235</v>
      </c>
      <c r="C68" s="178">
        <v>65</v>
      </c>
      <c r="D68" s="178" t="s">
        <v>469</v>
      </c>
      <c r="E68" s="330">
        <v>4572375.2892969996</v>
      </c>
      <c r="F68" s="331">
        <v>4.7009428190951947</v>
      </c>
      <c r="G68" s="331">
        <v>48.286745292802948</v>
      </c>
      <c r="H68" s="331">
        <v>46.041545242604514</v>
      </c>
      <c r="I68" s="331">
        <v>8.2816086463274458E-3</v>
      </c>
      <c r="J68" s="331">
        <v>0.96248503685102016</v>
      </c>
      <c r="K68" s="177">
        <f t="shared" ref="K68:K85" si="21">E68/$E$88*F68</f>
        <v>8.495522950095185E-3</v>
      </c>
      <c r="L68" s="177">
        <f t="shared" ref="L68:L85" si="22">E68/$E$88*G68</f>
        <v>8.7263591285155137E-2</v>
      </c>
      <c r="M68" s="177">
        <f t="shared" ref="M68:M85" si="23">E68/$E$88*H68</f>
        <v>8.3206075742414093E-2</v>
      </c>
      <c r="N68" s="177">
        <f t="shared" ref="N68:N85" si="24">E68/$E$88*I68</f>
        <v>1.4966486304150214E-5</v>
      </c>
      <c r="O68" s="177">
        <f t="shared" ref="O68:O85" si="25">E68/$E$88*J68</f>
        <v>1.7393986768945359E-3</v>
      </c>
      <c r="P68" s="202">
        <f t="shared" ref="P68:P85" si="26">SUM(F68:J68)</f>
        <v>100</v>
      </c>
      <c r="Q68" s="233">
        <f>VLOOKUP(B:B,'پیوست 4'!$C$14:$J$176,8,0)</f>
        <v>215347.23594499999</v>
      </c>
      <c r="R68" s="1">
        <f t="shared" si="18"/>
        <v>4.7097454237644068E-2</v>
      </c>
      <c r="S68" s="229">
        <f t="shared" si="19"/>
        <v>4.7097454237644065</v>
      </c>
      <c r="T68" s="246">
        <f t="shared" si="20"/>
        <v>8.8026046692117887E-3</v>
      </c>
      <c r="U68" s="229" t="str">
        <f>VLOOKUP(D68:D233,پیوست1!$E$5:G237,3,0)</f>
        <v>در اوراق بهادار با درآمد ثابت و با پیش بینی سود</v>
      </c>
    </row>
    <row r="69" spans="1:22" x14ac:dyDescent="0.55000000000000004">
      <c r="A69" s="302">
        <v>11409</v>
      </c>
      <c r="B69" s="188">
        <v>219</v>
      </c>
      <c r="C69" s="176">
        <v>66</v>
      </c>
      <c r="D69" s="176" t="s">
        <v>462</v>
      </c>
      <c r="E69" s="332">
        <v>12648659.697818</v>
      </c>
      <c r="F69" s="333">
        <v>4.6938992106245268</v>
      </c>
      <c r="G69" s="333">
        <v>30.478610825789406</v>
      </c>
      <c r="H69" s="333">
        <v>63.688371016172773</v>
      </c>
      <c r="I69" s="333">
        <v>7.7774732249786356E-4</v>
      </c>
      <c r="J69" s="333">
        <v>1.1383412000907949</v>
      </c>
      <c r="K69" s="177">
        <f t="shared" si="21"/>
        <v>2.3466134103755653E-2</v>
      </c>
      <c r="L69" s="177">
        <f t="shared" si="22"/>
        <v>0.15237122418719193</v>
      </c>
      <c r="M69" s="177">
        <f t="shared" si="23"/>
        <v>0.31839623904417158</v>
      </c>
      <c r="N69" s="177">
        <f t="shared" si="24"/>
        <v>3.8881795602388936E-6</v>
      </c>
      <c r="O69" s="177">
        <f t="shared" si="25"/>
        <v>5.6908906771363389E-3</v>
      </c>
      <c r="P69" s="202">
        <f t="shared" si="26"/>
        <v>100</v>
      </c>
      <c r="Q69" s="233">
        <f>VLOOKUP(B:B,'پیوست 4'!$C$14:$J$176,8,0)</f>
        <v>390868.61741599999</v>
      </c>
      <c r="R69" s="1">
        <f t="shared" si="18"/>
        <v>3.0901979083477762E-2</v>
      </c>
      <c r="S69" s="229">
        <f t="shared" si="19"/>
        <v>3.0901979083477764</v>
      </c>
      <c r="T69" s="246">
        <f t="shared" si="20"/>
        <v>-1.6037013022767503</v>
      </c>
      <c r="U69" s="229" t="str">
        <f>VLOOKUP(D69:D233,پیوست1!$E$5:G253,3,0)</f>
        <v>در اوراق بهادار با درآمد ثابت و قابل معامله</v>
      </c>
    </row>
    <row r="70" spans="1:22" x14ac:dyDescent="0.55000000000000004">
      <c r="A70" s="302">
        <v>11421</v>
      </c>
      <c r="B70" s="188">
        <v>225</v>
      </c>
      <c r="C70" s="178">
        <v>67</v>
      </c>
      <c r="D70" s="178" t="s">
        <v>465</v>
      </c>
      <c r="E70" s="330">
        <v>1969806.0137819999</v>
      </c>
      <c r="F70" s="331">
        <v>4.3865231924573687</v>
      </c>
      <c r="G70" s="331">
        <v>31.986277260545933</v>
      </c>
      <c r="H70" s="331">
        <v>62.006123323751041</v>
      </c>
      <c r="I70" s="331">
        <v>0.3403004066066303</v>
      </c>
      <c r="J70" s="331">
        <v>1.2807758166390275</v>
      </c>
      <c r="K70" s="177">
        <f t="shared" si="21"/>
        <v>3.4151294386815163E-3</v>
      </c>
      <c r="L70" s="177">
        <f t="shared" si="22"/>
        <v>2.4902929339152519E-2</v>
      </c>
      <c r="M70" s="177">
        <f t="shared" si="23"/>
        <v>4.8274892859469773E-2</v>
      </c>
      <c r="N70" s="177">
        <f t="shared" si="24"/>
        <v>2.6494102176319176E-4</v>
      </c>
      <c r="O70" s="177">
        <f t="shared" si="25"/>
        <v>9.9714853970826528E-4</v>
      </c>
      <c r="P70" s="202">
        <f t="shared" si="26"/>
        <v>99.999999999999986</v>
      </c>
      <c r="Q70" s="233">
        <f>VLOOKUP(B:B,'پیوست 4'!$C$14:$J$176,8,0)</f>
        <v>67627.824364</v>
      </c>
      <c r="R70" s="1">
        <f t="shared" si="18"/>
        <v>3.4332225554614654E-2</v>
      </c>
      <c r="S70" s="229">
        <f t="shared" si="19"/>
        <v>3.4332225554614655</v>
      </c>
      <c r="T70" s="246">
        <f t="shared" si="20"/>
        <v>-0.95330063699590317</v>
      </c>
      <c r="U70" s="229" t="str">
        <f>VLOOKUP(D70:D234,پیوست1!$E$5:G201,3,0)</f>
        <v>در اوراق بهادار با درآمد ثابت</v>
      </c>
      <c r="V70" s="229">
        <f>100-P70</f>
        <v>0</v>
      </c>
    </row>
    <row r="71" spans="1:22" x14ac:dyDescent="0.55000000000000004">
      <c r="A71" s="302">
        <v>11588</v>
      </c>
      <c r="B71" s="188">
        <v>253</v>
      </c>
      <c r="C71" s="176">
        <v>68</v>
      </c>
      <c r="D71" s="176" t="s">
        <v>482</v>
      </c>
      <c r="E71" s="332">
        <v>20836689.240490001</v>
      </c>
      <c r="F71" s="333">
        <v>4.2906601918870297</v>
      </c>
      <c r="G71" s="333">
        <v>52.959192937123241</v>
      </c>
      <c r="H71" s="333">
        <v>41.53129491867967</v>
      </c>
      <c r="I71" s="333">
        <v>0</v>
      </c>
      <c r="J71" s="333">
        <v>1.2188519523100589</v>
      </c>
      <c r="K71" s="177">
        <f t="shared" si="21"/>
        <v>3.53358966095597E-2</v>
      </c>
      <c r="L71" s="177">
        <f t="shared" si="22"/>
        <v>0.43614746506618313</v>
      </c>
      <c r="M71" s="177">
        <f t="shared" si="23"/>
        <v>0.34203257253568969</v>
      </c>
      <c r="N71" s="177">
        <f t="shared" si="24"/>
        <v>0</v>
      </c>
      <c r="O71" s="177">
        <f t="shared" si="25"/>
        <v>1.0037902011123003E-2</v>
      </c>
      <c r="P71" s="202">
        <f t="shared" si="26"/>
        <v>100</v>
      </c>
      <c r="Q71" s="233">
        <f>VLOOKUP(B:B,'پیوست 4'!$C$14:$J$176,8,0)</f>
        <v>807764.22228900006</v>
      </c>
      <c r="R71" s="1">
        <f t="shared" si="18"/>
        <v>3.8766438034663731E-2</v>
      </c>
      <c r="S71" s="229">
        <f t="shared" si="19"/>
        <v>3.8766438034663731</v>
      </c>
      <c r="T71" s="246">
        <f t="shared" si="20"/>
        <v>-0.41401638842065669</v>
      </c>
      <c r="U71" s="229" t="str">
        <f>VLOOKUP(D71:D236,پیوست1!$E$5:G256,3,0)</f>
        <v>در اوراق بهادار با درآمد ثابت و قابل معامله</v>
      </c>
    </row>
    <row r="72" spans="1:22" x14ac:dyDescent="0.55000000000000004">
      <c r="A72" s="302">
        <v>11551</v>
      </c>
      <c r="B72" s="188">
        <v>262</v>
      </c>
      <c r="C72" s="178">
        <v>69</v>
      </c>
      <c r="D72" s="178" t="s">
        <v>479</v>
      </c>
      <c r="E72" s="330">
        <v>9531988.7047230005</v>
      </c>
      <c r="F72" s="331">
        <v>4.1925919068054602</v>
      </c>
      <c r="G72" s="331">
        <v>40.487760343648311</v>
      </c>
      <c r="H72" s="331">
        <v>53.935826627622454</v>
      </c>
      <c r="I72" s="331">
        <v>8.3741338632771587E-3</v>
      </c>
      <c r="J72" s="331">
        <v>1.3754469880605</v>
      </c>
      <c r="K72" s="177">
        <f t="shared" si="21"/>
        <v>1.5795354979692425E-2</v>
      </c>
      <c r="L72" s="177">
        <f t="shared" si="22"/>
        <v>0.15253536742332718</v>
      </c>
      <c r="M72" s="177">
        <f t="shared" si="23"/>
        <v>0.20320020327367724</v>
      </c>
      <c r="N72" s="177">
        <f t="shared" si="24"/>
        <v>3.1549079890942832E-5</v>
      </c>
      <c r="O72" s="177">
        <f t="shared" si="25"/>
        <v>5.1819194224219673E-3</v>
      </c>
      <c r="P72" s="202">
        <f t="shared" si="26"/>
        <v>100</v>
      </c>
      <c r="Q72" s="233" t="e">
        <f>VLOOKUP(B:B,'پیوست 4'!$C$14:$J$176,8,0)</f>
        <v>#N/A</v>
      </c>
      <c r="R72" s="1" t="e">
        <f t="shared" si="18"/>
        <v>#N/A</v>
      </c>
      <c r="S72" s="229" t="e">
        <f t="shared" si="19"/>
        <v>#N/A</v>
      </c>
      <c r="T72" s="246" t="e">
        <f t="shared" si="20"/>
        <v>#N/A</v>
      </c>
      <c r="U72" s="229" t="str">
        <f>VLOOKUP(D72:D237,پیوست1!$E$5:G241,3,0)</f>
        <v>در اوراق بهادار با درآمد ثابت و با پیش بینی سود</v>
      </c>
    </row>
    <row r="73" spans="1:22" x14ac:dyDescent="0.55000000000000004">
      <c r="A73" s="302">
        <v>11391</v>
      </c>
      <c r="B73" s="188">
        <v>215</v>
      </c>
      <c r="C73" s="176">
        <v>70</v>
      </c>
      <c r="D73" s="176" t="s">
        <v>459</v>
      </c>
      <c r="E73" s="332">
        <v>355524.51376200002</v>
      </c>
      <c r="F73" s="333">
        <v>4.1592996751471327</v>
      </c>
      <c r="G73" s="333">
        <v>77.947506935577351</v>
      </c>
      <c r="H73" s="333">
        <v>16.852949850076232</v>
      </c>
      <c r="I73" s="333">
        <v>1.6035728995914565E-2</v>
      </c>
      <c r="J73" s="333">
        <v>1.0242078102033696</v>
      </c>
      <c r="K73" s="177">
        <f t="shared" si="21"/>
        <v>5.8445764410732968E-4</v>
      </c>
      <c r="L73" s="177">
        <f t="shared" si="22"/>
        <v>1.0953049750135094E-2</v>
      </c>
      <c r="M73" s="177">
        <f t="shared" si="23"/>
        <v>2.3681475572654184E-3</v>
      </c>
      <c r="N73" s="177">
        <f t="shared" si="24"/>
        <v>2.2533130869355516E-6</v>
      </c>
      <c r="O73" s="177">
        <f t="shared" si="25"/>
        <v>1.4391992176101452E-4</v>
      </c>
      <c r="P73" s="202">
        <f t="shared" si="26"/>
        <v>100</v>
      </c>
      <c r="Q73" s="233">
        <f>VLOOKUP(B:B,'پیوست 4'!$C$14:$J$176,8,0)</f>
        <v>14892.373616999999</v>
      </c>
      <c r="R73" s="1">
        <f t="shared" si="18"/>
        <v>4.1888457871485769E-2</v>
      </c>
      <c r="S73" s="229">
        <f t="shared" si="19"/>
        <v>4.1888457871485771</v>
      </c>
      <c r="T73" s="246">
        <f t="shared" si="20"/>
        <v>2.9546112001444413E-2</v>
      </c>
      <c r="U73" s="229" t="str">
        <f>VLOOKUP(D73:D237,پیوست1!$E$5:G248,3,0)</f>
        <v>در اوراق بهادار با درآمد ثابت و با پیش بینی سود</v>
      </c>
      <c r="V73" s="229">
        <f>100-P73</f>
        <v>0</v>
      </c>
    </row>
    <row r="74" spans="1:22" x14ac:dyDescent="0.55000000000000004">
      <c r="A74" s="302">
        <v>11521</v>
      </c>
      <c r="B74" s="188">
        <v>255</v>
      </c>
      <c r="C74" s="178">
        <v>71</v>
      </c>
      <c r="D74" s="178" t="s">
        <v>477</v>
      </c>
      <c r="E74" s="330">
        <v>2734862.7918810002</v>
      </c>
      <c r="F74" s="331">
        <v>3.8089701790881287</v>
      </c>
      <c r="G74" s="331">
        <v>58.603637324003607</v>
      </c>
      <c r="H74" s="331">
        <v>35.336713714666232</v>
      </c>
      <c r="I74" s="331">
        <v>1.7589478947338758E-3</v>
      </c>
      <c r="J74" s="331">
        <v>2.2489198343473045</v>
      </c>
      <c r="K74" s="177">
        <f t="shared" si="21"/>
        <v>4.1172420062814278E-3</v>
      </c>
      <c r="L74" s="177">
        <f t="shared" si="22"/>
        <v>6.334661233001139E-2</v>
      </c>
      <c r="M74" s="177">
        <f t="shared" si="23"/>
        <v>3.8196624081944179E-2</v>
      </c>
      <c r="N74" s="177">
        <f t="shared" si="24"/>
        <v>1.9013050295900038E-6</v>
      </c>
      <c r="O74" s="177">
        <f t="shared" si="25"/>
        <v>2.4309319252667104E-3</v>
      </c>
      <c r="P74" s="202">
        <f t="shared" si="26"/>
        <v>100</v>
      </c>
      <c r="Q74" s="233">
        <f>VLOOKUP(B:B,'پیوست 4'!$C$14:$J$176,8,0)</f>
        <v>105712.339626</v>
      </c>
      <c r="R74" s="1">
        <f t="shared" si="18"/>
        <v>3.8653617263662628E-2</v>
      </c>
      <c r="S74" s="229">
        <f t="shared" si="19"/>
        <v>3.8653617263662627</v>
      </c>
      <c r="T74" s="246">
        <f t="shared" si="20"/>
        <v>5.6391547278134002E-2</v>
      </c>
      <c r="U74" s="229" t="str">
        <f>VLOOKUP(D74:D238,پیوست1!$E$5:G227,3,0)</f>
        <v>در اوراق بهادار با درآمد ثابت و با پیش بینی سود</v>
      </c>
    </row>
    <row r="75" spans="1:22" x14ac:dyDescent="0.55000000000000004">
      <c r="A75" s="302">
        <v>11148</v>
      </c>
      <c r="B75" s="188">
        <v>131</v>
      </c>
      <c r="C75" s="176">
        <v>72</v>
      </c>
      <c r="D75" s="176" t="s">
        <v>438</v>
      </c>
      <c r="E75" s="332">
        <v>969362.631819</v>
      </c>
      <c r="F75" s="333">
        <v>3.6933318250776743</v>
      </c>
      <c r="G75" s="333">
        <v>57.594844240743605</v>
      </c>
      <c r="H75" s="333">
        <v>36.627945094759866</v>
      </c>
      <c r="I75" s="333">
        <v>1.3007161921129509</v>
      </c>
      <c r="J75" s="333">
        <v>0.78316264730590768</v>
      </c>
      <c r="K75" s="177">
        <f t="shared" si="21"/>
        <v>1.4150372813063084E-3</v>
      </c>
      <c r="L75" s="177">
        <f t="shared" si="22"/>
        <v>2.2066485133641661E-2</v>
      </c>
      <c r="M75" s="177">
        <f t="shared" si="23"/>
        <v>1.403337428140124E-2</v>
      </c>
      <c r="N75" s="177">
        <f t="shared" si="24"/>
        <v>4.9834728949649557E-4</v>
      </c>
      <c r="O75" s="177">
        <f t="shared" si="25"/>
        <v>3.000554501330506E-4</v>
      </c>
      <c r="P75" s="202">
        <f t="shared" si="26"/>
        <v>100</v>
      </c>
      <c r="Q75" s="233" t="e">
        <f>VLOOKUP(B:B,'پیوست 4'!$C$14:$J$176,8,0)</f>
        <v>#N/A</v>
      </c>
      <c r="R75" s="1" t="e">
        <f t="shared" si="18"/>
        <v>#N/A</v>
      </c>
      <c r="S75" s="229" t="e">
        <f t="shared" si="19"/>
        <v>#N/A</v>
      </c>
      <c r="T75" s="246" t="e">
        <f t="shared" si="20"/>
        <v>#N/A</v>
      </c>
      <c r="U75" s="229" t="str">
        <f>VLOOKUP(D75:D297,پیوست1!$E$5:G328,3,0)</f>
        <v>در اوارق بهادار با درآمد ثابت</v>
      </c>
    </row>
    <row r="76" spans="1:22" x14ac:dyDescent="0.55000000000000004">
      <c r="A76" s="302">
        <v>11142</v>
      </c>
      <c r="B76" s="188">
        <v>130</v>
      </c>
      <c r="C76" s="178">
        <v>73</v>
      </c>
      <c r="D76" s="178" t="s">
        <v>436</v>
      </c>
      <c r="E76" s="330">
        <v>149118415.57190499</v>
      </c>
      <c r="F76" s="331">
        <v>3.3711641622105484</v>
      </c>
      <c r="G76" s="331">
        <v>39.510722166702053</v>
      </c>
      <c r="H76" s="331">
        <v>56.668058719986405</v>
      </c>
      <c r="I76" s="331">
        <v>1.5853293908498756E-2</v>
      </c>
      <c r="J76" s="331">
        <v>0.43420165719249187</v>
      </c>
      <c r="K76" s="177">
        <f t="shared" si="21"/>
        <v>0.19868929181119521</v>
      </c>
      <c r="L76" s="177">
        <f t="shared" si="22"/>
        <v>2.3286784708530086</v>
      </c>
      <c r="M76" s="177">
        <f t="shared" si="23"/>
        <v>3.3398956305961449</v>
      </c>
      <c r="N76" s="177">
        <f t="shared" si="24"/>
        <v>9.3435964194900128E-4</v>
      </c>
      <c r="O76" s="177">
        <f t="shared" si="25"/>
        <v>2.5590928124441612E-2</v>
      </c>
      <c r="P76" s="202">
        <f t="shared" si="26"/>
        <v>99.999999999999986</v>
      </c>
      <c r="Q76" s="233">
        <f>VLOOKUP(B:B,'پیوست 4'!$C$14:$J$176,8,0)</f>
        <v>5510765.6623430001</v>
      </c>
      <c r="R76" s="1">
        <f t="shared" si="18"/>
        <v>3.6955634494960858E-2</v>
      </c>
      <c r="S76" s="229">
        <f t="shared" si="19"/>
        <v>3.6955634494960856</v>
      </c>
      <c r="T76" s="246">
        <f t="shared" si="20"/>
        <v>0.32439928728553724</v>
      </c>
      <c r="U76" s="229" t="str">
        <f>VLOOKUP(D76:D241,پیوست1!$E$5:G247,3,0)</f>
        <v>در اوراق بهادار با درآمد ثابت و با پیش بینی سود</v>
      </c>
    </row>
    <row r="77" spans="1:22" x14ac:dyDescent="0.55000000000000004">
      <c r="A77" s="302">
        <v>11701</v>
      </c>
      <c r="B77" s="188">
        <v>288</v>
      </c>
      <c r="C77" s="176">
        <v>74</v>
      </c>
      <c r="D77" s="176" t="s">
        <v>629</v>
      </c>
      <c r="E77" s="332">
        <v>165508.15117</v>
      </c>
      <c r="F77" s="333">
        <v>3.2347864194007823</v>
      </c>
      <c r="G77" s="333">
        <v>0.11519138695744936</v>
      </c>
      <c r="H77" s="333">
        <v>92.213169284519807</v>
      </c>
      <c r="I77" s="333">
        <v>0</v>
      </c>
      <c r="J77" s="333">
        <v>4.4368529091219653</v>
      </c>
      <c r="K77" s="177">
        <f t="shared" si="21"/>
        <v>2.1160614645366414E-4</v>
      </c>
      <c r="L77" s="177">
        <f t="shared" si="22"/>
        <v>7.5353369089616858E-6</v>
      </c>
      <c r="M77" s="177">
        <f t="shared" si="23"/>
        <v>6.0321983817995702E-3</v>
      </c>
      <c r="N77" s="177">
        <f t="shared" si="24"/>
        <v>0</v>
      </c>
      <c r="O77" s="177">
        <f t="shared" si="25"/>
        <v>2.9024028938978469E-4</v>
      </c>
      <c r="P77" s="202">
        <f t="shared" si="26"/>
        <v>100</v>
      </c>
      <c r="Q77" s="233"/>
      <c r="T77" s="246"/>
      <c r="V77" s="229">
        <f>100-P77</f>
        <v>0</v>
      </c>
    </row>
    <row r="78" spans="1:22" x14ac:dyDescent="0.55000000000000004">
      <c r="A78" s="302">
        <v>11665</v>
      </c>
      <c r="B78" s="188">
        <v>280</v>
      </c>
      <c r="C78" s="178">
        <v>75</v>
      </c>
      <c r="D78" s="178" t="s">
        <v>642</v>
      </c>
      <c r="E78" s="330">
        <v>1149746.700616</v>
      </c>
      <c r="F78" s="331">
        <v>2.740796974522516</v>
      </c>
      <c r="G78" s="331">
        <v>35.719466650785684</v>
      </c>
      <c r="H78" s="331">
        <v>55.527877521167774</v>
      </c>
      <c r="I78" s="331">
        <v>4.3631870498667258</v>
      </c>
      <c r="J78" s="331">
        <v>1.6486718036572974</v>
      </c>
      <c r="K78" s="177">
        <f t="shared" si="21"/>
        <v>1.245495945305204E-3</v>
      </c>
      <c r="L78" s="177">
        <f t="shared" si="22"/>
        <v>1.6231939576541787E-2</v>
      </c>
      <c r="M78" s="177">
        <f t="shared" si="23"/>
        <v>2.5233443756288079E-2</v>
      </c>
      <c r="N78" s="177">
        <f t="shared" si="24"/>
        <v>1.9827560485993004E-3</v>
      </c>
      <c r="O78" s="177">
        <f t="shared" si="25"/>
        <v>7.4920326667097029E-4</v>
      </c>
      <c r="P78" s="202">
        <f t="shared" si="26"/>
        <v>100</v>
      </c>
      <c r="Q78" s="233"/>
      <c r="R78" s="1">
        <f>Q78/E78</f>
        <v>0</v>
      </c>
      <c r="S78" s="229">
        <f>R78*100</f>
        <v>0</v>
      </c>
      <c r="T78" s="246">
        <f>S78-F78</f>
        <v>-2.740796974522516</v>
      </c>
      <c r="U78" s="229" t="str">
        <f>VLOOKUP(D78:D243,پیوست1!$E$5:G231,3,0)</f>
        <v>در اوراق بهادار با درآمد ثابت</v>
      </c>
    </row>
    <row r="79" spans="1:22" x14ac:dyDescent="0.55000000000000004">
      <c r="A79" s="302">
        <v>11459</v>
      </c>
      <c r="B79" s="188">
        <v>241</v>
      </c>
      <c r="C79" s="176">
        <v>76</v>
      </c>
      <c r="D79" s="176" t="s">
        <v>470</v>
      </c>
      <c r="E79" s="332">
        <v>14275892.655523</v>
      </c>
      <c r="F79" s="333">
        <v>2.5711613830219</v>
      </c>
      <c r="G79" s="333">
        <v>26.08400057820705</v>
      </c>
      <c r="H79" s="333">
        <v>70.682636423276136</v>
      </c>
      <c r="I79" s="333">
        <v>3.9333757942794947E-4</v>
      </c>
      <c r="J79" s="333">
        <v>0.66180827791549135</v>
      </c>
      <c r="K79" s="177">
        <f t="shared" si="21"/>
        <v>1.4507610603693547E-2</v>
      </c>
      <c r="L79" s="177">
        <f t="shared" si="22"/>
        <v>0.14717727400307726</v>
      </c>
      <c r="M79" s="177">
        <f t="shared" si="23"/>
        <v>0.39882217135127312</v>
      </c>
      <c r="N79" s="177">
        <f t="shared" si="24"/>
        <v>2.2193816676856448E-6</v>
      </c>
      <c r="O79" s="177">
        <f t="shared" si="25"/>
        <v>3.7342100942005202E-3</v>
      </c>
      <c r="P79" s="202">
        <f t="shared" si="26"/>
        <v>100</v>
      </c>
      <c r="Q79" s="233">
        <f>VLOOKUP(B:B,'پیوست 4'!$C$14:$J$176,8,0)</f>
        <v>6085.1937719999996</v>
      </c>
      <c r="R79" s="1">
        <f>Q79/E79</f>
        <v>4.262566214831956E-4</v>
      </c>
      <c r="S79" s="229">
        <f>R79*100</f>
        <v>4.262566214831956E-2</v>
      </c>
      <c r="T79" s="246">
        <f>S79-F79</f>
        <v>-2.5285357208735806</v>
      </c>
      <c r="U79" s="229" t="str">
        <f>VLOOKUP(D79:D243,پیوست1!$E$5:G189,3,0)</f>
        <v>در اوراق بهادار با درآمد ثابت و قابل معامله</v>
      </c>
    </row>
    <row r="80" spans="1:22" x14ac:dyDescent="0.55000000000000004">
      <c r="A80" s="302">
        <v>11692</v>
      </c>
      <c r="B80" s="188">
        <v>300</v>
      </c>
      <c r="C80" s="178">
        <v>77</v>
      </c>
      <c r="D80" s="178" t="s">
        <v>587</v>
      </c>
      <c r="E80" s="330">
        <v>1300282.847177</v>
      </c>
      <c r="F80" s="331">
        <v>2.3371647444240358</v>
      </c>
      <c r="G80" s="331">
        <v>17.866303882470806</v>
      </c>
      <c r="H80" s="331">
        <v>79.137901337928582</v>
      </c>
      <c r="I80" s="331">
        <v>0</v>
      </c>
      <c r="J80" s="331">
        <v>0.65863003517658036</v>
      </c>
      <c r="K80" s="177">
        <f t="shared" si="21"/>
        <v>1.2011311770716395E-3</v>
      </c>
      <c r="L80" s="177">
        <f t="shared" si="22"/>
        <v>9.1819691630511246E-3</v>
      </c>
      <c r="M80" s="177">
        <f t="shared" si="23"/>
        <v>4.0671074134498171E-2</v>
      </c>
      <c r="N80" s="177">
        <f t="shared" si="24"/>
        <v>0</v>
      </c>
      <c r="O80" s="177">
        <f t="shared" si="25"/>
        <v>3.3848750769229061E-4</v>
      </c>
      <c r="P80" s="202">
        <f t="shared" si="26"/>
        <v>100.00000000000001</v>
      </c>
      <c r="Q80" s="233"/>
      <c r="T80" s="246"/>
      <c r="V80" s="229">
        <f>100-P80</f>
        <v>0</v>
      </c>
    </row>
    <row r="81" spans="1:22" x14ac:dyDescent="0.55000000000000004">
      <c r="A81" s="302">
        <v>11315</v>
      </c>
      <c r="B81" s="188">
        <v>191</v>
      </c>
      <c r="C81" s="176">
        <v>78</v>
      </c>
      <c r="D81" s="176" t="s">
        <v>449</v>
      </c>
      <c r="E81" s="332">
        <v>61087793.973888002</v>
      </c>
      <c r="F81" s="333">
        <v>2.125234805232564</v>
      </c>
      <c r="G81" s="333">
        <v>37.520477949190948</v>
      </c>
      <c r="H81" s="333">
        <v>59.376717943336217</v>
      </c>
      <c r="I81" s="333">
        <v>8.9551474086647557E-6</v>
      </c>
      <c r="J81" s="333">
        <v>0.9775603470928641</v>
      </c>
      <c r="K81" s="177">
        <f t="shared" si="21"/>
        <v>5.1312673349496719E-2</v>
      </c>
      <c r="L81" s="177">
        <f t="shared" si="22"/>
        <v>0.90591214871109127</v>
      </c>
      <c r="M81" s="177">
        <f t="shared" si="23"/>
        <v>1.4336195345992386</v>
      </c>
      <c r="N81" s="177">
        <f t="shared" si="24"/>
        <v>2.1621731050424909E-7</v>
      </c>
      <c r="O81" s="177">
        <f t="shared" si="25"/>
        <v>2.3602678935190708E-2</v>
      </c>
      <c r="P81" s="202">
        <f t="shared" si="26"/>
        <v>100</v>
      </c>
      <c r="Q81" s="233">
        <f>VLOOKUP(B:B,'پیوست 4'!$C$14:$J$176,8,0)</f>
        <v>1290258.6574810001</v>
      </c>
      <c r="R81" s="1">
        <f>Q81/E81</f>
        <v>2.1121382416142274E-2</v>
      </c>
      <c r="S81" s="229">
        <f>R81*100</f>
        <v>2.1121382416142276</v>
      </c>
      <c r="T81" s="246">
        <f>S81-F81</f>
        <v>-1.3096563618336443E-2</v>
      </c>
      <c r="U81" s="229" t="str">
        <f>VLOOKUP(D81:D246,پیوست1!$E$5:G229,3,0)</f>
        <v>در اوراق بهادار با درآمد ثابت نوع دوم و قابل معامله</v>
      </c>
    </row>
    <row r="82" spans="1:22" x14ac:dyDescent="0.55000000000000004">
      <c r="A82" s="302">
        <v>11562</v>
      </c>
      <c r="B82" s="188">
        <v>261</v>
      </c>
      <c r="C82" s="178">
        <v>79</v>
      </c>
      <c r="D82" s="178" t="s">
        <v>480</v>
      </c>
      <c r="E82" s="330">
        <v>1460971.65</v>
      </c>
      <c r="F82" s="331">
        <v>1.7004425533663616</v>
      </c>
      <c r="G82" s="331">
        <v>87.040653440847606</v>
      </c>
      <c r="H82" s="331">
        <v>3.3602605565867729</v>
      </c>
      <c r="I82" s="331">
        <v>4.6615246511249531</v>
      </c>
      <c r="J82" s="331">
        <v>3.2371187980743032</v>
      </c>
      <c r="K82" s="177">
        <f t="shared" si="21"/>
        <v>9.8189948676203633E-4</v>
      </c>
      <c r="L82" s="177">
        <f t="shared" si="22"/>
        <v>5.0260547039243021E-2</v>
      </c>
      <c r="M82" s="177">
        <f t="shared" si="23"/>
        <v>1.9403408303134838E-3</v>
      </c>
      <c r="N82" s="177">
        <f t="shared" si="24"/>
        <v>2.6917396611880846E-3</v>
      </c>
      <c r="O82" s="177">
        <f t="shared" si="25"/>
        <v>1.8692341473837972E-3</v>
      </c>
      <c r="P82" s="202">
        <f t="shared" si="26"/>
        <v>99.999999999999986</v>
      </c>
      <c r="Q82" s="233">
        <f>VLOOKUP(B:B,'پیوست 4'!$C$14:$J$176,8,0)</f>
        <v>25918.425299999999</v>
      </c>
      <c r="R82" s="1">
        <f>Q82/E82</f>
        <v>1.7740539523816223E-2</v>
      </c>
      <c r="S82" s="229">
        <f>R82*100</f>
        <v>1.7740539523816223</v>
      </c>
      <c r="T82" s="246">
        <f>S82-F82</f>
        <v>7.3611399015260703E-2</v>
      </c>
      <c r="U82" s="229" t="str">
        <f>VLOOKUP(D82:D247,پیوست1!$E$5:G242,3,0)</f>
        <v>در اوراق بهادار با درآمد ثابت</v>
      </c>
    </row>
    <row r="83" spans="1:22" x14ac:dyDescent="0.55000000000000004">
      <c r="A83" s="302">
        <v>11277</v>
      </c>
      <c r="B83" s="188">
        <v>172</v>
      </c>
      <c r="C83" s="176">
        <v>80</v>
      </c>
      <c r="D83" s="176" t="s">
        <v>445</v>
      </c>
      <c r="E83" s="332">
        <v>158659065.96934101</v>
      </c>
      <c r="F83" s="333">
        <v>1.0285258891886169</v>
      </c>
      <c r="G83" s="333">
        <v>52.004538710979666</v>
      </c>
      <c r="H83" s="333">
        <v>46.059514349143278</v>
      </c>
      <c r="I83" s="333">
        <v>5.4806560140377429E-7</v>
      </c>
      <c r="J83" s="333">
        <v>0.90742050262284335</v>
      </c>
      <c r="K83" s="177">
        <f t="shared" si="21"/>
        <v>6.4497577192307157E-2</v>
      </c>
      <c r="L83" s="177">
        <f t="shared" si="22"/>
        <v>3.2611398362638888</v>
      </c>
      <c r="M83" s="177">
        <f t="shared" si="23"/>
        <v>2.8883347647355708</v>
      </c>
      <c r="N83" s="177">
        <f t="shared" si="24"/>
        <v>3.4368511093944564E-8</v>
      </c>
      <c r="O83" s="177">
        <f t="shared" si="25"/>
        <v>5.6903209271639534E-2</v>
      </c>
      <c r="P83" s="202">
        <f t="shared" si="26"/>
        <v>100</v>
      </c>
      <c r="Q83" s="233">
        <f>VLOOKUP(B:B,'پیوست 4'!$C$14:$J$176,8,0)</f>
        <v>1864178.9607840001</v>
      </c>
      <c r="R83" s="1">
        <f>Q83/E83</f>
        <v>1.1749589910886218E-2</v>
      </c>
      <c r="S83" s="229">
        <f>R83*100</f>
        <v>1.1749589910886218</v>
      </c>
      <c r="T83" s="246">
        <f>S83-F83</f>
        <v>0.14643310190000491</v>
      </c>
      <c r="U83" s="229" t="str">
        <f>VLOOKUP(D83:D247,پیوست1!$E$5:G226,3,0)</f>
        <v>در اوارق بهادار با درآمد ثابت</v>
      </c>
    </row>
    <row r="84" spans="1:22" x14ac:dyDescent="0.55000000000000004">
      <c r="A84" s="302">
        <v>11323</v>
      </c>
      <c r="B84" s="188">
        <v>197</v>
      </c>
      <c r="C84" s="178">
        <v>81</v>
      </c>
      <c r="D84" s="178" t="s">
        <v>452</v>
      </c>
      <c r="E84" s="330">
        <v>2718815.5482029999</v>
      </c>
      <c r="F84" s="331">
        <v>0.60555036764021908</v>
      </c>
      <c r="G84" s="331">
        <v>67.68642360635026</v>
      </c>
      <c r="H84" s="331">
        <v>29.186005520022235</v>
      </c>
      <c r="I84" s="331">
        <v>1.1005624583452095E-3</v>
      </c>
      <c r="J84" s="331">
        <v>2.520919943528944</v>
      </c>
      <c r="K84" s="177">
        <f t="shared" si="21"/>
        <v>6.5071871412144058E-4</v>
      </c>
      <c r="L84" s="177">
        <f t="shared" si="22"/>
        <v>7.2735192456809955E-2</v>
      </c>
      <c r="M84" s="177">
        <f t="shared" si="23"/>
        <v>3.136300627863535E-2</v>
      </c>
      <c r="N84" s="177">
        <f t="shared" si="24"/>
        <v>1.1826540383346321E-6</v>
      </c>
      <c r="O84" s="177">
        <f t="shared" si="25"/>
        <v>2.7089567965234559E-3</v>
      </c>
      <c r="P84" s="202">
        <f t="shared" si="26"/>
        <v>100</v>
      </c>
      <c r="Q84" s="233">
        <f>VLOOKUP(B:B,'پیوست 4'!$C$14:$J$176,8,0)</f>
        <v>16670.264539</v>
      </c>
      <c r="R84" s="1">
        <f>Q84/E84</f>
        <v>6.1314437274048268E-3</v>
      </c>
      <c r="S84" s="229">
        <f>R84*100</f>
        <v>0.61314437274048272</v>
      </c>
      <c r="T84" s="246">
        <f>S84-F84</f>
        <v>7.5940051002636455E-3</v>
      </c>
      <c r="U84" s="229" t="str">
        <f>VLOOKUP(D84:D248,پیوست1!$E$5:G203,3,0)</f>
        <v>در اوراق بهادار با درامد ثابت و قابل معامله</v>
      </c>
      <c r="V84" s="229">
        <f>100-P84</f>
        <v>0</v>
      </c>
    </row>
    <row r="85" spans="1:22" x14ac:dyDescent="0.55000000000000004">
      <c r="A85" s="302">
        <v>11198</v>
      </c>
      <c r="B85" s="188">
        <v>150</v>
      </c>
      <c r="C85" s="176">
        <v>82</v>
      </c>
      <c r="D85" s="176" t="s">
        <v>442</v>
      </c>
      <c r="E85" s="332">
        <v>50702</v>
      </c>
      <c r="F85" s="333">
        <v>0</v>
      </c>
      <c r="G85" s="333">
        <v>0</v>
      </c>
      <c r="H85" s="333">
        <v>0</v>
      </c>
      <c r="I85" s="333">
        <v>0</v>
      </c>
      <c r="J85" s="333">
        <v>0</v>
      </c>
      <c r="K85" s="177">
        <f t="shared" si="21"/>
        <v>0</v>
      </c>
      <c r="L85" s="177">
        <f t="shared" si="22"/>
        <v>0</v>
      </c>
      <c r="M85" s="177">
        <f t="shared" si="23"/>
        <v>0</v>
      </c>
      <c r="N85" s="177">
        <f t="shared" si="24"/>
        <v>0</v>
      </c>
      <c r="O85" s="177">
        <f t="shared" si="25"/>
        <v>0</v>
      </c>
      <c r="P85" s="202">
        <f t="shared" si="26"/>
        <v>0</v>
      </c>
      <c r="Q85" s="233">
        <f>VLOOKUP(B:B,'پیوست 4'!$C$14:$J$176,8,0)</f>
        <v>3525.6019339999998</v>
      </c>
      <c r="R85" s="1">
        <f>Q85/E85</f>
        <v>6.9535756656542144E-2</v>
      </c>
      <c r="S85" s="229">
        <f>R85*100</f>
        <v>6.9535756656542143</v>
      </c>
      <c r="T85" s="246">
        <f>S85-F85</f>
        <v>6.9535756656542143</v>
      </c>
      <c r="U85" s="229" t="str">
        <f>VLOOKUP(D85:D247,پیوست1!$E$5:G254,3,0)</f>
        <v>در اوراق بهادار با درآمد ثابت و با پیش بینی سود</v>
      </c>
    </row>
    <row r="86" spans="1:22" x14ac:dyDescent="0.55000000000000004">
      <c r="A86" s="302">
        <v>11722</v>
      </c>
      <c r="B86" s="188">
        <v>301</v>
      </c>
      <c r="C86" s="178">
        <v>83</v>
      </c>
      <c r="D86" s="178" t="s">
        <v>638</v>
      </c>
      <c r="E86" s="330">
        <v>0</v>
      </c>
      <c r="F86" s="331">
        <v>0</v>
      </c>
      <c r="G86" s="331">
        <v>0</v>
      </c>
      <c r="H86" s="331">
        <v>0</v>
      </c>
      <c r="I86" s="331">
        <v>0</v>
      </c>
      <c r="J86" s="331">
        <v>0</v>
      </c>
      <c r="K86" s="177"/>
      <c r="L86" s="177"/>
      <c r="M86" s="177"/>
      <c r="N86" s="177"/>
      <c r="O86" s="177"/>
      <c r="P86" s="202"/>
      <c r="Q86" s="233"/>
      <c r="T86" s="246"/>
    </row>
    <row r="87" spans="1:22" x14ac:dyDescent="0.55000000000000004">
      <c r="A87" s="302">
        <v>11738</v>
      </c>
      <c r="B87" s="188">
        <v>302</v>
      </c>
      <c r="C87" s="176">
        <v>84</v>
      </c>
      <c r="D87" s="176" t="s">
        <v>644</v>
      </c>
      <c r="E87" s="332">
        <v>0</v>
      </c>
      <c r="F87" s="333">
        <v>0</v>
      </c>
      <c r="G87" s="333">
        <v>0</v>
      </c>
      <c r="H87" s="333">
        <v>0</v>
      </c>
      <c r="I87" s="333">
        <v>0</v>
      </c>
      <c r="J87" s="333">
        <v>0</v>
      </c>
      <c r="K87" s="177"/>
      <c r="L87" s="177"/>
      <c r="M87" s="177"/>
      <c r="N87" s="177"/>
      <c r="O87" s="177"/>
      <c r="P87" s="202"/>
      <c r="Q87" s="233"/>
      <c r="T87" s="246"/>
    </row>
    <row r="88" spans="1:22" x14ac:dyDescent="0.55000000000000004">
      <c r="B88" s="181">
        <v>2</v>
      </c>
      <c r="C88" s="116"/>
      <c r="D88" s="368" t="s">
        <v>284</v>
      </c>
      <c r="E88" s="91">
        <f>SUM(E4:E85)</f>
        <v>2530094369.5512257</v>
      </c>
      <c r="F88" s="334">
        <f>K88</f>
        <v>9.8180929762970983</v>
      </c>
      <c r="G88" s="334">
        <f>L88</f>
        <v>38.716835516003499</v>
      </c>
      <c r="H88" s="334">
        <f>M88</f>
        <v>50.022366438373389</v>
      </c>
      <c r="I88" s="334">
        <f>N88</f>
        <v>9.240576585665608E-2</v>
      </c>
      <c r="J88" s="334">
        <f>O88</f>
        <v>1.3482953465968173</v>
      </c>
      <c r="K88" s="185">
        <f>SUM(K4:K85)</f>
        <v>9.8180929762970983</v>
      </c>
      <c r="L88" s="185">
        <f t="shared" ref="L88:O88" si="27">SUM(L4:L85)</f>
        <v>38.716835516003499</v>
      </c>
      <c r="M88" s="185">
        <f t="shared" si="27"/>
        <v>50.022366438373389</v>
      </c>
      <c r="N88" s="185">
        <f t="shared" si="27"/>
        <v>9.240576585665608E-2</v>
      </c>
      <c r="O88" s="185">
        <f t="shared" si="27"/>
        <v>1.3482953465968173</v>
      </c>
      <c r="P88" s="185">
        <f>K88+L88+M88+N88+O88</f>
        <v>99.997996043127443</v>
      </c>
      <c r="Q88" s="233">
        <f>VLOOKUP(B:B,'پیوست 4'!$C$14:$J$176,8,0)</f>
        <v>443806.50793899997</v>
      </c>
      <c r="R88" s="1">
        <f t="shared" ref="R88" si="28">Q88/E88</f>
        <v>1.7541104920039798E-4</v>
      </c>
      <c r="S88" s="229">
        <f t="shared" ref="S88" si="29">R88*100</f>
        <v>1.7541104920039796E-2</v>
      </c>
      <c r="T88" s="246">
        <f t="shared" ref="T88" si="30">S88-F88</f>
        <v>-9.8005518713770581</v>
      </c>
      <c r="U88" s="229" t="e">
        <f>VLOOKUP(D88:D257,پیوست1!$E$5:G258,3,0)</f>
        <v>#N/A</v>
      </c>
      <c r="V88" s="303">
        <f>100-P88</f>
        <v>2.0039568725565005E-3</v>
      </c>
    </row>
    <row r="89" spans="1:22" x14ac:dyDescent="0.55000000000000004">
      <c r="A89" s="302">
        <v>10763</v>
      </c>
      <c r="B89" s="188">
        <v>37</v>
      </c>
      <c r="C89" s="176">
        <v>85</v>
      </c>
      <c r="D89" s="176" t="s">
        <v>491</v>
      </c>
      <c r="E89" s="332">
        <v>229437.369618</v>
      </c>
      <c r="F89" s="333">
        <v>81.12</v>
      </c>
      <c r="G89" s="333">
        <v>15.03</v>
      </c>
      <c r="H89" s="333">
        <v>2.09</v>
      </c>
      <c r="I89" s="333">
        <v>0.04</v>
      </c>
      <c r="J89" s="333">
        <v>1.71</v>
      </c>
      <c r="K89" s="177">
        <f t="shared" ref="K89:K109" si="31">E89/$E$110*F89</f>
        <v>0.45721935957880822</v>
      </c>
      <c r="L89" s="177">
        <f t="shared" ref="L89:L109" si="32">E89/$E$110*G89</f>
        <v>8.4714089921961125E-2</v>
      </c>
      <c r="M89" s="177">
        <f t="shared" ref="M89:M109" si="33">E89/$E$110*H89</f>
        <v>1.1779936655814954E-2</v>
      </c>
      <c r="N89" s="177">
        <f t="shared" ref="N89:N109" si="34">E89/$E$110*I89</f>
        <v>2.2545333312564507E-4</v>
      </c>
      <c r="O89" s="177">
        <f t="shared" ref="O89:O109" si="35">E89/$E$110*J89</f>
        <v>9.6381299911213261E-3</v>
      </c>
      <c r="P89" s="202">
        <f t="shared" ref="P89:P109" si="36">SUM(F89:J89)</f>
        <v>99.990000000000009</v>
      </c>
      <c r="Q89" s="233">
        <f>VLOOKUP(B:B,'پیوست 4'!$C$14:$J$176,8,0)</f>
        <v>191418.052818</v>
      </c>
      <c r="R89" s="1">
        <f t="shared" ref="R89:R107" si="37">Q89/E89</f>
        <v>0.83429326764293033</v>
      </c>
      <c r="S89" s="229">
        <f t="shared" ref="S89:S107" si="38">R89*100</f>
        <v>83.429326764293037</v>
      </c>
      <c r="T89" s="229">
        <f t="shared" ref="T89:T107" si="39">S89-F89</f>
        <v>2.3093267642930329</v>
      </c>
      <c r="U89" s="229" t="str">
        <f>VLOOKUP(D89:D248,پیوست1!$E$5:G278,3,0)</f>
        <v>مختلط</v>
      </c>
    </row>
    <row r="90" spans="1:22" x14ac:dyDescent="0.55000000000000004">
      <c r="A90" s="302">
        <v>10897</v>
      </c>
      <c r="B90" s="188">
        <v>101</v>
      </c>
      <c r="C90" s="178">
        <v>86</v>
      </c>
      <c r="D90" s="178" t="s">
        <v>493</v>
      </c>
      <c r="E90" s="330">
        <v>1129279.8180460001</v>
      </c>
      <c r="F90" s="331">
        <v>68.754966302409784</v>
      </c>
      <c r="G90" s="331">
        <v>14.804101711040447</v>
      </c>
      <c r="H90" s="331">
        <v>14.997606907528141</v>
      </c>
      <c r="I90" s="331">
        <v>5.3259267671915668E-2</v>
      </c>
      <c r="J90" s="331">
        <v>1.3900658113497086</v>
      </c>
      <c r="K90" s="177">
        <f t="shared" si="31"/>
        <v>1.9073840833092937</v>
      </c>
      <c r="L90" s="177">
        <f t="shared" si="32"/>
        <v>0.41069190328933008</v>
      </c>
      <c r="M90" s="177">
        <f t="shared" si="33"/>
        <v>0.41606007887965585</v>
      </c>
      <c r="N90" s="177">
        <f t="shared" si="34"/>
        <v>1.4775060611521337E-3</v>
      </c>
      <c r="O90" s="177">
        <f t="shared" si="35"/>
        <v>3.856287837680062E-2</v>
      </c>
      <c r="P90" s="202">
        <f t="shared" si="36"/>
        <v>100</v>
      </c>
      <c r="Q90" s="233">
        <f>VLOOKUP(B:B,'پیوست 4'!$C$14:$J$176,8,0)</f>
        <v>842736.43319999997</v>
      </c>
      <c r="R90" s="1">
        <f t="shared" si="37"/>
        <v>0.74626006746334317</v>
      </c>
      <c r="S90" s="229">
        <f t="shared" si="38"/>
        <v>74.626006746334312</v>
      </c>
      <c r="T90" s="229">
        <f t="shared" si="39"/>
        <v>5.8710404439245281</v>
      </c>
      <c r="U90" s="229" t="str">
        <f>VLOOKUP(D90:D249,پیوست1!$E$5:G266,3,0)</f>
        <v>مختلط</v>
      </c>
    </row>
    <row r="91" spans="1:22" x14ac:dyDescent="0.55000000000000004">
      <c r="A91" s="302">
        <v>11239</v>
      </c>
      <c r="B91" s="188">
        <v>165</v>
      </c>
      <c r="C91" s="176">
        <v>87</v>
      </c>
      <c r="D91" s="176" t="s">
        <v>505</v>
      </c>
      <c r="E91" s="332">
        <v>518691.50670799997</v>
      </c>
      <c r="F91" s="333">
        <v>65.957748864205413</v>
      </c>
      <c r="G91" s="333">
        <v>18.894061758133653</v>
      </c>
      <c r="H91" s="333">
        <v>14.135986826876985</v>
      </c>
      <c r="I91" s="333">
        <v>0</v>
      </c>
      <c r="J91" s="333">
        <v>1.0122025507839405</v>
      </c>
      <c r="K91" s="177">
        <f t="shared" si="31"/>
        <v>0.84044147337500641</v>
      </c>
      <c r="L91" s="177">
        <f t="shared" si="32"/>
        <v>0.24075037998547841</v>
      </c>
      <c r="M91" s="177">
        <f t="shared" si="33"/>
        <v>0.18012242383908258</v>
      </c>
      <c r="N91" s="177">
        <f t="shared" si="34"/>
        <v>0</v>
      </c>
      <c r="O91" s="177">
        <f t="shared" si="35"/>
        <v>1.2897605175795487E-2</v>
      </c>
      <c r="P91" s="202">
        <f t="shared" si="36"/>
        <v>99.999999999999986</v>
      </c>
      <c r="Q91" s="233">
        <f>VLOOKUP(B:B,'پیوست 4'!$C$14:$J$176,8,0)</f>
        <v>345256.14718500001</v>
      </c>
      <c r="R91" s="1">
        <f t="shared" si="37"/>
        <v>0.66562907377498992</v>
      </c>
      <c r="S91" s="229">
        <f t="shared" si="38"/>
        <v>66.562907377498988</v>
      </c>
      <c r="T91" s="229">
        <f t="shared" si="39"/>
        <v>0.60515851329357417</v>
      </c>
      <c r="U91" s="229" t="str">
        <f>VLOOKUP(D91:D251,پیوست1!$E$5:G265,3,0)</f>
        <v>مختلط</v>
      </c>
    </row>
    <row r="92" spans="1:22" x14ac:dyDescent="0.55000000000000004">
      <c r="A92" s="302">
        <v>11188</v>
      </c>
      <c r="B92" s="188">
        <v>145</v>
      </c>
      <c r="C92" s="178">
        <v>88</v>
      </c>
      <c r="D92" s="178" t="s">
        <v>499</v>
      </c>
      <c r="E92" s="330">
        <v>3669635.6572989998</v>
      </c>
      <c r="F92" s="331">
        <v>65.374458106594574</v>
      </c>
      <c r="G92" s="331">
        <v>23.594934042522112</v>
      </c>
      <c r="H92" s="331">
        <v>9.8015935812618444</v>
      </c>
      <c r="I92" s="331">
        <v>8.107842523820527E-4</v>
      </c>
      <c r="J92" s="331">
        <v>1.2282034853690815</v>
      </c>
      <c r="K92" s="177">
        <f t="shared" si="31"/>
        <v>5.8933680332936635</v>
      </c>
      <c r="L92" s="177">
        <f t="shared" si="32"/>
        <v>2.1270330043446335</v>
      </c>
      <c r="M92" s="177">
        <f t="shared" si="33"/>
        <v>0.88359276635163408</v>
      </c>
      <c r="N92" s="177">
        <f t="shared" si="34"/>
        <v>7.3090471925522403E-5</v>
      </c>
      <c r="O92" s="177">
        <f t="shared" si="35"/>
        <v>0.11071992592660368</v>
      </c>
      <c r="P92" s="202">
        <f t="shared" si="36"/>
        <v>99.999999999999986</v>
      </c>
      <c r="Q92" s="233">
        <f>VLOOKUP(B:B,'پیوست 4'!$C$14:$J$176,8,0)</f>
        <v>2489567.0612360002</v>
      </c>
      <c r="R92" s="1">
        <f t="shared" si="37"/>
        <v>0.67842349860651352</v>
      </c>
      <c r="S92" s="229">
        <f t="shared" si="38"/>
        <v>67.842349860651353</v>
      </c>
      <c r="T92" s="229">
        <f t="shared" si="39"/>
        <v>2.4678917540567795</v>
      </c>
      <c r="U92" s="229" t="str">
        <f>VLOOKUP(D92:D251,پیوست1!$E$5:G272,3,0)</f>
        <v>مختلط</v>
      </c>
    </row>
    <row r="93" spans="1:22" x14ac:dyDescent="0.55000000000000004">
      <c r="A93" s="302">
        <v>10767</v>
      </c>
      <c r="B93" s="188">
        <v>32</v>
      </c>
      <c r="C93" s="176">
        <v>89</v>
      </c>
      <c r="D93" s="176" t="s">
        <v>490</v>
      </c>
      <c r="E93" s="332">
        <v>476282.49018000002</v>
      </c>
      <c r="F93" s="333">
        <v>64.172525857777146</v>
      </c>
      <c r="G93" s="333">
        <v>12.156605740467487</v>
      </c>
      <c r="H93" s="333">
        <v>23.052181493358727</v>
      </c>
      <c r="I93" s="333">
        <v>6.4585315549381753E-2</v>
      </c>
      <c r="J93" s="333">
        <v>0.55410159284725113</v>
      </c>
      <c r="K93" s="177">
        <f t="shared" si="31"/>
        <v>0.75083803288025508</v>
      </c>
      <c r="L93" s="177">
        <f t="shared" si="32"/>
        <v>0.14223597744777308</v>
      </c>
      <c r="M93" s="177">
        <f t="shared" si="33"/>
        <v>0.269717521240041</v>
      </c>
      <c r="N93" s="177">
        <f t="shared" si="34"/>
        <v>7.5566779757931879E-4</v>
      </c>
      <c r="O93" s="177">
        <f t="shared" si="35"/>
        <v>6.4831568405348278E-3</v>
      </c>
      <c r="P93" s="202">
        <f t="shared" si="36"/>
        <v>99.999999999999986</v>
      </c>
      <c r="Q93" s="233">
        <f>VLOOKUP(B:B,'پیوست 4'!$C$14:$J$176,8,0)</f>
        <v>308438.17384200002</v>
      </c>
      <c r="R93" s="1">
        <f t="shared" si="37"/>
        <v>0.64759503068322521</v>
      </c>
      <c r="S93" s="229">
        <f t="shared" si="38"/>
        <v>64.759503068322516</v>
      </c>
      <c r="T93" s="229">
        <f t="shared" si="39"/>
        <v>0.58697721054537055</v>
      </c>
      <c r="U93" s="229" t="str">
        <f>VLOOKUP(D93:D252,پیوست1!$E$5:G259,3,0)</f>
        <v>مختلط</v>
      </c>
    </row>
    <row r="94" spans="1:22" x14ac:dyDescent="0.55000000000000004">
      <c r="A94" s="302">
        <v>10885</v>
      </c>
      <c r="B94" s="188">
        <v>17</v>
      </c>
      <c r="C94" s="178">
        <v>90</v>
      </c>
      <c r="D94" s="178" t="s">
        <v>492</v>
      </c>
      <c r="E94" s="330">
        <v>14753352.814547</v>
      </c>
      <c r="F94" s="331">
        <v>60.127915436473202</v>
      </c>
      <c r="G94" s="331">
        <v>12.409589126321853</v>
      </c>
      <c r="H94" s="331">
        <v>26.540746814528681</v>
      </c>
      <c r="I94" s="331">
        <v>5.2965775052634539E-4</v>
      </c>
      <c r="J94" s="331">
        <v>0.92121896492574107</v>
      </c>
      <c r="K94" s="177">
        <f t="shared" si="31"/>
        <v>21.792115394721474</v>
      </c>
      <c r="L94" s="177">
        <f t="shared" si="32"/>
        <v>4.4975981002967691</v>
      </c>
      <c r="M94" s="177">
        <f t="shared" si="33"/>
        <v>9.6191430061361221</v>
      </c>
      <c r="N94" s="177">
        <f t="shared" si="34"/>
        <v>1.9196346215217692E-4</v>
      </c>
      <c r="O94" s="177">
        <f t="shared" si="35"/>
        <v>0.33387670006085179</v>
      </c>
      <c r="P94" s="202">
        <f t="shared" si="36"/>
        <v>100.00000000000001</v>
      </c>
      <c r="Q94" s="233">
        <f>VLOOKUP(B:B,'پیوست 4'!$C$14:$J$176,8,0)</f>
        <v>9039435.3088390008</v>
      </c>
      <c r="R94" s="1">
        <f t="shared" si="37"/>
        <v>0.61270379841563871</v>
      </c>
      <c r="S94" s="229">
        <f t="shared" si="38"/>
        <v>61.270379841563873</v>
      </c>
      <c r="T94" s="229">
        <f t="shared" si="39"/>
        <v>1.1424644050906707</v>
      </c>
      <c r="U94" s="229" t="str">
        <f>VLOOKUP(D94:D254,پیوست1!$E$5:G276,3,0)</f>
        <v>مختلط</v>
      </c>
    </row>
    <row r="95" spans="1:22" x14ac:dyDescent="0.55000000000000004">
      <c r="A95" s="302">
        <v>10615</v>
      </c>
      <c r="B95" s="188">
        <v>65</v>
      </c>
      <c r="C95" s="176">
        <v>91</v>
      </c>
      <c r="D95" s="176" t="s">
        <v>30</v>
      </c>
      <c r="E95" s="332">
        <v>902919.12146099994</v>
      </c>
      <c r="F95" s="333">
        <v>59.56074538519583</v>
      </c>
      <c r="G95" s="333">
        <v>35.707717185953697</v>
      </c>
      <c r="H95" s="333">
        <v>3.6089464944685683</v>
      </c>
      <c r="I95" s="333">
        <v>5.4779709291611122E-3</v>
      </c>
      <c r="J95" s="333">
        <v>1.1171129634527468</v>
      </c>
      <c r="K95" s="177">
        <f t="shared" si="31"/>
        <v>1.3211176310041735</v>
      </c>
      <c r="L95" s="177">
        <f t="shared" si="32"/>
        <v>0.79203331711492575</v>
      </c>
      <c r="M95" s="177">
        <f t="shared" si="33"/>
        <v>8.0050086887901953E-2</v>
      </c>
      <c r="N95" s="177">
        <f t="shared" si="34"/>
        <v>1.2150694102028261E-4</v>
      </c>
      <c r="O95" s="177">
        <f t="shared" si="35"/>
        <v>2.4778696476951287E-2</v>
      </c>
      <c r="P95" s="202">
        <f t="shared" si="36"/>
        <v>100</v>
      </c>
      <c r="Q95" s="233">
        <f>VLOOKUP(B:B,'پیوست 4'!$C$14:$J$176,8,0)</f>
        <v>543638.75014500006</v>
      </c>
      <c r="R95" s="1">
        <f t="shared" si="37"/>
        <v>0.60209019526061902</v>
      </c>
      <c r="S95" s="229">
        <f t="shared" si="38"/>
        <v>60.209019526061901</v>
      </c>
      <c r="T95" s="229">
        <f t="shared" si="39"/>
        <v>0.64827414086607149</v>
      </c>
      <c r="U95" s="229" t="str">
        <f>VLOOKUP(D95:D255,پیوست1!$E$5:G263,3,0)</f>
        <v>مختلط</v>
      </c>
    </row>
    <row r="96" spans="1:22" x14ac:dyDescent="0.55000000000000004">
      <c r="A96" s="302">
        <v>11258</v>
      </c>
      <c r="B96" s="188">
        <v>166</v>
      </c>
      <c r="C96" s="178">
        <v>92</v>
      </c>
      <c r="D96" s="178" t="s">
        <v>502</v>
      </c>
      <c r="E96" s="330">
        <v>284348.62036399997</v>
      </c>
      <c r="F96" s="331">
        <v>56.961362647051885</v>
      </c>
      <c r="G96" s="331">
        <v>40.494349633462299</v>
      </c>
      <c r="H96" s="331">
        <v>0.92711522234053456</v>
      </c>
      <c r="I96" s="331">
        <v>2.0861629991753901E-2</v>
      </c>
      <c r="J96" s="331">
        <v>1.5963108671535315</v>
      </c>
      <c r="K96" s="177">
        <f t="shared" si="31"/>
        <v>0.39789090255289317</v>
      </c>
      <c r="L96" s="177">
        <f t="shared" si="32"/>
        <v>0.2828642535078934</v>
      </c>
      <c r="M96" s="177">
        <f t="shared" si="33"/>
        <v>6.4761567393208071E-3</v>
      </c>
      <c r="N96" s="177">
        <f t="shared" si="34"/>
        <v>1.457242664220758E-4</v>
      </c>
      <c r="O96" s="177">
        <f t="shared" si="35"/>
        <v>1.1150673757970284E-2</v>
      </c>
      <c r="P96" s="202">
        <f t="shared" si="36"/>
        <v>100</v>
      </c>
      <c r="Q96" s="233">
        <f>VLOOKUP(B:B,'پیوست 4'!$C$14:$J$176,8,0)</f>
        <v>163826.20917799999</v>
      </c>
      <c r="R96" s="1">
        <f t="shared" si="37"/>
        <v>0.57614560945744353</v>
      </c>
      <c r="S96" s="229">
        <f t="shared" si="38"/>
        <v>57.614560945744351</v>
      </c>
      <c r="T96" s="229">
        <f t="shared" si="39"/>
        <v>0.65319829869246604</v>
      </c>
      <c r="U96" s="229" t="str">
        <f>VLOOKUP(D96:D255,پیوست1!$E$5:G270,3,0)</f>
        <v>مختلط</v>
      </c>
    </row>
    <row r="97" spans="1:22" x14ac:dyDescent="0.55000000000000004">
      <c r="A97" s="302">
        <v>11172</v>
      </c>
      <c r="B97" s="188">
        <v>143</v>
      </c>
      <c r="C97" s="176">
        <v>93</v>
      </c>
      <c r="D97" s="176" t="s">
        <v>498</v>
      </c>
      <c r="E97" s="332">
        <v>2703757.01822</v>
      </c>
      <c r="F97" s="333">
        <v>56.349353144746544</v>
      </c>
      <c r="G97" s="333">
        <v>20.79143088025063</v>
      </c>
      <c r="H97" s="333">
        <v>22.496076923780986</v>
      </c>
      <c r="I97" s="333">
        <v>2.1778442321263154E-5</v>
      </c>
      <c r="J97" s="333">
        <v>0.36311727277951877</v>
      </c>
      <c r="K97" s="177">
        <f t="shared" si="31"/>
        <v>3.7427352604287685</v>
      </c>
      <c r="L97" s="177">
        <f t="shared" si="32"/>
        <v>1.3809709806320367</v>
      </c>
      <c r="M97" s="177">
        <f t="shared" si="33"/>
        <v>1.4941939104016622</v>
      </c>
      <c r="N97" s="177">
        <f t="shared" si="34"/>
        <v>1.4465284771526261E-6</v>
      </c>
      <c r="O97" s="177">
        <f t="shared" si="35"/>
        <v>2.4118321589452724E-2</v>
      </c>
      <c r="P97" s="202">
        <f t="shared" si="36"/>
        <v>100</v>
      </c>
      <c r="Q97" s="233">
        <f>VLOOKUP(B:B,'پیوست 4'!$C$14:$J$176,8,0)</f>
        <v>1543309.077051</v>
      </c>
      <c r="R97" s="1">
        <f t="shared" si="37"/>
        <v>0.57080169062936992</v>
      </c>
      <c r="S97" s="229">
        <f t="shared" si="38"/>
        <v>57.080169062936989</v>
      </c>
      <c r="T97" s="229">
        <f t="shared" si="39"/>
        <v>0.73081591819044434</v>
      </c>
      <c r="U97" s="229" t="str">
        <f>VLOOKUP(D97:D257,پیوست1!$E$5:G269,3,0)</f>
        <v>مختلط و قابل معامله</v>
      </c>
    </row>
    <row r="98" spans="1:22" x14ac:dyDescent="0.55000000000000004">
      <c r="A98" s="302">
        <v>11304</v>
      </c>
      <c r="B98" s="188">
        <v>179</v>
      </c>
      <c r="C98" s="178">
        <v>94</v>
      </c>
      <c r="D98" s="178" t="s">
        <v>503</v>
      </c>
      <c r="E98" s="330">
        <v>1093946.3381960001</v>
      </c>
      <c r="F98" s="331">
        <v>55.339525228153086</v>
      </c>
      <c r="G98" s="331">
        <v>37.1571816806821</v>
      </c>
      <c r="H98" s="331">
        <v>5.975812345143857</v>
      </c>
      <c r="I98" s="331">
        <v>1.1601270580802165E-2</v>
      </c>
      <c r="J98" s="331">
        <v>1.5158794754401594</v>
      </c>
      <c r="K98" s="177">
        <f t="shared" si="31"/>
        <v>1.4871814569358708</v>
      </c>
      <c r="L98" s="177">
        <f t="shared" si="32"/>
        <v>0.99855340933418946</v>
      </c>
      <c r="M98" s="177">
        <f t="shared" si="33"/>
        <v>0.16059258320678954</v>
      </c>
      <c r="N98" s="177">
        <f t="shared" si="34"/>
        <v>3.1176983202391725E-4</v>
      </c>
      <c r="O98" s="177">
        <f t="shared" si="35"/>
        <v>4.0737390455193076E-2</v>
      </c>
      <c r="P98" s="202">
        <f t="shared" si="36"/>
        <v>100</v>
      </c>
      <c r="Q98" s="233">
        <f>VLOOKUP(B:B,'پیوست 4'!$C$14:$J$176,8,0)</f>
        <v>632873.57925800001</v>
      </c>
      <c r="R98" s="1">
        <f t="shared" si="37"/>
        <v>0.5785234221832638</v>
      </c>
      <c r="S98" s="229">
        <f t="shared" si="38"/>
        <v>57.852342218326378</v>
      </c>
      <c r="T98" s="229">
        <f t="shared" si="39"/>
        <v>2.5128169901732917</v>
      </c>
      <c r="U98" s="229" t="str">
        <f>VLOOKUP(D98:D258,پیوست1!$E$5:G275,3,0)</f>
        <v>مختلط</v>
      </c>
    </row>
    <row r="99" spans="1:22" x14ac:dyDescent="0.55000000000000004">
      <c r="A99" s="302">
        <v>11327</v>
      </c>
      <c r="B99" s="188">
        <v>204</v>
      </c>
      <c r="C99" s="176">
        <v>95</v>
      </c>
      <c r="D99" s="176" t="s">
        <v>506</v>
      </c>
      <c r="E99" s="332">
        <v>3730250.384788</v>
      </c>
      <c r="F99" s="333">
        <v>54.723248412874398</v>
      </c>
      <c r="G99" s="333">
        <v>32.828063137876093</v>
      </c>
      <c r="H99" s="333">
        <v>10.558337716626093</v>
      </c>
      <c r="I99" s="333">
        <v>0</v>
      </c>
      <c r="J99" s="333">
        <v>1.8903507326234128</v>
      </c>
      <c r="K99" s="177">
        <f t="shared" si="31"/>
        <v>5.0146700994710613</v>
      </c>
      <c r="L99" s="177">
        <f t="shared" si="32"/>
        <v>3.0082626930152383</v>
      </c>
      <c r="M99" s="177">
        <f t="shared" si="33"/>
        <v>0.96753358002822842</v>
      </c>
      <c r="N99" s="177">
        <f t="shared" si="34"/>
        <v>0</v>
      </c>
      <c r="O99" s="177">
        <f t="shared" si="35"/>
        <v>0.17322592447142929</v>
      </c>
      <c r="P99" s="202">
        <f t="shared" si="36"/>
        <v>100</v>
      </c>
      <c r="Q99" s="233">
        <f>VLOOKUP(B:B,'پیوست 4'!$C$14:$J$176,8,0)</f>
        <v>2042991.1143980001</v>
      </c>
      <c r="R99" s="1">
        <f t="shared" si="37"/>
        <v>0.54768203301562257</v>
      </c>
      <c r="S99" s="229">
        <f t="shared" si="38"/>
        <v>54.768203301562259</v>
      </c>
      <c r="T99" s="229">
        <f t="shared" si="39"/>
        <v>4.4954888687861683E-2</v>
      </c>
      <c r="U99" s="229" t="str">
        <f>VLOOKUP(D99:D258,پیوست1!$E$5:G273,3,0)</f>
        <v>مختلط و قابل معامله</v>
      </c>
    </row>
    <row r="100" spans="1:22" x14ac:dyDescent="0.55000000000000004">
      <c r="A100" s="302">
        <v>10934</v>
      </c>
      <c r="B100" s="188">
        <v>111</v>
      </c>
      <c r="C100" s="178">
        <v>96</v>
      </c>
      <c r="D100" s="178" t="s">
        <v>494</v>
      </c>
      <c r="E100" s="330">
        <v>168566.93622599999</v>
      </c>
      <c r="F100" s="331">
        <v>52.497079075125669</v>
      </c>
      <c r="G100" s="331">
        <v>17.618428334426817</v>
      </c>
      <c r="H100" s="331">
        <v>29.140469555553125</v>
      </c>
      <c r="I100" s="331">
        <v>0</v>
      </c>
      <c r="J100" s="331">
        <v>0.74402303489439015</v>
      </c>
      <c r="K100" s="177">
        <f t="shared" si="31"/>
        <v>0.21739024270239413</v>
      </c>
      <c r="L100" s="177">
        <f t="shared" si="32"/>
        <v>7.2957857449073987E-2</v>
      </c>
      <c r="M100" s="177">
        <f t="shared" si="33"/>
        <v>0.12067059464542708</v>
      </c>
      <c r="N100" s="177">
        <f t="shared" si="34"/>
        <v>0</v>
      </c>
      <c r="O100" s="177">
        <f t="shared" si="35"/>
        <v>3.0809970951031652E-3</v>
      </c>
      <c r="P100" s="202">
        <f t="shared" si="36"/>
        <v>100.00000000000001</v>
      </c>
      <c r="Q100" s="233">
        <f>VLOOKUP(B:B,'پیوست 4'!$C$14:$J$176,8,0)</f>
        <v>93462.313836000001</v>
      </c>
      <c r="R100" s="1">
        <f t="shared" si="37"/>
        <v>0.55445223083780681</v>
      </c>
      <c r="S100" s="229">
        <f t="shared" si="38"/>
        <v>55.445223083780682</v>
      </c>
      <c r="T100" s="229">
        <f t="shared" si="39"/>
        <v>2.9481440086550137</v>
      </c>
      <c r="U100" s="229" t="str">
        <f>VLOOKUP(D100:D259,پیوست1!$E$5:G262,3,0)</f>
        <v>مختلط</v>
      </c>
    </row>
    <row r="101" spans="1:22" x14ac:dyDescent="0.55000000000000004">
      <c r="A101" s="302">
        <v>11196</v>
      </c>
      <c r="B101" s="188">
        <v>151</v>
      </c>
      <c r="C101" s="176">
        <v>97</v>
      </c>
      <c r="D101" s="176" t="s">
        <v>500</v>
      </c>
      <c r="E101" s="332">
        <v>1915621.5397969999</v>
      </c>
      <c r="F101" s="333">
        <v>51.776379670527035</v>
      </c>
      <c r="G101" s="333">
        <v>29.597359280576025</v>
      </c>
      <c r="H101" s="333">
        <v>12.877112737170268</v>
      </c>
      <c r="I101" s="333">
        <v>2.5946080962130128E-3</v>
      </c>
      <c r="J101" s="333">
        <v>5.7465537036304548</v>
      </c>
      <c r="K101" s="177">
        <f t="shared" si="31"/>
        <v>2.4365420223514445</v>
      </c>
      <c r="L101" s="177">
        <f t="shared" si="32"/>
        <v>1.3928206277969559</v>
      </c>
      <c r="M101" s="177">
        <f t="shared" si="33"/>
        <v>0.60598339455805017</v>
      </c>
      <c r="N101" s="177">
        <f t="shared" si="34"/>
        <v>1.2209953067759431E-4</v>
      </c>
      <c r="O101" s="177">
        <f t="shared" si="35"/>
        <v>0.27042677900025541</v>
      </c>
      <c r="P101" s="202">
        <f t="shared" si="36"/>
        <v>100</v>
      </c>
      <c r="Q101" s="233">
        <f>VLOOKUP(B:B,'پیوست 4'!$C$14:$J$176,8,0)</f>
        <v>999034.20149899996</v>
      </c>
      <c r="R101" s="1">
        <f t="shared" si="37"/>
        <v>0.52151961164775196</v>
      </c>
      <c r="S101" s="229">
        <f t="shared" si="38"/>
        <v>52.151961164775194</v>
      </c>
      <c r="T101" s="229">
        <f t="shared" si="39"/>
        <v>0.37558149424815923</v>
      </c>
      <c r="U101" s="229" t="str">
        <f>VLOOKUP(D101:D260,پیوست1!$E$5:G261,3,0)</f>
        <v>مختلط و قابل معامله</v>
      </c>
    </row>
    <row r="102" spans="1:22" x14ac:dyDescent="0.55000000000000004">
      <c r="A102" s="302">
        <v>11222</v>
      </c>
      <c r="B102" s="188">
        <v>153</v>
      </c>
      <c r="C102" s="178">
        <v>98</v>
      </c>
      <c r="D102" s="178" t="s">
        <v>501</v>
      </c>
      <c r="E102" s="330">
        <v>352213.45503700001</v>
      </c>
      <c r="F102" s="331">
        <v>51.476539751493149</v>
      </c>
      <c r="G102" s="331">
        <v>44.85510489029334</v>
      </c>
      <c r="H102" s="331">
        <v>1.753096353114413E-4</v>
      </c>
      <c r="I102" s="331">
        <v>1.400303138643844</v>
      </c>
      <c r="J102" s="331">
        <v>2.2678769099343525</v>
      </c>
      <c r="K102" s="177">
        <f t="shared" si="31"/>
        <v>0.44539752821165635</v>
      </c>
      <c r="L102" s="177">
        <f t="shared" si="32"/>
        <v>0.38810597880623343</v>
      </c>
      <c r="M102" s="177">
        <f t="shared" si="33"/>
        <v>1.5168556126023986E-6</v>
      </c>
      <c r="N102" s="177">
        <f t="shared" si="34"/>
        <v>1.2116034988169565E-2</v>
      </c>
      <c r="O102" s="177">
        <f t="shared" si="35"/>
        <v>1.9622662573075343E-2</v>
      </c>
      <c r="P102" s="202">
        <f t="shared" si="36"/>
        <v>100</v>
      </c>
      <c r="Q102" s="233">
        <f>VLOOKUP(B:B,'پیوست 4'!$C$14:$J$176,8,0)</f>
        <v>183672.46963899999</v>
      </c>
      <c r="R102" s="1">
        <f t="shared" si="37"/>
        <v>0.52148055962173623</v>
      </c>
      <c r="S102" s="229">
        <f t="shared" si="38"/>
        <v>52.148055962173622</v>
      </c>
      <c r="T102" s="229">
        <f t="shared" si="39"/>
        <v>0.67151621068047262</v>
      </c>
      <c r="U102" s="229" t="str">
        <f>VLOOKUP(D102:D262,پیوست1!$E$5:G274,3,0)</f>
        <v>مختلط</v>
      </c>
    </row>
    <row r="103" spans="1:22" x14ac:dyDescent="0.55000000000000004">
      <c r="A103" s="302">
        <v>11157</v>
      </c>
      <c r="B103" s="188">
        <v>135</v>
      </c>
      <c r="C103" s="176">
        <v>99</v>
      </c>
      <c r="D103" s="176" t="s">
        <v>497</v>
      </c>
      <c r="E103" s="332">
        <v>888908.824517</v>
      </c>
      <c r="F103" s="333">
        <v>50.332747539415486</v>
      </c>
      <c r="G103" s="333">
        <v>27.775881472743123</v>
      </c>
      <c r="H103" s="333">
        <v>18.891695312328622</v>
      </c>
      <c r="I103" s="333">
        <v>1.0035218627006718E-2</v>
      </c>
      <c r="J103" s="333">
        <v>2.989640456885764</v>
      </c>
      <c r="K103" s="177">
        <f t="shared" si="31"/>
        <v>1.0991080018601589</v>
      </c>
      <c r="L103" s="177">
        <f t="shared" si="32"/>
        <v>0.60653739519195393</v>
      </c>
      <c r="M103" s="177">
        <f t="shared" si="33"/>
        <v>0.41253487046826082</v>
      </c>
      <c r="N103" s="177">
        <f t="shared" si="34"/>
        <v>2.1913743303446313E-4</v>
      </c>
      <c r="O103" s="177">
        <f t="shared" si="35"/>
        <v>6.5284291231564345E-2</v>
      </c>
      <c r="P103" s="202">
        <f t="shared" si="36"/>
        <v>100.00000000000001</v>
      </c>
      <c r="Q103" s="233">
        <f>VLOOKUP(B:B,'پیوست 4'!$C$14:$J$176,8,0)</f>
        <v>451883.79198899999</v>
      </c>
      <c r="R103" s="1">
        <f t="shared" si="37"/>
        <v>0.50835786475011857</v>
      </c>
      <c r="S103" s="229">
        <f t="shared" si="38"/>
        <v>50.835786475011858</v>
      </c>
      <c r="T103" s="229">
        <f t="shared" si="39"/>
        <v>0.50303893559637203</v>
      </c>
      <c r="U103" s="229" t="str">
        <f>VLOOKUP(D103:D263,پیوست1!$E$5:G267,3,0)</f>
        <v>مختلط</v>
      </c>
    </row>
    <row r="104" spans="1:22" x14ac:dyDescent="0.55000000000000004">
      <c r="A104" s="302">
        <v>11305</v>
      </c>
      <c r="B104" s="188">
        <v>180</v>
      </c>
      <c r="C104" s="178">
        <v>100</v>
      </c>
      <c r="D104" s="178" t="s">
        <v>504</v>
      </c>
      <c r="E104" s="330">
        <v>326393.47029899998</v>
      </c>
      <c r="F104" s="331">
        <v>49.42578521800985</v>
      </c>
      <c r="G104" s="331">
        <v>48.886837541056494</v>
      </c>
      <c r="H104" s="331">
        <v>1.0584391166447378</v>
      </c>
      <c r="I104" s="331">
        <v>2.8207485837751373E-6</v>
      </c>
      <c r="J104" s="331">
        <v>0.62893530354034122</v>
      </c>
      <c r="K104" s="177">
        <f t="shared" si="31"/>
        <v>0.39630317653638958</v>
      </c>
      <c r="L104" s="177">
        <f t="shared" si="32"/>
        <v>0.39198181521817432</v>
      </c>
      <c r="M104" s="177">
        <f t="shared" si="33"/>
        <v>8.4867196797479543E-3</v>
      </c>
      <c r="N104" s="177">
        <f t="shared" si="34"/>
        <v>2.2617174801165874E-8</v>
      </c>
      <c r="O104" s="177">
        <f t="shared" si="35"/>
        <v>5.042895272771384E-3</v>
      </c>
      <c r="P104" s="202">
        <f t="shared" si="36"/>
        <v>100</v>
      </c>
      <c r="Q104" s="233">
        <f>VLOOKUP(B:B,'پیوست 4'!$C$14:$J$176,8,0)</f>
        <v>165742.705701</v>
      </c>
      <c r="R104" s="1">
        <f t="shared" si="37"/>
        <v>0.5078003109227881</v>
      </c>
      <c r="S104" s="229">
        <f t="shared" si="38"/>
        <v>50.780031092278811</v>
      </c>
      <c r="T104" s="229">
        <f t="shared" si="39"/>
        <v>1.3542458742689618</v>
      </c>
      <c r="U104" s="229" t="str">
        <f>VLOOKUP(D104:D264,پیوست1!$E$5:G277,3,0)</f>
        <v>مختلط</v>
      </c>
    </row>
    <row r="105" spans="1:22" x14ac:dyDescent="0.55000000000000004">
      <c r="A105" s="302">
        <v>11131</v>
      </c>
      <c r="B105" s="188">
        <v>128</v>
      </c>
      <c r="C105" s="176">
        <v>101</v>
      </c>
      <c r="D105" s="176" t="s">
        <v>496</v>
      </c>
      <c r="E105" s="332">
        <v>2980609.5200479999</v>
      </c>
      <c r="F105" s="333">
        <v>49.223993729031797</v>
      </c>
      <c r="G105" s="333">
        <v>38.340513432203366</v>
      </c>
      <c r="H105" s="333">
        <v>2.0521612518757386E-2</v>
      </c>
      <c r="I105" s="333">
        <v>0.13153453905084148</v>
      </c>
      <c r="J105" s="333">
        <v>12.283436687195243</v>
      </c>
      <c r="K105" s="177">
        <f t="shared" si="31"/>
        <v>3.6042461645077841</v>
      </c>
      <c r="L105" s="177">
        <f t="shared" si="32"/>
        <v>2.8073432896156079</v>
      </c>
      <c r="M105" s="177">
        <f t="shared" si="33"/>
        <v>1.5026197105705889E-3</v>
      </c>
      <c r="N105" s="177">
        <f t="shared" si="34"/>
        <v>9.6311335582404331E-3</v>
      </c>
      <c r="O105" s="177">
        <f t="shared" si="35"/>
        <v>0.89940954020328068</v>
      </c>
      <c r="P105" s="202">
        <f t="shared" si="36"/>
        <v>100.00000000000001</v>
      </c>
      <c r="Q105" s="233">
        <f>VLOOKUP(B:B,'پیوست 4'!$C$14:$J$176,8,0)</f>
        <v>1692056.6355359999</v>
      </c>
      <c r="R105" s="1">
        <f t="shared" si="37"/>
        <v>0.56768812692672033</v>
      </c>
      <c r="S105" s="229">
        <f t="shared" si="38"/>
        <v>56.768812692672036</v>
      </c>
      <c r="T105" s="229">
        <f t="shared" si="39"/>
        <v>7.544818963640239</v>
      </c>
      <c r="U105" s="229" t="str">
        <f>VLOOKUP(D105:D264,پیوست1!$E$5:G268,3,0)</f>
        <v>مختلط</v>
      </c>
    </row>
    <row r="106" spans="1:22" x14ac:dyDescent="0.55000000000000004">
      <c r="A106" s="302">
        <v>11381</v>
      </c>
      <c r="B106" s="188">
        <v>213</v>
      </c>
      <c r="C106" s="178">
        <v>102</v>
      </c>
      <c r="D106" s="178" t="s">
        <v>507</v>
      </c>
      <c r="E106" s="330">
        <v>1355046.854325</v>
      </c>
      <c r="F106" s="331">
        <v>44.562585466659492</v>
      </c>
      <c r="G106" s="331">
        <v>47.312600200592904</v>
      </c>
      <c r="H106" s="331">
        <v>6.4572302328433153</v>
      </c>
      <c r="I106" s="331">
        <v>3.2688391909727142E-4</v>
      </c>
      <c r="J106" s="331">
        <v>1.6672572159851933</v>
      </c>
      <c r="K106" s="177">
        <f t="shared" si="31"/>
        <v>1.4833963512964254</v>
      </c>
      <c r="L106" s="177">
        <f t="shared" si="32"/>
        <v>1.5749386570134107</v>
      </c>
      <c r="M106" s="177">
        <f t="shared" si="33"/>
        <v>0.21494784619369117</v>
      </c>
      <c r="N106" s="177">
        <f t="shared" si="34"/>
        <v>1.088128993882449E-5</v>
      </c>
      <c r="O106" s="177">
        <f t="shared" si="35"/>
        <v>5.5499546199253971E-2</v>
      </c>
      <c r="P106" s="202">
        <f t="shared" si="36"/>
        <v>100</v>
      </c>
      <c r="Q106" s="233">
        <f>VLOOKUP(B:B,'پیوست 4'!$C$14:$J$176,8,0)</f>
        <v>681627.06794700003</v>
      </c>
      <c r="R106" s="1">
        <f t="shared" si="37"/>
        <v>0.50302841246514995</v>
      </c>
      <c r="S106" s="229">
        <f t="shared" si="38"/>
        <v>50.302841246514994</v>
      </c>
      <c r="T106" s="229">
        <f t="shared" si="39"/>
        <v>5.7402557798555023</v>
      </c>
      <c r="U106" s="229" t="str">
        <f>VLOOKUP(D106:D266,پیوست1!$E$5:G264,3,0)</f>
        <v>مختلط</v>
      </c>
    </row>
    <row r="107" spans="1:22" x14ac:dyDescent="0.55000000000000004">
      <c r="A107" s="302">
        <v>10762</v>
      </c>
      <c r="B107" s="188">
        <v>10</v>
      </c>
      <c r="C107" s="176">
        <v>103</v>
      </c>
      <c r="D107" s="176" t="s">
        <v>489</v>
      </c>
      <c r="E107" s="332">
        <v>3185968.27428</v>
      </c>
      <c r="F107" s="333">
        <v>36.727842267672251</v>
      </c>
      <c r="G107" s="333">
        <v>33.161212834976759</v>
      </c>
      <c r="H107" s="333">
        <v>28.376524482138521</v>
      </c>
      <c r="I107" s="333">
        <v>1.5505881701029056E-5</v>
      </c>
      <c r="J107" s="333">
        <v>1.7344049093307652</v>
      </c>
      <c r="K107" s="177">
        <f t="shared" si="31"/>
        <v>2.8745467449608118</v>
      </c>
      <c r="L107" s="177">
        <f t="shared" si="32"/>
        <v>2.595400397306721</v>
      </c>
      <c r="M107" s="177">
        <f t="shared" si="33"/>
        <v>2.2209212697264675</v>
      </c>
      <c r="N107" s="177">
        <f t="shared" si="34"/>
        <v>1.2135856347508054E-6</v>
      </c>
      <c r="O107" s="177">
        <f t="shared" si="35"/>
        <v>0.13574519162398874</v>
      </c>
      <c r="P107" s="202">
        <f t="shared" si="36"/>
        <v>100</v>
      </c>
      <c r="Q107" s="233">
        <f>VLOOKUP(B:B,'پیوست 4'!$C$14:$J$176,8,0)</f>
        <v>1184319.6980330001</v>
      </c>
      <c r="R107" s="1">
        <f t="shared" si="37"/>
        <v>0.37172990942624679</v>
      </c>
      <c r="S107" s="229">
        <f t="shared" si="38"/>
        <v>37.172990942624679</v>
      </c>
      <c r="T107" s="229">
        <f t="shared" si="39"/>
        <v>0.44514867495242783</v>
      </c>
      <c r="U107" s="229" t="str">
        <f>VLOOKUP(D107:D267,پیوست1!$E$5:G271,3,0)</f>
        <v>مختلط</v>
      </c>
    </row>
    <row r="108" spans="1:22" x14ac:dyDescent="0.55000000000000004">
      <c r="A108" s="302">
        <v>11691</v>
      </c>
      <c r="B108" s="188">
        <v>291</v>
      </c>
      <c r="C108" s="178">
        <v>104</v>
      </c>
      <c r="D108" s="178" t="s">
        <v>607</v>
      </c>
      <c r="E108" s="330">
        <v>41618.971085999998</v>
      </c>
      <c r="F108" s="331">
        <v>34.954233115571427</v>
      </c>
      <c r="G108" s="331">
        <v>47.043421682565011</v>
      </c>
      <c r="H108" s="331">
        <v>12.100719848792139</v>
      </c>
      <c r="I108" s="331">
        <v>0</v>
      </c>
      <c r="J108" s="331">
        <v>5.9016253530714202</v>
      </c>
      <c r="K108" s="177">
        <f t="shared" si="31"/>
        <v>3.5737455824812962E-2</v>
      </c>
      <c r="L108" s="177">
        <f t="shared" si="32"/>
        <v>4.8097527949476554E-2</v>
      </c>
      <c r="M108" s="177">
        <f t="shared" si="33"/>
        <v>1.2371861788951648E-2</v>
      </c>
      <c r="N108" s="177">
        <f t="shared" si="34"/>
        <v>0</v>
      </c>
      <c r="O108" s="177">
        <f t="shared" si="35"/>
        <v>6.0338636139618306E-3</v>
      </c>
      <c r="P108" s="202">
        <f t="shared" si="36"/>
        <v>100</v>
      </c>
      <c r="Q108" s="233">
        <f>VLOOKUP(B:B,'پیوست 4'!$C$14:$J$176,8,0)</f>
        <v>15259.306635999999</v>
      </c>
    </row>
    <row r="109" spans="1:22" x14ac:dyDescent="0.55000000000000004">
      <c r="A109" s="302">
        <v>10980</v>
      </c>
      <c r="B109" s="188">
        <v>112</v>
      </c>
      <c r="C109" s="176">
        <v>105</v>
      </c>
      <c r="D109" s="176" t="s">
        <v>495</v>
      </c>
      <c r="E109" s="332">
        <v>0</v>
      </c>
      <c r="F109" s="333">
        <v>0</v>
      </c>
      <c r="G109" s="333">
        <v>0</v>
      </c>
      <c r="H109" s="333">
        <v>0</v>
      </c>
      <c r="I109" s="333">
        <v>0</v>
      </c>
      <c r="J109" s="333">
        <v>0</v>
      </c>
      <c r="K109" s="177">
        <f t="shared" si="31"/>
        <v>0</v>
      </c>
      <c r="L109" s="177">
        <f t="shared" si="32"/>
        <v>0</v>
      </c>
      <c r="M109" s="177">
        <f t="shared" si="33"/>
        <v>0</v>
      </c>
      <c r="N109" s="177">
        <f t="shared" si="34"/>
        <v>0</v>
      </c>
      <c r="O109" s="177">
        <f t="shared" si="35"/>
        <v>0</v>
      </c>
      <c r="P109" s="202">
        <f t="shared" si="36"/>
        <v>0</v>
      </c>
      <c r="Q109" s="233">
        <f>VLOOKUP(B:B,'پیوست 4'!$C$14:$J$176,8,0)</f>
        <v>0</v>
      </c>
      <c r="R109" s="1" t="e">
        <f>Q109/E109</f>
        <v>#DIV/0!</v>
      </c>
      <c r="S109" s="229" t="e">
        <f>R109*100</f>
        <v>#DIV/0!</v>
      </c>
      <c r="T109" s="229" t="e">
        <f>S109-F109</f>
        <v>#DIV/0!</v>
      </c>
      <c r="U109" s="229" t="str">
        <f>VLOOKUP(D109:D269,پیوست1!$E$5:G279,3,0)</f>
        <v>مختلط</v>
      </c>
    </row>
    <row r="110" spans="1:22" x14ac:dyDescent="0.55000000000000004">
      <c r="B110" s="189"/>
      <c r="C110" s="117"/>
      <c r="D110" s="368" t="s">
        <v>402</v>
      </c>
      <c r="E110" s="195">
        <f>SUM(E89:E109)</f>
        <v>40706848.985041998</v>
      </c>
      <c r="F110" s="367">
        <f>K110</f>
        <v>56.197629415803156</v>
      </c>
      <c r="G110" s="367">
        <f>L110</f>
        <v>23.84389165523784</v>
      </c>
      <c r="H110" s="367">
        <f>M110</f>
        <v>17.686682743993032</v>
      </c>
      <c r="I110" s="367">
        <f>N110</f>
        <v>2.5404651696748656E-2</v>
      </c>
      <c r="J110" s="367">
        <f>O110</f>
        <v>2.2463351699359593</v>
      </c>
      <c r="K110" s="186">
        <f>SUM(K89:K109)</f>
        <v>56.197629415803156</v>
      </c>
      <c r="L110" s="186">
        <f t="shared" ref="L110:O110" si="40">SUM(L89:L109)</f>
        <v>23.84389165523784</v>
      </c>
      <c r="M110" s="186">
        <f t="shared" si="40"/>
        <v>17.686682743993032</v>
      </c>
      <c r="N110" s="186">
        <f t="shared" si="40"/>
        <v>2.5404651696748656E-2</v>
      </c>
      <c r="O110" s="186">
        <f t="shared" si="40"/>
        <v>2.2463351699359593</v>
      </c>
      <c r="P110" s="185">
        <f>K110+L110+M110+N110+O110</f>
        <v>99.999943636666728</v>
      </c>
      <c r="Q110" s="233" t="e">
        <f>VLOOKUP(B:B,'پیوست 4'!$C$14:$J$176,8,0)</f>
        <v>#N/A</v>
      </c>
      <c r="R110" s="1" t="e">
        <f t="shared" ref="R110" si="41">Q110/E110</f>
        <v>#N/A</v>
      </c>
      <c r="S110" s="229" t="e">
        <f t="shared" ref="S110" si="42">R110*100</f>
        <v>#N/A</v>
      </c>
      <c r="T110" s="246" t="e">
        <f t="shared" ref="T110" si="43">S110-F110</f>
        <v>#N/A</v>
      </c>
      <c r="U110" s="229" t="e">
        <f>VLOOKUP(D110:D279,پیوست1!$E$5:G280,3,0)</f>
        <v>#N/A</v>
      </c>
      <c r="V110" s="303">
        <f>100-P110</f>
        <v>5.6363333271747251E-5</v>
      </c>
    </row>
    <row r="111" spans="1:22" x14ac:dyDescent="0.55000000000000004">
      <c r="A111" s="302">
        <v>11709</v>
      </c>
      <c r="B111" s="188">
        <v>286</v>
      </c>
      <c r="C111" s="178">
        <v>106</v>
      </c>
      <c r="D111" s="178" t="s">
        <v>648</v>
      </c>
      <c r="E111" s="330">
        <v>149744034.29270399</v>
      </c>
      <c r="F111" s="331">
        <v>99.926618130012059</v>
      </c>
      <c r="G111" s="331">
        <v>0</v>
      </c>
      <c r="H111" s="331">
        <v>2.3611955138835763E-3</v>
      </c>
      <c r="I111" s="331">
        <v>5.4829845877746026E-4</v>
      </c>
      <c r="J111" s="331">
        <v>7.0472376015286747E-2</v>
      </c>
      <c r="K111" s="177">
        <f t="shared" ref="K111:K142" si="44">E111/$E$182*F111</f>
        <v>25.801975676111827</v>
      </c>
      <c r="L111" s="177">
        <f t="shared" ref="L111:L142" si="45">E111/$E$182*G111</f>
        <v>0</v>
      </c>
      <c r="M111" s="177">
        <f t="shared" ref="M111:M142" si="46">E111/$E$182*H111</f>
        <v>6.0968248856878478E-4</v>
      </c>
      <c r="N111" s="177">
        <f t="shared" ref="N111:N142" si="47">E111/$E$182*I111</f>
        <v>1.4157572588135707E-4</v>
      </c>
      <c r="O111" s="177">
        <f t="shared" ref="O111:O142" si="48">E111/$E$182*J111</f>
        <v>1.8196618336652357E-2</v>
      </c>
      <c r="P111" s="202">
        <f t="shared" ref="P111:P142" si="49">SUM(F111:J111)</f>
        <v>100.00000000000001</v>
      </c>
      <c r="Q111" s="233"/>
    </row>
    <row r="112" spans="1:22" x14ac:dyDescent="0.55000000000000004">
      <c r="A112" s="302">
        <v>11712</v>
      </c>
      <c r="B112" s="188">
        <v>290</v>
      </c>
      <c r="C112" s="176">
        <v>107</v>
      </c>
      <c r="D112" s="176" t="s">
        <v>619</v>
      </c>
      <c r="E112" s="332">
        <v>4350291.0122600002</v>
      </c>
      <c r="F112" s="333">
        <v>99.186011636610488</v>
      </c>
      <c r="G112" s="333">
        <v>0</v>
      </c>
      <c r="H112" s="333">
        <v>4.4701474060634561E-3</v>
      </c>
      <c r="I112" s="333">
        <v>0</v>
      </c>
      <c r="J112" s="333">
        <v>0.80951821598345064</v>
      </c>
      <c r="K112" s="177">
        <f t="shared" si="44"/>
        <v>0.74403091254471909</v>
      </c>
      <c r="L112" s="177">
        <f t="shared" si="45"/>
        <v>0</v>
      </c>
      <c r="M112" s="177">
        <f t="shared" si="46"/>
        <v>3.3532226962891315E-5</v>
      </c>
      <c r="N112" s="177">
        <f t="shared" si="47"/>
        <v>0</v>
      </c>
      <c r="O112" s="177">
        <f t="shared" si="48"/>
        <v>6.0724951736785306E-3</v>
      </c>
      <c r="P112" s="202">
        <f t="shared" si="49"/>
        <v>100</v>
      </c>
      <c r="Q112" s="233"/>
    </row>
    <row r="113" spans="1:22" x14ac:dyDescent="0.55000000000000004">
      <c r="A113" s="302">
        <v>11314</v>
      </c>
      <c r="B113" s="188">
        <v>182</v>
      </c>
      <c r="C113" s="178">
        <v>108</v>
      </c>
      <c r="D113" s="178" t="s">
        <v>560</v>
      </c>
      <c r="E113" s="330">
        <v>223378.48039499999</v>
      </c>
      <c r="F113" s="331">
        <v>99.107001344820731</v>
      </c>
      <c r="G113" s="331">
        <v>0</v>
      </c>
      <c r="H113" s="331">
        <v>0.31787145117493776</v>
      </c>
      <c r="I113" s="331">
        <v>4.8239765325735158E-2</v>
      </c>
      <c r="J113" s="331">
        <v>0.52688743867859111</v>
      </c>
      <c r="K113" s="177">
        <f t="shared" si="44"/>
        <v>3.817402122811115E-2</v>
      </c>
      <c r="L113" s="177">
        <f t="shared" si="45"/>
        <v>0</v>
      </c>
      <c r="M113" s="177">
        <f t="shared" si="46"/>
        <v>1.2243768210424934E-4</v>
      </c>
      <c r="N113" s="177">
        <f t="shared" si="47"/>
        <v>1.858098621283682E-5</v>
      </c>
      <c r="O113" s="177">
        <f t="shared" si="48"/>
        <v>2.0294643159428781E-4</v>
      </c>
      <c r="P113" s="202">
        <f t="shared" si="49"/>
        <v>99.999999999999986</v>
      </c>
      <c r="Q113" s="233">
        <f>VLOOKUP(B:B,'پیوست 4'!$C$14:$J$176,8,0)</f>
        <v>308170.03568199999</v>
      </c>
      <c r="R113" s="1">
        <f t="shared" ref="R113:R128" si="50">Q113/E113</f>
        <v>1.3795869465002319</v>
      </c>
      <c r="S113" s="229">
        <f t="shared" ref="S113:S128" si="51">R113*100</f>
        <v>137.9586946500232</v>
      </c>
      <c r="T113" s="229">
        <f t="shared" ref="T113:T128" si="52">S113-F113</f>
        <v>38.851693305202474</v>
      </c>
      <c r="U113" s="229" t="str">
        <f>VLOOKUP(D113:D273,پیوست1!$E$5:G316,3,0)</f>
        <v>در سهام</v>
      </c>
    </row>
    <row r="114" spans="1:22" x14ac:dyDescent="0.55000000000000004">
      <c r="A114" s="302">
        <v>11183</v>
      </c>
      <c r="B114" s="188">
        <v>144</v>
      </c>
      <c r="C114" s="176">
        <v>109</v>
      </c>
      <c r="D114" s="176" t="s">
        <v>544</v>
      </c>
      <c r="E114" s="332">
        <v>9336913.3790399991</v>
      </c>
      <c r="F114" s="333">
        <v>98.974509217052528</v>
      </c>
      <c r="G114" s="333">
        <v>0</v>
      </c>
      <c r="H114" s="333">
        <v>3.3601083658816464E-2</v>
      </c>
      <c r="I114" s="333">
        <v>1.0414969459307583E-4</v>
      </c>
      <c r="J114" s="333">
        <v>0.99178554959406406</v>
      </c>
      <c r="K114" s="177">
        <f t="shared" si="44"/>
        <v>1.5934884837998409</v>
      </c>
      <c r="L114" s="177">
        <f t="shared" si="45"/>
        <v>0</v>
      </c>
      <c r="M114" s="177">
        <f t="shared" si="46"/>
        <v>5.4097706851062642E-4</v>
      </c>
      <c r="N114" s="177">
        <f t="shared" si="47"/>
        <v>1.6768089100738178E-6</v>
      </c>
      <c r="O114" s="177">
        <f t="shared" si="48"/>
        <v>1.5967736179538911E-2</v>
      </c>
      <c r="P114" s="202">
        <f t="shared" si="49"/>
        <v>100.00000000000001</v>
      </c>
      <c r="Q114" s="233">
        <f>VLOOKUP(B:B,'پیوست 4'!$C$14:$J$176,8,0)</f>
        <v>9622206.6000280008</v>
      </c>
      <c r="R114" s="1">
        <f t="shared" si="50"/>
        <v>1.0305554104880574</v>
      </c>
      <c r="S114" s="229">
        <f t="shared" si="51"/>
        <v>103.05554104880574</v>
      </c>
      <c r="T114" s="229">
        <f t="shared" si="52"/>
        <v>4.0810318317532079</v>
      </c>
      <c r="U114" s="229" t="str">
        <f>VLOOKUP(D114:D273,پیوست1!$E$5:G284,3,0)</f>
        <v>در سهام و قابل معامله</v>
      </c>
    </row>
    <row r="115" spans="1:22" x14ac:dyDescent="0.55000000000000004">
      <c r="A115" s="302">
        <v>10719</v>
      </c>
      <c r="B115" s="188">
        <v>22</v>
      </c>
      <c r="C115" s="178">
        <v>110</v>
      </c>
      <c r="D115" s="178" t="s">
        <v>515</v>
      </c>
      <c r="E115" s="330">
        <v>18861586.958248999</v>
      </c>
      <c r="F115" s="331">
        <v>98.56478185501544</v>
      </c>
      <c r="G115" s="331">
        <v>0</v>
      </c>
      <c r="H115" s="331">
        <v>0</v>
      </c>
      <c r="I115" s="331">
        <v>6.0215753549231178E-2</v>
      </c>
      <c r="J115" s="331">
        <v>1.375002391435328</v>
      </c>
      <c r="K115" s="177">
        <f t="shared" si="44"/>
        <v>3.2056952799049609</v>
      </c>
      <c r="L115" s="177">
        <f t="shared" si="45"/>
        <v>0</v>
      </c>
      <c r="M115" s="177">
        <f t="shared" si="46"/>
        <v>0</v>
      </c>
      <c r="N115" s="177">
        <f t="shared" si="47"/>
        <v>1.9584414767196924E-3</v>
      </c>
      <c r="O115" s="177">
        <f t="shared" si="48"/>
        <v>4.4720219465062133E-2</v>
      </c>
      <c r="P115" s="202">
        <f t="shared" si="49"/>
        <v>100</v>
      </c>
      <c r="Q115" s="233">
        <f>VLOOKUP(B:B,'پیوست 4'!$C$14:$J$176,8,0)</f>
        <v>18736010.257358</v>
      </c>
      <c r="R115" s="1">
        <f t="shared" si="50"/>
        <v>0.99334219855577532</v>
      </c>
      <c r="S115" s="229">
        <f t="shared" si="51"/>
        <v>99.33421985557753</v>
      </c>
      <c r="T115" s="229">
        <f t="shared" si="52"/>
        <v>0.76943800056209</v>
      </c>
      <c r="U115" s="229" t="str">
        <f>VLOOKUP(D115:D274,پیوست1!$E$5:G285,3,0)</f>
        <v>در سهام</v>
      </c>
    </row>
    <row r="116" spans="1:22" x14ac:dyDescent="0.55000000000000004">
      <c r="A116" s="302">
        <v>10771</v>
      </c>
      <c r="B116" s="188">
        <v>49</v>
      </c>
      <c r="C116" s="176">
        <v>111</v>
      </c>
      <c r="D116" s="176" t="s">
        <v>520</v>
      </c>
      <c r="E116" s="332">
        <v>1370621.2275080001</v>
      </c>
      <c r="F116" s="333">
        <v>98.43443583291608</v>
      </c>
      <c r="G116" s="333">
        <v>0.42596443942493717</v>
      </c>
      <c r="H116" s="333">
        <v>0.42091392806145983</v>
      </c>
      <c r="I116" s="333">
        <v>3.5698025869170314E-3</v>
      </c>
      <c r="J116" s="333">
        <v>0.71511599701061179</v>
      </c>
      <c r="K116" s="177">
        <f t="shared" si="44"/>
        <v>0.23264126607172514</v>
      </c>
      <c r="L116" s="177">
        <f t="shared" si="45"/>
        <v>1.006730070130726E-3</v>
      </c>
      <c r="M116" s="177">
        <f t="shared" si="46"/>
        <v>9.9479362382545755E-4</v>
      </c>
      <c r="N116" s="177">
        <f t="shared" si="47"/>
        <v>8.4369193201469791E-6</v>
      </c>
      <c r="O116" s="177">
        <f t="shared" si="48"/>
        <v>1.6901147400802269E-3</v>
      </c>
      <c r="P116" s="202">
        <f t="shared" si="49"/>
        <v>100.00000000000001</v>
      </c>
      <c r="Q116" s="233">
        <f>VLOOKUP(B:B,'پیوست 4'!$C$14:$J$176,8,0)</f>
        <v>1359781.3202170001</v>
      </c>
      <c r="R116" s="1">
        <f t="shared" si="50"/>
        <v>0.992091245142388</v>
      </c>
      <c r="S116" s="229">
        <f t="shared" si="51"/>
        <v>99.209124514238795</v>
      </c>
      <c r="T116" s="229">
        <f t="shared" si="52"/>
        <v>0.77468868132271496</v>
      </c>
      <c r="U116" s="229" t="str">
        <f>VLOOKUP(D116:D276,پیوست1!$E$5:G309,3,0)</f>
        <v>در سهام</v>
      </c>
    </row>
    <row r="117" spans="1:22" x14ac:dyDescent="0.55000000000000004">
      <c r="A117" s="302">
        <v>11470</v>
      </c>
      <c r="B117" s="188">
        <v>240</v>
      </c>
      <c r="C117" s="178">
        <v>112</v>
      </c>
      <c r="D117" s="178" t="s">
        <v>569</v>
      </c>
      <c r="E117" s="330">
        <v>1242550.0382930001</v>
      </c>
      <c r="F117" s="331">
        <v>98.357196615869498</v>
      </c>
      <c r="G117" s="331">
        <v>0</v>
      </c>
      <c r="H117" s="331">
        <v>0.88974237510783727</v>
      </c>
      <c r="I117" s="331">
        <v>2.4644867269801697E-3</v>
      </c>
      <c r="J117" s="331">
        <v>0.75059652229568452</v>
      </c>
      <c r="K117" s="177">
        <f t="shared" si="44"/>
        <v>0.21073771731679067</v>
      </c>
      <c r="L117" s="177">
        <f t="shared" si="45"/>
        <v>0</v>
      </c>
      <c r="M117" s="177">
        <f t="shared" si="46"/>
        <v>1.906340192497848E-3</v>
      </c>
      <c r="N117" s="177">
        <f t="shared" si="47"/>
        <v>5.2803488211408947E-6</v>
      </c>
      <c r="O117" s="177">
        <f t="shared" si="48"/>
        <v>1.608209700732693E-3</v>
      </c>
      <c r="P117" s="202">
        <f t="shared" si="49"/>
        <v>100</v>
      </c>
      <c r="Q117" s="233">
        <f>VLOOKUP(B:B,'پیوست 4'!$C$14:$J$176,8,0)</f>
        <v>1225305.1547369999</v>
      </c>
      <c r="R117" s="1">
        <f t="shared" si="50"/>
        <v>0.98612137698720692</v>
      </c>
      <c r="S117" s="229">
        <f t="shared" si="51"/>
        <v>98.612137698720687</v>
      </c>
      <c r="T117" s="229">
        <f t="shared" si="52"/>
        <v>0.25494108285118955</v>
      </c>
      <c r="U117" s="229" t="str">
        <f>VLOOKUP(D117:D277,پیوست1!$E$5:G344,3,0)</f>
        <v>در سهام</v>
      </c>
    </row>
    <row r="118" spans="1:22" x14ac:dyDescent="0.55000000000000004">
      <c r="A118" s="302">
        <v>10825</v>
      </c>
      <c r="B118" s="188">
        <v>61</v>
      </c>
      <c r="C118" s="176">
        <v>113</v>
      </c>
      <c r="D118" s="176" t="s">
        <v>525</v>
      </c>
      <c r="E118" s="332">
        <v>358316</v>
      </c>
      <c r="F118" s="333">
        <v>97.77</v>
      </c>
      <c r="G118" s="333">
        <v>0</v>
      </c>
      <c r="H118" s="333">
        <v>0</v>
      </c>
      <c r="I118" s="333">
        <v>0</v>
      </c>
      <c r="J118" s="333">
        <v>2.23</v>
      </c>
      <c r="K118" s="177">
        <f t="shared" si="44"/>
        <v>6.0407944599915761E-2</v>
      </c>
      <c r="L118" s="177">
        <f t="shared" si="45"/>
        <v>0</v>
      </c>
      <c r="M118" s="177">
        <f t="shared" si="46"/>
        <v>0</v>
      </c>
      <c r="N118" s="177">
        <f t="shared" si="47"/>
        <v>0</v>
      </c>
      <c r="O118" s="177">
        <f t="shared" si="48"/>
        <v>1.3778226087533207E-3</v>
      </c>
      <c r="P118" s="202">
        <f t="shared" si="49"/>
        <v>100</v>
      </c>
      <c r="Q118" s="233">
        <f>VLOOKUP(B:B,'پیوست 4'!$C$14:$J$176,8,0)</f>
        <v>386015.35944099998</v>
      </c>
      <c r="R118" s="1">
        <f t="shared" si="50"/>
        <v>1.0773042773445785</v>
      </c>
      <c r="S118" s="229">
        <f t="shared" si="51"/>
        <v>107.73042773445785</v>
      </c>
      <c r="T118" s="229">
        <f t="shared" si="52"/>
        <v>9.960427734457852</v>
      </c>
      <c r="U118" s="229" t="str">
        <f>VLOOKUP(D118:D278,پیوست1!$E$5:G338,3,0)</f>
        <v>در سهام</v>
      </c>
    </row>
    <row r="119" spans="1:22" x14ac:dyDescent="0.55000000000000004">
      <c r="A119" s="302">
        <v>11234</v>
      </c>
      <c r="B119" s="188">
        <v>156</v>
      </c>
      <c r="C119" s="178">
        <v>114</v>
      </c>
      <c r="D119" s="178" t="s">
        <v>551</v>
      </c>
      <c r="E119" s="330">
        <v>5140043.9147779997</v>
      </c>
      <c r="F119" s="331">
        <v>97.661133172167951</v>
      </c>
      <c r="G119" s="331">
        <v>0</v>
      </c>
      <c r="H119" s="331">
        <v>0</v>
      </c>
      <c r="I119" s="331">
        <v>0.85153121786405894</v>
      </c>
      <c r="J119" s="331">
        <v>1.4873356099680017</v>
      </c>
      <c r="K119" s="177">
        <f t="shared" si="44"/>
        <v>0.86558721094904612</v>
      </c>
      <c r="L119" s="177">
        <f t="shared" si="45"/>
        <v>0</v>
      </c>
      <c r="M119" s="177">
        <f t="shared" si="46"/>
        <v>0</v>
      </c>
      <c r="N119" s="177">
        <f t="shared" si="47"/>
        <v>7.5472658156402715E-3</v>
      </c>
      <c r="O119" s="177">
        <f t="shared" si="48"/>
        <v>1.3182508133586731E-2</v>
      </c>
      <c r="P119" s="202">
        <f t="shared" si="49"/>
        <v>100.00000000000001</v>
      </c>
      <c r="Q119" s="233">
        <f>VLOOKUP(B:B,'پیوست 4'!$C$14:$J$176,8,0)</f>
        <v>4828145.2519070003</v>
      </c>
      <c r="R119" s="1">
        <f t="shared" si="50"/>
        <v>0.93931984472462038</v>
      </c>
      <c r="S119" s="229">
        <f t="shared" si="51"/>
        <v>93.931984472462034</v>
      </c>
      <c r="T119" s="229">
        <f t="shared" si="52"/>
        <v>-3.7291486997059167</v>
      </c>
      <c r="U119" s="229" t="str">
        <f>VLOOKUP(D119:D278,پیوست1!$E$5:G298,3,0)</f>
        <v>در سهام</v>
      </c>
    </row>
    <row r="120" spans="1:22" x14ac:dyDescent="0.55000000000000004">
      <c r="A120" s="302">
        <v>11220</v>
      </c>
      <c r="B120" s="188">
        <v>152</v>
      </c>
      <c r="C120" s="176">
        <v>115</v>
      </c>
      <c r="D120" s="176" t="s">
        <v>549</v>
      </c>
      <c r="E120" s="332">
        <v>1157812.8187539999</v>
      </c>
      <c r="F120" s="333">
        <v>97.426103139598155</v>
      </c>
      <c r="G120" s="333">
        <v>0</v>
      </c>
      <c r="H120" s="333">
        <v>3.1816831505907368E-2</v>
      </c>
      <c r="I120" s="333">
        <v>0.47513335545248142</v>
      </c>
      <c r="J120" s="333">
        <v>2.0669466734434598</v>
      </c>
      <c r="K120" s="177">
        <f t="shared" si="44"/>
        <v>0.19450731013784223</v>
      </c>
      <c r="L120" s="177">
        <f t="shared" si="45"/>
        <v>0</v>
      </c>
      <c r="M120" s="177">
        <f t="shared" si="46"/>
        <v>6.3521028901829068E-5</v>
      </c>
      <c r="N120" s="177">
        <f t="shared" si="47"/>
        <v>9.4858470109811092E-4</v>
      </c>
      <c r="O120" s="177">
        <f t="shared" si="48"/>
        <v>4.12657619153448E-3</v>
      </c>
      <c r="P120" s="202">
        <f t="shared" si="49"/>
        <v>100</v>
      </c>
      <c r="Q120" s="233">
        <f>VLOOKUP(B:B,'پیوست 4'!$C$14:$J$176,8,0)</f>
        <v>1194800.6013780001</v>
      </c>
      <c r="R120" s="1">
        <f t="shared" si="50"/>
        <v>1.0319462542000573</v>
      </c>
      <c r="S120" s="229">
        <f t="shared" si="51"/>
        <v>103.19462542000572</v>
      </c>
      <c r="T120" s="229">
        <f t="shared" si="52"/>
        <v>5.7685222804075664</v>
      </c>
      <c r="U120" s="229" t="str">
        <f>VLOOKUP(D120:D280,پیوست1!$E$5:G291,3,0)</f>
        <v>در سهام</v>
      </c>
    </row>
    <row r="121" spans="1:22" x14ac:dyDescent="0.55000000000000004">
      <c r="A121" s="302">
        <v>11197</v>
      </c>
      <c r="B121" s="188">
        <v>147</v>
      </c>
      <c r="C121" s="178">
        <v>116</v>
      </c>
      <c r="D121" s="178" t="s">
        <v>546</v>
      </c>
      <c r="E121" s="330">
        <v>5119651.9179490004</v>
      </c>
      <c r="F121" s="331">
        <v>97.349198132091502</v>
      </c>
      <c r="G121" s="331">
        <v>0.39899537441120353</v>
      </c>
      <c r="H121" s="331">
        <v>0.42442692503020707</v>
      </c>
      <c r="I121" s="331">
        <v>0</v>
      </c>
      <c r="J121" s="331">
        <v>1.8273795684670895</v>
      </c>
      <c r="K121" s="177">
        <f t="shared" si="44"/>
        <v>0.8593994187757702</v>
      </c>
      <c r="L121" s="177">
        <f t="shared" si="45"/>
        <v>3.5223340247542536E-3</v>
      </c>
      <c r="M121" s="177">
        <f t="shared" si="46"/>
        <v>3.7468439358773259E-3</v>
      </c>
      <c r="N121" s="177">
        <f t="shared" si="47"/>
        <v>0</v>
      </c>
      <c r="O121" s="177">
        <f t="shared" si="48"/>
        <v>1.6132119926580375E-2</v>
      </c>
      <c r="P121" s="202">
        <f t="shared" si="49"/>
        <v>100</v>
      </c>
      <c r="Q121" s="233">
        <f>VLOOKUP(B:B,'پیوست 4'!$C$14:$J$176,8,0)</f>
        <v>5113297.0029100003</v>
      </c>
      <c r="R121" s="1">
        <f t="shared" si="50"/>
        <v>0.99875872126838927</v>
      </c>
      <c r="S121" s="229">
        <f t="shared" si="51"/>
        <v>99.875872126838928</v>
      </c>
      <c r="T121" s="229">
        <f t="shared" si="52"/>
        <v>2.5266739947474264</v>
      </c>
      <c r="U121" s="229" t="str">
        <f>VLOOKUP(D121:D281,پیوست1!$E$5:G343,3,0)</f>
        <v>در سهام و قابل معامله</v>
      </c>
      <c r="V121" s="229">
        <f>100-P121</f>
        <v>0</v>
      </c>
    </row>
    <row r="122" spans="1:22" x14ac:dyDescent="0.55000000000000004">
      <c r="A122" s="302">
        <v>10896</v>
      </c>
      <c r="B122" s="188">
        <v>103</v>
      </c>
      <c r="C122" s="176">
        <v>117</v>
      </c>
      <c r="D122" s="176" t="s">
        <v>645</v>
      </c>
      <c r="E122" s="332">
        <v>4712976.4412759999</v>
      </c>
      <c r="F122" s="333">
        <v>97.234815006815268</v>
      </c>
      <c r="G122" s="333">
        <v>0</v>
      </c>
      <c r="H122" s="333">
        <v>1.9209802490763559</v>
      </c>
      <c r="I122" s="333">
        <v>0</v>
      </c>
      <c r="J122" s="333">
        <v>0.84420474410837709</v>
      </c>
      <c r="K122" s="177">
        <f t="shared" si="44"/>
        <v>0.79020414535077821</v>
      </c>
      <c r="L122" s="177">
        <f t="shared" si="45"/>
        <v>0</v>
      </c>
      <c r="M122" s="177">
        <f t="shared" si="46"/>
        <v>1.561134821772131E-2</v>
      </c>
      <c r="N122" s="177">
        <f t="shared" si="47"/>
        <v>0</v>
      </c>
      <c r="O122" s="177">
        <f t="shared" si="48"/>
        <v>6.86065056299511E-3</v>
      </c>
      <c r="P122" s="202">
        <f t="shared" si="49"/>
        <v>100</v>
      </c>
      <c r="Q122" s="233">
        <f>VLOOKUP(B:B,'پیوست 4'!$C$14:$J$176,8,0)</f>
        <v>4402604.08763</v>
      </c>
      <c r="R122" s="1">
        <f t="shared" si="50"/>
        <v>0.93414515062545711</v>
      </c>
      <c r="S122" s="229">
        <f t="shared" si="51"/>
        <v>93.414515062545718</v>
      </c>
      <c r="T122" s="229">
        <f t="shared" si="52"/>
        <v>-3.82029994426955</v>
      </c>
      <c r="U122" s="229" t="str">
        <f>VLOOKUP(D122:D281,پیوست1!$E$5:G311,3,0)</f>
        <v>در سهام</v>
      </c>
    </row>
    <row r="123" spans="1:22" x14ac:dyDescent="0.55000000000000004">
      <c r="A123" s="302">
        <v>10872</v>
      </c>
      <c r="B123" s="188">
        <v>15</v>
      </c>
      <c r="C123" s="178">
        <v>118</v>
      </c>
      <c r="D123" s="178" t="s">
        <v>532</v>
      </c>
      <c r="E123" s="330">
        <v>4543802.4464710001</v>
      </c>
      <c r="F123" s="331">
        <v>97.164662693873211</v>
      </c>
      <c r="G123" s="331">
        <v>0</v>
      </c>
      <c r="H123" s="331">
        <v>0.55943881911331073</v>
      </c>
      <c r="I123" s="331">
        <v>0</v>
      </c>
      <c r="J123" s="331">
        <v>2.2758984870134729</v>
      </c>
      <c r="K123" s="177">
        <f t="shared" si="44"/>
        <v>0.76128983484166579</v>
      </c>
      <c r="L123" s="177">
        <f t="shared" si="45"/>
        <v>0</v>
      </c>
      <c r="M123" s="177">
        <f t="shared" si="46"/>
        <v>4.3832302238172027E-3</v>
      </c>
      <c r="N123" s="177">
        <f t="shared" si="47"/>
        <v>0</v>
      </c>
      <c r="O123" s="177">
        <f t="shared" si="48"/>
        <v>1.7831774796086802E-2</v>
      </c>
      <c r="P123" s="202">
        <f t="shared" si="49"/>
        <v>100</v>
      </c>
      <c r="Q123" s="233">
        <f>VLOOKUP(B:B,'پیوست 4'!$C$14:$J$176,8,0)</f>
        <v>4630186.087332</v>
      </c>
      <c r="R123" s="1">
        <f t="shared" si="50"/>
        <v>1.0190113108742416</v>
      </c>
      <c r="S123" s="229">
        <f t="shared" si="51"/>
        <v>101.90113108742416</v>
      </c>
      <c r="T123" s="229">
        <f t="shared" si="52"/>
        <v>4.7364683935509504</v>
      </c>
      <c r="U123" s="229" t="str">
        <f>VLOOKUP(D123:D282,پیوست1!$E$5:G306,3,0)</f>
        <v>در سهام</v>
      </c>
    </row>
    <row r="124" spans="1:22" x14ac:dyDescent="0.55000000000000004">
      <c r="A124" s="302">
        <v>11312</v>
      </c>
      <c r="B124" s="188">
        <v>184</v>
      </c>
      <c r="C124" s="176">
        <v>119</v>
      </c>
      <c r="D124" s="176" t="s">
        <v>561</v>
      </c>
      <c r="E124" s="332">
        <v>4918159.5705399998</v>
      </c>
      <c r="F124" s="333">
        <v>97.086158908490646</v>
      </c>
      <c r="G124" s="333">
        <v>0</v>
      </c>
      <c r="H124" s="333">
        <v>1.4329446206229315</v>
      </c>
      <c r="I124" s="333">
        <v>1.0157158870993126E-5</v>
      </c>
      <c r="J124" s="333">
        <v>1.4808863137275476</v>
      </c>
      <c r="K124" s="177">
        <f t="shared" si="44"/>
        <v>0.82334561525379657</v>
      </c>
      <c r="L124" s="177">
        <f t="shared" si="45"/>
        <v>0</v>
      </c>
      <c r="M124" s="177">
        <f t="shared" si="46"/>
        <v>1.2152181974811094E-2</v>
      </c>
      <c r="N124" s="177">
        <f t="shared" si="47"/>
        <v>8.6138460043010534E-8</v>
      </c>
      <c r="O124" s="177">
        <f t="shared" si="48"/>
        <v>1.2558754685579621E-2</v>
      </c>
      <c r="P124" s="202">
        <f t="shared" si="49"/>
        <v>100</v>
      </c>
      <c r="Q124" s="233">
        <f>VLOOKUP(B:B,'پیوست 4'!$C$14:$J$176,8,0)</f>
        <v>4970366.5437970003</v>
      </c>
      <c r="R124" s="1">
        <f t="shared" si="50"/>
        <v>1.0106151442441442</v>
      </c>
      <c r="S124" s="229">
        <f t="shared" si="51"/>
        <v>101.06151442441443</v>
      </c>
      <c r="T124" s="229">
        <f t="shared" si="52"/>
        <v>3.9753555159237806</v>
      </c>
      <c r="U124" s="229" t="str">
        <f>VLOOKUP(D124:D283,پیوست1!$E$5:G319,3,0)</f>
        <v>شاخصی و قابل معامله</v>
      </c>
    </row>
    <row r="125" spans="1:22" x14ac:dyDescent="0.55000000000000004">
      <c r="A125" s="302">
        <v>10855</v>
      </c>
      <c r="B125" s="188">
        <v>8</v>
      </c>
      <c r="C125" s="178">
        <v>120</v>
      </c>
      <c r="D125" s="178" t="s">
        <v>530</v>
      </c>
      <c r="E125" s="330">
        <v>13129067.947512001</v>
      </c>
      <c r="F125" s="331">
        <v>97.06</v>
      </c>
      <c r="G125" s="331">
        <v>0</v>
      </c>
      <c r="H125" s="331">
        <v>0.59</v>
      </c>
      <c r="I125" s="331">
        <v>1.55</v>
      </c>
      <c r="J125" s="331">
        <v>0.8</v>
      </c>
      <c r="K125" s="177">
        <f t="shared" si="44"/>
        <v>2.1973357693129669</v>
      </c>
      <c r="L125" s="177">
        <f t="shared" si="45"/>
        <v>0</v>
      </c>
      <c r="M125" s="177">
        <f t="shared" si="46"/>
        <v>1.3356976137385642E-2</v>
      </c>
      <c r="N125" s="177">
        <f t="shared" si="47"/>
        <v>3.5090361038894485E-2</v>
      </c>
      <c r="O125" s="177">
        <f t="shared" si="48"/>
        <v>1.8111154084590703E-2</v>
      </c>
      <c r="P125" s="202">
        <f t="shared" si="49"/>
        <v>100</v>
      </c>
      <c r="Q125" s="233">
        <f>VLOOKUP(B:B,'پیوست 4'!$C$14:$J$176,8,0)</f>
        <v>13084426.404673999</v>
      </c>
      <c r="R125" s="1">
        <f t="shared" si="50"/>
        <v>0.9965997934494305</v>
      </c>
      <c r="S125" s="229">
        <f t="shared" si="51"/>
        <v>99.659979344943054</v>
      </c>
      <c r="T125" s="229">
        <f t="shared" si="52"/>
        <v>2.5999793449430513</v>
      </c>
      <c r="U125" s="229" t="str">
        <f>VLOOKUP(D125:D284,پیوست1!$E$5:G281,3,0)</f>
        <v>در سهام</v>
      </c>
    </row>
    <row r="126" spans="1:22" x14ac:dyDescent="0.55000000000000004">
      <c r="A126" s="302">
        <v>11260</v>
      </c>
      <c r="B126" s="188">
        <v>169</v>
      </c>
      <c r="C126" s="176">
        <v>121</v>
      </c>
      <c r="D126" s="176" t="s">
        <v>555</v>
      </c>
      <c r="E126" s="332">
        <v>1377462.3540970001</v>
      </c>
      <c r="F126" s="333">
        <v>96.794010698224582</v>
      </c>
      <c r="G126" s="333">
        <v>0</v>
      </c>
      <c r="H126" s="333">
        <v>0.98681461189376996</v>
      </c>
      <c r="I126" s="333">
        <v>3.2559023424366826E-2</v>
      </c>
      <c r="J126" s="333">
        <v>2.1866156664572829</v>
      </c>
      <c r="K126" s="177">
        <f t="shared" si="44"/>
        <v>0.22990608516693159</v>
      </c>
      <c r="L126" s="177">
        <f t="shared" si="45"/>
        <v>0</v>
      </c>
      <c r="M126" s="177">
        <f t="shared" si="46"/>
        <v>2.3438917611684727E-3</v>
      </c>
      <c r="N126" s="177">
        <f t="shared" si="47"/>
        <v>7.7334512314943278E-5</v>
      </c>
      <c r="O126" s="177">
        <f t="shared" si="48"/>
        <v>5.1936710134596782E-3</v>
      </c>
      <c r="P126" s="202">
        <f t="shared" si="49"/>
        <v>100</v>
      </c>
      <c r="Q126" s="233">
        <f>VLOOKUP(B:B,'پیوست 4'!$C$14:$J$176,8,0)</f>
        <v>1345263</v>
      </c>
      <c r="R126" s="1">
        <f t="shared" si="50"/>
        <v>0.9766241494722312</v>
      </c>
      <c r="S126" s="229">
        <f t="shared" si="51"/>
        <v>97.662414947223112</v>
      </c>
      <c r="T126" s="229">
        <f t="shared" si="52"/>
        <v>0.86840424899853019</v>
      </c>
      <c r="U126" s="229" t="str">
        <f>VLOOKUP(D126:D286,پیوست1!$E$5:G339,3,0)</f>
        <v>در سهام و قابل معامله</v>
      </c>
    </row>
    <row r="127" spans="1:22" x14ac:dyDescent="0.55000000000000004">
      <c r="A127" s="302">
        <v>10781</v>
      </c>
      <c r="B127" s="188">
        <v>51</v>
      </c>
      <c r="C127" s="178">
        <v>122</v>
      </c>
      <c r="D127" s="178" t="s">
        <v>521</v>
      </c>
      <c r="E127" s="330">
        <v>11971914.419118</v>
      </c>
      <c r="F127" s="331">
        <v>96.777903457884733</v>
      </c>
      <c r="G127" s="331">
        <v>0</v>
      </c>
      <c r="H127" s="331">
        <v>1.9592602590696842</v>
      </c>
      <c r="I127" s="331">
        <v>0</v>
      </c>
      <c r="J127" s="331">
        <v>1.2628362830455895</v>
      </c>
      <c r="K127" s="177">
        <f t="shared" si="44"/>
        <v>1.9978462173300342</v>
      </c>
      <c r="L127" s="177">
        <f t="shared" si="45"/>
        <v>0</v>
      </c>
      <c r="M127" s="177">
        <f t="shared" si="46"/>
        <v>4.0446223337033078E-2</v>
      </c>
      <c r="N127" s="177">
        <f t="shared" si="47"/>
        <v>0</v>
      </c>
      <c r="O127" s="177">
        <f t="shared" si="48"/>
        <v>2.6069511748492008E-2</v>
      </c>
      <c r="P127" s="202">
        <f t="shared" si="49"/>
        <v>100</v>
      </c>
      <c r="Q127" s="233">
        <f>VLOOKUP(B:B,'پیوست 4'!$C$14:$J$176,8,0)</f>
        <v>11720556.602399001</v>
      </c>
      <c r="R127" s="1">
        <f t="shared" si="50"/>
        <v>0.97900437574815902</v>
      </c>
      <c r="S127" s="229">
        <f t="shared" si="51"/>
        <v>97.900437574815896</v>
      </c>
      <c r="T127" s="229">
        <f t="shared" si="52"/>
        <v>1.1225341169311633</v>
      </c>
      <c r="U127" s="229" t="str">
        <f>VLOOKUP(D127:D287,پیوست1!$E$5:G307,3,0)</f>
        <v>در سهام</v>
      </c>
    </row>
    <row r="128" spans="1:22" x14ac:dyDescent="0.55000000000000004">
      <c r="A128" s="302">
        <v>11233</v>
      </c>
      <c r="B128" s="188">
        <v>264</v>
      </c>
      <c r="C128" s="176">
        <v>123</v>
      </c>
      <c r="D128" s="176" t="s">
        <v>572</v>
      </c>
      <c r="E128" s="332">
        <v>3658183.0437719999</v>
      </c>
      <c r="F128" s="333">
        <v>96.742438463006181</v>
      </c>
      <c r="G128" s="333">
        <v>0</v>
      </c>
      <c r="H128" s="333">
        <v>2.003988081971269</v>
      </c>
      <c r="I128" s="333">
        <v>0</v>
      </c>
      <c r="J128" s="333">
        <v>1.2535734550225575</v>
      </c>
      <c r="K128" s="177">
        <f t="shared" si="44"/>
        <v>0.61024566749529785</v>
      </c>
      <c r="L128" s="177">
        <f t="shared" si="45"/>
        <v>0</v>
      </c>
      <c r="M128" s="177">
        <f t="shared" si="46"/>
        <v>1.264104010777875E-2</v>
      </c>
      <c r="N128" s="177">
        <f t="shared" si="47"/>
        <v>0</v>
      </c>
      <c r="O128" s="177">
        <f t="shared" si="48"/>
        <v>7.9074683455198913E-3</v>
      </c>
      <c r="P128" s="202">
        <f t="shared" si="49"/>
        <v>100.00000000000001</v>
      </c>
      <c r="Q128" s="233">
        <f>VLOOKUP(B:B,'پیوست 4'!$C$14:$J$176,8,0)</f>
        <v>3653238.69178</v>
      </c>
      <c r="R128" s="1">
        <f t="shared" si="50"/>
        <v>0.99864841317866326</v>
      </c>
      <c r="S128" s="229">
        <f t="shared" si="51"/>
        <v>99.864841317866322</v>
      </c>
      <c r="T128" s="229">
        <f t="shared" si="52"/>
        <v>3.122402854860141</v>
      </c>
      <c r="U128" s="229" t="str">
        <f>VLOOKUP(D128:D289,پیوست1!$E$5:G321,3,0)</f>
        <v>در سهام و قابل معامله</v>
      </c>
    </row>
    <row r="129" spans="1:21" x14ac:dyDescent="0.55000000000000004">
      <c r="A129" s="302">
        <v>11729</v>
      </c>
      <c r="B129" s="188">
        <v>287</v>
      </c>
      <c r="C129" s="178">
        <v>124</v>
      </c>
      <c r="D129" s="178" t="s">
        <v>626</v>
      </c>
      <c r="E129" s="330">
        <v>970119.42286199995</v>
      </c>
      <c r="F129" s="331">
        <v>96.659663727648208</v>
      </c>
      <c r="G129" s="331">
        <v>0</v>
      </c>
      <c r="H129" s="331">
        <v>4.8773942692704309E-5</v>
      </c>
      <c r="I129" s="331">
        <v>2.3200795228683484</v>
      </c>
      <c r="J129" s="331">
        <v>1.020207975540756</v>
      </c>
      <c r="K129" s="177">
        <f t="shared" si="44"/>
        <v>0.16169355968746871</v>
      </c>
      <c r="L129" s="177">
        <f t="shared" si="45"/>
        <v>0</v>
      </c>
      <c r="M129" s="177">
        <f t="shared" si="46"/>
        <v>8.1589694292720299E-8</v>
      </c>
      <c r="N129" s="177">
        <f t="shared" si="47"/>
        <v>3.8810596100106532E-3</v>
      </c>
      <c r="O129" s="177">
        <f t="shared" si="48"/>
        <v>1.7066173502478877E-3</v>
      </c>
      <c r="P129" s="202">
        <f t="shared" si="49"/>
        <v>100.00000000000001</v>
      </c>
      <c r="Q129" s="233"/>
    </row>
    <row r="130" spans="1:21" x14ac:dyDescent="0.55000000000000004">
      <c r="A130" s="302">
        <v>10591</v>
      </c>
      <c r="B130" s="188">
        <v>44</v>
      </c>
      <c r="C130" s="176">
        <v>125</v>
      </c>
      <c r="D130" s="176" t="s">
        <v>509</v>
      </c>
      <c r="E130" s="332">
        <v>2625224.5229219999</v>
      </c>
      <c r="F130" s="333">
        <v>96.383404906202571</v>
      </c>
      <c r="G130" s="333">
        <v>0.14134198112877067</v>
      </c>
      <c r="H130" s="333">
        <v>2.2404213840529184</v>
      </c>
      <c r="I130" s="333">
        <v>2.3905958175874271E-3</v>
      </c>
      <c r="J130" s="333">
        <v>1.2324411327981464</v>
      </c>
      <c r="K130" s="177">
        <f t="shared" si="44"/>
        <v>0.43630577296587747</v>
      </c>
      <c r="L130" s="177">
        <f t="shared" si="45"/>
        <v>6.3982303166121291E-4</v>
      </c>
      <c r="M130" s="177">
        <f t="shared" si="46"/>
        <v>1.0141878518296503E-2</v>
      </c>
      <c r="N130" s="177">
        <f t="shared" si="47"/>
        <v>1.0821684055014683E-5</v>
      </c>
      <c r="O130" s="177">
        <f t="shared" si="48"/>
        <v>5.5789809625809653E-3</v>
      </c>
      <c r="P130" s="202">
        <f t="shared" si="49"/>
        <v>100</v>
      </c>
      <c r="Q130" s="233">
        <f>VLOOKUP(B:B,'پیوست 4'!$C$14:$J$176,8,0)</f>
        <v>2621036.457287</v>
      </c>
      <c r="R130" s="1">
        <f t="shared" ref="R130:R147" si="53">Q130/E130</f>
        <v>0.99840468287629036</v>
      </c>
      <c r="S130" s="229">
        <f t="shared" ref="S130:S147" si="54">R130*100</f>
        <v>99.840468287629037</v>
      </c>
      <c r="T130" s="229">
        <f t="shared" ref="T130:T147" si="55">S130-F130</f>
        <v>3.4570633814264653</v>
      </c>
      <c r="U130" s="229" t="str">
        <f>VLOOKUP(D130:D289,پیوست1!$E$5:G303,3,0)</f>
        <v>در سهام</v>
      </c>
    </row>
    <row r="131" spans="1:21" x14ac:dyDescent="0.55000000000000004">
      <c r="A131" s="302">
        <v>10764</v>
      </c>
      <c r="B131" s="188">
        <v>33</v>
      </c>
      <c r="C131" s="178">
        <v>126</v>
      </c>
      <c r="D131" s="178" t="s">
        <v>519</v>
      </c>
      <c r="E131" s="330">
        <v>1699854.647652</v>
      </c>
      <c r="F131" s="331">
        <v>95.989616657980477</v>
      </c>
      <c r="G131" s="331">
        <v>2.5072810737067873E-2</v>
      </c>
      <c r="H131" s="331">
        <v>1.1496813987783603</v>
      </c>
      <c r="I131" s="331">
        <v>0</v>
      </c>
      <c r="J131" s="331">
        <v>2.8356291325040912</v>
      </c>
      <c r="K131" s="177">
        <f t="shared" si="44"/>
        <v>0.28135736420411978</v>
      </c>
      <c r="L131" s="177">
        <f t="shared" si="45"/>
        <v>7.3491489890054417E-5</v>
      </c>
      <c r="M131" s="177">
        <f t="shared" si="46"/>
        <v>3.3698574835165978E-3</v>
      </c>
      <c r="N131" s="177">
        <f t="shared" si="47"/>
        <v>0</v>
      </c>
      <c r="O131" s="177">
        <f t="shared" si="48"/>
        <v>8.3115775055596659E-3</v>
      </c>
      <c r="P131" s="202">
        <f t="shared" si="49"/>
        <v>100</v>
      </c>
      <c r="Q131" s="233">
        <f>VLOOKUP(B:B,'پیوست 4'!$C$14:$J$176,8,0)</f>
        <v>1659325.630816</v>
      </c>
      <c r="R131" s="1">
        <f t="shared" si="53"/>
        <v>0.97615736328280633</v>
      </c>
      <c r="S131" s="229">
        <f t="shared" si="54"/>
        <v>97.615736328280633</v>
      </c>
      <c r="T131" s="229">
        <f t="shared" si="55"/>
        <v>1.6261196703001559</v>
      </c>
      <c r="U131" s="229" t="str">
        <f>VLOOKUP(D131:D291,پیوست1!$E$5:G299,3,0)</f>
        <v>در سهام</v>
      </c>
    </row>
    <row r="132" spans="1:21" x14ac:dyDescent="0.55000000000000004">
      <c r="A132" s="302">
        <v>11309</v>
      </c>
      <c r="B132" s="188">
        <v>185</v>
      </c>
      <c r="C132" s="176">
        <v>127</v>
      </c>
      <c r="D132" s="176" t="s">
        <v>562</v>
      </c>
      <c r="E132" s="332">
        <v>5412836.6388100004</v>
      </c>
      <c r="F132" s="333">
        <v>95.777096603321283</v>
      </c>
      <c r="G132" s="333">
        <v>0</v>
      </c>
      <c r="H132" s="333">
        <v>3.0913488210188262</v>
      </c>
      <c r="I132" s="333">
        <v>1.4336644708896923E-2</v>
      </c>
      <c r="J132" s="333">
        <v>1.1172179309509933</v>
      </c>
      <c r="K132" s="177">
        <f t="shared" si="44"/>
        <v>0.89394094634513033</v>
      </c>
      <c r="L132" s="177">
        <f t="shared" si="45"/>
        <v>0</v>
      </c>
      <c r="M132" s="177">
        <f t="shared" si="46"/>
        <v>2.8853279004582424E-2</v>
      </c>
      <c r="N132" s="177">
        <f t="shared" si="47"/>
        <v>1.3381188397854182E-4</v>
      </c>
      <c r="O132" s="177">
        <f t="shared" si="48"/>
        <v>1.0427616725577859E-2</v>
      </c>
      <c r="P132" s="202">
        <f t="shared" si="49"/>
        <v>100</v>
      </c>
      <c r="Q132" s="233">
        <f>VLOOKUP(B:B,'پیوست 4'!$C$14:$J$176,8,0)</f>
        <v>5345904.1237329999</v>
      </c>
      <c r="R132" s="1">
        <f t="shared" si="53"/>
        <v>0.98763448455157599</v>
      </c>
      <c r="S132" s="229">
        <f t="shared" si="54"/>
        <v>98.763448455157601</v>
      </c>
      <c r="T132" s="229">
        <f t="shared" si="55"/>
        <v>2.9863518518363179</v>
      </c>
      <c r="U132" s="229" t="str">
        <f>VLOOKUP(D132:D292,پیوست1!$E$5:G336,3,0)</f>
        <v>در سهام</v>
      </c>
    </row>
    <row r="133" spans="1:21" x14ac:dyDescent="0.55000000000000004">
      <c r="A133" s="302">
        <v>10787</v>
      </c>
      <c r="B133" s="188">
        <v>54</v>
      </c>
      <c r="C133" s="178">
        <v>128</v>
      </c>
      <c r="D133" s="178" t="s">
        <v>523</v>
      </c>
      <c r="E133" s="330">
        <v>15433293.33938</v>
      </c>
      <c r="F133" s="331">
        <v>95.745652834567025</v>
      </c>
      <c r="G133" s="331">
        <v>0</v>
      </c>
      <c r="H133" s="331">
        <v>3.0115303824801303</v>
      </c>
      <c r="I133" s="331">
        <v>0.62745041993139072</v>
      </c>
      <c r="J133" s="331">
        <v>0.61536636302145442</v>
      </c>
      <c r="K133" s="177">
        <f t="shared" si="44"/>
        <v>2.548002900615439</v>
      </c>
      <c r="L133" s="177">
        <f t="shared" si="45"/>
        <v>0</v>
      </c>
      <c r="M133" s="177">
        <f t="shared" si="46"/>
        <v>8.0143462629152104E-2</v>
      </c>
      <c r="N133" s="177">
        <f t="shared" si="47"/>
        <v>1.6697838937292871E-2</v>
      </c>
      <c r="O133" s="177">
        <f t="shared" si="48"/>
        <v>1.6376255542682568E-2</v>
      </c>
      <c r="P133" s="202">
        <f t="shared" si="49"/>
        <v>100</v>
      </c>
      <c r="Q133" s="233" t="e">
        <f>VLOOKUP(B:B,'پیوست 4'!$C$14:$J$176,8,0)</f>
        <v>#N/A</v>
      </c>
      <c r="R133" s="1" t="e">
        <f t="shared" si="53"/>
        <v>#N/A</v>
      </c>
      <c r="S133" s="229" t="e">
        <f t="shared" si="54"/>
        <v>#N/A</v>
      </c>
      <c r="T133" s="229" t="e">
        <f t="shared" si="55"/>
        <v>#N/A</v>
      </c>
      <c r="U133" s="229" t="str">
        <f>VLOOKUP(D133:D293,پیوست1!$E$5:G320,3,0)</f>
        <v>در سهام</v>
      </c>
    </row>
    <row r="134" spans="1:21" x14ac:dyDescent="0.55000000000000004">
      <c r="A134" s="302">
        <v>11477</v>
      </c>
      <c r="B134" s="188">
        <v>245</v>
      </c>
      <c r="C134" s="176">
        <v>129</v>
      </c>
      <c r="D134" s="176" t="s">
        <v>571</v>
      </c>
      <c r="E134" s="332">
        <v>6286296.2558970004</v>
      </c>
      <c r="F134" s="333">
        <v>95.645916947362295</v>
      </c>
      <c r="G134" s="333">
        <v>0.22655585952458304</v>
      </c>
      <c r="H134" s="333">
        <v>3.0637709569887206</v>
      </c>
      <c r="I134" s="333">
        <v>7.7261796112397941E-4</v>
      </c>
      <c r="J134" s="333">
        <v>1.0629836181632806</v>
      </c>
      <c r="K134" s="177">
        <f t="shared" si="44"/>
        <v>1.0367726256545005</v>
      </c>
      <c r="L134" s="177">
        <f t="shared" si="45"/>
        <v>2.4557965549745491E-3</v>
      </c>
      <c r="M134" s="177">
        <f t="shared" si="46"/>
        <v>3.3210344579887439E-2</v>
      </c>
      <c r="N134" s="177">
        <f t="shared" si="47"/>
        <v>8.3749435182180616E-6</v>
      </c>
      <c r="O134" s="177">
        <f t="shared" si="48"/>
        <v>1.152241885492487E-2</v>
      </c>
      <c r="P134" s="202">
        <f t="shared" si="49"/>
        <v>100</v>
      </c>
      <c r="Q134" s="233">
        <f>VLOOKUP(B:B,'پیوست 4'!$C$14:$J$176,8,0)</f>
        <v>6189729.0614510002</v>
      </c>
      <c r="R134" s="1">
        <f t="shared" si="53"/>
        <v>0.98463845951335605</v>
      </c>
      <c r="S134" s="229">
        <f t="shared" si="54"/>
        <v>98.4638459513356</v>
      </c>
      <c r="T134" s="229">
        <f t="shared" si="55"/>
        <v>2.8179290039733047</v>
      </c>
      <c r="U134" s="229" t="str">
        <f>VLOOKUP(D134:D294,پیوست1!$E$5:G297,3,0)</f>
        <v>در سهام</v>
      </c>
    </row>
    <row r="135" spans="1:21" x14ac:dyDescent="0.55000000000000004">
      <c r="A135" s="302">
        <v>10801</v>
      </c>
      <c r="B135" s="188">
        <v>46</v>
      </c>
      <c r="C135" s="178">
        <v>130</v>
      </c>
      <c r="D135" s="178" t="s">
        <v>524</v>
      </c>
      <c r="E135" s="330">
        <v>1568646.38692</v>
      </c>
      <c r="F135" s="331">
        <v>95.365349311074937</v>
      </c>
      <c r="G135" s="331">
        <v>0</v>
      </c>
      <c r="H135" s="331">
        <v>3.3742401381905713</v>
      </c>
      <c r="I135" s="331">
        <v>1.5588293497719912E-3</v>
      </c>
      <c r="J135" s="331">
        <v>1.2588517213847266</v>
      </c>
      <c r="K135" s="177">
        <f t="shared" si="44"/>
        <v>0.25795140629328034</v>
      </c>
      <c r="L135" s="177">
        <f t="shared" si="45"/>
        <v>0</v>
      </c>
      <c r="M135" s="177">
        <f t="shared" si="46"/>
        <v>9.1268998132470608E-3</v>
      </c>
      <c r="N135" s="177">
        <f t="shared" si="47"/>
        <v>4.2164394704128466E-6</v>
      </c>
      <c r="O135" s="177">
        <f t="shared" si="48"/>
        <v>3.4050373032943572E-3</v>
      </c>
      <c r="P135" s="202">
        <f t="shared" si="49"/>
        <v>100.00000000000001</v>
      </c>
      <c r="Q135" s="233">
        <f>VLOOKUP(B:B,'پیوست 4'!$C$14:$J$176,8,0)</f>
        <v>1534432.3712279999</v>
      </c>
      <c r="R135" s="1">
        <f t="shared" si="53"/>
        <v>0.97818882829343168</v>
      </c>
      <c r="S135" s="229">
        <f t="shared" si="54"/>
        <v>97.818882829343167</v>
      </c>
      <c r="T135" s="229">
        <f t="shared" si="55"/>
        <v>2.4535335182682303</v>
      </c>
      <c r="U135" s="229" t="str">
        <f>VLOOKUP(D135:D295,پیوست1!$E$5:G322,3,0)</f>
        <v>در سهام</v>
      </c>
    </row>
    <row r="136" spans="1:21" x14ac:dyDescent="0.55000000000000004">
      <c r="A136" s="302">
        <v>11149</v>
      </c>
      <c r="B136" s="188">
        <v>133</v>
      </c>
      <c r="C136" s="176">
        <v>131</v>
      </c>
      <c r="D136" s="176" t="s">
        <v>541</v>
      </c>
      <c r="E136" s="332">
        <v>2334243.5938200001</v>
      </c>
      <c r="F136" s="333">
        <v>95.221969907127544</v>
      </c>
      <c r="G136" s="333">
        <v>0</v>
      </c>
      <c r="H136" s="333">
        <v>3.6654492551411009</v>
      </c>
      <c r="I136" s="333">
        <v>3.1092842721713724E-4</v>
      </c>
      <c r="J136" s="333">
        <v>1.1122699093041388</v>
      </c>
      <c r="K136" s="177">
        <f t="shared" si="44"/>
        <v>0.38327066460864045</v>
      </c>
      <c r="L136" s="177">
        <f t="shared" si="45"/>
        <v>0</v>
      </c>
      <c r="M136" s="177">
        <f t="shared" si="46"/>
        <v>1.4753519313634989E-2</v>
      </c>
      <c r="N136" s="177">
        <f t="shared" si="47"/>
        <v>1.2514942198891793E-6</v>
      </c>
      <c r="O136" s="177">
        <f t="shared" si="48"/>
        <v>4.4769125001191575E-3</v>
      </c>
      <c r="P136" s="202">
        <f t="shared" si="49"/>
        <v>99.999999999999986</v>
      </c>
      <c r="Q136" s="233">
        <f>VLOOKUP(B:B,'پیوست 4'!$C$14:$J$176,8,0)</f>
        <v>2499569.2943759998</v>
      </c>
      <c r="R136" s="1">
        <f t="shared" si="53"/>
        <v>1.0708262415258227</v>
      </c>
      <c r="S136" s="229">
        <f t="shared" si="54"/>
        <v>107.08262415258227</v>
      </c>
      <c r="T136" s="229">
        <f t="shared" si="55"/>
        <v>11.860654245454725</v>
      </c>
      <c r="U136" s="229" t="str">
        <f>VLOOKUP(D136:D296,پیوست1!$E$5:G333,3,0)</f>
        <v>در سهام</v>
      </c>
    </row>
    <row r="137" spans="1:21" x14ac:dyDescent="0.55000000000000004">
      <c r="A137" s="302">
        <v>11461</v>
      </c>
      <c r="B137" s="188">
        <v>237</v>
      </c>
      <c r="C137" s="178">
        <v>132</v>
      </c>
      <c r="D137" s="178" t="s">
        <v>568</v>
      </c>
      <c r="E137" s="330">
        <v>5098885.0911670001</v>
      </c>
      <c r="F137" s="331">
        <v>95.007407263715407</v>
      </c>
      <c r="G137" s="331">
        <v>0</v>
      </c>
      <c r="H137" s="331">
        <v>3.4388770021378892</v>
      </c>
      <c r="I137" s="331">
        <v>9.5303355229553997E-4</v>
      </c>
      <c r="J137" s="331">
        <v>1.5527627005944082</v>
      </c>
      <c r="K137" s="177">
        <f t="shared" si="44"/>
        <v>0.83532395047329067</v>
      </c>
      <c r="L137" s="177">
        <f t="shared" si="45"/>
        <v>0</v>
      </c>
      <c r="M137" s="177">
        <f t="shared" si="46"/>
        <v>3.0235288019638901E-2</v>
      </c>
      <c r="N137" s="177">
        <f t="shared" si="47"/>
        <v>8.379259836313226E-6</v>
      </c>
      <c r="O137" s="177">
        <f t="shared" si="48"/>
        <v>1.3652197345074387E-2</v>
      </c>
      <c r="P137" s="202">
        <f t="shared" si="49"/>
        <v>100</v>
      </c>
      <c r="Q137" s="233">
        <f>VLOOKUP(B:B,'پیوست 4'!$C$14:$J$176,8,0)</f>
        <v>4984473.3711040001</v>
      </c>
      <c r="R137" s="1">
        <f t="shared" si="53"/>
        <v>0.97756142411187108</v>
      </c>
      <c r="S137" s="229">
        <f t="shared" si="54"/>
        <v>97.756142411187113</v>
      </c>
      <c r="T137" s="229">
        <f t="shared" si="55"/>
        <v>2.7487351474717059</v>
      </c>
      <c r="U137" s="229" t="str">
        <f>VLOOKUP(D137:D297,پیوست1!$E$5:G308,3,0)</f>
        <v>در سهام</v>
      </c>
    </row>
    <row r="138" spans="1:21" x14ac:dyDescent="0.55000000000000004">
      <c r="A138" s="302">
        <v>11454</v>
      </c>
      <c r="B138" s="188">
        <v>244</v>
      </c>
      <c r="C138" s="176">
        <v>133</v>
      </c>
      <c r="D138" s="176" t="s">
        <v>646</v>
      </c>
      <c r="E138" s="332">
        <v>2963592.4043700001</v>
      </c>
      <c r="F138" s="333">
        <v>94.656072955193082</v>
      </c>
      <c r="G138" s="333">
        <v>0</v>
      </c>
      <c r="H138" s="333">
        <v>4.2166533564810464</v>
      </c>
      <c r="I138" s="333">
        <v>0</v>
      </c>
      <c r="J138" s="333">
        <v>1.1272736883258743</v>
      </c>
      <c r="K138" s="177">
        <f t="shared" si="44"/>
        <v>0.48371460255193272</v>
      </c>
      <c r="L138" s="177">
        <f t="shared" si="45"/>
        <v>0</v>
      </c>
      <c r="M138" s="177">
        <f t="shared" si="46"/>
        <v>2.1548081794973743E-2</v>
      </c>
      <c r="N138" s="177">
        <f t="shared" si="47"/>
        <v>0</v>
      </c>
      <c r="O138" s="177">
        <f t="shared" si="48"/>
        <v>5.7606313793930339E-3</v>
      </c>
      <c r="P138" s="202">
        <f t="shared" si="49"/>
        <v>100</v>
      </c>
      <c r="Q138" s="233">
        <f>VLOOKUP(B:B,'پیوست 4'!$C$14:$J$176,8,0)</f>
        <v>2836162.4545860002</v>
      </c>
      <c r="R138" s="1">
        <f t="shared" si="53"/>
        <v>0.95700152639205827</v>
      </c>
      <c r="S138" s="229">
        <f t="shared" si="54"/>
        <v>95.700152639205825</v>
      </c>
      <c r="T138" s="229">
        <f t="shared" si="55"/>
        <v>1.0440796840127433</v>
      </c>
      <c r="U138" s="229" t="str">
        <f>VLOOKUP(D138:D298,پیوست1!$E$5:G330,3,0)</f>
        <v>در سهام</v>
      </c>
    </row>
    <row r="139" spans="1:21" x14ac:dyDescent="0.55000000000000004">
      <c r="A139" s="302">
        <v>10869</v>
      </c>
      <c r="B139" s="188">
        <v>12</v>
      </c>
      <c r="C139" s="178">
        <v>134</v>
      </c>
      <c r="D139" s="178" t="s">
        <v>533</v>
      </c>
      <c r="E139" s="330">
        <v>1621955.6472229999</v>
      </c>
      <c r="F139" s="331">
        <v>94.494720571892387</v>
      </c>
      <c r="G139" s="331">
        <v>0</v>
      </c>
      <c r="H139" s="331">
        <v>3.6761397412511529</v>
      </c>
      <c r="I139" s="331">
        <v>6.0200724629298246E-10</v>
      </c>
      <c r="J139" s="331">
        <v>1.8291396862544593</v>
      </c>
      <c r="K139" s="177">
        <f t="shared" si="44"/>
        <v>0.26428271624944499</v>
      </c>
      <c r="L139" s="177">
        <f t="shared" si="45"/>
        <v>0</v>
      </c>
      <c r="M139" s="177">
        <f t="shared" si="46"/>
        <v>1.0281423028191619E-2</v>
      </c>
      <c r="N139" s="177">
        <f t="shared" si="47"/>
        <v>1.6836931131100952E-12</v>
      </c>
      <c r="O139" s="177">
        <f t="shared" si="48"/>
        <v>5.1157355856214608E-3</v>
      </c>
      <c r="P139" s="202">
        <f t="shared" si="49"/>
        <v>100</v>
      </c>
      <c r="Q139" s="233">
        <f>VLOOKUP(B:B,'پیوست 4'!$C$14:$J$176,8,0)</f>
        <v>1569660.8496620001</v>
      </c>
      <c r="R139" s="1">
        <f t="shared" si="53"/>
        <v>0.96775818275269399</v>
      </c>
      <c r="S139" s="229">
        <f t="shared" si="54"/>
        <v>96.775818275269401</v>
      </c>
      <c r="T139" s="229">
        <f t="shared" si="55"/>
        <v>2.2810977033770143</v>
      </c>
      <c r="U139" s="229" t="str">
        <f>VLOOKUP(D139:D299,پیوست1!$E$5:G329,3,0)</f>
        <v>در سهام</v>
      </c>
    </row>
    <row r="140" spans="1:21" x14ac:dyDescent="0.55000000000000004">
      <c r="A140" s="302">
        <v>10616</v>
      </c>
      <c r="B140" s="188">
        <v>25</v>
      </c>
      <c r="C140" s="176">
        <v>135</v>
      </c>
      <c r="D140" s="176" t="s">
        <v>512</v>
      </c>
      <c r="E140" s="332">
        <v>14500474.846929001</v>
      </c>
      <c r="F140" s="333">
        <v>94.106528765011547</v>
      </c>
      <c r="G140" s="333">
        <v>2.5686247581014259</v>
      </c>
      <c r="H140" s="333">
        <v>2.1099069734668889</v>
      </c>
      <c r="I140" s="333">
        <v>3.358818720106453E-5</v>
      </c>
      <c r="J140" s="333">
        <v>1.2149059152329365</v>
      </c>
      <c r="K140" s="177">
        <f t="shared" si="44"/>
        <v>2.353012428072796</v>
      </c>
      <c r="L140" s="177">
        <f t="shared" si="45"/>
        <v>6.4225150562723488E-2</v>
      </c>
      <c r="M140" s="177">
        <f t="shared" si="46"/>
        <v>5.2755503744506223E-2</v>
      </c>
      <c r="N140" s="177">
        <f t="shared" si="47"/>
        <v>8.3982931851509115E-7</v>
      </c>
      <c r="O140" s="177">
        <f t="shared" si="48"/>
        <v>3.0377156133561525E-2</v>
      </c>
      <c r="P140" s="202">
        <f t="shared" si="49"/>
        <v>100</v>
      </c>
      <c r="Q140" s="233">
        <f>VLOOKUP(B:B,'پیوست 4'!$C$14:$J$176,8,0)</f>
        <v>14008872.851886</v>
      </c>
      <c r="R140" s="1">
        <f t="shared" si="53"/>
        <v>0.9660975243754093</v>
      </c>
      <c r="S140" s="229">
        <f t="shared" si="54"/>
        <v>96.609752437540934</v>
      </c>
      <c r="T140" s="229">
        <f t="shared" si="55"/>
        <v>2.503223672529387</v>
      </c>
      <c r="U140" s="229" t="str">
        <f>VLOOKUP(D140:D300,پیوست1!$E$5:G304,3,0)</f>
        <v>در سهام</v>
      </c>
    </row>
    <row r="141" spans="1:21" x14ac:dyDescent="0.55000000000000004">
      <c r="A141" s="302">
        <v>11182</v>
      </c>
      <c r="B141" s="188">
        <v>141</v>
      </c>
      <c r="C141" s="178">
        <v>136</v>
      </c>
      <c r="D141" s="178" t="s">
        <v>543</v>
      </c>
      <c r="E141" s="330">
        <v>8094716.1979419999</v>
      </c>
      <c r="F141" s="331">
        <v>93.694356416577975</v>
      </c>
      <c r="G141" s="331">
        <v>0</v>
      </c>
      <c r="H141" s="331">
        <v>1.8726742081748874E-5</v>
      </c>
      <c r="I141" s="331">
        <v>1.6268738893500794</v>
      </c>
      <c r="J141" s="331">
        <v>4.6787509673298704</v>
      </c>
      <c r="K141" s="177">
        <f t="shared" si="44"/>
        <v>1.3077878607637718</v>
      </c>
      <c r="L141" s="177">
        <f t="shared" si="45"/>
        <v>0</v>
      </c>
      <c r="M141" s="177">
        <f t="shared" si="46"/>
        <v>2.6138827249398741E-7</v>
      </c>
      <c r="N141" s="177">
        <f t="shared" si="47"/>
        <v>2.2707941063450494E-2</v>
      </c>
      <c r="O141" s="177">
        <f t="shared" si="48"/>
        <v>6.5306107567521712E-2</v>
      </c>
      <c r="P141" s="202">
        <f t="shared" si="49"/>
        <v>100.00000000000001</v>
      </c>
      <c r="Q141" s="233">
        <f>VLOOKUP(B:B,'پیوست 4'!$C$14:$J$176,8,0)</f>
        <v>7920631.4358219998</v>
      </c>
      <c r="R141" s="1">
        <f t="shared" si="53"/>
        <v>0.97849402525510909</v>
      </c>
      <c r="S141" s="229">
        <f t="shared" si="54"/>
        <v>97.849402525510911</v>
      </c>
      <c r="T141" s="229">
        <f t="shared" si="55"/>
        <v>4.155046108932936</v>
      </c>
      <c r="U141" s="229" t="str">
        <f>VLOOKUP(D141:D300,پیوست1!$E$5:G345,3,0)</f>
        <v>در سهام</v>
      </c>
    </row>
    <row r="142" spans="1:21" x14ac:dyDescent="0.55000000000000004">
      <c r="A142" s="302">
        <v>11285</v>
      </c>
      <c r="B142" s="188">
        <v>174</v>
      </c>
      <c r="C142" s="176">
        <v>137</v>
      </c>
      <c r="D142" s="176" t="s">
        <v>557</v>
      </c>
      <c r="E142" s="332">
        <v>23400990.112349</v>
      </c>
      <c r="F142" s="333">
        <v>93.325686356943081</v>
      </c>
      <c r="G142" s="333">
        <v>0</v>
      </c>
      <c r="H142" s="333">
        <v>5.7179801693147514</v>
      </c>
      <c r="I142" s="333">
        <v>4.9589871788050955E-3</v>
      </c>
      <c r="J142" s="333">
        <v>0.95137448656336077</v>
      </c>
      <c r="K142" s="177">
        <f t="shared" si="44"/>
        <v>3.7658036166402846</v>
      </c>
      <c r="L142" s="177">
        <f t="shared" si="45"/>
        <v>0</v>
      </c>
      <c r="M142" s="177">
        <f t="shared" si="46"/>
        <v>0.23072737251699793</v>
      </c>
      <c r="N142" s="177">
        <f t="shared" si="47"/>
        <v>2.0010109308376612E-4</v>
      </c>
      <c r="O142" s="177">
        <f t="shared" si="48"/>
        <v>3.8389104030554594E-2</v>
      </c>
      <c r="P142" s="202">
        <f t="shared" si="49"/>
        <v>100.00000000000001</v>
      </c>
      <c r="Q142" s="233">
        <f>VLOOKUP(B:B,'پیوست 4'!$C$14:$J$176,8,0)</f>
        <v>22704285.287514001</v>
      </c>
      <c r="R142" s="1">
        <f t="shared" si="53"/>
        <v>0.97022754928359467</v>
      </c>
      <c r="S142" s="229">
        <f t="shared" si="54"/>
        <v>97.022754928359461</v>
      </c>
      <c r="T142" s="229">
        <f t="shared" si="55"/>
        <v>3.6970685714163807</v>
      </c>
      <c r="U142" s="229" t="str">
        <f>VLOOKUP(D142:D302,پیوست1!$E$5:G340,3,0)</f>
        <v>در سهام</v>
      </c>
    </row>
    <row r="143" spans="1:21" x14ac:dyDescent="0.55000000000000004">
      <c r="A143" s="302">
        <v>11384</v>
      </c>
      <c r="B143" s="188">
        <v>209</v>
      </c>
      <c r="C143" s="178">
        <v>138</v>
      </c>
      <c r="D143" s="178" t="s">
        <v>564</v>
      </c>
      <c r="E143" s="330">
        <v>1798004.121298</v>
      </c>
      <c r="F143" s="331">
        <v>93.277356900195088</v>
      </c>
      <c r="G143" s="331">
        <v>1.0993171417316427E-10</v>
      </c>
      <c r="H143" s="331">
        <v>4.9077952257348638</v>
      </c>
      <c r="I143" s="331">
        <v>0.42607863342288521</v>
      </c>
      <c r="J143" s="331">
        <v>1.3887692405372341</v>
      </c>
      <c r="K143" s="177">
        <f t="shared" ref="K143:K174" si="56">E143/$E$182*F143</f>
        <v>0.28919391912433767</v>
      </c>
      <c r="L143" s="177">
        <f t="shared" ref="L143:L174" si="57">E143/$E$182*G143</f>
        <v>3.4082851738402317E-13</v>
      </c>
      <c r="M143" s="177">
        <f t="shared" ref="M143:M174" si="58">E143/$E$182*H143</f>
        <v>1.5215960043857229E-2</v>
      </c>
      <c r="N143" s="177">
        <f t="shared" ref="N143:N174" si="59">E143/$E$182*I143</f>
        <v>1.3209995860683364E-3</v>
      </c>
      <c r="O143" s="177">
        <f t="shared" ref="O143:O174" si="60">E143/$E$182*J143</f>
        <v>4.3056925365072473E-3</v>
      </c>
      <c r="P143" s="202">
        <f t="shared" ref="P143:P174" si="61">SUM(F143:J143)</f>
        <v>100</v>
      </c>
      <c r="Q143" s="233">
        <f>VLOOKUP(B:B,'پیوست 4'!$C$14:$J$176,8,0)</f>
        <v>1697005.4110650001</v>
      </c>
      <c r="R143" s="1">
        <f t="shared" si="53"/>
        <v>0.94382731995069746</v>
      </c>
      <c r="S143" s="229">
        <f t="shared" si="54"/>
        <v>94.382731995069747</v>
      </c>
      <c r="T143" s="229">
        <f t="shared" si="55"/>
        <v>1.1053750948746597</v>
      </c>
      <c r="U143" s="229" t="str">
        <f>VLOOKUP(D143:D303,پیوست1!$E$5:G312,3,0)</f>
        <v>در سهام</v>
      </c>
    </row>
    <row r="144" spans="1:21" x14ac:dyDescent="0.55000000000000004">
      <c r="A144" s="302">
        <v>11055</v>
      </c>
      <c r="B144" s="188">
        <v>116</v>
      </c>
      <c r="C144" s="176">
        <v>139</v>
      </c>
      <c r="D144" s="176" t="s">
        <v>535</v>
      </c>
      <c r="E144" s="332">
        <v>9464022.668358</v>
      </c>
      <c r="F144" s="333">
        <v>92.943878321016072</v>
      </c>
      <c r="G144" s="333">
        <v>3.0972244825944943E-3</v>
      </c>
      <c r="H144" s="333">
        <v>5.8949662692458595</v>
      </c>
      <c r="I144" s="333">
        <v>6.764831840222793E-3</v>
      </c>
      <c r="J144" s="333">
        <v>1.1512933534152521</v>
      </c>
      <c r="K144" s="177">
        <f t="shared" si="56"/>
        <v>1.5167667683575108</v>
      </c>
      <c r="L144" s="177">
        <f t="shared" si="57"/>
        <v>5.0544126780648611E-5</v>
      </c>
      <c r="M144" s="177">
        <f t="shared" si="58"/>
        <v>9.6200945121942563E-2</v>
      </c>
      <c r="N144" s="177">
        <f t="shared" si="59"/>
        <v>1.1039642754456287E-4</v>
      </c>
      <c r="O144" s="177">
        <f t="shared" si="60"/>
        <v>1.8788149694591347E-2</v>
      </c>
      <c r="P144" s="202">
        <f t="shared" si="61"/>
        <v>100</v>
      </c>
      <c r="Q144" s="233">
        <f>VLOOKUP(B:B,'پیوست 4'!$C$14:$J$176,8,0)</f>
        <v>9005412.8983709998</v>
      </c>
      <c r="R144" s="1">
        <f t="shared" si="53"/>
        <v>0.95154177181756805</v>
      </c>
      <c r="S144" s="229">
        <f t="shared" si="54"/>
        <v>95.154177181756808</v>
      </c>
      <c r="T144" s="229">
        <f t="shared" si="55"/>
        <v>2.2102988607407354</v>
      </c>
      <c r="U144" s="229" t="str">
        <f>VLOOKUP(D144:D304,پیوست1!$E$5:G294,3,0)</f>
        <v>در سهام</v>
      </c>
    </row>
    <row r="145" spans="1:21" x14ac:dyDescent="0.55000000000000004">
      <c r="A145" s="302">
        <v>10596</v>
      </c>
      <c r="B145" s="188">
        <v>36</v>
      </c>
      <c r="C145" s="178">
        <v>140</v>
      </c>
      <c r="D145" s="178" t="s">
        <v>510</v>
      </c>
      <c r="E145" s="330">
        <v>6297118.3569609998</v>
      </c>
      <c r="F145" s="331">
        <v>92.903123546346038</v>
      </c>
      <c r="G145" s="331">
        <v>0</v>
      </c>
      <c r="H145" s="331">
        <v>1.6457577696172331E-5</v>
      </c>
      <c r="I145" s="331">
        <v>0.20461446225808869</v>
      </c>
      <c r="J145" s="331">
        <v>6.8922455338181718</v>
      </c>
      <c r="K145" s="177">
        <f t="shared" si="56"/>
        <v>1.0087752409348159</v>
      </c>
      <c r="L145" s="177">
        <f t="shared" si="57"/>
        <v>0</v>
      </c>
      <c r="M145" s="177">
        <f t="shared" si="58"/>
        <v>1.7870224672669431E-7</v>
      </c>
      <c r="N145" s="177">
        <f t="shared" si="59"/>
        <v>2.2217767883787099E-3</v>
      </c>
      <c r="O145" s="177">
        <f t="shared" si="60"/>
        <v>7.4838459500135845E-2</v>
      </c>
      <c r="P145" s="202">
        <f t="shared" si="61"/>
        <v>100</v>
      </c>
      <c r="Q145" s="233">
        <f>VLOOKUP(B:B,'پیوست 4'!$C$14:$J$176,8,0)</f>
        <v>5935145.5457020001</v>
      </c>
      <c r="R145" s="1">
        <f t="shared" si="53"/>
        <v>0.94251770560118731</v>
      </c>
      <c r="S145" s="229">
        <f t="shared" si="54"/>
        <v>94.251770560118729</v>
      </c>
      <c r="T145" s="229">
        <f t="shared" si="55"/>
        <v>1.3486470137726911</v>
      </c>
      <c r="U145" s="229" t="str">
        <f>VLOOKUP(D145:D305,پیوست1!$E$5:G292,3,0)</f>
        <v>در سهام</v>
      </c>
    </row>
    <row r="146" spans="1:21" x14ac:dyDescent="0.55000000000000004">
      <c r="A146" s="302">
        <v>11099</v>
      </c>
      <c r="B146" s="188">
        <v>124</v>
      </c>
      <c r="C146" s="176">
        <v>141</v>
      </c>
      <c r="D146" s="176" t="s">
        <v>538</v>
      </c>
      <c r="E146" s="332">
        <v>20260479.265099999</v>
      </c>
      <c r="F146" s="333">
        <v>92.593829396541409</v>
      </c>
      <c r="G146" s="333">
        <v>0.11171292171958917</v>
      </c>
      <c r="H146" s="333">
        <v>3.6087160114610621</v>
      </c>
      <c r="I146" s="333">
        <v>2.2353232594632582</v>
      </c>
      <c r="J146" s="333">
        <v>1.450418410814684</v>
      </c>
      <c r="K146" s="177">
        <f t="shared" si="56"/>
        <v>3.2348489219683758</v>
      </c>
      <c r="L146" s="177">
        <f t="shared" si="57"/>
        <v>3.9027916519893788E-3</v>
      </c>
      <c r="M146" s="177">
        <f t="shared" si="58"/>
        <v>0.12607374784524109</v>
      </c>
      <c r="N146" s="177">
        <f t="shared" si="59"/>
        <v>7.8093033663813968E-2</v>
      </c>
      <c r="O146" s="177">
        <f t="shared" si="60"/>
        <v>5.0671675026351351E-2</v>
      </c>
      <c r="P146" s="202">
        <f t="shared" si="61"/>
        <v>99.999999999999986</v>
      </c>
      <c r="Q146" s="233">
        <f>VLOOKUP(B:B,'پیوست 4'!$C$14:$J$176,8,0)</f>
        <v>19948283.613531001</v>
      </c>
      <c r="R146" s="1">
        <f t="shared" si="53"/>
        <v>0.98459090490979773</v>
      </c>
      <c r="S146" s="229">
        <f t="shared" si="54"/>
        <v>98.459090490979776</v>
      </c>
      <c r="T146" s="229">
        <f t="shared" si="55"/>
        <v>5.8652610944383667</v>
      </c>
      <c r="U146" s="229" t="str">
        <f>VLOOKUP(D146:D306,پیوست1!$E$5:G331,3,0)</f>
        <v>در سهام</v>
      </c>
    </row>
    <row r="147" spans="1:21" x14ac:dyDescent="0.55000000000000004">
      <c r="A147" s="302">
        <v>11173</v>
      </c>
      <c r="B147" s="188">
        <v>140</v>
      </c>
      <c r="C147" s="178">
        <v>142</v>
      </c>
      <c r="D147" s="178" t="s">
        <v>542</v>
      </c>
      <c r="E147" s="330">
        <v>1232194.3051720001</v>
      </c>
      <c r="F147" s="331">
        <v>92.32499448216933</v>
      </c>
      <c r="G147" s="331">
        <v>0</v>
      </c>
      <c r="H147" s="331">
        <v>4.2520654178070796</v>
      </c>
      <c r="I147" s="331">
        <v>1.5972076686715303E-3</v>
      </c>
      <c r="J147" s="331">
        <v>3.4213428923549158</v>
      </c>
      <c r="K147" s="177">
        <f t="shared" si="56"/>
        <v>0.19616464205857184</v>
      </c>
      <c r="L147" s="177">
        <f t="shared" si="57"/>
        <v>0</v>
      </c>
      <c r="M147" s="177">
        <f t="shared" si="58"/>
        <v>9.0344428978530594E-3</v>
      </c>
      <c r="N147" s="177">
        <f t="shared" si="59"/>
        <v>3.3936169980347762E-6</v>
      </c>
      <c r="O147" s="177">
        <f t="shared" si="60"/>
        <v>7.2693912152690041E-3</v>
      </c>
      <c r="P147" s="202">
        <f t="shared" si="61"/>
        <v>99.999999999999986</v>
      </c>
      <c r="Q147" s="233">
        <f>VLOOKUP(B:B,'پیوست 4'!$C$14:$J$176,8,0)</f>
        <v>1156080.0300799999</v>
      </c>
      <c r="R147" s="1">
        <f t="shared" si="53"/>
        <v>0.93822867483438377</v>
      </c>
      <c r="S147" s="229">
        <f t="shared" si="54"/>
        <v>93.822867483438372</v>
      </c>
      <c r="T147" s="229">
        <f t="shared" si="55"/>
        <v>1.497873001269042</v>
      </c>
      <c r="U147" s="229" t="str">
        <f>VLOOKUP(D133:D291,پیوست1!$E$5:G260,3,0)</f>
        <v>در سهام</v>
      </c>
    </row>
    <row r="148" spans="1:21" x14ac:dyDescent="0.55000000000000004">
      <c r="A148" s="302">
        <v>11706</v>
      </c>
      <c r="B148" s="188">
        <v>296</v>
      </c>
      <c r="C148" s="176">
        <v>143</v>
      </c>
      <c r="D148" s="176" t="s">
        <v>647</v>
      </c>
      <c r="E148" s="332">
        <v>1248417.3719840001</v>
      </c>
      <c r="F148" s="333">
        <v>92.033699710938066</v>
      </c>
      <c r="G148" s="333">
        <v>0</v>
      </c>
      <c r="H148" s="333">
        <v>7.2623028893990718</v>
      </c>
      <c r="I148" s="333">
        <v>0</v>
      </c>
      <c r="J148" s="333">
        <v>0.70399739966286123</v>
      </c>
      <c r="K148" s="177">
        <f t="shared" si="56"/>
        <v>0.19812027705430307</v>
      </c>
      <c r="L148" s="177">
        <f t="shared" si="57"/>
        <v>0</v>
      </c>
      <c r="M148" s="177">
        <f t="shared" si="58"/>
        <v>1.5633506693950819E-2</v>
      </c>
      <c r="N148" s="177">
        <f t="shared" si="59"/>
        <v>0</v>
      </c>
      <c r="O148" s="177">
        <f t="shared" si="60"/>
        <v>1.5154900900951011E-3</v>
      </c>
      <c r="P148" s="202">
        <f t="shared" si="61"/>
        <v>100</v>
      </c>
      <c r="Q148" s="233">
        <f>VLOOKUP(B:B,'پیوست 4'!$C$14:$J$176,8,0)</f>
        <v>1185297.400108</v>
      </c>
    </row>
    <row r="149" spans="1:21" x14ac:dyDescent="0.55000000000000004">
      <c r="A149" s="302">
        <v>10706</v>
      </c>
      <c r="B149" s="188">
        <v>27</v>
      </c>
      <c r="C149" s="178">
        <v>144</v>
      </c>
      <c r="D149" s="178" t="s">
        <v>514</v>
      </c>
      <c r="E149" s="330">
        <v>24781317.272305999</v>
      </c>
      <c r="F149" s="331">
        <v>91.814386636411456</v>
      </c>
      <c r="G149" s="331">
        <v>0</v>
      </c>
      <c r="H149" s="331">
        <v>5.9471949549199667</v>
      </c>
      <c r="I149" s="331">
        <v>0.10065600227143996</v>
      </c>
      <c r="J149" s="331">
        <v>2.1377624063971403</v>
      </c>
      <c r="K149" s="177">
        <f t="shared" si="56"/>
        <v>3.9233528427318887</v>
      </c>
      <c r="L149" s="177">
        <f t="shared" si="57"/>
        <v>0</v>
      </c>
      <c r="M149" s="177">
        <f t="shared" si="58"/>
        <v>0.25413167900435218</v>
      </c>
      <c r="N149" s="177">
        <f t="shared" si="59"/>
        <v>4.3011670296675452E-3</v>
      </c>
      <c r="O149" s="177">
        <f t="shared" si="60"/>
        <v>9.1349477151518824E-2</v>
      </c>
      <c r="P149" s="202">
        <f t="shared" si="61"/>
        <v>100</v>
      </c>
      <c r="Q149" s="233">
        <f>VLOOKUP(B:B,'پیوست 4'!$C$14:$J$176,8,0)</f>
        <v>23222254.127229001</v>
      </c>
      <c r="R149" s="1">
        <f t="shared" ref="R149:R180" si="62">Q149/E149</f>
        <v>0.93708715610451809</v>
      </c>
      <c r="S149" s="229">
        <f t="shared" ref="S149:S180" si="63">R149*100</f>
        <v>93.708715610451804</v>
      </c>
      <c r="T149" s="229">
        <f t="shared" ref="T149:T180" si="64">S149-F149</f>
        <v>1.8943289740403486</v>
      </c>
      <c r="U149" s="229" t="str">
        <f>VLOOKUP(D149:D308,پیوست1!$E$5:G315,3,0)</f>
        <v>در سهام</v>
      </c>
    </row>
    <row r="150" spans="1:21" x14ac:dyDescent="0.55000000000000004">
      <c r="A150" s="302">
        <v>11463</v>
      </c>
      <c r="B150" s="188">
        <v>239</v>
      </c>
      <c r="C150" s="176">
        <v>145</v>
      </c>
      <c r="D150" s="176" t="s">
        <v>567</v>
      </c>
      <c r="E150" s="332">
        <v>499139.00537799997</v>
      </c>
      <c r="F150" s="333">
        <v>91.730693919496503</v>
      </c>
      <c r="G150" s="333">
        <v>0</v>
      </c>
      <c r="H150" s="333">
        <v>0.52817743679748186</v>
      </c>
      <c r="I150" s="333">
        <v>0</v>
      </c>
      <c r="J150" s="333">
        <v>7.7411286437060145</v>
      </c>
      <c r="K150" s="177">
        <f t="shared" si="56"/>
        <v>7.895114460171547E-2</v>
      </c>
      <c r="L150" s="177">
        <f t="shared" si="57"/>
        <v>0</v>
      </c>
      <c r="M150" s="177">
        <f t="shared" si="58"/>
        <v>4.5459389225331517E-4</v>
      </c>
      <c r="N150" s="177">
        <f t="shared" si="59"/>
        <v>0</v>
      </c>
      <c r="O150" s="177">
        <f t="shared" si="60"/>
        <v>6.6626659062023778E-3</v>
      </c>
      <c r="P150" s="202">
        <f t="shared" si="61"/>
        <v>100</v>
      </c>
      <c r="Q150" s="233">
        <f>VLOOKUP(B:B,'پیوست 4'!$C$14:$J$176,8,0)</f>
        <v>461299.743632</v>
      </c>
      <c r="R150" s="1">
        <f t="shared" si="62"/>
        <v>0.92419093411194309</v>
      </c>
      <c r="S150" s="229">
        <f t="shared" si="63"/>
        <v>92.419093411194311</v>
      </c>
      <c r="T150" s="229">
        <f t="shared" si="64"/>
        <v>0.68839949169780823</v>
      </c>
      <c r="U150" s="229" t="str">
        <f>VLOOKUP(D150:D310,پیوست1!$E$5:G346,3,0)</f>
        <v>در سهام</v>
      </c>
    </row>
    <row r="151" spans="1:21" x14ac:dyDescent="0.55000000000000004">
      <c r="A151" s="302">
        <v>10753</v>
      </c>
      <c r="B151" s="188">
        <v>60</v>
      </c>
      <c r="C151" s="178">
        <v>146</v>
      </c>
      <c r="D151" s="178" t="s">
        <v>517</v>
      </c>
      <c r="E151" s="330">
        <v>1414750.7662200001</v>
      </c>
      <c r="F151" s="331">
        <v>90.822526148576998</v>
      </c>
      <c r="G151" s="331">
        <v>2.6168363585428702</v>
      </c>
      <c r="H151" s="331">
        <v>0.32397496205043713</v>
      </c>
      <c r="I151" s="331">
        <v>9.0315865024405499E-7</v>
      </c>
      <c r="J151" s="331">
        <v>6.2366616276710465</v>
      </c>
      <c r="K151" s="177">
        <f t="shared" si="56"/>
        <v>0.2215622452741437</v>
      </c>
      <c r="L151" s="177">
        <f t="shared" si="57"/>
        <v>6.3837922561775897E-3</v>
      </c>
      <c r="M151" s="177">
        <f t="shared" si="58"/>
        <v>7.9033939099066783E-4</v>
      </c>
      <c r="N151" s="177">
        <f t="shared" si="59"/>
        <v>2.2032624159724842E-9</v>
      </c>
      <c r="O151" s="177">
        <f t="shared" si="60"/>
        <v>1.5214383609869927E-2</v>
      </c>
      <c r="P151" s="202">
        <f t="shared" si="61"/>
        <v>100</v>
      </c>
      <c r="Q151" s="233">
        <f>VLOOKUP(B:B,'پیوست 4'!$C$14:$J$176,8,0)</f>
        <v>1307292.843412</v>
      </c>
      <c r="R151" s="1">
        <f t="shared" si="62"/>
        <v>0.92404462653509534</v>
      </c>
      <c r="S151" s="229">
        <f t="shared" si="63"/>
        <v>92.40446265350954</v>
      </c>
      <c r="T151" s="229">
        <f t="shared" si="64"/>
        <v>1.5819365049325427</v>
      </c>
      <c r="U151" s="229" t="str">
        <f>VLOOKUP(D151:D311,پیوست1!$E$5:G313,3,0)</f>
        <v>در سهام</v>
      </c>
    </row>
    <row r="152" spans="1:21" x14ac:dyDescent="0.55000000000000004">
      <c r="A152" s="302">
        <v>11095</v>
      </c>
      <c r="B152" s="188">
        <v>122</v>
      </c>
      <c r="C152" s="176">
        <v>147</v>
      </c>
      <c r="D152" s="176" t="s">
        <v>537</v>
      </c>
      <c r="E152" s="332">
        <v>3346173.1031229999</v>
      </c>
      <c r="F152" s="333">
        <v>90.539683564122612</v>
      </c>
      <c r="G152" s="333">
        <v>0</v>
      </c>
      <c r="H152" s="333">
        <v>8.7020486945737243</v>
      </c>
      <c r="I152" s="333">
        <v>2.9931565680174259E-3</v>
      </c>
      <c r="J152" s="333">
        <v>0.7552745847356418</v>
      </c>
      <c r="K152" s="177">
        <f t="shared" si="56"/>
        <v>0.52240775919386417</v>
      </c>
      <c r="L152" s="177">
        <f t="shared" si="57"/>
        <v>0</v>
      </c>
      <c r="M152" s="177">
        <f t="shared" si="58"/>
        <v>5.0210223627615617E-2</v>
      </c>
      <c r="N152" s="177">
        <f t="shared" si="59"/>
        <v>1.7270307936375359E-5</v>
      </c>
      <c r="O152" s="177">
        <f t="shared" si="60"/>
        <v>4.3578825091473193E-3</v>
      </c>
      <c r="P152" s="202">
        <f t="shared" si="61"/>
        <v>100</v>
      </c>
      <c r="Q152" s="233">
        <f>VLOOKUP(B:B,'پیوست 4'!$C$14:$J$176,8,0)</f>
        <v>3106409.6857420001</v>
      </c>
      <c r="R152" s="1">
        <f t="shared" si="62"/>
        <v>0.9283469772806352</v>
      </c>
      <c r="S152" s="229">
        <f t="shared" si="63"/>
        <v>92.834697728063517</v>
      </c>
      <c r="T152" s="229">
        <f t="shared" si="64"/>
        <v>2.2950141639409054</v>
      </c>
      <c r="U152" s="229" t="str">
        <f>VLOOKUP(D152:D311,پیوست1!$E$5:G287,3,0)</f>
        <v>در سهام</v>
      </c>
    </row>
    <row r="153" spans="1:21" x14ac:dyDescent="0.55000000000000004">
      <c r="A153" s="302">
        <v>11649</v>
      </c>
      <c r="B153" s="188">
        <v>275</v>
      </c>
      <c r="C153" s="178">
        <v>148</v>
      </c>
      <c r="D153" s="178" t="s">
        <v>573</v>
      </c>
      <c r="E153" s="330">
        <v>5271601.823961</v>
      </c>
      <c r="F153" s="331">
        <v>90.538513485336821</v>
      </c>
      <c r="G153" s="331">
        <v>0</v>
      </c>
      <c r="H153" s="331">
        <v>8.2730512216132013</v>
      </c>
      <c r="I153" s="331">
        <v>8.5596505780580895E-4</v>
      </c>
      <c r="J153" s="331">
        <v>1.1875793279921674</v>
      </c>
      <c r="K153" s="177">
        <f t="shared" si="56"/>
        <v>0.82299690461851749</v>
      </c>
      <c r="L153" s="177">
        <f t="shared" si="57"/>
        <v>0</v>
      </c>
      <c r="M153" s="177">
        <f t="shared" si="58"/>
        <v>7.5202201638099708E-2</v>
      </c>
      <c r="N153" s="177">
        <f t="shared" si="59"/>
        <v>7.7807395540007573E-6</v>
      </c>
      <c r="O153" s="177">
        <f t="shared" si="60"/>
        <v>1.0795119925232521E-2</v>
      </c>
      <c r="P153" s="202">
        <f t="shared" si="61"/>
        <v>100</v>
      </c>
      <c r="Q153" s="233">
        <f>VLOOKUP(B:B,'پیوست 4'!$C$14:$J$176,8,0)</f>
        <v>5274656.5562279997</v>
      </c>
      <c r="R153" s="1">
        <f t="shared" si="62"/>
        <v>1.000579469460898</v>
      </c>
      <c r="S153" s="229">
        <f t="shared" si="63"/>
        <v>100.0579469460898</v>
      </c>
      <c r="T153" s="229">
        <f t="shared" si="64"/>
        <v>9.5194334607529782</v>
      </c>
      <c r="U153" s="229" t="str">
        <f>VLOOKUP(D153:D312,پیوست1!$E$5:G343,3,0)</f>
        <v>در سهام و قابل معامله</v>
      </c>
    </row>
    <row r="154" spans="1:21" x14ac:dyDescent="0.55000000000000004">
      <c r="A154" s="302">
        <v>10843</v>
      </c>
      <c r="B154" s="188">
        <v>4</v>
      </c>
      <c r="C154" s="176">
        <v>149</v>
      </c>
      <c r="D154" s="176" t="s">
        <v>528</v>
      </c>
      <c r="E154" s="332">
        <v>2860401.923856</v>
      </c>
      <c r="F154" s="333">
        <v>90.460676618621093</v>
      </c>
      <c r="G154" s="333">
        <v>0</v>
      </c>
      <c r="H154" s="333">
        <v>2.4159214418521206E-3</v>
      </c>
      <c r="I154" s="333">
        <v>7.8447936209259916</v>
      </c>
      <c r="J154" s="333">
        <v>1.6921138390110653</v>
      </c>
      <c r="K154" s="177">
        <f t="shared" si="56"/>
        <v>0.44617901025914708</v>
      </c>
      <c r="L154" s="177">
        <f t="shared" si="57"/>
        <v>0</v>
      </c>
      <c r="M154" s="177">
        <f t="shared" si="58"/>
        <v>1.1916044386158625E-5</v>
      </c>
      <c r="N154" s="177">
        <f t="shared" si="59"/>
        <v>3.8692859530872953E-2</v>
      </c>
      <c r="O154" s="177">
        <f t="shared" si="60"/>
        <v>8.3460096271306353E-3</v>
      </c>
      <c r="P154" s="202">
        <f t="shared" si="61"/>
        <v>100.00000000000001</v>
      </c>
      <c r="Q154" s="233">
        <f>VLOOKUP(B:B,'پیوست 4'!$C$14:$J$176,8,0)</f>
        <v>2672347.6251889998</v>
      </c>
      <c r="R154" s="1">
        <f t="shared" si="62"/>
        <v>0.93425598790903785</v>
      </c>
      <c r="S154" s="229">
        <f t="shared" si="63"/>
        <v>93.425598790903791</v>
      </c>
      <c r="T154" s="229">
        <f t="shared" si="64"/>
        <v>2.9649221722826979</v>
      </c>
      <c r="U154" s="229" t="str">
        <f>VLOOKUP(D154:D314,پیوست1!$E$5:G300,3,0)</f>
        <v>در سهام</v>
      </c>
    </row>
    <row r="155" spans="1:21" x14ac:dyDescent="0.55000000000000004">
      <c r="A155" s="302">
        <v>11235</v>
      </c>
      <c r="B155" s="188">
        <v>155</v>
      </c>
      <c r="C155" s="178">
        <v>150</v>
      </c>
      <c r="D155" s="178" t="s">
        <v>550</v>
      </c>
      <c r="E155" s="330">
        <v>9738576.5299650002</v>
      </c>
      <c r="F155" s="331">
        <v>89.950219337811006</v>
      </c>
      <c r="G155" s="331">
        <v>0</v>
      </c>
      <c r="H155" s="331">
        <v>8.8752484553380562</v>
      </c>
      <c r="I155" s="331">
        <v>1.9979599211389094E-4</v>
      </c>
      <c r="J155" s="331">
        <v>1.1743324108588251</v>
      </c>
      <c r="K155" s="177">
        <f t="shared" si="56"/>
        <v>1.5104972907659537</v>
      </c>
      <c r="L155" s="177">
        <f t="shared" si="57"/>
        <v>0</v>
      </c>
      <c r="M155" s="177">
        <f t="shared" si="58"/>
        <v>0.14903842197778341</v>
      </c>
      <c r="N155" s="177">
        <f t="shared" si="59"/>
        <v>3.355092483549606E-6</v>
      </c>
      <c r="O155" s="177">
        <f t="shared" si="60"/>
        <v>1.9720084488057163E-2</v>
      </c>
      <c r="P155" s="202">
        <f t="shared" si="61"/>
        <v>100</v>
      </c>
      <c r="Q155" s="233">
        <f>VLOOKUP(B:B,'پیوست 4'!$C$14:$J$176,8,0)</f>
        <v>9004206.5795329995</v>
      </c>
      <c r="R155" s="1">
        <f t="shared" si="62"/>
        <v>0.92459165380357289</v>
      </c>
      <c r="S155" s="229">
        <f t="shared" si="63"/>
        <v>92.459165380357291</v>
      </c>
      <c r="T155" s="229">
        <f t="shared" si="64"/>
        <v>2.5089460425462846</v>
      </c>
      <c r="U155" s="229" t="str">
        <f>VLOOKUP(D155:D314,پیوست1!$E$5:G288,3,0)</f>
        <v>در سهام</v>
      </c>
    </row>
    <row r="156" spans="1:21" x14ac:dyDescent="0.55000000000000004">
      <c r="A156" s="302">
        <v>11223</v>
      </c>
      <c r="B156" s="188">
        <v>160</v>
      </c>
      <c r="C156" s="176">
        <v>151</v>
      </c>
      <c r="D156" s="176" t="s">
        <v>552</v>
      </c>
      <c r="E156" s="332">
        <v>5132447.6532950001</v>
      </c>
      <c r="F156" s="333">
        <v>89.723156178703505</v>
      </c>
      <c r="G156" s="333">
        <v>0.39367138556548853</v>
      </c>
      <c r="H156" s="333">
        <v>5.8779335316025048</v>
      </c>
      <c r="I156" s="333">
        <v>6.2442380106272883E-5</v>
      </c>
      <c r="J156" s="333">
        <v>4.005176461748392</v>
      </c>
      <c r="K156" s="177">
        <f t="shared" si="56"/>
        <v>0.7940563322572961</v>
      </c>
      <c r="L156" s="177">
        <f t="shared" si="57"/>
        <v>3.4840198433743583E-3</v>
      </c>
      <c r="M156" s="177">
        <f t="shared" si="58"/>
        <v>5.2020131035741546E-2</v>
      </c>
      <c r="N156" s="177">
        <f t="shared" si="59"/>
        <v>5.5261951804111697E-7</v>
      </c>
      <c r="O156" s="177">
        <f t="shared" si="60"/>
        <v>3.544609738120269E-2</v>
      </c>
      <c r="P156" s="202">
        <f t="shared" si="61"/>
        <v>100</v>
      </c>
      <c r="Q156" s="233">
        <f>VLOOKUP(B:B,'پیوست 4'!$C$14:$J$176,8,0)</f>
        <v>5591273.9660120001</v>
      </c>
      <c r="R156" s="1">
        <f t="shared" si="62"/>
        <v>1.0893971733783658</v>
      </c>
      <c r="S156" s="229">
        <f t="shared" si="63"/>
        <v>108.93971733783658</v>
      </c>
      <c r="T156" s="229">
        <f t="shared" si="64"/>
        <v>19.216561159133079</v>
      </c>
      <c r="U156" s="229" t="str">
        <f>VLOOKUP(D156:D316,پیوست1!$E$5:G310,3,0)</f>
        <v>در سهام</v>
      </c>
    </row>
    <row r="157" spans="1:21" x14ac:dyDescent="0.55000000000000004">
      <c r="A157" s="302">
        <v>11273</v>
      </c>
      <c r="B157" s="188">
        <v>168</v>
      </c>
      <c r="C157" s="178">
        <v>152</v>
      </c>
      <c r="D157" s="178" t="s">
        <v>554</v>
      </c>
      <c r="E157" s="330">
        <v>7771375.813871</v>
      </c>
      <c r="F157" s="331">
        <v>89.558085120019228</v>
      </c>
      <c r="G157" s="331">
        <v>5.5931488912203071E-2</v>
      </c>
      <c r="H157" s="331">
        <v>9.6143410105124225</v>
      </c>
      <c r="I157" s="331">
        <v>0</v>
      </c>
      <c r="J157" s="331">
        <v>0.77164238055614598</v>
      </c>
      <c r="K157" s="177">
        <f t="shared" si="56"/>
        <v>1.2001207730161245</v>
      </c>
      <c r="L157" s="177">
        <f t="shared" si="57"/>
        <v>7.4950845163002891E-4</v>
      </c>
      <c r="M157" s="177">
        <f t="shared" si="58"/>
        <v>0.12883672479278571</v>
      </c>
      <c r="N157" s="177">
        <f t="shared" si="59"/>
        <v>0</v>
      </c>
      <c r="O157" s="177">
        <f t="shared" si="60"/>
        <v>1.0340373501778211E-2</v>
      </c>
      <c r="P157" s="202">
        <f t="shared" si="61"/>
        <v>100</v>
      </c>
      <c r="Q157" s="233">
        <f>VLOOKUP(B:B,'پیوست 4'!$C$14:$J$176,8,0)</f>
        <v>7902792.496971</v>
      </c>
      <c r="R157" s="1">
        <f t="shared" si="62"/>
        <v>1.016910349756273</v>
      </c>
      <c r="S157" s="229">
        <f t="shared" si="63"/>
        <v>101.6910349756273</v>
      </c>
      <c r="T157" s="229">
        <f t="shared" si="64"/>
        <v>12.132949855608075</v>
      </c>
      <c r="U157" s="229" t="str">
        <f>VLOOKUP(D157:D316,پیوست1!$E$5:G323,3,0)</f>
        <v>در سهام</v>
      </c>
    </row>
    <row r="158" spans="1:21" x14ac:dyDescent="0.55000000000000004">
      <c r="A158" s="302">
        <v>11280</v>
      </c>
      <c r="B158" s="188">
        <v>170</v>
      </c>
      <c r="C158" s="176">
        <v>153</v>
      </c>
      <c r="D158" s="176" t="s">
        <v>556</v>
      </c>
      <c r="E158" s="332">
        <v>2493083.631267</v>
      </c>
      <c r="F158" s="333">
        <v>89.313344323750243</v>
      </c>
      <c r="G158" s="333">
        <v>0</v>
      </c>
      <c r="H158" s="333">
        <v>8.8898765223717326</v>
      </c>
      <c r="I158" s="333">
        <v>0.45760976522766972</v>
      </c>
      <c r="J158" s="333">
        <v>1.3391693886503595</v>
      </c>
      <c r="K158" s="177">
        <f t="shared" si="56"/>
        <v>0.38395068040242158</v>
      </c>
      <c r="L158" s="177">
        <f t="shared" si="57"/>
        <v>0</v>
      </c>
      <c r="M158" s="177">
        <f t="shared" si="58"/>
        <v>3.8216843914000445E-2</v>
      </c>
      <c r="N158" s="177">
        <f t="shared" si="59"/>
        <v>1.9672265331490235E-3</v>
      </c>
      <c r="O158" s="177">
        <f t="shared" si="60"/>
        <v>5.7569784430261325E-3</v>
      </c>
      <c r="P158" s="202">
        <f t="shared" si="61"/>
        <v>100.00000000000001</v>
      </c>
      <c r="Q158" s="233">
        <f>VLOOKUP(B:B,'پیوست 4'!$C$14:$J$176,8,0)</f>
        <v>2261100.9860040001</v>
      </c>
      <c r="R158" s="1">
        <f t="shared" si="62"/>
        <v>0.90694951330409046</v>
      </c>
      <c r="S158" s="229">
        <f t="shared" si="63"/>
        <v>90.69495133040904</v>
      </c>
      <c r="T158" s="229">
        <f t="shared" si="64"/>
        <v>1.3816070066587969</v>
      </c>
      <c r="U158" s="229" t="str">
        <f>VLOOKUP(D158:D317,پیوست1!$E$5:G296,3,0)</f>
        <v>در سهام</v>
      </c>
    </row>
    <row r="159" spans="1:21" x14ac:dyDescent="0.55000000000000004">
      <c r="A159" s="302">
        <v>10830</v>
      </c>
      <c r="B159" s="188">
        <v>38</v>
      </c>
      <c r="C159" s="178">
        <v>154</v>
      </c>
      <c r="D159" s="178" t="s">
        <v>526</v>
      </c>
      <c r="E159" s="330">
        <v>2842542.1078630001</v>
      </c>
      <c r="F159" s="331">
        <v>87.963944898828416</v>
      </c>
      <c r="G159" s="331">
        <v>2.114315548197256</v>
      </c>
      <c r="H159" s="331">
        <v>8.8918796189897584</v>
      </c>
      <c r="I159" s="331">
        <v>1.6954217932633333E-4</v>
      </c>
      <c r="J159" s="331">
        <v>1.0296903918052358</v>
      </c>
      <c r="K159" s="177">
        <f t="shared" si="56"/>
        <v>0.43115541722045819</v>
      </c>
      <c r="L159" s="177">
        <f t="shared" si="57"/>
        <v>1.0363321055770786E-2</v>
      </c>
      <c r="M159" s="177">
        <f t="shared" si="58"/>
        <v>4.3583562235743702E-2</v>
      </c>
      <c r="N159" s="177">
        <f t="shared" si="59"/>
        <v>8.310112643081858E-7</v>
      </c>
      <c r="O159" s="177">
        <f t="shared" si="60"/>
        <v>5.0470291094527357E-3</v>
      </c>
      <c r="P159" s="202">
        <f t="shared" si="61"/>
        <v>99.999999999999986</v>
      </c>
      <c r="Q159" s="233">
        <f>VLOOKUP(B:B,'پیوست 4'!$C$14:$J$176,8,0)</f>
        <v>2594161.0886550001</v>
      </c>
      <c r="R159" s="1">
        <f t="shared" si="62"/>
        <v>0.9126201091196039</v>
      </c>
      <c r="S159" s="229">
        <f t="shared" si="63"/>
        <v>91.262010911960388</v>
      </c>
      <c r="T159" s="229">
        <f t="shared" si="64"/>
        <v>3.2980660131319723</v>
      </c>
      <c r="U159" s="229" t="str">
        <f>VLOOKUP(D159:D318,پیوست1!$E$5:G295,3,0)</f>
        <v>در سهام</v>
      </c>
    </row>
    <row r="160" spans="1:21" x14ac:dyDescent="0.55000000000000004">
      <c r="A160" s="302">
        <v>10743</v>
      </c>
      <c r="B160" s="188">
        <v>21</v>
      </c>
      <c r="C160" s="176">
        <v>155</v>
      </c>
      <c r="D160" s="176" t="s">
        <v>516</v>
      </c>
      <c r="E160" s="332">
        <v>4872903.6596630001</v>
      </c>
      <c r="F160" s="333">
        <v>87.657731155499306</v>
      </c>
      <c r="G160" s="333">
        <v>4.720441839998192</v>
      </c>
      <c r="H160" s="333">
        <v>5.8310946958977974</v>
      </c>
      <c r="I160" s="333">
        <v>1.3629462307002465E-3</v>
      </c>
      <c r="J160" s="333">
        <v>1.7893693623739988</v>
      </c>
      <c r="K160" s="177">
        <f t="shared" si="56"/>
        <v>0.73654670891177243</v>
      </c>
      <c r="L160" s="177">
        <f t="shared" si="57"/>
        <v>3.9663653804733197E-2</v>
      </c>
      <c r="M160" s="177">
        <f t="shared" si="58"/>
        <v>4.8995947659169717E-2</v>
      </c>
      <c r="N160" s="177">
        <f t="shared" si="59"/>
        <v>1.1452196485272512E-5</v>
      </c>
      <c r="O160" s="177">
        <f t="shared" si="60"/>
        <v>1.5035229608511743E-2</v>
      </c>
      <c r="P160" s="202">
        <f t="shared" si="61"/>
        <v>100</v>
      </c>
      <c r="Q160" s="233">
        <f>VLOOKUP(B:B,'پیوست 4'!$C$14:$J$176,8,0)</f>
        <v>4369715.6244550003</v>
      </c>
      <c r="R160" s="1">
        <f t="shared" si="62"/>
        <v>0.89673753672306356</v>
      </c>
      <c r="S160" s="229">
        <f t="shared" si="63"/>
        <v>89.673753672306361</v>
      </c>
      <c r="T160" s="229">
        <f t="shared" si="64"/>
        <v>2.0160225168070554</v>
      </c>
      <c r="U160" s="229" t="str">
        <f>VLOOKUP(D160:D320,پیوست1!$E$5:G290,3,0)</f>
        <v>در سهام</v>
      </c>
    </row>
    <row r="161" spans="1:21" x14ac:dyDescent="0.55000000000000004">
      <c r="A161" s="302">
        <v>10835</v>
      </c>
      <c r="B161" s="188">
        <v>18</v>
      </c>
      <c r="C161" s="178">
        <v>156</v>
      </c>
      <c r="D161" s="178" t="s">
        <v>527</v>
      </c>
      <c r="E161" s="330">
        <v>3404971.5944050001</v>
      </c>
      <c r="F161" s="331">
        <v>86.942412747859862</v>
      </c>
      <c r="G161" s="331">
        <v>0</v>
      </c>
      <c r="H161" s="331">
        <v>12.216477838734923</v>
      </c>
      <c r="I161" s="331">
        <v>5.8264686896036181E-4</v>
      </c>
      <c r="J161" s="331">
        <v>0.84052676653625147</v>
      </c>
      <c r="K161" s="177">
        <f t="shared" si="56"/>
        <v>0.51046670879142975</v>
      </c>
      <c r="L161" s="177">
        <f t="shared" si="57"/>
        <v>0</v>
      </c>
      <c r="M161" s="177">
        <f t="shared" si="58"/>
        <v>7.1726848131621002E-2</v>
      </c>
      <c r="N161" s="177">
        <f t="shared" si="59"/>
        <v>3.4209060938804985E-6</v>
      </c>
      <c r="O161" s="177">
        <f t="shared" si="60"/>
        <v>4.9350014406567555E-3</v>
      </c>
      <c r="P161" s="202">
        <f t="shared" si="61"/>
        <v>100</v>
      </c>
      <c r="Q161" s="233">
        <f>VLOOKUP(B:B,'پیوست 4'!$C$14:$J$176,8,0)</f>
        <v>2984394.746787</v>
      </c>
      <c r="R161" s="1">
        <f t="shared" si="62"/>
        <v>0.87648154001957435</v>
      </c>
      <c r="S161" s="229">
        <f t="shared" si="63"/>
        <v>87.648154001957437</v>
      </c>
      <c r="T161" s="229">
        <f t="shared" si="64"/>
        <v>0.70574125409757471</v>
      </c>
      <c r="U161" s="229" t="str">
        <f>VLOOKUP(D161:D320,پیوست1!$E$5:G282,3,0)</f>
        <v>در سهام</v>
      </c>
    </row>
    <row r="162" spans="1:21" x14ac:dyDescent="0.55000000000000004">
      <c r="A162" s="302">
        <v>11141</v>
      </c>
      <c r="B162" s="188">
        <v>129</v>
      </c>
      <c r="C162" s="176">
        <v>157</v>
      </c>
      <c r="D162" s="176" t="s">
        <v>540</v>
      </c>
      <c r="E162" s="332">
        <v>854063.473</v>
      </c>
      <c r="F162" s="333">
        <v>86.923184785618176</v>
      </c>
      <c r="G162" s="333">
        <v>11.490824576712368</v>
      </c>
      <c r="H162" s="333">
        <v>4.2097280958765443E-2</v>
      </c>
      <c r="I162" s="333">
        <v>1.119689123975339E-10</v>
      </c>
      <c r="J162" s="333">
        <v>1.5438933565987241</v>
      </c>
      <c r="K162" s="177">
        <f t="shared" si="56"/>
        <v>0.12801121532108203</v>
      </c>
      <c r="L162" s="177">
        <f t="shared" si="57"/>
        <v>1.6922463468569137E-2</v>
      </c>
      <c r="M162" s="177">
        <f t="shared" si="58"/>
        <v>6.1996394984094403E-5</v>
      </c>
      <c r="N162" s="177">
        <f t="shared" si="59"/>
        <v>1.6489589733209576E-13</v>
      </c>
      <c r="O162" s="177">
        <f t="shared" si="60"/>
        <v>2.2736818190886975E-3</v>
      </c>
      <c r="P162" s="202">
        <f t="shared" si="61"/>
        <v>100.00000000000001</v>
      </c>
      <c r="Q162" s="233">
        <f>VLOOKUP(B:B,'پیوست 4'!$C$14:$J$176,8,0)</f>
        <v>776315.34436700004</v>
      </c>
      <c r="R162" s="1">
        <f t="shared" si="62"/>
        <v>0.90896680271326868</v>
      </c>
      <c r="S162" s="229">
        <f t="shared" si="63"/>
        <v>90.896680271326872</v>
      </c>
      <c r="T162" s="229">
        <f t="shared" si="64"/>
        <v>3.9734954857086962</v>
      </c>
      <c r="U162" s="229" t="str">
        <f>VLOOKUP(D162:D323,پیوست1!$E$5:G289,3,0)</f>
        <v>در سهام</v>
      </c>
    </row>
    <row r="163" spans="1:21" x14ac:dyDescent="0.55000000000000004">
      <c r="A163" s="302">
        <v>11378</v>
      </c>
      <c r="B163" s="188">
        <v>226</v>
      </c>
      <c r="C163" s="178">
        <v>158</v>
      </c>
      <c r="D163" s="178" t="s">
        <v>566</v>
      </c>
      <c r="E163" s="330">
        <v>3798012.4138810001</v>
      </c>
      <c r="F163" s="331">
        <v>86.90399056593273</v>
      </c>
      <c r="G163" s="331">
        <v>2.4799592966419426E-2</v>
      </c>
      <c r="H163" s="331">
        <v>11.952632873124372</v>
      </c>
      <c r="I163" s="331">
        <v>7.5776238452533566E-4</v>
      </c>
      <c r="J163" s="331">
        <v>1.1178192055919536</v>
      </c>
      <c r="K163" s="177">
        <f t="shared" si="56"/>
        <v>0.56913899385800937</v>
      </c>
      <c r="L163" s="177">
        <f t="shared" si="57"/>
        <v>1.6241389258514805E-4</v>
      </c>
      <c r="M163" s="177">
        <f t="shared" si="58"/>
        <v>7.827844731943652E-2</v>
      </c>
      <c r="N163" s="177">
        <f t="shared" si="59"/>
        <v>4.9626273581187964E-6</v>
      </c>
      <c r="O163" s="177">
        <f t="shared" si="60"/>
        <v>7.3206591992239153E-3</v>
      </c>
      <c r="P163" s="202">
        <f t="shared" si="61"/>
        <v>100</v>
      </c>
      <c r="Q163" s="233">
        <f>VLOOKUP(B:B,'پیوست 4'!$C$14:$J$176,8,0)</f>
        <v>3501884.929914</v>
      </c>
      <c r="R163" s="1">
        <f t="shared" si="62"/>
        <v>0.92203093310471773</v>
      </c>
      <c r="S163" s="229">
        <f t="shared" si="63"/>
        <v>92.203093310471772</v>
      </c>
      <c r="T163" s="229">
        <f t="shared" si="64"/>
        <v>5.2991027445390415</v>
      </c>
      <c r="U163" s="229" t="str">
        <f>VLOOKUP(D163:D323,پیوست1!$E$5:G337,3,0)</f>
        <v>در سهام و قابل معامله</v>
      </c>
    </row>
    <row r="164" spans="1:21" x14ac:dyDescent="0.55000000000000004">
      <c r="A164" s="302">
        <v>11268</v>
      </c>
      <c r="B164" s="188">
        <v>167</v>
      </c>
      <c r="C164" s="176">
        <v>159</v>
      </c>
      <c r="D164" s="176" t="s">
        <v>553</v>
      </c>
      <c r="E164" s="332">
        <v>2985567.362621</v>
      </c>
      <c r="F164" s="333">
        <v>85.230901118525992</v>
      </c>
      <c r="G164" s="333">
        <v>0</v>
      </c>
      <c r="H164" s="333">
        <v>0.1371441957056059</v>
      </c>
      <c r="I164" s="333">
        <v>4.7226211791802225E-3</v>
      </c>
      <c r="J164" s="333">
        <v>14.627232064589219</v>
      </c>
      <c r="K164" s="177">
        <f t="shared" si="56"/>
        <v>0.43877936684195817</v>
      </c>
      <c r="L164" s="177">
        <f t="shared" si="57"/>
        <v>0</v>
      </c>
      <c r="M164" s="177">
        <f t="shared" si="58"/>
        <v>7.0603551726001112E-4</v>
      </c>
      <c r="N164" s="177">
        <f t="shared" si="59"/>
        <v>2.4312646043169713E-5</v>
      </c>
      <c r="O164" s="177">
        <f t="shared" si="60"/>
        <v>7.5302824911184549E-2</v>
      </c>
      <c r="P164" s="202">
        <f t="shared" si="61"/>
        <v>100</v>
      </c>
      <c r="Q164" s="233">
        <f>VLOOKUP(B:B,'پیوست 4'!$C$14:$J$176,8,0)</f>
        <v>2591011.2934929999</v>
      </c>
      <c r="R164" s="1">
        <f t="shared" si="62"/>
        <v>0.86784553111485541</v>
      </c>
      <c r="S164" s="229">
        <f t="shared" si="63"/>
        <v>86.784553111485536</v>
      </c>
      <c r="T164" s="229">
        <f t="shared" si="64"/>
        <v>1.5536519929595443</v>
      </c>
      <c r="U164" s="229" t="str">
        <f>VLOOKUP(D164:D323,پیوست1!$E$5:G283,3,0)</f>
        <v>در سهام</v>
      </c>
    </row>
    <row r="165" spans="1:21" x14ac:dyDescent="0.55000000000000004">
      <c r="A165" s="302">
        <v>10589</v>
      </c>
      <c r="B165" s="188">
        <v>26</v>
      </c>
      <c r="C165" s="178">
        <v>160</v>
      </c>
      <c r="D165" s="178" t="s">
        <v>508</v>
      </c>
      <c r="E165" s="330">
        <v>3029602.3391700001</v>
      </c>
      <c r="F165" s="331">
        <v>83.484939924559342</v>
      </c>
      <c r="G165" s="331">
        <v>0</v>
      </c>
      <c r="H165" s="331">
        <v>15.616082917221664</v>
      </c>
      <c r="I165" s="331">
        <v>3.3628034405325094E-2</v>
      </c>
      <c r="J165" s="331">
        <v>0.86534912381366691</v>
      </c>
      <c r="K165" s="177">
        <f t="shared" si="56"/>
        <v>0.43613004767219032</v>
      </c>
      <c r="L165" s="177">
        <f t="shared" si="57"/>
        <v>0</v>
      </c>
      <c r="M165" s="177">
        <f t="shared" si="58"/>
        <v>8.1579300330037463E-2</v>
      </c>
      <c r="N165" s="177">
        <f t="shared" si="59"/>
        <v>1.7567475357315354E-4</v>
      </c>
      <c r="O165" s="177">
        <f t="shared" si="60"/>
        <v>4.5206327627831102E-3</v>
      </c>
      <c r="P165" s="202">
        <f t="shared" si="61"/>
        <v>100</v>
      </c>
      <c r="Q165" s="233">
        <f>VLOOKUP(B:B,'پیوست 4'!$C$14:$J$176,8,0)</f>
        <v>2566971.5430220002</v>
      </c>
      <c r="R165" s="1">
        <f t="shared" si="62"/>
        <v>0.84729652794143817</v>
      </c>
      <c r="S165" s="229">
        <f t="shared" si="63"/>
        <v>84.729652794143817</v>
      </c>
      <c r="T165" s="229">
        <f t="shared" si="64"/>
        <v>1.2447128695844754</v>
      </c>
      <c r="U165" s="229" t="str">
        <f>VLOOKUP(D165:D324,پیوست1!$E$5:G325,3,0)</f>
        <v>در سهام</v>
      </c>
    </row>
    <row r="166" spans="1:21" x14ac:dyDescent="0.55000000000000004">
      <c r="A166" s="302">
        <v>11308</v>
      </c>
      <c r="B166" s="188">
        <v>181</v>
      </c>
      <c r="C166" s="176">
        <v>161</v>
      </c>
      <c r="D166" s="176" t="s">
        <v>559</v>
      </c>
      <c r="E166" s="332">
        <v>3844508.4621319999</v>
      </c>
      <c r="F166" s="333">
        <v>82.957134768091507</v>
      </c>
      <c r="G166" s="333">
        <v>10.881268003180843</v>
      </c>
      <c r="H166" s="333">
        <v>2.870822231972419</v>
      </c>
      <c r="I166" s="333">
        <v>2.4527714237590326</v>
      </c>
      <c r="J166" s="333">
        <v>0.8380035729962052</v>
      </c>
      <c r="K166" s="177">
        <f t="shared" si="56"/>
        <v>0.54994189689586437</v>
      </c>
      <c r="L166" s="177">
        <f t="shared" si="57"/>
        <v>7.213442439918076E-2</v>
      </c>
      <c r="M166" s="177">
        <f t="shared" si="58"/>
        <v>1.9031339839728802E-2</v>
      </c>
      <c r="N166" s="177">
        <f t="shared" si="59"/>
        <v>1.6259985029676363E-2</v>
      </c>
      <c r="O166" s="177">
        <f t="shared" si="60"/>
        <v>5.555318126974497E-3</v>
      </c>
      <c r="P166" s="202">
        <f t="shared" si="61"/>
        <v>100</v>
      </c>
      <c r="Q166" s="233">
        <f>VLOOKUP(B:B,'پیوست 4'!$C$14:$J$176,8,0)</f>
        <v>3318056.0636539999</v>
      </c>
      <c r="R166" s="1">
        <f t="shared" si="62"/>
        <v>0.86306379510839937</v>
      </c>
      <c r="S166" s="229">
        <f t="shared" si="63"/>
        <v>86.306379510839932</v>
      </c>
      <c r="T166" s="229">
        <f t="shared" si="64"/>
        <v>3.3492447427484251</v>
      </c>
      <c r="U166" s="229" t="str">
        <f>VLOOKUP(D166:D325,پیوست1!$E$5:G293,3,0)</f>
        <v>شاخصی و قابل معامله</v>
      </c>
    </row>
    <row r="167" spans="1:21" x14ac:dyDescent="0.55000000000000004">
      <c r="A167" s="302">
        <v>11341</v>
      </c>
      <c r="B167" s="188">
        <v>211</v>
      </c>
      <c r="C167" s="178">
        <v>162</v>
      </c>
      <c r="D167" s="178" t="s">
        <v>565</v>
      </c>
      <c r="E167" s="330">
        <v>11098716.028534999</v>
      </c>
      <c r="F167" s="331">
        <v>82.260021623827214</v>
      </c>
      <c r="G167" s="331">
        <v>0.41591376396077118</v>
      </c>
      <c r="H167" s="331">
        <v>15.866563082995638</v>
      </c>
      <c r="I167" s="331">
        <v>8.2844184380808806E-6</v>
      </c>
      <c r="J167" s="331">
        <v>1.4574932447979416</v>
      </c>
      <c r="K167" s="177">
        <f t="shared" si="56"/>
        <v>1.5742866097100554</v>
      </c>
      <c r="L167" s="177">
        <f t="shared" si="57"/>
        <v>7.959728875246156E-3</v>
      </c>
      <c r="M167" s="177">
        <f t="shared" si="58"/>
        <v>0.30365318791072038</v>
      </c>
      <c r="N167" s="177">
        <f t="shared" si="59"/>
        <v>1.585466276187812E-7</v>
      </c>
      <c r="O167" s="177">
        <f t="shared" si="60"/>
        <v>2.7893405006881703E-2</v>
      </c>
      <c r="P167" s="202">
        <f t="shared" si="61"/>
        <v>100.00000000000001</v>
      </c>
      <c r="Q167" s="233">
        <f>VLOOKUP(B:B,'پیوست 4'!$C$14:$J$176,8,0)</f>
        <v>10458710.493846999</v>
      </c>
      <c r="R167" s="1">
        <f t="shared" si="62"/>
        <v>0.94233517345226836</v>
      </c>
      <c r="S167" s="229">
        <f t="shared" si="63"/>
        <v>94.233517345226829</v>
      </c>
      <c r="T167" s="229">
        <f t="shared" si="64"/>
        <v>11.973495721399615</v>
      </c>
      <c r="U167" s="229" t="str">
        <f>VLOOKUP(D167:D326,پیوست1!$E$5:G302,3,0)</f>
        <v>در سهام و قابل معامله</v>
      </c>
    </row>
    <row r="168" spans="1:21" x14ac:dyDescent="0.55000000000000004">
      <c r="A168" s="302">
        <v>10630</v>
      </c>
      <c r="B168" s="188">
        <v>19</v>
      </c>
      <c r="C168" s="176">
        <v>163</v>
      </c>
      <c r="D168" s="176" t="s">
        <v>513</v>
      </c>
      <c r="E168" s="332">
        <v>689048.75883900002</v>
      </c>
      <c r="F168" s="333">
        <v>81.785519431736191</v>
      </c>
      <c r="G168" s="333">
        <v>8.849197900832257</v>
      </c>
      <c r="H168" s="333">
        <v>0.17990131332977652</v>
      </c>
      <c r="I168" s="333">
        <v>1.1834035793195723</v>
      </c>
      <c r="J168" s="333">
        <v>8.0019777747821994</v>
      </c>
      <c r="K168" s="177">
        <f t="shared" si="56"/>
        <v>9.7173671864649092E-2</v>
      </c>
      <c r="L168" s="177">
        <f t="shared" si="57"/>
        <v>1.0514196878073929E-2</v>
      </c>
      <c r="M168" s="177">
        <f t="shared" si="58"/>
        <v>2.1375020065891406E-4</v>
      </c>
      <c r="N168" s="177">
        <f t="shared" si="59"/>
        <v>1.4060639572783375E-3</v>
      </c>
      <c r="O168" s="177">
        <f t="shared" si="60"/>
        <v>9.5075701414835834E-3</v>
      </c>
      <c r="P168" s="202">
        <f t="shared" si="61"/>
        <v>100</v>
      </c>
      <c r="Q168" s="233">
        <f>VLOOKUP(B:B,'پیوست 4'!$C$14:$J$176,8,0)</f>
        <v>571452.67168200004</v>
      </c>
      <c r="R168" s="1">
        <f t="shared" si="62"/>
        <v>0.82933560847690757</v>
      </c>
      <c r="S168" s="229">
        <f t="shared" si="63"/>
        <v>82.933560847690757</v>
      </c>
      <c r="T168" s="229">
        <f t="shared" si="64"/>
        <v>1.148041415954566</v>
      </c>
      <c r="U168" s="229" t="str">
        <f>VLOOKUP(D168:D328,پیوست1!$E$5:G317,3,0)</f>
        <v>در سهام</v>
      </c>
    </row>
    <row r="169" spans="1:21" x14ac:dyDescent="0.55000000000000004">
      <c r="A169" s="302">
        <v>10851</v>
      </c>
      <c r="B169" s="188">
        <v>9</v>
      </c>
      <c r="C169" s="178">
        <v>164</v>
      </c>
      <c r="D169" s="178" t="s">
        <v>529</v>
      </c>
      <c r="E169" s="330">
        <v>28744283.862909999</v>
      </c>
      <c r="F169" s="331">
        <v>81.459299972440178</v>
      </c>
      <c r="G169" s="331">
        <v>10.51336695828658</v>
      </c>
      <c r="H169" s="331">
        <v>6.1251614798184821</v>
      </c>
      <c r="I169" s="331">
        <v>1.7233755337523488E-3</v>
      </c>
      <c r="J169" s="331">
        <v>1.9004482139209988</v>
      </c>
      <c r="K169" s="177">
        <f t="shared" si="56"/>
        <v>4.0375174206050568</v>
      </c>
      <c r="L169" s="177">
        <f t="shared" si="57"/>
        <v>0.5210933835382443</v>
      </c>
      <c r="M169" s="177">
        <f t="shared" si="58"/>
        <v>0.30359266759170689</v>
      </c>
      <c r="N169" s="177">
        <f t="shared" si="59"/>
        <v>8.5418837899709104E-5</v>
      </c>
      <c r="O169" s="177">
        <f t="shared" si="60"/>
        <v>9.4195417506163281E-2</v>
      </c>
      <c r="P169" s="202">
        <f t="shared" si="61"/>
        <v>100</v>
      </c>
      <c r="Q169" s="233">
        <f>VLOOKUP(B:B,'پیوست 4'!$C$14:$J$176,8,0)</f>
        <v>23657281.212209001</v>
      </c>
      <c r="R169" s="1">
        <f t="shared" si="62"/>
        <v>0.82302559093270788</v>
      </c>
      <c r="S169" s="229">
        <f t="shared" si="63"/>
        <v>82.302559093270787</v>
      </c>
      <c r="T169" s="229">
        <f t="shared" si="64"/>
        <v>0.84325912083060928</v>
      </c>
      <c r="U169" s="229" t="str">
        <f>VLOOKUP(D169:D329,پیوست1!$E$5:G326,3,0)</f>
        <v>در سهام</v>
      </c>
    </row>
    <row r="170" spans="1:21" x14ac:dyDescent="0.55000000000000004">
      <c r="A170" s="302">
        <v>11087</v>
      </c>
      <c r="B170" s="188">
        <v>119</v>
      </c>
      <c r="C170" s="176">
        <v>165</v>
      </c>
      <c r="D170" s="176" t="s">
        <v>536</v>
      </c>
      <c r="E170" s="332">
        <v>951010.71540300001</v>
      </c>
      <c r="F170" s="333">
        <v>80.945427588691686</v>
      </c>
      <c r="G170" s="333">
        <v>0</v>
      </c>
      <c r="H170" s="333">
        <v>17.40157348866067</v>
      </c>
      <c r="I170" s="333">
        <v>1.3473979568747655E-2</v>
      </c>
      <c r="J170" s="333">
        <v>1.6395249430788981</v>
      </c>
      <c r="K170" s="177">
        <f t="shared" si="56"/>
        <v>0.1327394379359971</v>
      </c>
      <c r="L170" s="177">
        <f t="shared" si="57"/>
        <v>0</v>
      </c>
      <c r="M170" s="177">
        <f t="shared" si="58"/>
        <v>2.8536202141323446E-2</v>
      </c>
      <c r="N170" s="177">
        <f t="shared" si="59"/>
        <v>2.2095484921084476E-5</v>
      </c>
      <c r="O170" s="177">
        <f t="shared" si="60"/>
        <v>2.6885968226912434E-3</v>
      </c>
      <c r="P170" s="202">
        <f t="shared" si="61"/>
        <v>100</v>
      </c>
      <c r="Q170" s="233">
        <f>VLOOKUP(B:B,'پیوست 4'!$C$14:$J$176,8,0)</f>
        <v>782347.68315599998</v>
      </c>
      <c r="R170" s="1">
        <f t="shared" si="62"/>
        <v>0.82264865209691418</v>
      </c>
      <c r="S170" s="229">
        <f t="shared" si="63"/>
        <v>82.264865209691422</v>
      </c>
      <c r="T170" s="229">
        <f t="shared" si="64"/>
        <v>1.3194376209997358</v>
      </c>
      <c r="U170" s="229" t="str">
        <f>VLOOKUP(D170:D330,پیوست1!$E$5:G314,3,0)</f>
        <v>در سهام</v>
      </c>
    </row>
    <row r="171" spans="1:21" x14ac:dyDescent="0.55000000000000004">
      <c r="A171" s="302">
        <v>11215</v>
      </c>
      <c r="B171" s="188">
        <v>149</v>
      </c>
      <c r="C171" s="178">
        <v>166</v>
      </c>
      <c r="D171" s="178" t="s">
        <v>548</v>
      </c>
      <c r="E171" s="330">
        <v>7917378.3160199998</v>
      </c>
      <c r="F171" s="331">
        <v>80.773650276749166</v>
      </c>
      <c r="G171" s="331">
        <v>0</v>
      </c>
      <c r="H171" s="331">
        <v>17.501152225022857</v>
      </c>
      <c r="I171" s="331">
        <v>6.0612480302229895E-6</v>
      </c>
      <c r="J171" s="331">
        <v>1.7251914369799481</v>
      </c>
      <c r="K171" s="177">
        <f t="shared" si="56"/>
        <v>1.1027405621309454</v>
      </c>
      <c r="L171" s="177">
        <f t="shared" si="57"/>
        <v>0</v>
      </c>
      <c r="M171" s="177">
        <f t="shared" si="58"/>
        <v>0.23892977940748417</v>
      </c>
      <c r="N171" s="177">
        <f t="shared" si="59"/>
        <v>8.2749560496056734E-8</v>
      </c>
      <c r="O171" s="177">
        <f t="shared" si="60"/>
        <v>2.3552712654195618E-2</v>
      </c>
      <c r="P171" s="202">
        <f t="shared" si="61"/>
        <v>100.00000000000001</v>
      </c>
      <c r="Q171" s="233">
        <f>VLOOKUP(B:B,'پیوست 4'!$C$14:$J$176,8,0)</f>
        <v>6663120.3568940004</v>
      </c>
      <c r="R171" s="1">
        <f t="shared" si="62"/>
        <v>0.84158165631821114</v>
      </c>
      <c r="S171" s="229">
        <f t="shared" si="63"/>
        <v>84.15816563182112</v>
      </c>
      <c r="T171" s="229">
        <f t="shared" si="64"/>
        <v>3.3845153550719544</v>
      </c>
      <c r="U171" s="229" t="str">
        <f>VLOOKUP(D171:D331,پیوست1!$E$5:G301,3,0)</f>
        <v>در سهام و قابل معامله</v>
      </c>
    </row>
    <row r="172" spans="1:21" x14ac:dyDescent="0.55000000000000004">
      <c r="A172" s="302">
        <v>11297</v>
      </c>
      <c r="B172" s="188">
        <v>177</v>
      </c>
      <c r="C172" s="176">
        <v>167</v>
      </c>
      <c r="D172" s="176" t="s">
        <v>558</v>
      </c>
      <c r="E172" s="332">
        <v>6485111.6848560004</v>
      </c>
      <c r="F172" s="333">
        <v>80.633611992126717</v>
      </c>
      <c r="G172" s="333">
        <v>0</v>
      </c>
      <c r="H172" s="333">
        <v>17.783122753027065</v>
      </c>
      <c r="I172" s="333">
        <v>8.3951820742966046E-3</v>
      </c>
      <c r="J172" s="333">
        <v>1.574870072771926</v>
      </c>
      <c r="K172" s="177">
        <f t="shared" si="56"/>
        <v>0.90168701759436887</v>
      </c>
      <c r="L172" s="177">
        <f t="shared" si="57"/>
        <v>0</v>
      </c>
      <c r="M172" s="177">
        <f t="shared" si="58"/>
        <v>0.19886013440967049</v>
      </c>
      <c r="N172" s="177">
        <f t="shared" si="59"/>
        <v>9.3879295491232015E-5</v>
      </c>
      <c r="O172" s="177">
        <f t="shared" si="60"/>
        <v>1.7611016844377519E-2</v>
      </c>
      <c r="P172" s="202">
        <f t="shared" si="61"/>
        <v>100</v>
      </c>
      <c r="Q172" s="233">
        <f>VLOOKUP(B:B,'پیوست 4'!$C$14:$J$176,8,0)</f>
        <v>5294679.5993849998</v>
      </c>
      <c r="R172" s="1">
        <f t="shared" si="62"/>
        <v>0.81643614739112491</v>
      </c>
      <c r="S172" s="229">
        <f t="shared" si="63"/>
        <v>81.643614739112493</v>
      </c>
      <c r="T172" s="229">
        <f t="shared" si="64"/>
        <v>1.0100027469857764</v>
      </c>
      <c r="U172" s="229" t="str">
        <f>VLOOKUP(D172:D331,پیوست1!$E$5:G305,3,0)</f>
        <v>در سهام</v>
      </c>
    </row>
    <row r="173" spans="1:21" x14ac:dyDescent="0.55000000000000004">
      <c r="A173" s="302">
        <v>11186</v>
      </c>
      <c r="B173" s="188">
        <v>142</v>
      </c>
      <c r="C173" s="178">
        <v>168</v>
      </c>
      <c r="D173" s="178" t="s">
        <v>545</v>
      </c>
      <c r="E173" s="330">
        <v>1394105.5015400001</v>
      </c>
      <c r="F173" s="331">
        <v>80.335632426275779</v>
      </c>
      <c r="G173" s="331">
        <v>0</v>
      </c>
      <c r="H173" s="331">
        <v>0</v>
      </c>
      <c r="I173" s="331">
        <v>15.847591342619609</v>
      </c>
      <c r="J173" s="331">
        <v>3.8167762311046176</v>
      </c>
      <c r="K173" s="177">
        <f t="shared" si="56"/>
        <v>0.19311948761190337</v>
      </c>
      <c r="L173" s="177">
        <f t="shared" si="57"/>
        <v>0</v>
      </c>
      <c r="M173" s="177">
        <f t="shared" si="58"/>
        <v>0</v>
      </c>
      <c r="N173" s="177">
        <f t="shared" si="59"/>
        <v>3.8096155187153646E-2</v>
      </c>
      <c r="O173" s="177">
        <f t="shared" si="60"/>
        <v>9.175179777873143E-3</v>
      </c>
      <c r="P173" s="202">
        <f t="shared" si="61"/>
        <v>100</v>
      </c>
      <c r="Q173" s="233">
        <f>VLOOKUP(B:B,'پیوست 4'!$C$14:$J$176,8,0)</f>
        <v>1470571.9964370001</v>
      </c>
      <c r="R173" s="1">
        <f t="shared" si="62"/>
        <v>1.054849862375933</v>
      </c>
      <c r="S173" s="229">
        <f t="shared" si="63"/>
        <v>105.4849862375933</v>
      </c>
      <c r="T173" s="229">
        <f t="shared" si="64"/>
        <v>25.149353811317525</v>
      </c>
      <c r="U173" s="229" t="str">
        <f>VLOOKUP(D173:D333,پیوست1!$E$5:G327,3,0)</f>
        <v>در سهام</v>
      </c>
    </row>
    <row r="174" spans="1:21" x14ac:dyDescent="0.55000000000000004">
      <c r="A174" s="302">
        <v>11195</v>
      </c>
      <c r="B174" s="188">
        <v>148</v>
      </c>
      <c r="C174" s="176">
        <v>169</v>
      </c>
      <c r="D174" s="176" t="s">
        <v>547</v>
      </c>
      <c r="E174" s="332">
        <v>2839606.134544</v>
      </c>
      <c r="F174" s="333">
        <v>79.692633512081301</v>
      </c>
      <c r="G174" s="333">
        <v>6.8883094859336262</v>
      </c>
      <c r="H174" s="333">
        <v>12.354660621063148</v>
      </c>
      <c r="I174" s="333">
        <v>2.7592559936647147E-3</v>
      </c>
      <c r="J174" s="333">
        <v>1.0616371249282646</v>
      </c>
      <c r="K174" s="177">
        <f t="shared" si="56"/>
        <v>0.39021011856521248</v>
      </c>
      <c r="L174" s="177">
        <f t="shared" si="57"/>
        <v>3.3728187195778365E-2</v>
      </c>
      <c r="M174" s="177">
        <f t="shared" si="58"/>
        <v>6.0493842069445081E-2</v>
      </c>
      <c r="N174" s="177">
        <f t="shared" si="59"/>
        <v>1.3510528652268177E-5</v>
      </c>
      <c r="O174" s="177">
        <f t="shared" si="60"/>
        <v>5.1982414200013594E-3</v>
      </c>
      <c r="P174" s="202">
        <f t="shared" si="61"/>
        <v>100.00000000000001</v>
      </c>
      <c r="Q174" s="233">
        <f>VLOOKUP(B:B,'پیوست 4'!$C$14:$J$176,8,0)</f>
        <v>2320365.880754</v>
      </c>
      <c r="R174" s="1">
        <f t="shared" si="62"/>
        <v>0.81714356527357535</v>
      </c>
      <c r="S174" s="229">
        <f t="shared" si="63"/>
        <v>81.714356527357538</v>
      </c>
      <c r="T174" s="229">
        <f t="shared" si="64"/>
        <v>2.0217230152762369</v>
      </c>
      <c r="U174" s="229" t="str">
        <f>VLOOKUP(D174:D334,پیوست1!$E$5:G286,3,0)</f>
        <v>در سهام و قابل معامله</v>
      </c>
    </row>
    <row r="175" spans="1:21" x14ac:dyDescent="0.55000000000000004">
      <c r="A175" s="302">
        <v>11132</v>
      </c>
      <c r="B175" s="188">
        <v>126</v>
      </c>
      <c r="C175" s="178">
        <v>170</v>
      </c>
      <c r="D175" s="178" t="s">
        <v>539</v>
      </c>
      <c r="E175" s="330">
        <v>26598399.525460001</v>
      </c>
      <c r="F175" s="331">
        <v>76.796514494007226</v>
      </c>
      <c r="G175" s="331">
        <v>0.25087219674476557</v>
      </c>
      <c r="H175" s="331">
        <v>21.46330134095107</v>
      </c>
      <c r="I175" s="331">
        <v>5.0430332981787256E-4</v>
      </c>
      <c r="J175" s="331">
        <v>1.4888076649671091</v>
      </c>
      <c r="K175" s="177">
        <f t="shared" ref="K175:K181" si="65">E175/$E$182*F175</f>
        <v>3.522242532822232</v>
      </c>
      <c r="L175" s="177">
        <f t="shared" ref="L175:L181" si="66">E175/$E$182*G175</f>
        <v>1.1506156594462556E-2</v>
      </c>
      <c r="M175" s="177">
        <f t="shared" ref="M175:M181" si="67">E175/$E$182*H175</f>
        <v>0.98440604207079774</v>
      </c>
      <c r="N175" s="177">
        <f t="shared" ref="N175:N181" si="68">E175/$E$182*I175</f>
        <v>2.312967781717489E-5</v>
      </c>
      <c r="O175" s="177">
        <f t="shared" ref="O175:O181" si="69">E175/$E$182*J175</f>
        <v>6.828358963020531E-2</v>
      </c>
      <c r="P175" s="202">
        <f t="shared" ref="P175:P181" si="70">SUM(F175:J175)</f>
        <v>100</v>
      </c>
      <c r="Q175" s="233">
        <f>VLOOKUP(B:B,'پیوست 4'!$C$14:$J$176,8,0)</f>
        <v>20634263.346420001</v>
      </c>
      <c r="R175" s="1">
        <f t="shared" si="62"/>
        <v>0.77577086270430951</v>
      </c>
      <c r="S175" s="229">
        <f t="shared" si="63"/>
        <v>77.577086270430954</v>
      </c>
      <c r="T175" s="229">
        <f t="shared" si="64"/>
        <v>0.78057177642372721</v>
      </c>
      <c r="U175" s="229" t="str">
        <f>VLOOKUP(D175:D335,پیوست1!$E$5:G335,3,0)</f>
        <v>در سهام</v>
      </c>
    </row>
    <row r="176" spans="1:21" x14ac:dyDescent="0.55000000000000004">
      <c r="A176" s="302">
        <v>10789</v>
      </c>
      <c r="B176" s="188">
        <v>43</v>
      </c>
      <c r="C176" s="176">
        <v>171</v>
      </c>
      <c r="D176" s="176" t="s">
        <v>522</v>
      </c>
      <c r="E176" s="332">
        <v>1386388.8352649999</v>
      </c>
      <c r="F176" s="333">
        <v>75.401237715839713</v>
      </c>
      <c r="G176" s="333">
        <v>21.045350635868441</v>
      </c>
      <c r="H176" s="333">
        <v>2.853421576299954</v>
      </c>
      <c r="I176" s="333">
        <v>0</v>
      </c>
      <c r="J176" s="333">
        <v>0.69999007199189056</v>
      </c>
      <c r="K176" s="177">
        <f t="shared" si="65"/>
        <v>0.18025435644753085</v>
      </c>
      <c r="L176" s="177">
        <f t="shared" si="66"/>
        <v>5.0311059208039861E-2</v>
      </c>
      <c r="M176" s="177">
        <f t="shared" si="67"/>
        <v>6.8213955830250025E-3</v>
      </c>
      <c r="N176" s="177">
        <f t="shared" si="68"/>
        <v>0</v>
      </c>
      <c r="O176" s="177">
        <f t="shared" si="69"/>
        <v>1.6733977288552239E-3</v>
      </c>
      <c r="P176" s="202">
        <f t="shared" si="70"/>
        <v>100</v>
      </c>
      <c r="Q176" s="233">
        <f>VLOOKUP(B:B,'پیوست 4'!$C$14:$J$176,8,0)</f>
        <v>1067468.6830750001</v>
      </c>
      <c r="R176" s="1">
        <f t="shared" si="62"/>
        <v>0.76996341568991344</v>
      </c>
      <c r="S176" s="229">
        <f t="shared" si="63"/>
        <v>76.99634156899134</v>
      </c>
      <c r="T176" s="229">
        <f t="shared" si="64"/>
        <v>1.5951038531516275</v>
      </c>
      <c r="U176" s="229" t="str">
        <f>VLOOKUP(D176:D336,پیوست1!$E$5:G342,3,0)</f>
        <v>در سهام</v>
      </c>
    </row>
    <row r="177" spans="1:23" x14ac:dyDescent="0.55000000000000004">
      <c r="A177" s="302">
        <v>10600</v>
      </c>
      <c r="B177" s="188">
        <v>20</v>
      </c>
      <c r="C177" s="178">
        <v>172</v>
      </c>
      <c r="D177" s="178" t="s">
        <v>511</v>
      </c>
      <c r="E177" s="330">
        <v>19321346.90055</v>
      </c>
      <c r="F177" s="331">
        <v>75.064571363562962</v>
      </c>
      <c r="G177" s="331">
        <v>17.702941760767199</v>
      </c>
      <c r="H177" s="331">
        <v>5.8517843898292936</v>
      </c>
      <c r="I177" s="331">
        <v>2.5559520938824215E-6</v>
      </c>
      <c r="J177" s="331">
        <v>1.380699929888455</v>
      </c>
      <c r="K177" s="177">
        <f t="shared" si="65"/>
        <v>2.5008903428241909</v>
      </c>
      <c r="L177" s="177">
        <f t="shared" si="66"/>
        <v>0.58980042495216789</v>
      </c>
      <c r="M177" s="177">
        <f t="shared" si="67"/>
        <v>0.1949610955337745</v>
      </c>
      <c r="N177" s="177">
        <f t="shared" si="68"/>
        <v>8.5155430747115811E-8</v>
      </c>
      <c r="O177" s="177">
        <f t="shared" si="69"/>
        <v>4.6000117742258671E-2</v>
      </c>
      <c r="P177" s="202">
        <f t="shared" si="70"/>
        <v>100</v>
      </c>
      <c r="Q177" s="233">
        <f>VLOOKUP(B:B,'پیوست 4'!$C$14:$J$176,8,0)</f>
        <v>14684268.054802001</v>
      </c>
      <c r="R177" s="1">
        <f t="shared" si="62"/>
        <v>0.76000229851387835</v>
      </c>
      <c r="S177" s="229">
        <f t="shared" si="63"/>
        <v>76.000229851387829</v>
      </c>
      <c r="T177" s="229">
        <f t="shared" si="64"/>
        <v>0.93565848782486682</v>
      </c>
      <c r="U177" s="229" t="str">
        <f>VLOOKUP(D177:D337,پیوست1!$E$5:G324,3,0)</f>
        <v>در سهام</v>
      </c>
    </row>
    <row r="178" spans="1:23" x14ac:dyDescent="0.55000000000000004">
      <c r="A178" s="302">
        <v>10782</v>
      </c>
      <c r="B178" s="188">
        <v>45</v>
      </c>
      <c r="C178" s="176">
        <v>173</v>
      </c>
      <c r="D178" s="176" t="s">
        <v>518</v>
      </c>
      <c r="E178" s="332">
        <v>2185691.0452080001</v>
      </c>
      <c r="F178" s="333">
        <v>73.973750526449464</v>
      </c>
      <c r="G178" s="333">
        <v>2.6476239603397071</v>
      </c>
      <c r="H178" s="333">
        <v>1.4259418059993376</v>
      </c>
      <c r="I178" s="333">
        <v>20.41283491311447</v>
      </c>
      <c r="J178" s="333">
        <v>1.5398487940970211</v>
      </c>
      <c r="K178" s="177">
        <f t="shared" si="65"/>
        <v>0.27879735793214794</v>
      </c>
      <c r="L178" s="177">
        <f t="shared" si="66"/>
        <v>9.978547250712037E-3</v>
      </c>
      <c r="M178" s="177">
        <f t="shared" si="67"/>
        <v>5.3741875360972325E-3</v>
      </c>
      <c r="N178" s="177">
        <f t="shared" si="68"/>
        <v>7.6933295948629452E-2</v>
      </c>
      <c r="O178" s="177">
        <f t="shared" si="69"/>
        <v>5.8034880258741837E-3</v>
      </c>
      <c r="P178" s="202">
        <f t="shared" si="70"/>
        <v>100</v>
      </c>
      <c r="Q178" s="233">
        <f>VLOOKUP(B:B,'پیوست 4'!$C$14:$J$176,8,0)</f>
        <v>1969901.3305820001</v>
      </c>
      <c r="R178" s="1">
        <f t="shared" si="62"/>
        <v>0.90127162981286568</v>
      </c>
      <c r="S178" s="229">
        <f t="shared" si="63"/>
        <v>90.127162981286574</v>
      </c>
      <c r="T178" s="229">
        <f t="shared" si="64"/>
        <v>16.15341245483711</v>
      </c>
      <c r="U178" s="229" t="str">
        <f>VLOOKUP(D178:D338,پیوست1!$E$5:G318,3,0)</f>
        <v>در سهام</v>
      </c>
    </row>
    <row r="179" spans="1:23" x14ac:dyDescent="0.55000000000000004">
      <c r="A179" s="302">
        <v>11334</v>
      </c>
      <c r="B179" s="188">
        <v>194</v>
      </c>
      <c r="C179" s="178">
        <v>174</v>
      </c>
      <c r="D179" s="178" t="s">
        <v>563</v>
      </c>
      <c r="E179" s="330">
        <v>2089400.1190440001</v>
      </c>
      <c r="F179" s="331">
        <v>68.709999999999994</v>
      </c>
      <c r="G179" s="331">
        <v>0</v>
      </c>
      <c r="H179" s="331">
        <v>0</v>
      </c>
      <c r="I179" s="331">
        <v>27.58</v>
      </c>
      <c r="J179" s="331">
        <v>3.71</v>
      </c>
      <c r="K179" s="177">
        <f t="shared" si="65"/>
        <v>0.24755049902866605</v>
      </c>
      <c r="L179" s="177">
        <f t="shared" si="66"/>
        <v>0</v>
      </c>
      <c r="M179" s="177">
        <f t="shared" si="67"/>
        <v>0</v>
      </c>
      <c r="N179" s="177">
        <f t="shared" si="68"/>
        <v>9.9366071360946148E-2</v>
      </c>
      <c r="O179" s="177">
        <f t="shared" si="69"/>
        <v>1.3366501985101894E-2</v>
      </c>
      <c r="P179" s="202">
        <f t="shared" si="70"/>
        <v>99.999999999999986</v>
      </c>
      <c r="Q179" s="233">
        <f>VLOOKUP(B:B,'پیوست 4'!$C$14:$J$176,8,0)</f>
        <v>1917103.1317179999</v>
      </c>
      <c r="R179" s="1">
        <f t="shared" si="62"/>
        <v>0.91753758135859864</v>
      </c>
      <c r="S179" s="229">
        <f t="shared" si="63"/>
        <v>91.753758135859869</v>
      </c>
      <c r="T179" s="229">
        <f t="shared" si="64"/>
        <v>23.043758135859875</v>
      </c>
      <c r="U179" s="229" t="str">
        <f>VLOOKUP(D179:D339,پیوست1!$E$5:G332,3,0)</f>
        <v>در سهام</v>
      </c>
    </row>
    <row r="180" spans="1:23" x14ac:dyDescent="0.55000000000000004">
      <c r="A180" s="302">
        <v>10864</v>
      </c>
      <c r="B180" s="188">
        <v>64</v>
      </c>
      <c r="C180" s="176">
        <v>175</v>
      </c>
      <c r="D180" s="176" t="s">
        <v>531</v>
      </c>
      <c r="E180" s="332">
        <v>1483255.835338</v>
      </c>
      <c r="F180" s="333">
        <v>66.917005447056439</v>
      </c>
      <c r="G180" s="333">
        <v>14.756480189179861</v>
      </c>
      <c r="H180" s="333">
        <v>17.865685740850637</v>
      </c>
      <c r="I180" s="333">
        <v>1.244973881219473E-2</v>
      </c>
      <c r="J180" s="333">
        <v>0.44837888410086862</v>
      </c>
      <c r="K180" s="177">
        <f t="shared" si="65"/>
        <v>0.17114917342145908</v>
      </c>
      <c r="L180" s="177">
        <f t="shared" si="66"/>
        <v>3.7741667758675296E-2</v>
      </c>
      <c r="M180" s="177">
        <f t="shared" si="67"/>
        <v>4.569387596958939E-2</v>
      </c>
      <c r="N180" s="177">
        <f t="shared" si="68"/>
        <v>3.1841868786343223E-5</v>
      </c>
      <c r="O180" s="177">
        <f t="shared" si="69"/>
        <v>1.1467888450898322E-3</v>
      </c>
      <c r="P180" s="202">
        <f t="shared" si="70"/>
        <v>100</v>
      </c>
      <c r="Q180" s="233">
        <f>VLOOKUP(B:B,'پیوست 4'!$C$14:$J$176,8,0)</f>
        <v>1103451.8641570001</v>
      </c>
      <c r="R180" s="1">
        <f t="shared" si="62"/>
        <v>0.74393900085722486</v>
      </c>
      <c r="S180" s="229">
        <f t="shared" si="63"/>
        <v>74.393900085722493</v>
      </c>
      <c r="T180" s="229">
        <f t="shared" si="64"/>
        <v>7.4768946386660531</v>
      </c>
      <c r="U180" s="229" t="str">
        <f>VLOOKUP(D180:D339,پیوست1!$E$5:G334,3,0)</f>
        <v>در سهام</v>
      </c>
    </row>
    <row r="181" spans="1:23" x14ac:dyDescent="0.55000000000000004">
      <c r="A181" s="302">
        <v>11736</v>
      </c>
      <c r="B181" s="188">
        <v>284</v>
      </c>
      <c r="C181" s="178">
        <v>176</v>
      </c>
      <c r="D181" s="178" t="s">
        <v>649</v>
      </c>
      <c r="E181" s="330">
        <v>4280000</v>
      </c>
      <c r="F181" s="331">
        <v>59.01</v>
      </c>
      <c r="G181" s="331">
        <v>3.99</v>
      </c>
      <c r="H181" s="331">
        <v>0</v>
      </c>
      <c r="I181" s="331">
        <v>36.979999999999997</v>
      </c>
      <c r="J181" s="331">
        <v>0.02</v>
      </c>
      <c r="K181" s="177">
        <f t="shared" si="65"/>
        <v>0.43550347643894349</v>
      </c>
      <c r="L181" s="177">
        <f t="shared" si="66"/>
        <v>2.9446854278789777E-2</v>
      </c>
      <c r="M181" s="177">
        <f t="shared" si="67"/>
        <v>0</v>
      </c>
      <c r="N181" s="177">
        <f t="shared" si="68"/>
        <v>0.27291846396732977</v>
      </c>
      <c r="O181" s="177">
        <f t="shared" si="69"/>
        <v>1.4760327959293122E-4</v>
      </c>
      <c r="P181" s="202">
        <f t="shared" si="70"/>
        <v>99.999999999999986</v>
      </c>
      <c r="Q181" s="233"/>
    </row>
    <row r="182" spans="1:23" x14ac:dyDescent="0.55000000000000004">
      <c r="B182" s="190"/>
      <c r="C182" s="118"/>
      <c r="D182" s="368" t="s">
        <v>403</v>
      </c>
      <c r="E182" s="90">
        <f>SUM(E111:E181)</f>
        <v>579932913.65932107</v>
      </c>
      <c r="F182" s="335">
        <f>K182</f>
        <v>92.140016164383113</v>
      </c>
      <c r="G182" s="335">
        <f>L182</f>
        <v>1.5278204652154566</v>
      </c>
      <c r="H182" s="335">
        <f>M182</f>
        <v>4.3606717679069327</v>
      </c>
      <c r="I182" s="335">
        <f>N182</f>
        <v>0.72166296658862228</v>
      </c>
      <c r="J182" s="335">
        <f>O182</f>
        <v>1.2498286359058692</v>
      </c>
      <c r="K182" s="186">
        <f>SUM(K111:K181)</f>
        <v>92.140016164383113</v>
      </c>
      <c r="L182" s="186">
        <f>SUM(L111:L181)</f>
        <v>1.5278204652154566</v>
      </c>
      <c r="M182" s="186">
        <f>SUM(M111:M181)</f>
        <v>4.3606717679069327</v>
      </c>
      <c r="N182" s="186">
        <f>SUM(N111:N181)</f>
        <v>0.72166296658862228</v>
      </c>
      <c r="O182" s="186">
        <f>SUM(O111:O181)</f>
        <v>1.2498286359058692</v>
      </c>
      <c r="P182" s="185">
        <f>K182+L182+M182+N182+O182</f>
        <v>100</v>
      </c>
      <c r="Q182" s="233"/>
      <c r="R182" s="1">
        <f t="shared" ref="R182:R185" si="71">Q182/E182</f>
        <v>0</v>
      </c>
      <c r="S182" s="229">
        <f t="shared" ref="S182:S185" si="72">R182*100</f>
        <v>0</v>
      </c>
      <c r="T182" s="246">
        <f t="shared" ref="T182:T185" si="73">S182-F182</f>
        <v>-92.140016164383113</v>
      </c>
      <c r="U182" s="229" t="e">
        <f>VLOOKUP(D182:D346,پیوست1!$E$5:G347,3,0)</f>
        <v>#N/A</v>
      </c>
      <c r="V182" s="303">
        <f t="shared" ref="V182:V185" si="74">100-P182</f>
        <v>0</v>
      </c>
    </row>
    <row r="183" spans="1:23" ht="21.75" x14ac:dyDescent="0.55000000000000004">
      <c r="B183" s="190"/>
      <c r="C183" s="406" t="s">
        <v>55</v>
      </c>
      <c r="D183" s="406"/>
      <c r="E183" s="88">
        <f>E88+E110+E182</f>
        <v>3150734132.1955891</v>
      </c>
      <c r="F183" s="336">
        <f t="shared" ref="F183:I183" si="75">K183</f>
        <v>25.569710052207178</v>
      </c>
      <c r="G183" s="336">
        <f t="shared" si="75"/>
        <v>31.679566230836578</v>
      </c>
      <c r="H183" s="336">
        <f t="shared" si="75"/>
        <v>41.199977033377543</v>
      </c>
      <c r="I183" s="337">
        <f t="shared" si="75"/>
        <v>0.20736296072897037</v>
      </c>
      <c r="J183" s="335">
        <f>O183</f>
        <v>1.3417737823847609</v>
      </c>
      <c r="K183" s="186">
        <f>(K88*($E$88/$E$183))+(K110*($E$110/$E$183))+(K182*($E$182/$E$183))</f>
        <v>25.569710052207178</v>
      </c>
      <c r="L183" s="186">
        <f>(L88*($E$88/$E$183))+(L110*($E$110/$E$183))+(L182*($E$182/$E$183))</f>
        <v>31.679566230836578</v>
      </c>
      <c r="M183" s="186">
        <f>(M88*($E$88/$E$183))+(M110*($E$110/$E$183))+(M182*($E$182/$E$183))</f>
        <v>41.199977033377543</v>
      </c>
      <c r="N183" s="186">
        <f>(N88*($E$88/$E$183))+(N110*($E$110/$E$183))+(N182*($E$182/$E$183))</f>
        <v>0.20736296072897037</v>
      </c>
      <c r="O183" s="186">
        <f>(O88*($E$88/$E$183))+(O110*($E$110/$E$183))+(O182*($E$182/$E$183))</f>
        <v>1.3417737823847609</v>
      </c>
      <c r="P183" s="185">
        <f>K183+L183+M183+N183+O183</f>
        <v>99.998390059535041</v>
      </c>
      <c r="Q183" s="233"/>
      <c r="R183" s="1">
        <f t="shared" si="71"/>
        <v>0</v>
      </c>
      <c r="S183" s="229">
        <f t="shared" si="72"/>
        <v>0</v>
      </c>
      <c r="T183" s="246">
        <f t="shared" si="73"/>
        <v>-25.569710052207178</v>
      </c>
      <c r="U183" s="229" t="e">
        <f>VLOOKUP(D183:D347,پیوست1!$E$5:G348,3,0)</f>
        <v>#N/A</v>
      </c>
      <c r="V183" s="303">
        <f t="shared" si="74"/>
        <v>1.6099404649594362E-3</v>
      </c>
    </row>
    <row r="184" spans="1:23" s="230" customFormat="1" ht="21" x14ac:dyDescent="0.55000000000000004">
      <c r="A184" s="302"/>
      <c r="B184" s="191"/>
      <c r="C184" s="59"/>
      <c r="D184" s="407" t="s">
        <v>56</v>
      </c>
      <c r="E184" s="407"/>
      <c r="F184" s="407"/>
      <c r="G184" s="407"/>
      <c r="H184" s="407"/>
      <c r="I184" s="407"/>
      <c r="J184" s="407"/>
      <c r="K184" s="86"/>
      <c r="L184" s="86"/>
      <c r="M184" s="86"/>
      <c r="N184" s="86"/>
      <c r="O184" s="86"/>
      <c r="P184" s="203"/>
      <c r="Q184" s="233"/>
      <c r="R184" s="1" t="e">
        <f t="shared" si="71"/>
        <v>#DIV/0!</v>
      </c>
      <c r="S184" s="229" t="e">
        <f t="shared" si="72"/>
        <v>#DIV/0!</v>
      </c>
      <c r="T184" s="246" t="e">
        <f t="shared" si="73"/>
        <v>#DIV/0!</v>
      </c>
      <c r="U184" s="229" t="e">
        <f>VLOOKUP(D184:D348,پیوست1!$E$5:G349,3,0)</f>
        <v>#N/A</v>
      </c>
      <c r="V184" s="303">
        <f t="shared" si="74"/>
        <v>100</v>
      </c>
    </row>
    <row r="185" spans="1:23" s="230" customFormat="1" ht="42" customHeight="1" x14ac:dyDescent="0.55000000000000004">
      <c r="A185" s="302"/>
      <c r="B185" s="191"/>
      <c r="C185" s="59"/>
      <c r="D185" s="405" t="s">
        <v>57</v>
      </c>
      <c r="E185" s="405"/>
      <c r="F185" s="405"/>
      <c r="G185" s="405"/>
      <c r="H185" s="405"/>
      <c r="I185" s="405"/>
      <c r="J185" s="405"/>
      <c r="K185" s="86"/>
      <c r="L185" s="86"/>
      <c r="M185" s="86"/>
      <c r="N185" s="86"/>
      <c r="O185" s="86"/>
      <c r="P185" s="203"/>
      <c r="Q185" s="233"/>
      <c r="R185" s="1" t="e">
        <f t="shared" si="71"/>
        <v>#DIV/0!</v>
      </c>
      <c r="S185" s="229" t="e">
        <f t="shared" si="72"/>
        <v>#DIV/0!</v>
      </c>
      <c r="T185" s="246" t="e">
        <f t="shared" si="73"/>
        <v>#DIV/0!</v>
      </c>
      <c r="U185" s="229" t="e">
        <f>VLOOKUP(D185:D349,پیوست1!$E$5:G350,3,0)</f>
        <v>#N/A</v>
      </c>
      <c r="V185" s="303">
        <f t="shared" si="74"/>
        <v>100</v>
      </c>
    </row>
    <row r="187" spans="1:23" x14ac:dyDescent="0.55000000000000004">
      <c r="F187" s="459"/>
      <c r="G187" s="459"/>
      <c r="H187" s="459"/>
      <c r="I187" s="459"/>
      <c r="J187" s="459"/>
    </row>
    <row r="188" spans="1:23" ht="18" x14ac:dyDescent="0.25">
      <c r="F188" s="458"/>
      <c r="G188" s="458"/>
      <c r="H188" s="458"/>
      <c r="I188" s="458"/>
      <c r="J188" s="458"/>
      <c r="K188" s="458">
        <f t="shared" ref="F188:W188" si="76">($E$183*L183+$E$187*L187)/($E$183+$E$187)</f>
        <v>31.679566230836578</v>
      </c>
      <c r="L188" s="458">
        <f t="shared" si="76"/>
        <v>41.199977033377543</v>
      </c>
      <c r="M188" s="458">
        <f t="shared" si="76"/>
        <v>0.20736296072897037</v>
      </c>
      <c r="N188" s="458">
        <f t="shared" si="76"/>
        <v>1.3417737823847609</v>
      </c>
      <c r="O188" s="458">
        <f t="shared" si="76"/>
        <v>99.998390059535055</v>
      </c>
      <c r="P188" s="458">
        <f t="shared" si="76"/>
        <v>0</v>
      </c>
      <c r="Q188" s="458">
        <f t="shared" si="76"/>
        <v>0</v>
      </c>
      <c r="R188" s="458">
        <f t="shared" si="76"/>
        <v>0</v>
      </c>
      <c r="S188" s="458">
        <f t="shared" si="76"/>
        <v>-25.569710052207178</v>
      </c>
      <c r="T188" s="458" t="e">
        <f t="shared" si="76"/>
        <v>#N/A</v>
      </c>
      <c r="U188" s="458">
        <f t="shared" si="76"/>
        <v>1.609940464959436E-3</v>
      </c>
      <c r="V188" s="458">
        <f t="shared" si="76"/>
        <v>0</v>
      </c>
      <c r="W188" s="458">
        <f t="shared" si="76"/>
        <v>0</v>
      </c>
    </row>
  </sheetData>
  <sortState ref="A111:U181">
    <sortCondition descending="1" ref="F111:F181"/>
  </sortState>
  <mergeCells count="11">
    <mergeCell ref="G1:J1"/>
    <mergeCell ref="C1:E1"/>
    <mergeCell ref="A2:A3"/>
    <mergeCell ref="B2:B3"/>
    <mergeCell ref="C2:C3"/>
    <mergeCell ref="E2:E3"/>
    <mergeCell ref="D185:J185"/>
    <mergeCell ref="C183:D183"/>
    <mergeCell ref="D184:J184"/>
    <mergeCell ref="D2:D3"/>
    <mergeCell ref="F2:J2"/>
  </mergeCells>
  <printOptions horizontalCentered="1" verticalCentered="1"/>
  <pageMargins left="0.7" right="0.7" top="0.75" bottom="0.75" header="0.3" footer="0.3"/>
  <pageSetup paperSize="9" scale="72" fitToHeight="0" orientation="portrait" r:id="rId1"/>
  <rowBreaks count="4" manualBreakCount="4">
    <brk id="43" min="2" max="9" man="1"/>
    <brk id="88" min="2" max="9" man="1"/>
    <brk id="129" min="2" max="9" man="1"/>
    <brk id="159" min="2" max="9" man="1"/>
  </rowBreaks>
  <colBreaks count="1" manualBreakCount="1">
    <brk id="10" max="185" man="1"/>
  </colBreaks>
  <ignoredErrors>
    <ignoredError sqref="F88:J8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7"/>
  <sheetViews>
    <sheetView rightToLeft="1" view="pageBreakPreview" topLeftCell="B1" zoomScale="130" zoomScaleNormal="100" zoomScaleSheetLayoutView="130" workbookViewId="0">
      <pane ySplit="4" topLeftCell="A170" activePane="bottomLeft" state="frozen"/>
      <selection activeCell="B1" sqref="B1"/>
      <selection pane="bottomLeft" activeCell="N184" sqref="N184"/>
    </sheetView>
  </sheetViews>
  <sheetFormatPr defaultColWidth="9.140625" defaultRowHeight="15.75" x14ac:dyDescent="0.4"/>
  <cols>
    <col min="1" max="1" width="3.5703125" style="243" hidden="1" customWidth="1"/>
    <col min="2" max="2" width="4" style="14" bestFit="1" customWidth="1"/>
    <col min="3" max="3" width="26" style="64" bestFit="1" customWidth="1"/>
    <col min="4" max="4" width="11.42578125" style="15" bestFit="1" customWidth="1"/>
    <col min="5" max="5" width="11" style="15" bestFit="1" customWidth="1"/>
    <col min="6" max="6" width="12.28515625" style="25" customWidth="1"/>
    <col min="7" max="7" width="12.5703125" style="15" bestFit="1" customWidth="1"/>
    <col min="8" max="8" width="11" style="15" bestFit="1" customWidth="1"/>
    <col min="9" max="9" width="11.28515625" style="15" bestFit="1" customWidth="1"/>
    <col min="10" max="10" width="12.28515625" style="15" bestFit="1" customWidth="1"/>
    <col min="11" max="11" width="11.28515625" style="15" customWidth="1"/>
    <col min="12" max="12" width="14.42578125" style="64" customWidth="1"/>
    <col min="13" max="13" width="12.140625" style="64" bestFit="1" customWidth="1"/>
    <col min="14" max="14" width="13.5703125" style="64" bestFit="1" customWidth="1"/>
    <col min="15" max="15" width="11.42578125" style="64" bestFit="1" customWidth="1"/>
    <col min="16" max="16" width="11.5703125" style="64" bestFit="1" customWidth="1"/>
    <col min="17" max="17" width="12.28515625" style="64" bestFit="1" customWidth="1"/>
    <col min="18" max="16384" width="9.140625" style="13"/>
  </cols>
  <sheetData>
    <row r="1" spans="1:17" ht="21" x14ac:dyDescent="0.4">
      <c r="A1" s="239"/>
      <c r="B1" s="426" t="s">
        <v>243</v>
      </c>
      <c r="C1" s="426"/>
      <c r="D1" s="426"/>
      <c r="E1" s="426"/>
      <c r="F1" s="426"/>
      <c r="G1" s="426"/>
      <c r="H1" s="426"/>
      <c r="I1" s="426"/>
      <c r="J1" s="426"/>
      <c r="K1" s="144" t="s">
        <v>640</v>
      </c>
      <c r="L1" s="144" t="s">
        <v>312</v>
      </c>
      <c r="M1" s="143"/>
      <c r="N1" s="143"/>
      <c r="O1" s="143"/>
      <c r="P1" s="143"/>
      <c r="Q1" s="143"/>
    </row>
    <row r="2" spans="1:17" x14ac:dyDescent="0.4">
      <c r="A2" s="420" t="s">
        <v>162</v>
      </c>
      <c r="B2" s="424" t="s">
        <v>48</v>
      </c>
      <c r="C2" s="425" t="s">
        <v>58</v>
      </c>
      <c r="D2" s="425" t="s">
        <v>59</v>
      </c>
      <c r="E2" s="425"/>
      <c r="F2" s="425"/>
      <c r="G2" s="425"/>
      <c r="H2" s="425"/>
      <c r="I2" s="425"/>
      <c r="J2" s="425"/>
      <c r="K2" s="425"/>
      <c r="L2" s="425" t="s">
        <v>60</v>
      </c>
      <c r="M2" s="425"/>
      <c r="N2" s="425"/>
      <c r="O2" s="425"/>
      <c r="P2" s="425"/>
      <c r="Q2" s="425"/>
    </row>
    <row r="3" spans="1:17" x14ac:dyDescent="0.4">
      <c r="A3" s="420"/>
      <c r="B3" s="424"/>
      <c r="C3" s="425"/>
      <c r="D3" s="427" t="s">
        <v>254</v>
      </c>
      <c r="E3" s="427"/>
      <c r="F3" s="427"/>
      <c r="G3" s="146" t="s">
        <v>640</v>
      </c>
      <c r="H3" s="427" t="s">
        <v>253</v>
      </c>
      <c r="I3" s="427"/>
      <c r="J3" s="141" t="s">
        <v>640</v>
      </c>
      <c r="K3" s="145"/>
      <c r="L3" s="427" t="s">
        <v>254</v>
      </c>
      <c r="M3" s="427"/>
      <c r="N3" s="146" t="s">
        <v>640</v>
      </c>
      <c r="O3" s="139" t="s">
        <v>253</v>
      </c>
      <c r="P3" s="141" t="s">
        <v>640</v>
      </c>
      <c r="Q3" s="142"/>
    </row>
    <row r="4" spans="1:17" s="171" customFormat="1" ht="31.5" x14ac:dyDescent="0.4">
      <c r="A4" s="420"/>
      <c r="B4" s="424"/>
      <c r="C4" s="425"/>
      <c r="D4" s="140" t="s">
        <v>61</v>
      </c>
      <c r="E4" s="170" t="s">
        <v>62</v>
      </c>
      <c r="F4" s="273" t="s">
        <v>63</v>
      </c>
      <c r="G4" s="170" t="s">
        <v>64</v>
      </c>
      <c r="H4" s="170" t="s">
        <v>574</v>
      </c>
      <c r="I4" s="170" t="s">
        <v>62</v>
      </c>
      <c r="J4" s="127" t="s">
        <v>63</v>
      </c>
      <c r="K4" s="170" t="s">
        <v>64</v>
      </c>
      <c r="L4" s="170" t="s">
        <v>65</v>
      </c>
      <c r="M4" s="170" t="s">
        <v>66</v>
      </c>
      <c r="N4" s="127" t="s">
        <v>63</v>
      </c>
      <c r="O4" s="170" t="s">
        <v>65</v>
      </c>
      <c r="P4" s="170" t="s">
        <v>66</v>
      </c>
      <c r="Q4" s="127" t="s">
        <v>63</v>
      </c>
    </row>
    <row r="5" spans="1:17" s="171" customFormat="1" x14ac:dyDescent="0.4">
      <c r="A5" s="240">
        <v>104</v>
      </c>
      <c r="B5" s="104">
        <v>1</v>
      </c>
      <c r="C5" s="104" t="s">
        <v>400</v>
      </c>
      <c r="D5" s="148">
        <v>40383583.961805001</v>
      </c>
      <c r="E5" s="148">
        <v>94233679.917961001</v>
      </c>
      <c r="F5" s="274">
        <f t="shared" ref="F5:F36" si="0">D5-E5</f>
        <v>-53850095.956156</v>
      </c>
      <c r="G5" s="105">
        <f t="shared" ref="G5:G36" si="1">D5+E5</f>
        <v>134617263.87976599</v>
      </c>
      <c r="H5" s="105">
        <v>27617788.334261</v>
      </c>
      <c r="I5" s="105">
        <v>5758725.2231839998</v>
      </c>
      <c r="J5" s="105">
        <f t="shared" ref="J5:J36" si="2">H5-I5</f>
        <v>21859063.111076999</v>
      </c>
      <c r="K5" s="105">
        <f t="shared" ref="K5:K36" si="3">H5+I5</f>
        <v>33376513.557445001</v>
      </c>
      <c r="L5" s="106">
        <v>468164068.53062201</v>
      </c>
      <c r="M5" s="106">
        <v>435281943.626333</v>
      </c>
      <c r="N5" s="106">
        <f t="shared" ref="N5:N36" si="4">L5-M5</f>
        <v>32882124.904289007</v>
      </c>
      <c r="O5" s="106">
        <v>29189282.782658</v>
      </c>
      <c r="P5" s="106">
        <v>30367380.977279998</v>
      </c>
      <c r="Q5" s="106">
        <f t="shared" ref="Q5:Q36" si="5">O5-P5</f>
        <v>-1178098.1946219988</v>
      </c>
    </row>
    <row r="6" spans="1:17" s="171" customFormat="1" x14ac:dyDescent="0.4">
      <c r="A6" s="240">
        <v>123</v>
      </c>
      <c r="B6" s="154">
        <v>2</v>
      </c>
      <c r="C6" s="68" t="s">
        <v>435</v>
      </c>
      <c r="D6" s="155">
        <v>23162437.453382</v>
      </c>
      <c r="E6" s="155">
        <v>38363550.196681999</v>
      </c>
      <c r="F6" s="22">
        <f t="shared" si="0"/>
        <v>-15201112.743299998</v>
      </c>
      <c r="G6" s="22">
        <f t="shared" si="1"/>
        <v>61525987.650063999</v>
      </c>
      <c r="H6" s="22">
        <v>8225355.6969760004</v>
      </c>
      <c r="I6" s="22">
        <v>771920.88854499999</v>
      </c>
      <c r="J6" s="22">
        <f t="shared" si="2"/>
        <v>7453434.8084310004</v>
      </c>
      <c r="K6" s="22">
        <f t="shared" si="3"/>
        <v>8997276.5855210014</v>
      </c>
      <c r="L6" s="63">
        <v>357712005</v>
      </c>
      <c r="M6" s="63">
        <v>263589238</v>
      </c>
      <c r="N6" s="63">
        <f t="shared" si="4"/>
        <v>94122767</v>
      </c>
      <c r="O6" s="63">
        <v>39580106</v>
      </c>
      <c r="P6" s="63">
        <v>21808984</v>
      </c>
      <c r="Q6" s="63">
        <f t="shared" si="5"/>
        <v>17771122</v>
      </c>
    </row>
    <row r="7" spans="1:17" s="171" customFormat="1" x14ac:dyDescent="0.4">
      <c r="A7" s="240">
        <v>132</v>
      </c>
      <c r="B7" s="104">
        <v>3</v>
      </c>
      <c r="C7" s="104" t="s">
        <v>437</v>
      </c>
      <c r="D7" s="148">
        <v>22217950.592083</v>
      </c>
      <c r="E7" s="148">
        <v>31273012.165816002</v>
      </c>
      <c r="F7" s="274">
        <f t="shared" si="0"/>
        <v>-9055061.5737330019</v>
      </c>
      <c r="G7" s="105">
        <f t="shared" si="1"/>
        <v>53490962.757899001</v>
      </c>
      <c r="H7" s="105">
        <v>6376646.3124679998</v>
      </c>
      <c r="I7" s="105">
        <v>622004.97281299997</v>
      </c>
      <c r="J7" s="105">
        <f t="shared" si="2"/>
        <v>5754641.3396549998</v>
      </c>
      <c r="K7" s="105">
        <f t="shared" si="3"/>
        <v>6998651.2852809997</v>
      </c>
      <c r="L7" s="106">
        <v>122363353</v>
      </c>
      <c r="M7" s="106">
        <v>89200424</v>
      </c>
      <c r="N7" s="106">
        <f t="shared" si="4"/>
        <v>33162929</v>
      </c>
      <c r="O7" s="106">
        <v>12146360</v>
      </c>
      <c r="P7" s="106">
        <v>8048892</v>
      </c>
      <c r="Q7" s="106">
        <f t="shared" si="5"/>
        <v>4097468</v>
      </c>
    </row>
    <row r="8" spans="1:17" s="171" customFormat="1" x14ac:dyDescent="0.4">
      <c r="A8" s="240">
        <v>183</v>
      </c>
      <c r="B8" s="154">
        <v>4</v>
      </c>
      <c r="C8" s="68" t="s">
        <v>448</v>
      </c>
      <c r="D8" s="155">
        <v>14547823.120376</v>
      </c>
      <c r="E8" s="155">
        <v>29271398.320801001</v>
      </c>
      <c r="F8" s="22">
        <f t="shared" si="0"/>
        <v>-14723575.200425001</v>
      </c>
      <c r="G8" s="22">
        <f t="shared" si="1"/>
        <v>43819221.441177003</v>
      </c>
      <c r="H8" s="22">
        <v>5120624.8356790002</v>
      </c>
      <c r="I8" s="22">
        <v>1023123.660939</v>
      </c>
      <c r="J8" s="22">
        <f t="shared" si="2"/>
        <v>4097501.1747400002</v>
      </c>
      <c r="K8" s="22">
        <f t="shared" si="3"/>
        <v>6143748.4966179999</v>
      </c>
      <c r="L8" s="63">
        <v>97155623</v>
      </c>
      <c r="M8" s="63">
        <v>49255976</v>
      </c>
      <c r="N8" s="63">
        <f t="shared" si="4"/>
        <v>47899647</v>
      </c>
      <c r="O8" s="63">
        <v>28294778</v>
      </c>
      <c r="P8" s="63">
        <v>8819843</v>
      </c>
      <c r="Q8" s="63">
        <f t="shared" si="5"/>
        <v>19474935</v>
      </c>
    </row>
    <row r="9" spans="1:17" s="171" customFormat="1" x14ac:dyDescent="0.4">
      <c r="A9" s="240">
        <v>231</v>
      </c>
      <c r="B9" s="104">
        <v>5</v>
      </c>
      <c r="C9" s="104" t="s">
        <v>468</v>
      </c>
      <c r="D9" s="148">
        <v>11401939.19128</v>
      </c>
      <c r="E9" s="148">
        <v>15595548.846998001</v>
      </c>
      <c r="F9" s="274">
        <f t="shared" si="0"/>
        <v>-4193609.6557180006</v>
      </c>
      <c r="G9" s="105">
        <f t="shared" si="1"/>
        <v>26997488.038277999</v>
      </c>
      <c r="H9" s="105">
        <v>2778819.8982810001</v>
      </c>
      <c r="I9" s="105">
        <v>25563.061062000001</v>
      </c>
      <c r="J9" s="105">
        <f t="shared" si="2"/>
        <v>2753256.8372189999</v>
      </c>
      <c r="K9" s="105">
        <f t="shared" si="3"/>
        <v>2804382.9593430003</v>
      </c>
      <c r="L9" s="106">
        <v>77644514</v>
      </c>
      <c r="M9" s="106">
        <v>1932868</v>
      </c>
      <c r="N9" s="106">
        <f t="shared" si="4"/>
        <v>75711646</v>
      </c>
      <c r="O9" s="106">
        <v>2502024</v>
      </c>
      <c r="P9" s="106">
        <v>0</v>
      </c>
      <c r="Q9" s="106">
        <f t="shared" si="5"/>
        <v>2502024</v>
      </c>
    </row>
    <row r="10" spans="1:17" s="171" customFormat="1" x14ac:dyDescent="0.4">
      <c r="A10" s="240">
        <v>254</v>
      </c>
      <c r="B10" s="154">
        <v>6</v>
      </c>
      <c r="C10" s="68" t="s">
        <v>476</v>
      </c>
      <c r="D10" s="155">
        <v>4051848.0137459999</v>
      </c>
      <c r="E10" s="155">
        <v>2073179.917375</v>
      </c>
      <c r="F10" s="22">
        <f t="shared" si="0"/>
        <v>1978668.0963709999</v>
      </c>
      <c r="G10" s="22">
        <f t="shared" si="1"/>
        <v>6125027.9311210001</v>
      </c>
      <c r="H10" s="22">
        <v>2342449.038923</v>
      </c>
      <c r="I10" s="22">
        <v>134145.43063300001</v>
      </c>
      <c r="J10" s="22">
        <f t="shared" si="2"/>
        <v>2208303.6082899999</v>
      </c>
      <c r="K10" s="22">
        <f t="shared" si="3"/>
        <v>2476594.4695560001</v>
      </c>
      <c r="L10" s="63">
        <v>137648154</v>
      </c>
      <c r="M10" s="63">
        <v>13437009</v>
      </c>
      <c r="N10" s="63">
        <f t="shared" si="4"/>
        <v>124211145</v>
      </c>
      <c r="O10" s="63">
        <v>27471022</v>
      </c>
      <c r="P10" s="63">
        <v>5155200</v>
      </c>
      <c r="Q10" s="63">
        <f t="shared" si="5"/>
        <v>22315822</v>
      </c>
    </row>
    <row r="11" spans="1:17" s="171" customFormat="1" x14ac:dyDescent="0.4">
      <c r="A11" s="240">
        <v>107</v>
      </c>
      <c r="B11" s="104">
        <v>7</v>
      </c>
      <c r="C11" s="104" t="s">
        <v>428</v>
      </c>
      <c r="D11" s="148">
        <v>7057372.2942009997</v>
      </c>
      <c r="E11" s="148">
        <v>14557217.047978001</v>
      </c>
      <c r="F11" s="274">
        <f t="shared" si="0"/>
        <v>-7499844.7537770011</v>
      </c>
      <c r="G11" s="105">
        <f t="shared" si="1"/>
        <v>21614589.342179</v>
      </c>
      <c r="H11" s="105">
        <v>2337329.2182880002</v>
      </c>
      <c r="I11" s="105">
        <v>282231.40439699998</v>
      </c>
      <c r="J11" s="105">
        <f t="shared" si="2"/>
        <v>2055097.8138910001</v>
      </c>
      <c r="K11" s="105">
        <f t="shared" si="3"/>
        <v>2619560.6226850003</v>
      </c>
      <c r="L11" s="106">
        <v>64828717</v>
      </c>
      <c r="M11" s="106">
        <v>60268020</v>
      </c>
      <c r="N11" s="106">
        <f t="shared" si="4"/>
        <v>4560697</v>
      </c>
      <c r="O11" s="106">
        <v>3793333</v>
      </c>
      <c r="P11" s="106">
        <v>4385810</v>
      </c>
      <c r="Q11" s="106">
        <f t="shared" si="5"/>
        <v>-592477</v>
      </c>
    </row>
    <row r="12" spans="1:17" s="171" customFormat="1" x14ac:dyDescent="0.4">
      <c r="A12" s="240">
        <v>214</v>
      </c>
      <c r="B12" s="154">
        <v>8</v>
      </c>
      <c r="C12" s="68" t="s">
        <v>457</v>
      </c>
      <c r="D12" s="155">
        <v>5225853.5280090002</v>
      </c>
      <c r="E12" s="155">
        <v>17180677.278299</v>
      </c>
      <c r="F12" s="22">
        <f t="shared" si="0"/>
        <v>-11954823.750289999</v>
      </c>
      <c r="G12" s="22">
        <f t="shared" si="1"/>
        <v>22406530.806308001</v>
      </c>
      <c r="H12" s="22">
        <v>2077701.188754</v>
      </c>
      <c r="I12" s="22">
        <v>390715.73383699998</v>
      </c>
      <c r="J12" s="22">
        <f t="shared" si="2"/>
        <v>1686985.4549170001</v>
      </c>
      <c r="K12" s="22">
        <f t="shared" si="3"/>
        <v>2468416.9225909999</v>
      </c>
      <c r="L12" s="63">
        <v>50086603</v>
      </c>
      <c r="M12" s="63">
        <v>49498202</v>
      </c>
      <c r="N12" s="63">
        <f t="shared" si="4"/>
        <v>588401</v>
      </c>
      <c r="O12" s="63">
        <v>2966149</v>
      </c>
      <c r="P12" s="63">
        <v>2759884</v>
      </c>
      <c r="Q12" s="63">
        <f t="shared" si="5"/>
        <v>206265</v>
      </c>
    </row>
    <row r="13" spans="1:17" s="171" customFormat="1" x14ac:dyDescent="0.4">
      <c r="A13" s="240">
        <v>121</v>
      </c>
      <c r="B13" s="104">
        <v>9</v>
      </c>
      <c r="C13" s="104" t="s">
        <v>434</v>
      </c>
      <c r="D13" s="148">
        <v>3980049.0718669998</v>
      </c>
      <c r="E13" s="148">
        <v>12328337.577663001</v>
      </c>
      <c r="F13" s="274">
        <f t="shared" si="0"/>
        <v>-8348288.5057960004</v>
      </c>
      <c r="G13" s="105">
        <f t="shared" si="1"/>
        <v>16308386.649530001</v>
      </c>
      <c r="H13" s="105">
        <v>1873292.9376729999</v>
      </c>
      <c r="I13" s="105">
        <v>5543.3634270000002</v>
      </c>
      <c r="J13" s="105">
        <f t="shared" si="2"/>
        <v>1867749.574246</v>
      </c>
      <c r="K13" s="105">
        <f t="shared" si="3"/>
        <v>1878836.3010999998</v>
      </c>
      <c r="L13" s="106">
        <v>79126583</v>
      </c>
      <c r="M13" s="106">
        <v>64759400</v>
      </c>
      <c r="N13" s="106">
        <f t="shared" si="4"/>
        <v>14367183</v>
      </c>
      <c r="O13" s="106">
        <v>10748715</v>
      </c>
      <c r="P13" s="106">
        <v>6791541</v>
      </c>
      <c r="Q13" s="106">
        <f t="shared" si="5"/>
        <v>3957174</v>
      </c>
    </row>
    <row r="14" spans="1:17" s="171" customFormat="1" x14ac:dyDescent="0.4">
      <c r="A14" s="240">
        <v>130</v>
      </c>
      <c r="B14" s="154">
        <v>10</v>
      </c>
      <c r="C14" s="68" t="s">
        <v>436</v>
      </c>
      <c r="D14" s="155">
        <v>7143589.0405510003</v>
      </c>
      <c r="E14" s="155">
        <v>34718038.654684998</v>
      </c>
      <c r="F14" s="22">
        <f t="shared" si="0"/>
        <v>-27574449.614133999</v>
      </c>
      <c r="G14" s="22">
        <f t="shared" si="1"/>
        <v>41861627.695235997</v>
      </c>
      <c r="H14" s="22">
        <v>1803111.917835</v>
      </c>
      <c r="I14" s="22">
        <v>1404229.5439510001</v>
      </c>
      <c r="J14" s="22">
        <f t="shared" si="2"/>
        <v>398882.37388399988</v>
      </c>
      <c r="K14" s="22">
        <f t="shared" si="3"/>
        <v>3207341.4617860001</v>
      </c>
      <c r="L14" s="63">
        <v>73502485</v>
      </c>
      <c r="M14" s="63">
        <v>74049990</v>
      </c>
      <c r="N14" s="63">
        <f t="shared" si="4"/>
        <v>-547505</v>
      </c>
      <c r="O14" s="63">
        <v>4427075</v>
      </c>
      <c r="P14" s="63">
        <v>6206678</v>
      </c>
      <c r="Q14" s="63">
        <f t="shared" si="5"/>
        <v>-1779603</v>
      </c>
    </row>
    <row r="15" spans="1:17" s="171" customFormat="1" x14ac:dyDescent="0.4">
      <c r="A15" s="240">
        <v>262</v>
      </c>
      <c r="B15" s="104">
        <v>11</v>
      </c>
      <c r="C15" s="104" t="s">
        <v>479</v>
      </c>
      <c r="D15" s="148">
        <v>4886897.108178</v>
      </c>
      <c r="E15" s="148">
        <v>5074494.338587</v>
      </c>
      <c r="F15" s="274">
        <f t="shared" si="0"/>
        <v>-187597.23040900007</v>
      </c>
      <c r="G15" s="105">
        <f t="shared" si="1"/>
        <v>9961391.446765</v>
      </c>
      <c r="H15" s="105">
        <v>1432301.2327000001</v>
      </c>
      <c r="I15" s="105">
        <v>1230206.8040720001</v>
      </c>
      <c r="J15" s="105">
        <f t="shared" si="2"/>
        <v>202094.42862799997</v>
      </c>
      <c r="K15" s="105">
        <f t="shared" si="3"/>
        <v>2662508.0367720001</v>
      </c>
      <c r="L15" s="106">
        <v>31743587</v>
      </c>
      <c r="M15" s="106">
        <v>23297679</v>
      </c>
      <c r="N15" s="106">
        <f t="shared" si="4"/>
        <v>8445908</v>
      </c>
      <c r="O15" s="106">
        <v>9948575</v>
      </c>
      <c r="P15" s="106">
        <v>7367069</v>
      </c>
      <c r="Q15" s="106">
        <f t="shared" si="5"/>
        <v>2581506</v>
      </c>
    </row>
    <row r="16" spans="1:17" s="171" customFormat="1" x14ac:dyDescent="0.4">
      <c r="A16" s="240">
        <v>218</v>
      </c>
      <c r="B16" s="154">
        <v>12</v>
      </c>
      <c r="C16" s="68" t="s">
        <v>411</v>
      </c>
      <c r="D16" s="155">
        <v>2948166.4233829998</v>
      </c>
      <c r="E16" s="155">
        <v>3485796.3435419998</v>
      </c>
      <c r="F16" s="22">
        <f t="shared" si="0"/>
        <v>-537629.92015899997</v>
      </c>
      <c r="G16" s="22">
        <f t="shared" si="1"/>
        <v>6433962.7669249997</v>
      </c>
      <c r="H16" s="22">
        <v>1350329.4168130001</v>
      </c>
      <c r="I16" s="22">
        <v>9749.8519209999995</v>
      </c>
      <c r="J16" s="22">
        <f t="shared" si="2"/>
        <v>1340579.5648920001</v>
      </c>
      <c r="K16" s="22">
        <f t="shared" si="3"/>
        <v>1360079.2687340002</v>
      </c>
      <c r="L16" s="63">
        <v>27726131.590734001</v>
      </c>
      <c r="M16" s="63">
        <v>27653617.880534999</v>
      </c>
      <c r="N16" s="63">
        <f t="shared" si="4"/>
        <v>72513.710199002177</v>
      </c>
      <c r="O16" s="63">
        <v>1609190.79156</v>
      </c>
      <c r="P16" s="63">
        <v>1583175.0416009999</v>
      </c>
      <c r="Q16" s="63">
        <f t="shared" si="5"/>
        <v>26015.749959000153</v>
      </c>
    </row>
    <row r="17" spans="1:17" s="171" customFormat="1" x14ac:dyDescent="0.4">
      <c r="A17" s="240">
        <v>113</v>
      </c>
      <c r="B17" s="104">
        <v>13</v>
      </c>
      <c r="C17" s="104" t="s">
        <v>430</v>
      </c>
      <c r="D17" s="148">
        <v>5648281.845927</v>
      </c>
      <c r="E17" s="148">
        <v>17270979.430007</v>
      </c>
      <c r="F17" s="274">
        <f t="shared" si="0"/>
        <v>-11622697.584079999</v>
      </c>
      <c r="G17" s="105">
        <f t="shared" si="1"/>
        <v>22919261.275934</v>
      </c>
      <c r="H17" s="105">
        <v>1178976.9543620001</v>
      </c>
      <c r="I17" s="105">
        <v>1116485.078762</v>
      </c>
      <c r="J17" s="105">
        <f t="shared" si="2"/>
        <v>62491.875600000145</v>
      </c>
      <c r="K17" s="105">
        <f t="shared" si="3"/>
        <v>2295462.0331239998</v>
      </c>
      <c r="L17" s="106">
        <v>77751700</v>
      </c>
      <c r="M17" s="106">
        <v>67191205</v>
      </c>
      <c r="N17" s="106">
        <f t="shared" si="4"/>
        <v>10560495</v>
      </c>
      <c r="O17" s="106">
        <v>4160758</v>
      </c>
      <c r="P17" s="106">
        <v>4110486</v>
      </c>
      <c r="Q17" s="106">
        <f t="shared" si="5"/>
        <v>50272</v>
      </c>
    </row>
    <row r="18" spans="1:17" s="171" customFormat="1" x14ac:dyDescent="0.4">
      <c r="A18" s="240">
        <v>295</v>
      </c>
      <c r="B18" s="154">
        <v>14</v>
      </c>
      <c r="C18" s="68" t="s">
        <v>643</v>
      </c>
      <c r="D18" s="155">
        <v>2413990.4483699999</v>
      </c>
      <c r="E18" s="155">
        <v>1170785.677926</v>
      </c>
      <c r="F18" s="22">
        <f t="shared" si="0"/>
        <v>1243204.7704439999</v>
      </c>
      <c r="G18" s="22">
        <f t="shared" si="1"/>
        <v>3584776.1262959996</v>
      </c>
      <c r="H18" s="22">
        <v>1177324.5680160001</v>
      </c>
      <c r="I18" s="22">
        <v>162554.61852600001</v>
      </c>
      <c r="J18" s="22">
        <f t="shared" si="2"/>
        <v>1014769.94949</v>
      </c>
      <c r="K18" s="22">
        <f t="shared" si="3"/>
        <v>1339879.1865420002</v>
      </c>
      <c r="L18" s="63">
        <v>38077288</v>
      </c>
      <c r="M18" s="63">
        <v>1593297</v>
      </c>
      <c r="N18" s="63">
        <f t="shared" si="4"/>
        <v>36483991</v>
      </c>
      <c r="O18" s="63">
        <v>30006298</v>
      </c>
      <c r="P18" s="63">
        <v>1591150</v>
      </c>
      <c r="Q18" s="63">
        <f t="shared" si="5"/>
        <v>28415148</v>
      </c>
    </row>
    <row r="19" spans="1:17" s="171" customFormat="1" x14ac:dyDescent="0.4">
      <c r="A19" s="240">
        <v>5</v>
      </c>
      <c r="B19" s="104">
        <v>15</v>
      </c>
      <c r="C19" s="104" t="s">
        <v>418</v>
      </c>
      <c r="D19" s="148">
        <v>10324834.141567999</v>
      </c>
      <c r="E19" s="148">
        <v>28568861.777858</v>
      </c>
      <c r="F19" s="274">
        <f t="shared" si="0"/>
        <v>-18244027.636289999</v>
      </c>
      <c r="G19" s="105">
        <f t="shared" si="1"/>
        <v>38893695.919426002</v>
      </c>
      <c r="H19" s="105">
        <v>1135918.9062340001</v>
      </c>
      <c r="I19" s="105">
        <v>543684.73002899997</v>
      </c>
      <c r="J19" s="105">
        <f t="shared" si="2"/>
        <v>592234.17620500014</v>
      </c>
      <c r="K19" s="105">
        <f t="shared" si="3"/>
        <v>1679603.6362630001</v>
      </c>
      <c r="L19" s="106">
        <v>108999779</v>
      </c>
      <c r="M19" s="106">
        <v>101109698</v>
      </c>
      <c r="N19" s="106">
        <f t="shared" si="4"/>
        <v>7890081</v>
      </c>
      <c r="O19" s="106">
        <v>9486082</v>
      </c>
      <c r="P19" s="106">
        <v>8816747</v>
      </c>
      <c r="Q19" s="106">
        <f t="shared" si="5"/>
        <v>669335</v>
      </c>
    </row>
    <row r="20" spans="1:17" s="171" customFormat="1" x14ac:dyDescent="0.4">
      <c r="A20" s="240">
        <v>210</v>
      </c>
      <c r="B20" s="154">
        <v>16</v>
      </c>
      <c r="C20" s="68" t="s">
        <v>456</v>
      </c>
      <c r="D20" s="155">
        <v>5969498.314611</v>
      </c>
      <c r="E20" s="155">
        <v>10847365.114979999</v>
      </c>
      <c r="F20" s="22">
        <f t="shared" si="0"/>
        <v>-4877866.8003689991</v>
      </c>
      <c r="G20" s="22">
        <f t="shared" si="1"/>
        <v>16816863.429591</v>
      </c>
      <c r="H20" s="22">
        <v>1040497.751259</v>
      </c>
      <c r="I20" s="22">
        <v>704425.84433800005</v>
      </c>
      <c r="J20" s="22">
        <f t="shared" si="2"/>
        <v>336071.90692099999</v>
      </c>
      <c r="K20" s="22">
        <f t="shared" si="3"/>
        <v>1744923.5955970001</v>
      </c>
      <c r="L20" s="63">
        <v>91811011</v>
      </c>
      <c r="M20" s="63">
        <v>60200873</v>
      </c>
      <c r="N20" s="63">
        <f t="shared" si="4"/>
        <v>31610138</v>
      </c>
      <c r="O20" s="63">
        <v>474587</v>
      </c>
      <c r="P20" s="63">
        <v>5847577</v>
      </c>
      <c r="Q20" s="63">
        <f t="shared" si="5"/>
        <v>-5372990</v>
      </c>
    </row>
    <row r="21" spans="1:17" s="171" customFormat="1" x14ac:dyDescent="0.4">
      <c r="A21" s="240">
        <v>105</v>
      </c>
      <c r="B21" s="104">
        <v>17</v>
      </c>
      <c r="C21" s="104" t="s">
        <v>425</v>
      </c>
      <c r="D21" s="148">
        <v>6078776.3729119999</v>
      </c>
      <c r="E21" s="148">
        <v>17954383.178629</v>
      </c>
      <c r="F21" s="274">
        <f t="shared" si="0"/>
        <v>-11875606.805716999</v>
      </c>
      <c r="G21" s="105">
        <f t="shared" si="1"/>
        <v>24033159.551541001</v>
      </c>
      <c r="H21" s="105">
        <v>820195.42411300004</v>
      </c>
      <c r="I21" s="105">
        <v>33482.665804999997</v>
      </c>
      <c r="J21" s="105">
        <f t="shared" si="2"/>
        <v>786712.75830800005</v>
      </c>
      <c r="K21" s="105">
        <f t="shared" si="3"/>
        <v>853678.08991800004</v>
      </c>
      <c r="L21" s="106">
        <v>48177072</v>
      </c>
      <c r="M21" s="106">
        <v>43721941</v>
      </c>
      <c r="N21" s="106">
        <f t="shared" si="4"/>
        <v>4455131</v>
      </c>
      <c r="O21" s="106">
        <v>291991</v>
      </c>
      <c r="P21" s="106">
        <v>8864489</v>
      </c>
      <c r="Q21" s="106">
        <f t="shared" si="5"/>
        <v>-8572498</v>
      </c>
    </row>
    <row r="22" spans="1:17" s="171" customFormat="1" x14ac:dyDescent="0.4">
      <c r="A22" s="240">
        <v>195</v>
      </c>
      <c r="B22" s="154">
        <v>18</v>
      </c>
      <c r="C22" s="68" t="s">
        <v>450</v>
      </c>
      <c r="D22" s="155">
        <v>5038843.6745549999</v>
      </c>
      <c r="E22" s="155">
        <v>13135687.545165</v>
      </c>
      <c r="F22" s="22">
        <f t="shared" si="0"/>
        <v>-8096843.8706100006</v>
      </c>
      <c r="G22" s="22">
        <f t="shared" si="1"/>
        <v>18174531.219719999</v>
      </c>
      <c r="H22" s="22">
        <v>726071.59039799997</v>
      </c>
      <c r="I22" s="22">
        <v>0</v>
      </c>
      <c r="J22" s="22">
        <f t="shared" si="2"/>
        <v>726071.59039799997</v>
      </c>
      <c r="K22" s="22">
        <f t="shared" si="3"/>
        <v>726071.59039799997</v>
      </c>
      <c r="L22" s="63">
        <v>30558784</v>
      </c>
      <c r="M22" s="63">
        <v>16788581</v>
      </c>
      <c r="N22" s="63">
        <f t="shared" si="4"/>
        <v>13770203</v>
      </c>
      <c r="O22" s="63">
        <v>3286659</v>
      </c>
      <c r="P22" s="63">
        <v>2011303</v>
      </c>
      <c r="Q22" s="63">
        <f t="shared" si="5"/>
        <v>1275356</v>
      </c>
    </row>
    <row r="23" spans="1:17" s="171" customFormat="1" x14ac:dyDescent="0.4">
      <c r="A23" s="240">
        <v>250</v>
      </c>
      <c r="B23" s="104">
        <v>19</v>
      </c>
      <c r="C23" s="104" t="s">
        <v>475</v>
      </c>
      <c r="D23" s="148">
        <v>2695575.524915</v>
      </c>
      <c r="E23" s="148">
        <v>5690794.8273339998</v>
      </c>
      <c r="F23" s="274">
        <f t="shared" si="0"/>
        <v>-2995219.3024189998</v>
      </c>
      <c r="G23" s="105">
        <f t="shared" si="1"/>
        <v>8386370.3522490002</v>
      </c>
      <c r="H23" s="105">
        <v>577589.61239999998</v>
      </c>
      <c r="I23" s="105">
        <v>321793.34847999999</v>
      </c>
      <c r="J23" s="105">
        <f t="shared" si="2"/>
        <v>255796.26392</v>
      </c>
      <c r="K23" s="105">
        <f t="shared" si="3"/>
        <v>899382.96087999991</v>
      </c>
      <c r="L23" s="106">
        <v>81049931</v>
      </c>
      <c r="M23" s="106">
        <v>47764916</v>
      </c>
      <c r="N23" s="106">
        <f t="shared" si="4"/>
        <v>33285015</v>
      </c>
      <c r="O23" s="106">
        <v>5259057</v>
      </c>
      <c r="P23" s="106">
        <v>6572229</v>
      </c>
      <c r="Q23" s="106">
        <f t="shared" si="5"/>
        <v>-1313172</v>
      </c>
    </row>
    <row r="24" spans="1:17" s="171" customFormat="1" x14ac:dyDescent="0.4">
      <c r="A24" s="240">
        <v>208</v>
      </c>
      <c r="B24" s="154">
        <v>20</v>
      </c>
      <c r="C24" s="68" t="s">
        <v>455</v>
      </c>
      <c r="D24" s="155">
        <v>1171770.9432969999</v>
      </c>
      <c r="E24" s="155">
        <v>46086386.083341002</v>
      </c>
      <c r="F24" s="22">
        <f t="shared" si="0"/>
        <v>-44914615.140044004</v>
      </c>
      <c r="G24" s="22">
        <f t="shared" si="1"/>
        <v>47258157.026638001</v>
      </c>
      <c r="H24" s="22">
        <v>539987.62438499997</v>
      </c>
      <c r="I24" s="22">
        <v>0</v>
      </c>
      <c r="J24" s="22">
        <f t="shared" si="2"/>
        <v>539987.62438499997</v>
      </c>
      <c r="K24" s="22">
        <f t="shared" si="3"/>
        <v>539987.62438499997</v>
      </c>
      <c r="L24" s="63">
        <v>4047</v>
      </c>
      <c r="M24" s="63">
        <v>40045247</v>
      </c>
      <c r="N24" s="63">
        <f t="shared" si="4"/>
        <v>-40041200</v>
      </c>
      <c r="O24" s="63">
        <v>0</v>
      </c>
      <c r="P24" s="63">
        <v>1773492</v>
      </c>
      <c r="Q24" s="63">
        <f t="shared" si="5"/>
        <v>-1773492</v>
      </c>
    </row>
    <row r="25" spans="1:17" s="171" customFormat="1" x14ac:dyDescent="0.4">
      <c r="A25" s="240">
        <v>42</v>
      </c>
      <c r="B25" s="104">
        <v>21</v>
      </c>
      <c r="C25" s="104" t="s">
        <v>420</v>
      </c>
      <c r="D25" s="148">
        <v>3465126.3297779998</v>
      </c>
      <c r="E25" s="148">
        <v>5622943.3834199999</v>
      </c>
      <c r="F25" s="274">
        <f t="shared" si="0"/>
        <v>-2157817.0536420001</v>
      </c>
      <c r="G25" s="105">
        <f t="shared" si="1"/>
        <v>9088069.7131979987</v>
      </c>
      <c r="H25" s="105">
        <v>506766.09642900003</v>
      </c>
      <c r="I25" s="105">
        <v>387285.87887399999</v>
      </c>
      <c r="J25" s="105">
        <f t="shared" si="2"/>
        <v>119480.21755500004</v>
      </c>
      <c r="K25" s="105">
        <f t="shared" si="3"/>
        <v>894051.97530300007</v>
      </c>
      <c r="L25" s="106">
        <v>20586637</v>
      </c>
      <c r="M25" s="106">
        <v>14498076</v>
      </c>
      <c r="N25" s="106">
        <f t="shared" si="4"/>
        <v>6088561</v>
      </c>
      <c r="O25" s="106">
        <v>2193067</v>
      </c>
      <c r="P25" s="106">
        <v>2257903</v>
      </c>
      <c r="Q25" s="106">
        <f t="shared" si="5"/>
        <v>-64836</v>
      </c>
    </row>
    <row r="26" spans="1:17" s="171" customFormat="1" x14ac:dyDescent="0.4">
      <c r="A26" s="240">
        <v>243</v>
      </c>
      <c r="B26" s="154">
        <v>22</v>
      </c>
      <c r="C26" s="68" t="s">
        <v>471</v>
      </c>
      <c r="D26" s="155">
        <v>2187564.48392</v>
      </c>
      <c r="E26" s="155">
        <v>3703445.5180029999</v>
      </c>
      <c r="F26" s="22">
        <f t="shared" si="0"/>
        <v>-1515881.0340829999</v>
      </c>
      <c r="G26" s="22">
        <f t="shared" si="1"/>
        <v>5891010.0019230004</v>
      </c>
      <c r="H26" s="22">
        <v>497634.92943900003</v>
      </c>
      <c r="I26" s="22">
        <v>234712.290071</v>
      </c>
      <c r="J26" s="22">
        <f t="shared" si="2"/>
        <v>262922.63936800003</v>
      </c>
      <c r="K26" s="22">
        <f t="shared" si="3"/>
        <v>732347.21950999997</v>
      </c>
      <c r="L26" s="63">
        <v>30314733</v>
      </c>
      <c r="M26" s="63">
        <v>1893415</v>
      </c>
      <c r="N26" s="63">
        <f t="shared" si="4"/>
        <v>28421318</v>
      </c>
      <c r="O26" s="63">
        <v>3434054</v>
      </c>
      <c r="P26" s="63">
        <v>314280</v>
      </c>
      <c r="Q26" s="63">
        <f t="shared" si="5"/>
        <v>3119774</v>
      </c>
    </row>
    <row r="27" spans="1:17" s="171" customFormat="1" x14ac:dyDescent="0.4">
      <c r="A27" s="240">
        <v>56</v>
      </c>
      <c r="B27" s="104">
        <v>23</v>
      </c>
      <c r="C27" s="104" t="s">
        <v>417</v>
      </c>
      <c r="D27" s="148">
        <v>4227502.8479070002</v>
      </c>
      <c r="E27" s="148">
        <v>4451164.2930699997</v>
      </c>
      <c r="F27" s="274">
        <f t="shared" si="0"/>
        <v>-223661.44516299944</v>
      </c>
      <c r="G27" s="105">
        <f t="shared" si="1"/>
        <v>8678667.140976999</v>
      </c>
      <c r="H27" s="105">
        <v>424837.92295699997</v>
      </c>
      <c r="I27" s="105">
        <v>0</v>
      </c>
      <c r="J27" s="105">
        <f t="shared" si="2"/>
        <v>424837.92295699997</v>
      </c>
      <c r="K27" s="105">
        <f t="shared" si="3"/>
        <v>424837.92295699997</v>
      </c>
      <c r="L27" s="106">
        <v>34198115</v>
      </c>
      <c r="M27" s="106">
        <v>13363616</v>
      </c>
      <c r="N27" s="106">
        <f t="shared" si="4"/>
        <v>20834499</v>
      </c>
      <c r="O27" s="106">
        <v>2591583</v>
      </c>
      <c r="P27" s="106">
        <v>1718309</v>
      </c>
      <c r="Q27" s="106">
        <f t="shared" si="5"/>
        <v>873274</v>
      </c>
    </row>
    <row r="28" spans="1:17" s="171" customFormat="1" x14ac:dyDescent="0.4">
      <c r="A28" s="240">
        <v>230</v>
      </c>
      <c r="B28" s="154">
        <v>24</v>
      </c>
      <c r="C28" s="68" t="s">
        <v>467</v>
      </c>
      <c r="D28" s="155">
        <v>1042825.857154</v>
      </c>
      <c r="E28" s="155">
        <v>1213693.2361270001</v>
      </c>
      <c r="F28" s="22">
        <f t="shared" si="0"/>
        <v>-170867.3789730001</v>
      </c>
      <c r="G28" s="22">
        <f t="shared" si="1"/>
        <v>2256519.0932809999</v>
      </c>
      <c r="H28" s="22">
        <v>421124.31811400002</v>
      </c>
      <c r="I28" s="22">
        <v>145015.66149</v>
      </c>
      <c r="J28" s="22">
        <f t="shared" si="2"/>
        <v>276108.65662400005</v>
      </c>
      <c r="K28" s="22">
        <f t="shared" si="3"/>
        <v>566139.97960399999</v>
      </c>
      <c r="L28" s="63">
        <v>6101719</v>
      </c>
      <c r="M28" s="63">
        <v>3702135</v>
      </c>
      <c r="N28" s="63">
        <f t="shared" si="4"/>
        <v>2399584</v>
      </c>
      <c r="O28" s="63">
        <v>985149</v>
      </c>
      <c r="P28" s="63">
        <v>738737</v>
      </c>
      <c r="Q28" s="63">
        <f t="shared" si="5"/>
        <v>246412</v>
      </c>
    </row>
    <row r="29" spans="1:17" s="171" customFormat="1" x14ac:dyDescent="0.4">
      <c r="A29" s="240">
        <v>271</v>
      </c>
      <c r="B29" s="104">
        <v>25</v>
      </c>
      <c r="C29" s="104" t="s">
        <v>483</v>
      </c>
      <c r="D29" s="148">
        <v>1580914.7015519999</v>
      </c>
      <c r="E29" s="148">
        <v>1906190.7701099999</v>
      </c>
      <c r="F29" s="274">
        <f t="shared" si="0"/>
        <v>-325276.06855800003</v>
      </c>
      <c r="G29" s="105">
        <f t="shared" si="1"/>
        <v>3487105.4716619998</v>
      </c>
      <c r="H29" s="105">
        <v>407637.17104699998</v>
      </c>
      <c r="I29" s="105">
        <v>258294.645735</v>
      </c>
      <c r="J29" s="105">
        <f t="shared" si="2"/>
        <v>149342.52531199998</v>
      </c>
      <c r="K29" s="105">
        <f t="shared" si="3"/>
        <v>665931.81678200001</v>
      </c>
      <c r="L29" s="106">
        <v>2672814</v>
      </c>
      <c r="M29" s="106">
        <v>1292978</v>
      </c>
      <c r="N29" s="106">
        <f t="shared" si="4"/>
        <v>1379836</v>
      </c>
      <c r="O29" s="106">
        <v>263213</v>
      </c>
      <c r="P29" s="106">
        <v>209149</v>
      </c>
      <c r="Q29" s="106">
        <f t="shared" si="5"/>
        <v>54064</v>
      </c>
    </row>
    <row r="30" spans="1:17" s="171" customFormat="1" x14ac:dyDescent="0.4">
      <c r="A30" s="240">
        <v>253</v>
      </c>
      <c r="B30" s="154">
        <v>26</v>
      </c>
      <c r="C30" s="68" t="s">
        <v>482</v>
      </c>
      <c r="D30" s="155">
        <v>1919641.051211</v>
      </c>
      <c r="E30" s="155">
        <v>1913718.577792</v>
      </c>
      <c r="F30" s="22">
        <f t="shared" si="0"/>
        <v>5922.473418999929</v>
      </c>
      <c r="G30" s="22">
        <f t="shared" si="1"/>
        <v>3833359.629003</v>
      </c>
      <c r="H30" s="22">
        <v>334202.724453</v>
      </c>
      <c r="I30" s="22">
        <v>373415.73136799998</v>
      </c>
      <c r="J30" s="22">
        <f t="shared" si="2"/>
        <v>-39213.006914999976</v>
      </c>
      <c r="K30" s="22">
        <f t="shared" si="3"/>
        <v>707618.45582100004</v>
      </c>
      <c r="L30" s="63">
        <v>31983318</v>
      </c>
      <c r="M30" s="63">
        <v>0</v>
      </c>
      <c r="N30" s="63">
        <f t="shared" si="4"/>
        <v>31983318</v>
      </c>
      <c r="O30" s="63">
        <v>0</v>
      </c>
      <c r="P30" s="63">
        <v>0</v>
      </c>
      <c r="Q30" s="63">
        <f t="shared" si="5"/>
        <v>0</v>
      </c>
    </row>
    <row r="31" spans="1:17" s="171" customFormat="1" x14ac:dyDescent="0.4">
      <c r="A31" s="240">
        <v>16</v>
      </c>
      <c r="B31" s="104">
        <v>27</v>
      </c>
      <c r="C31" s="104" t="s">
        <v>423</v>
      </c>
      <c r="D31" s="148">
        <v>4249512.3067340003</v>
      </c>
      <c r="E31" s="148">
        <v>12443851.427076999</v>
      </c>
      <c r="F31" s="274">
        <f t="shared" si="0"/>
        <v>-8194339.1203429988</v>
      </c>
      <c r="G31" s="105">
        <f t="shared" si="1"/>
        <v>16693363.733810998</v>
      </c>
      <c r="H31" s="105">
        <v>322713.35896300001</v>
      </c>
      <c r="I31" s="105">
        <v>0</v>
      </c>
      <c r="J31" s="105">
        <f t="shared" si="2"/>
        <v>322713.35896300001</v>
      </c>
      <c r="K31" s="105">
        <f t="shared" si="3"/>
        <v>322713.35896300001</v>
      </c>
      <c r="L31" s="106">
        <v>58517652</v>
      </c>
      <c r="M31" s="106">
        <v>35515863</v>
      </c>
      <c r="N31" s="106">
        <f t="shared" si="4"/>
        <v>23001789</v>
      </c>
      <c r="O31" s="106">
        <v>10601469</v>
      </c>
      <c r="P31" s="106">
        <v>5747362</v>
      </c>
      <c r="Q31" s="106">
        <f t="shared" si="5"/>
        <v>4854107</v>
      </c>
    </row>
    <row r="32" spans="1:17" s="171" customFormat="1" x14ac:dyDescent="0.4">
      <c r="A32" s="240">
        <v>53</v>
      </c>
      <c r="B32" s="154">
        <v>28</v>
      </c>
      <c r="C32" s="68" t="s">
        <v>415</v>
      </c>
      <c r="D32" s="155">
        <v>1228581.8923539999</v>
      </c>
      <c r="E32" s="155">
        <v>1473202.4818539999</v>
      </c>
      <c r="F32" s="22">
        <f t="shared" si="0"/>
        <v>-244620.5895</v>
      </c>
      <c r="G32" s="22">
        <f t="shared" si="1"/>
        <v>2701784.3742079996</v>
      </c>
      <c r="H32" s="22">
        <v>247107.00041899999</v>
      </c>
      <c r="I32" s="22">
        <v>0</v>
      </c>
      <c r="J32" s="22">
        <f t="shared" si="2"/>
        <v>247107.00041899999</v>
      </c>
      <c r="K32" s="22">
        <f t="shared" si="3"/>
        <v>247107.00041899999</v>
      </c>
      <c r="L32" s="63">
        <v>6498183</v>
      </c>
      <c r="M32" s="63">
        <v>2512008</v>
      </c>
      <c r="N32" s="63">
        <f t="shared" si="4"/>
        <v>3986175</v>
      </c>
      <c r="O32" s="63">
        <v>508688</v>
      </c>
      <c r="P32" s="63">
        <v>144152</v>
      </c>
      <c r="Q32" s="63">
        <f t="shared" si="5"/>
        <v>364536</v>
      </c>
    </row>
    <row r="33" spans="1:17" s="171" customFormat="1" x14ac:dyDescent="0.4">
      <c r="A33" s="240">
        <v>207</v>
      </c>
      <c r="B33" s="104">
        <v>29</v>
      </c>
      <c r="C33" s="104" t="s">
        <v>454</v>
      </c>
      <c r="D33" s="148">
        <v>576969.61699200002</v>
      </c>
      <c r="E33" s="148">
        <v>1095865.8026699999</v>
      </c>
      <c r="F33" s="274">
        <f t="shared" si="0"/>
        <v>-518896.18567799986</v>
      </c>
      <c r="G33" s="105">
        <f t="shared" si="1"/>
        <v>1672835.4196619999</v>
      </c>
      <c r="H33" s="105">
        <v>237485.03051499999</v>
      </c>
      <c r="I33" s="105">
        <v>119697.659384</v>
      </c>
      <c r="J33" s="105">
        <f t="shared" si="2"/>
        <v>117787.37113099999</v>
      </c>
      <c r="K33" s="105">
        <f t="shared" si="3"/>
        <v>357182.68989899999</v>
      </c>
      <c r="L33" s="106">
        <v>2338805</v>
      </c>
      <c r="M33" s="106">
        <v>659049</v>
      </c>
      <c r="N33" s="106">
        <f t="shared" si="4"/>
        <v>1679756</v>
      </c>
      <c r="O33" s="106">
        <v>0</v>
      </c>
      <c r="P33" s="106">
        <v>0</v>
      </c>
      <c r="Q33" s="106">
        <f t="shared" si="5"/>
        <v>0</v>
      </c>
    </row>
    <row r="34" spans="1:17" s="171" customFormat="1" x14ac:dyDescent="0.4">
      <c r="A34" s="240">
        <v>219</v>
      </c>
      <c r="B34" s="154">
        <v>30</v>
      </c>
      <c r="C34" s="68" t="s">
        <v>462</v>
      </c>
      <c r="D34" s="155">
        <v>2082887.3241630001</v>
      </c>
      <c r="E34" s="155">
        <v>3201468.7773190001</v>
      </c>
      <c r="F34" s="22">
        <f t="shared" si="0"/>
        <v>-1118581.453156</v>
      </c>
      <c r="G34" s="22">
        <f t="shared" si="1"/>
        <v>5284356.1014820002</v>
      </c>
      <c r="H34" s="22">
        <v>215017.50048799999</v>
      </c>
      <c r="I34" s="22">
        <v>272583.14279000001</v>
      </c>
      <c r="J34" s="22">
        <f t="shared" si="2"/>
        <v>-57565.642302000022</v>
      </c>
      <c r="K34" s="22">
        <f t="shared" si="3"/>
        <v>487600.643278</v>
      </c>
      <c r="L34" s="63">
        <v>30510072</v>
      </c>
      <c r="M34" s="63">
        <v>20667814</v>
      </c>
      <c r="N34" s="63">
        <f t="shared" si="4"/>
        <v>9842258</v>
      </c>
      <c r="O34" s="63">
        <v>3472915</v>
      </c>
      <c r="P34" s="63">
        <v>4539264</v>
      </c>
      <c r="Q34" s="63">
        <f t="shared" si="5"/>
        <v>-1066349</v>
      </c>
    </row>
    <row r="35" spans="1:17" s="171" customFormat="1" x14ac:dyDescent="0.4">
      <c r="A35" s="240">
        <v>248</v>
      </c>
      <c r="B35" s="104">
        <v>31</v>
      </c>
      <c r="C35" s="104" t="s">
        <v>401</v>
      </c>
      <c r="D35" s="148">
        <v>2876204.8043280002</v>
      </c>
      <c r="E35" s="148">
        <v>4812709.0100680003</v>
      </c>
      <c r="F35" s="274">
        <f t="shared" si="0"/>
        <v>-1936504.2057400001</v>
      </c>
      <c r="G35" s="105">
        <f t="shared" si="1"/>
        <v>7688913.8143960005</v>
      </c>
      <c r="H35" s="105">
        <v>214901.26256599999</v>
      </c>
      <c r="I35" s="105">
        <v>0</v>
      </c>
      <c r="J35" s="105">
        <f t="shared" si="2"/>
        <v>214901.26256599999</v>
      </c>
      <c r="K35" s="105">
        <f t="shared" si="3"/>
        <v>214901.26256599999</v>
      </c>
      <c r="L35" s="106">
        <v>67346278.538436994</v>
      </c>
      <c r="M35" s="106">
        <v>38794143.548061997</v>
      </c>
      <c r="N35" s="106">
        <f t="shared" si="4"/>
        <v>28552134.990374997</v>
      </c>
      <c r="O35" s="106">
        <v>8319427.3420409998</v>
      </c>
      <c r="P35" s="106">
        <v>7064719.7388129998</v>
      </c>
      <c r="Q35" s="106">
        <f t="shared" si="5"/>
        <v>1254707.603228</v>
      </c>
    </row>
    <row r="36" spans="1:17" s="171" customFormat="1" x14ac:dyDescent="0.4">
      <c r="A36" s="240">
        <v>136</v>
      </c>
      <c r="B36" s="154">
        <v>32</v>
      </c>
      <c r="C36" s="68" t="s">
        <v>439</v>
      </c>
      <c r="D36" s="155">
        <v>3123227.6076850002</v>
      </c>
      <c r="E36" s="155">
        <v>6177351.26877</v>
      </c>
      <c r="F36" s="22">
        <f t="shared" si="0"/>
        <v>-3054123.6610849998</v>
      </c>
      <c r="G36" s="22">
        <f t="shared" si="1"/>
        <v>9300578.8764549997</v>
      </c>
      <c r="H36" s="22">
        <v>211114.37674899999</v>
      </c>
      <c r="I36" s="22">
        <v>0</v>
      </c>
      <c r="J36" s="22">
        <f t="shared" si="2"/>
        <v>211114.37674899999</v>
      </c>
      <c r="K36" s="22">
        <f t="shared" si="3"/>
        <v>211114.37674899999</v>
      </c>
      <c r="L36" s="63">
        <v>13442003</v>
      </c>
      <c r="M36" s="63">
        <v>15053254</v>
      </c>
      <c r="N36" s="63">
        <f t="shared" si="4"/>
        <v>-1611251</v>
      </c>
      <c r="O36" s="63">
        <v>2060004</v>
      </c>
      <c r="P36" s="63">
        <v>145163</v>
      </c>
      <c r="Q36" s="63">
        <f t="shared" si="5"/>
        <v>1914841</v>
      </c>
    </row>
    <row r="37" spans="1:17" s="171" customFormat="1" x14ac:dyDescent="0.4">
      <c r="A37" s="240">
        <v>138</v>
      </c>
      <c r="B37" s="104">
        <v>33</v>
      </c>
      <c r="C37" s="104" t="s">
        <v>440</v>
      </c>
      <c r="D37" s="148">
        <v>2408047.985142</v>
      </c>
      <c r="E37" s="148">
        <v>5209656.6713119997</v>
      </c>
      <c r="F37" s="274">
        <f t="shared" ref="F37:F64" si="6">D37-E37</f>
        <v>-2801608.6861699997</v>
      </c>
      <c r="G37" s="105">
        <f t="shared" ref="G37:G68" si="7">D37+E37</f>
        <v>7617704.6564539997</v>
      </c>
      <c r="H37" s="105">
        <v>205646.75092600001</v>
      </c>
      <c r="I37" s="105">
        <v>0</v>
      </c>
      <c r="J37" s="105">
        <f t="shared" ref="J37:J68" si="8">H37-I37</f>
        <v>205646.75092600001</v>
      </c>
      <c r="K37" s="105">
        <f t="shared" ref="K37:K68" si="9">H37+I37</f>
        <v>205646.75092600001</v>
      </c>
      <c r="L37" s="106">
        <v>23321164</v>
      </c>
      <c r="M37" s="106">
        <v>23311745</v>
      </c>
      <c r="N37" s="106">
        <f t="shared" ref="N37:N68" si="10">L37-M37</f>
        <v>9419</v>
      </c>
      <c r="O37" s="106">
        <v>1203433</v>
      </c>
      <c r="P37" s="106">
        <v>1219172</v>
      </c>
      <c r="Q37" s="106">
        <f t="shared" ref="Q37:Q68" si="11">O37-P37</f>
        <v>-15739</v>
      </c>
    </row>
    <row r="38" spans="1:17" s="171" customFormat="1" x14ac:dyDescent="0.4">
      <c r="A38" s="240">
        <v>277</v>
      </c>
      <c r="B38" s="154">
        <v>34</v>
      </c>
      <c r="C38" s="68" t="s">
        <v>641</v>
      </c>
      <c r="D38" s="155">
        <v>648298.68112299999</v>
      </c>
      <c r="E38" s="155">
        <v>681270.19583400001</v>
      </c>
      <c r="F38" s="22">
        <f t="shared" si="6"/>
        <v>-32971.514711000025</v>
      </c>
      <c r="G38" s="22">
        <f t="shared" si="7"/>
        <v>1329568.876957</v>
      </c>
      <c r="H38" s="22">
        <v>165645.487719</v>
      </c>
      <c r="I38" s="22">
        <v>93475.040169999993</v>
      </c>
      <c r="J38" s="22">
        <f t="shared" si="8"/>
        <v>72170.447549000004</v>
      </c>
      <c r="K38" s="22">
        <f t="shared" si="9"/>
        <v>259120.52788899999</v>
      </c>
      <c r="L38" s="63">
        <v>1336584</v>
      </c>
      <c r="M38" s="63">
        <v>644019</v>
      </c>
      <c r="N38" s="63">
        <f t="shared" si="10"/>
        <v>692565</v>
      </c>
      <c r="O38" s="63">
        <v>142126</v>
      </c>
      <c r="P38" s="63">
        <v>242284</v>
      </c>
      <c r="Q38" s="63">
        <f t="shared" si="11"/>
        <v>-100158</v>
      </c>
    </row>
    <row r="39" spans="1:17" s="171" customFormat="1" x14ac:dyDescent="0.4">
      <c r="A39" s="240">
        <v>172</v>
      </c>
      <c r="B39" s="104">
        <v>35</v>
      </c>
      <c r="C39" s="104" t="s">
        <v>445</v>
      </c>
      <c r="D39" s="148">
        <v>2707848.4622630002</v>
      </c>
      <c r="E39" s="148">
        <v>7382138.5427280003</v>
      </c>
      <c r="F39" s="274">
        <f t="shared" si="6"/>
        <v>-4674290.0804650001</v>
      </c>
      <c r="G39" s="105">
        <f t="shared" si="7"/>
        <v>10089987.004991001</v>
      </c>
      <c r="H39" s="105">
        <v>163344.04865400001</v>
      </c>
      <c r="I39" s="105">
        <v>2224510.7605770002</v>
      </c>
      <c r="J39" s="105">
        <f t="shared" si="8"/>
        <v>-2061166.7119230002</v>
      </c>
      <c r="K39" s="105">
        <f t="shared" si="9"/>
        <v>2387854.809231</v>
      </c>
      <c r="L39" s="106">
        <v>593277821</v>
      </c>
      <c r="M39" s="106">
        <v>532022591</v>
      </c>
      <c r="N39" s="106">
        <f t="shared" si="10"/>
        <v>61255230</v>
      </c>
      <c r="O39" s="106">
        <v>0</v>
      </c>
      <c r="P39" s="106">
        <v>0</v>
      </c>
      <c r="Q39" s="106">
        <f t="shared" si="11"/>
        <v>0</v>
      </c>
    </row>
    <row r="40" spans="1:17" s="171" customFormat="1" x14ac:dyDescent="0.4">
      <c r="A40" s="240">
        <v>220</v>
      </c>
      <c r="B40" s="154">
        <v>36</v>
      </c>
      <c r="C40" s="68" t="s">
        <v>461</v>
      </c>
      <c r="D40" s="155">
        <v>890228.00359400001</v>
      </c>
      <c r="E40" s="155">
        <v>1267173.500245</v>
      </c>
      <c r="F40" s="22">
        <f t="shared" si="6"/>
        <v>-376945.49665099999</v>
      </c>
      <c r="G40" s="22">
        <f t="shared" si="7"/>
        <v>2157401.5038390001</v>
      </c>
      <c r="H40" s="22">
        <v>156790.228692</v>
      </c>
      <c r="I40" s="22">
        <v>134116.16475500001</v>
      </c>
      <c r="J40" s="22">
        <f t="shared" si="8"/>
        <v>22674.063936999999</v>
      </c>
      <c r="K40" s="22">
        <f t="shared" si="9"/>
        <v>290906.39344700001</v>
      </c>
      <c r="L40" s="63">
        <v>1198900</v>
      </c>
      <c r="M40" s="63">
        <v>639049</v>
      </c>
      <c r="N40" s="63">
        <f t="shared" si="10"/>
        <v>559851</v>
      </c>
      <c r="O40" s="63">
        <v>61841</v>
      </c>
      <c r="P40" s="63">
        <v>60821</v>
      </c>
      <c r="Q40" s="63">
        <f t="shared" si="11"/>
        <v>1020</v>
      </c>
    </row>
    <row r="41" spans="1:17" s="171" customFormat="1" x14ac:dyDescent="0.4">
      <c r="A41" s="240">
        <v>196</v>
      </c>
      <c r="B41" s="104">
        <v>37</v>
      </c>
      <c r="C41" s="104" t="s">
        <v>451</v>
      </c>
      <c r="D41" s="148">
        <v>3160732.0844220002</v>
      </c>
      <c r="E41" s="148">
        <v>6845680.8113350002</v>
      </c>
      <c r="F41" s="274">
        <f t="shared" si="6"/>
        <v>-3684948.726913</v>
      </c>
      <c r="G41" s="105">
        <f t="shared" si="7"/>
        <v>10006412.895757001</v>
      </c>
      <c r="H41" s="105">
        <v>156455.50888199999</v>
      </c>
      <c r="I41" s="105">
        <v>4.013738</v>
      </c>
      <c r="J41" s="105">
        <f t="shared" si="8"/>
        <v>156451.49514399999</v>
      </c>
      <c r="K41" s="105">
        <f t="shared" si="9"/>
        <v>156459.52262</v>
      </c>
      <c r="L41" s="106">
        <v>33769648</v>
      </c>
      <c r="M41" s="106">
        <v>31388137</v>
      </c>
      <c r="N41" s="106">
        <f t="shared" si="10"/>
        <v>2381511</v>
      </c>
      <c r="O41" s="106">
        <v>4789607</v>
      </c>
      <c r="P41" s="106">
        <v>6791290</v>
      </c>
      <c r="Q41" s="106">
        <f t="shared" si="11"/>
        <v>-2001683</v>
      </c>
    </row>
    <row r="42" spans="1:17" s="171" customFormat="1" x14ac:dyDescent="0.4">
      <c r="A42" s="240">
        <v>108</v>
      </c>
      <c r="B42" s="154">
        <v>38</v>
      </c>
      <c r="C42" s="68" t="s">
        <v>429</v>
      </c>
      <c r="D42" s="155">
        <v>273909.14635300002</v>
      </c>
      <c r="E42" s="155">
        <v>433515.09734099999</v>
      </c>
      <c r="F42" s="22">
        <f t="shared" si="6"/>
        <v>-159605.95098799997</v>
      </c>
      <c r="G42" s="22">
        <f t="shared" si="7"/>
        <v>707424.24369399995</v>
      </c>
      <c r="H42" s="22">
        <v>148568.873678</v>
      </c>
      <c r="I42" s="22">
        <v>11580.211415</v>
      </c>
      <c r="J42" s="22">
        <f t="shared" si="8"/>
        <v>136988.66226300001</v>
      </c>
      <c r="K42" s="22">
        <f t="shared" si="9"/>
        <v>160149.085093</v>
      </c>
      <c r="L42" s="63">
        <v>3874222</v>
      </c>
      <c r="M42" s="63">
        <v>2120301</v>
      </c>
      <c r="N42" s="63">
        <f t="shared" si="10"/>
        <v>1753921</v>
      </c>
      <c r="O42" s="63">
        <v>964241</v>
      </c>
      <c r="P42" s="63">
        <v>344986</v>
      </c>
      <c r="Q42" s="63">
        <f t="shared" si="11"/>
        <v>619255</v>
      </c>
    </row>
    <row r="43" spans="1:17" s="171" customFormat="1" x14ac:dyDescent="0.4">
      <c r="A43" s="240">
        <v>115</v>
      </c>
      <c r="B43" s="104">
        <v>39</v>
      </c>
      <c r="C43" s="104" t="s">
        <v>432</v>
      </c>
      <c r="D43" s="148">
        <v>3302446.406213</v>
      </c>
      <c r="E43" s="148">
        <v>7298255.1382910004</v>
      </c>
      <c r="F43" s="274">
        <f t="shared" si="6"/>
        <v>-3995808.7320780004</v>
      </c>
      <c r="G43" s="105">
        <f t="shared" si="7"/>
        <v>10600701.544504</v>
      </c>
      <c r="H43" s="105">
        <v>138579.52261700001</v>
      </c>
      <c r="I43" s="105">
        <v>191918.49703500001</v>
      </c>
      <c r="J43" s="105">
        <f t="shared" si="8"/>
        <v>-53338.974417999998</v>
      </c>
      <c r="K43" s="105">
        <f t="shared" si="9"/>
        <v>330498.01965200005</v>
      </c>
      <c r="L43" s="106">
        <v>68441445</v>
      </c>
      <c r="M43" s="106">
        <v>48655271</v>
      </c>
      <c r="N43" s="106">
        <f t="shared" si="10"/>
        <v>19786174</v>
      </c>
      <c r="O43" s="106">
        <v>6053259</v>
      </c>
      <c r="P43" s="106">
        <v>6074979</v>
      </c>
      <c r="Q43" s="106">
        <f t="shared" si="11"/>
        <v>-21720</v>
      </c>
    </row>
    <row r="44" spans="1:17" s="171" customFormat="1" x14ac:dyDescent="0.4">
      <c r="A44" s="240">
        <v>191</v>
      </c>
      <c r="B44" s="154">
        <v>40</v>
      </c>
      <c r="C44" s="68" t="s">
        <v>449</v>
      </c>
      <c r="D44" s="155">
        <v>1604011.770424</v>
      </c>
      <c r="E44" s="155">
        <v>377778.43863300001</v>
      </c>
      <c r="F44" s="22">
        <f t="shared" si="6"/>
        <v>1226233.331791</v>
      </c>
      <c r="G44" s="22">
        <f t="shared" si="7"/>
        <v>1981790.209057</v>
      </c>
      <c r="H44" s="22">
        <v>135514.151984</v>
      </c>
      <c r="I44" s="22">
        <v>0</v>
      </c>
      <c r="J44" s="22">
        <f t="shared" si="8"/>
        <v>135514.151984</v>
      </c>
      <c r="K44" s="22">
        <f t="shared" si="9"/>
        <v>135514.151984</v>
      </c>
      <c r="L44" s="63">
        <v>114849779</v>
      </c>
      <c r="M44" s="63">
        <v>26800999</v>
      </c>
      <c r="N44" s="63">
        <f t="shared" si="10"/>
        <v>88048780</v>
      </c>
      <c r="O44" s="63">
        <v>40700169</v>
      </c>
      <c r="P44" s="63">
        <v>6179941</v>
      </c>
      <c r="Q44" s="63">
        <f t="shared" si="11"/>
        <v>34520228</v>
      </c>
    </row>
    <row r="45" spans="1:17" s="171" customFormat="1" x14ac:dyDescent="0.4">
      <c r="A45" s="240">
        <v>3</v>
      </c>
      <c r="B45" s="104">
        <v>41</v>
      </c>
      <c r="C45" s="104" t="s">
        <v>422</v>
      </c>
      <c r="D45" s="148">
        <v>1909649.5905790001</v>
      </c>
      <c r="E45" s="148">
        <v>3842980.3702969998</v>
      </c>
      <c r="F45" s="274">
        <f t="shared" si="6"/>
        <v>-1933330.7797179997</v>
      </c>
      <c r="G45" s="105">
        <f t="shared" si="7"/>
        <v>5752629.9608760001</v>
      </c>
      <c r="H45" s="105">
        <v>91841.421684999994</v>
      </c>
      <c r="I45" s="105">
        <v>134398.13673999999</v>
      </c>
      <c r="J45" s="105">
        <f t="shared" si="8"/>
        <v>-42556.715054999993</v>
      </c>
      <c r="K45" s="105">
        <f t="shared" si="9"/>
        <v>226239.558425</v>
      </c>
      <c r="L45" s="106">
        <v>23023858</v>
      </c>
      <c r="M45" s="106">
        <v>9712513</v>
      </c>
      <c r="N45" s="106">
        <f t="shared" si="10"/>
        <v>13311345</v>
      </c>
      <c r="O45" s="106">
        <v>1366344</v>
      </c>
      <c r="P45" s="106">
        <v>1148137</v>
      </c>
      <c r="Q45" s="106">
        <f t="shared" si="11"/>
        <v>218207</v>
      </c>
    </row>
    <row r="46" spans="1:17" s="171" customFormat="1" x14ac:dyDescent="0.4">
      <c r="A46" s="240">
        <v>118</v>
      </c>
      <c r="B46" s="154">
        <v>42</v>
      </c>
      <c r="C46" s="68" t="s">
        <v>433</v>
      </c>
      <c r="D46" s="155">
        <v>2398512.9000829998</v>
      </c>
      <c r="E46" s="155">
        <v>7752886.9218870001</v>
      </c>
      <c r="F46" s="22">
        <f t="shared" si="6"/>
        <v>-5354374.0218040003</v>
      </c>
      <c r="G46" s="22">
        <f t="shared" si="7"/>
        <v>10151399.821970001</v>
      </c>
      <c r="H46" s="22">
        <v>90381.930605999994</v>
      </c>
      <c r="I46" s="22">
        <v>1923.3108520000001</v>
      </c>
      <c r="J46" s="22">
        <f t="shared" si="8"/>
        <v>88458.619753999999</v>
      </c>
      <c r="K46" s="22">
        <f t="shared" si="9"/>
        <v>92305.24145799999</v>
      </c>
      <c r="L46" s="63">
        <v>87558160</v>
      </c>
      <c r="M46" s="63">
        <v>50091809</v>
      </c>
      <c r="N46" s="63">
        <f t="shared" si="10"/>
        <v>37466351</v>
      </c>
      <c r="O46" s="63">
        <v>2055387</v>
      </c>
      <c r="P46" s="63">
        <v>4439374</v>
      </c>
      <c r="Q46" s="63">
        <f t="shared" si="11"/>
        <v>-2383987</v>
      </c>
    </row>
    <row r="47" spans="1:17" s="171" customFormat="1" x14ac:dyDescent="0.4">
      <c r="A47" s="240">
        <v>7</v>
      </c>
      <c r="B47" s="104">
        <v>43</v>
      </c>
      <c r="C47" s="104" t="s">
        <v>413</v>
      </c>
      <c r="D47" s="148">
        <v>1975123.163224</v>
      </c>
      <c r="E47" s="148">
        <v>5224925.041855</v>
      </c>
      <c r="F47" s="274">
        <f t="shared" si="6"/>
        <v>-3249801.8786309999</v>
      </c>
      <c r="G47" s="105">
        <f t="shared" si="7"/>
        <v>7200048.2050790004</v>
      </c>
      <c r="H47" s="105">
        <v>89662.377317999999</v>
      </c>
      <c r="I47" s="105">
        <v>121193.640444</v>
      </c>
      <c r="J47" s="105">
        <f t="shared" si="8"/>
        <v>-31531.263126000005</v>
      </c>
      <c r="K47" s="105">
        <f t="shared" si="9"/>
        <v>210856.017762</v>
      </c>
      <c r="L47" s="106">
        <v>22168035</v>
      </c>
      <c r="M47" s="106">
        <v>10152237</v>
      </c>
      <c r="N47" s="106">
        <f t="shared" si="10"/>
        <v>12015798</v>
      </c>
      <c r="O47" s="106">
        <v>3717844</v>
      </c>
      <c r="P47" s="106">
        <v>878118</v>
      </c>
      <c r="Q47" s="106">
        <f t="shared" si="11"/>
        <v>2839726</v>
      </c>
    </row>
    <row r="48" spans="1:17" s="171" customFormat="1" x14ac:dyDescent="0.4">
      <c r="A48" s="240">
        <v>139</v>
      </c>
      <c r="B48" s="154">
        <v>44</v>
      </c>
      <c r="C48" s="68" t="s">
        <v>441</v>
      </c>
      <c r="D48" s="155">
        <v>827669.28640099999</v>
      </c>
      <c r="E48" s="155">
        <v>962899.11814300006</v>
      </c>
      <c r="F48" s="22">
        <f t="shared" si="6"/>
        <v>-135229.83174200007</v>
      </c>
      <c r="G48" s="22">
        <f t="shared" si="7"/>
        <v>1790568.404544</v>
      </c>
      <c r="H48" s="22">
        <v>89519.335540999993</v>
      </c>
      <c r="I48" s="22">
        <v>23175</v>
      </c>
      <c r="J48" s="22">
        <f t="shared" si="8"/>
        <v>66344.335540999993</v>
      </c>
      <c r="K48" s="22">
        <f t="shared" si="9"/>
        <v>112694.33554099999</v>
      </c>
      <c r="L48" s="63">
        <v>8323751</v>
      </c>
      <c r="M48" s="63">
        <v>1929550</v>
      </c>
      <c r="N48" s="63">
        <f t="shared" si="10"/>
        <v>6394201</v>
      </c>
      <c r="O48" s="63">
        <v>2096453</v>
      </c>
      <c r="P48" s="63">
        <v>1002276</v>
      </c>
      <c r="Q48" s="63">
        <f t="shared" si="11"/>
        <v>1094177</v>
      </c>
    </row>
    <row r="49" spans="1:17" s="171" customFormat="1" x14ac:dyDescent="0.4">
      <c r="A49" s="240">
        <v>289</v>
      </c>
      <c r="B49" s="104">
        <v>45</v>
      </c>
      <c r="C49" s="104" t="s">
        <v>616</v>
      </c>
      <c r="D49" s="148">
        <v>288782.38568599999</v>
      </c>
      <c r="E49" s="148">
        <v>83133.690849999999</v>
      </c>
      <c r="F49" s="274">
        <f t="shared" si="6"/>
        <v>205648.69483599998</v>
      </c>
      <c r="G49" s="105">
        <f t="shared" si="7"/>
        <v>371916.07653600001</v>
      </c>
      <c r="H49" s="105">
        <v>86065.639752000003</v>
      </c>
      <c r="I49" s="105">
        <v>0</v>
      </c>
      <c r="J49" s="105">
        <f t="shared" si="8"/>
        <v>86065.639752000003</v>
      </c>
      <c r="K49" s="105">
        <f t="shared" si="9"/>
        <v>86065.639752000003</v>
      </c>
      <c r="L49" s="106">
        <v>0</v>
      </c>
      <c r="M49" s="106">
        <v>0</v>
      </c>
      <c r="N49" s="106">
        <f t="shared" si="10"/>
        <v>0</v>
      </c>
      <c r="O49" s="106">
        <v>0</v>
      </c>
      <c r="P49" s="106">
        <v>0</v>
      </c>
      <c r="Q49" s="106">
        <f t="shared" si="11"/>
        <v>0</v>
      </c>
    </row>
    <row r="50" spans="1:17" s="171" customFormat="1" x14ac:dyDescent="0.4">
      <c r="A50" s="240">
        <v>1</v>
      </c>
      <c r="B50" s="154">
        <v>46</v>
      </c>
      <c r="C50" s="68" t="s">
        <v>421</v>
      </c>
      <c r="D50" s="155">
        <v>1962913.5315960001</v>
      </c>
      <c r="E50" s="155">
        <v>21187041.235319</v>
      </c>
      <c r="F50" s="22">
        <f t="shared" si="6"/>
        <v>-19224127.703722998</v>
      </c>
      <c r="G50" s="22">
        <f t="shared" si="7"/>
        <v>23149954.766915001</v>
      </c>
      <c r="H50" s="22">
        <v>81446.611776999998</v>
      </c>
      <c r="I50" s="22">
        <v>147417.51940200001</v>
      </c>
      <c r="J50" s="22">
        <f t="shared" si="8"/>
        <v>-65970.907625000007</v>
      </c>
      <c r="K50" s="22">
        <f t="shared" si="9"/>
        <v>228864.13117900002</v>
      </c>
      <c r="L50" s="63">
        <v>420411</v>
      </c>
      <c r="M50" s="63">
        <v>96127822</v>
      </c>
      <c r="N50" s="63">
        <f t="shared" si="10"/>
        <v>-95707411</v>
      </c>
      <c r="O50" s="63">
        <v>9590</v>
      </c>
      <c r="P50" s="63">
        <v>5863850</v>
      </c>
      <c r="Q50" s="63">
        <f t="shared" si="11"/>
        <v>-5854260</v>
      </c>
    </row>
    <row r="51" spans="1:17" s="171" customFormat="1" x14ac:dyDescent="0.4">
      <c r="A51" s="240">
        <v>283</v>
      </c>
      <c r="B51" s="104">
        <v>47</v>
      </c>
      <c r="C51" s="104" t="s">
        <v>488</v>
      </c>
      <c r="D51" s="148">
        <v>460401.02013000002</v>
      </c>
      <c r="E51" s="148">
        <v>283640.03534200002</v>
      </c>
      <c r="F51" s="274">
        <f t="shared" si="6"/>
        <v>176760.984788</v>
      </c>
      <c r="G51" s="105">
        <f t="shared" si="7"/>
        <v>744041.05547200004</v>
      </c>
      <c r="H51" s="105">
        <v>72207.039564000006</v>
      </c>
      <c r="I51" s="105">
        <v>0</v>
      </c>
      <c r="J51" s="105">
        <f t="shared" si="8"/>
        <v>72207.039564000006</v>
      </c>
      <c r="K51" s="105">
        <f t="shared" si="9"/>
        <v>72207.039564000006</v>
      </c>
      <c r="L51" s="106">
        <v>9868167</v>
      </c>
      <c r="M51" s="106">
        <v>2026102</v>
      </c>
      <c r="N51" s="106">
        <f t="shared" si="10"/>
        <v>7842065</v>
      </c>
      <c r="O51" s="106">
        <v>1071708</v>
      </c>
      <c r="P51" s="106">
        <v>336266</v>
      </c>
      <c r="Q51" s="106">
        <f t="shared" si="11"/>
        <v>735442</v>
      </c>
    </row>
    <row r="52" spans="1:17" s="171" customFormat="1" x14ac:dyDescent="0.4">
      <c r="A52" s="240">
        <v>263</v>
      </c>
      <c r="B52" s="154">
        <v>48</v>
      </c>
      <c r="C52" s="68" t="s">
        <v>481</v>
      </c>
      <c r="D52" s="155">
        <v>0</v>
      </c>
      <c r="E52" s="155">
        <v>0</v>
      </c>
      <c r="F52" s="22">
        <f t="shared" si="6"/>
        <v>0</v>
      </c>
      <c r="G52" s="22">
        <f t="shared" si="7"/>
        <v>0</v>
      </c>
      <c r="H52" s="22">
        <v>61738.522001999998</v>
      </c>
      <c r="I52" s="22">
        <v>91785.334147000001</v>
      </c>
      <c r="J52" s="22">
        <f t="shared" si="8"/>
        <v>-30046.812145000004</v>
      </c>
      <c r="K52" s="22">
        <f t="shared" si="9"/>
        <v>153523.856149</v>
      </c>
      <c r="L52" s="63">
        <v>8919675</v>
      </c>
      <c r="M52" s="63">
        <v>4150931</v>
      </c>
      <c r="N52" s="63">
        <f t="shared" si="10"/>
        <v>4768744</v>
      </c>
      <c r="O52" s="63">
        <v>0</v>
      </c>
      <c r="P52" s="63">
        <v>600538</v>
      </c>
      <c r="Q52" s="63">
        <f t="shared" si="11"/>
        <v>-600538</v>
      </c>
    </row>
    <row r="53" spans="1:17" s="171" customFormat="1" x14ac:dyDescent="0.4">
      <c r="A53" s="240">
        <v>280</v>
      </c>
      <c r="B53" s="104">
        <v>49</v>
      </c>
      <c r="C53" s="104" t="s">
        <v>642</v>
      </c>
      <c r="D53" s="148">
        <v>293001.96265300002</v>
      </c>
      <c r="E53" s="148">
        <v>317003.95650600002</v>
      </c>
      <c r="F53" s="274">
        <f t="shared" si="6"/>
        <v>-24001.993852999993</v>
      </c>
      <c r="G53" s="105">
        <f t="shared" si="7"/>
        <v>610005.91915900004</v>
      </c>
      <c r="H53" s="105">
        <v>47340.610801000003</v>
      </c>
      <c r="I53" s="105">
        <v>98677.105358000001</v>
      </c>
      <c r="J53" s="105">
        <f t="shared" si="8"/>
        <v>-51336.494556999998</v>
      </c>
      <c r="K53" s="105">
        <f t="shared" si="9"/>
        <v>146017.716159</v>
      </c>
      <c r="L53" s="106">
        <v>2566318</v>
      </c>
      <c r="M53" s="106">
        <v>1534014</v>
      </c>
      <c r="N53" s="106">
        <f t="shared" si="10"/>
        <v>1032304</v>
      </c>
      <c r="O53" s="106">
        <v>236918</v>
      </c>
      <c r="P53" s="106">
        <v>490640</v>
      </c>
      <c r="Q53" s="106">
        <f t="shared" si="11"/>
        <v>-253722</v>
      </c>
    </row>
    <row r="54" spans="1:17" s="171" customFormat="1" x14ac:dyDescent="0.4">
      <c r="A54" s="240">
        <v>255</v>
      </c>
      <c r="B54" s="154">
        <v>50</v>
      </c>
      <c r="C54" s="68" t="s">
        <v>477</v>
      </c>
      <c r="D54" s="155">
        <v>523075.52699300001</v>
      </c>
      <c r="E54" s="155">
        <v>1101699.8484970001</v>
      </c>
      <c r="F54" s="22">
        <f t="shared" si="6"/>
        <v>-578624.32150400011</v>
      </c>
      <c r="G54" s="22">
        <f t="shared" si="7"/>
        <v>1624775.37549</v>
      </c>
      <c r="H54" s="22">
        <v>44486.833764000003</v>
      </c>
      <c r="I54" s="22">
        <v>5504.3662800000002</v>
      </c>
      <c r="J54" s="22">
        <f t="shared" si="8"/>
        <v>38982.467484000001</v>
      </c>
      <c r="K54" s="22">
        <f t="shared" si="9"/>
        <v>49991.200044000005</v>
      </c>
      <c r="L54" s="63">
        <v>2604997</v>
      </c>
      <c r="M54" s="63">
        <v>2857016</v>
      </c>
      <c r="N54" s="63">
        <f t="shared" si="10"/>
        <v>-252019</v>
      </c>
      <c r="O54" s="63">
        <v>175217</v>
      </c>
      <c r="P54" s="63">
        <v>119696</v>
      </c>
      <c r="Q54" s="63">
        <f t="shared" si="11"/>
        <v>55521</v>
      </c>
    </row>
    <row r="55" spans="1:17" s="171" customFormat="1" x14ac:dyDescent="0.4">
      <c r="A55" s="240">
        <v>247</v>
      </c>
      <c r="B55" s="104">
        <v>51</v>
      </c>
      <c r="C55" s="104" t="s">
        <v>473</v>
      </c>
      <c r="D55" s="148">
        <v>1117632.5635540001</v>
      </c>
      <c r="E55" s="148">
        <v>2077306.355802</v>
      </c>
      <c r="F55" s="274">
        <f t="shared" si="6"/>
        <v>-959673.79224799993</v>
      </c>
      <c r="G55" s="105">
        <f t="shared" si="7"/>
        <v>3194938.9193560001</v>
      </c>
      <c r="H55" s="105">
        <v>38407.401517999999</v>
      </c>
      <c r="I55" s="105">
        <v>0</v>
      </c>
      <c r="J55" s="105">
        <f t="shared" si="8"/>
        <v>38407.401517999999</v>
      </c>
      <c r="K55" s="105">
        <f t="shared" si="9"/>
        <v>38407.401517999999</v>
      </c>
      <c r="L55" s="106">
        <v>5461022</v>
      </c>
      <c r="M55" s="106">
        <v>1930602</v>
      </c>
      <c r="N55" s="106">
        <f t="shared" si="10"/>
        <v>3530420</v>
      </c>
      <c r="O55" s="106">
        <v>285893</v>
      </c>
      <c r="P55" s="106">
        <v>261884</v>
      </c>
      <c r="Q55" s="106">
        <f t="shared" si="11"/>
        <v>24009</v>
      </c>
    </row>
    <row r="56" spans="1:17" s="171" customFormat="1" x14ac:dyDescent="0.4">
      <c r="A56" s="240">
        <v>223</v>
      </c>
      <c r="B56" s="154">
        <v>52</v>
      </c>
      <c r="C56" s="68" t="s">
        <v>463</v>
      </c>
      <c r="D56" s="155">
        <v>93835.418074999994</v>
      </c>
      <c r="E56" s="155">
        <v>101776.784887</v>
      </c>
      <c r="F56" s="22">
        <f t="shared" si="6"/>
        <v>-7941.3668120000075</v>
      </c>
      <c r="G56" s="22">
        <f t="shared" si="7"/>
        <v>195612.20296199998</v>
      </c>
      <c r="H56" s="22">
        <v>35547.811856</v>
      </c>
      <c r="I56" s="22">
        <v>7222.2675859999999</v>
      </c>
      <c r="J56" s="22">
        <f t="shared" si="8"/>
        <v>28325.544269999999</v>
      </c>
      <c r="K56" s="22">
        <f t="shared" si="9"/>
        <v>42770.079442000002</v>
      </c>
      <c r="L56" s="63">
        <v>553339</v>
      </c>
      <c r="M56" s="63">
        <v>305716</v>
      </c>
      <c r="N56" s="63">
        <f t="shared" si="10"/>
        <v>247623</v>
      </c>
      <c r="O56" s="63">
        <v>100399</v>
      </c>
      <c r="P56" s="63">
        <v>72514</v>
      </c>
      <c r="Q56" s="63">
        <f t="shared" si="11"/>
        <v>27885</v>
      </c>
    </row>
    <row r="57" spans="1:17" s="171" customFormat="1" x14ac:dyDescent="0.4">
      <c r="A57" s="240">
        <v>225</v>
      </c>
      <c r="B57" s="104">
        <v>53</v>
      </c>
      <c r="C57" s="104" t="s">
        <v>465</v>
      </c>
      <c r="D57" s="148">
        <v>807228.75734300003</v>
      </c>
      <c r="E57" s="148">
        <v>1226591.7455750001</v>
      </c>
      <c r="F57" s="274">
        <f t="shared" si="6"/>
        <v>-419362.98823200003</v>
      </c>
      <c r="G57" s="105">
        <f t="shared" si="7"/>
        <v>2033820.5029180001</v>
      </c>
      <c r="H57" s="105">
        <v>32035.549770000001</v>
      </c>
      <c r="I57" s="105">
        <v>50304.965360000002</v>
      </c>
      <c r="J57" s="105">
        <f t="shared" si="8"/>
        <v>-18269.415590000001</v>
      </c>
      <c r="K57" s="105">
        <f t="shared" si="9"/>
        <v>82340.51513</v>
      </c>
      <c r="L57" s="106">
        <v>2608068</v>
      </c>
      <c r="M57" s="106">
        <v>1998351</v>
      </c>
      <c r="N57" s="106">
        <f t="shared" si="10"/>
        <v>609717</v>
      </c>
      <c r="O57" s="106">
        <v>54335</v>
      </c>
      <c r="P57" s="106">
        <v>84214</v>
      </c>
      <c r="Q57" s="106">
        <f t="shared" si="11"/>
        <v>-29879</v>
      </c>
    </row>
    <row r="58" spans="1:17" s="171" customFormat="1" x14ac:dyDescent="0.4">
      <c r="A58" s="240">
        <v>11</v>
      </c>
      <c r="B58" s="154">
        <v>54</v>
      </c>
      <c r="C58" s="68" t="s">
        <v>414</v>
      </c>
      <c r="D58" s="155">
        <v>4061152.3072480001</v>
      </c>
      <c r="E58" s="155">
        <v>9219841.3804919999</v>
      </c>
      <c r="F58" s="22">
        <f t="shared" si="6"/>
        <v>-5158689.0732439999</v>
      </c>
      <c r="G58" s="22">
        <f t="shared" si="7"/>
        <v>13280993.68774</v>
      </c>
      <c r="H58" s="22">
        <v>29117.262447000001</v>
      </c>
      <c r="I58" s="22">
        <v>182125.84909900001</v>
      </c>
      <c r="J58" s="22">
        <f t="shared" si="8"/>
        <v>-153008.58665200003</v>
      </c>
      <c r="K58" s="22">
        <f t="shared" si="9"/>
        <v>211243.111546</v>
      </c>
      <c r="L58" s="63">
        <v>51323472</v>
      </c>
      <c r="M58" s="63">
        <v>32956970</v>
      </c>
      <c r="N58" s="63">
        <f t="shared" si="10"/>
        <v>18366502</v>
      </c>
      <c r="O58" s="63">
        <v>9349404</v>
      </c>
      <c r="P58" s="63">
        <v>3692731</v>
      </c>
      <c r="Q58" s="63">
        <f t="shared" si="11"/>
        <v>5656673</v>
      </c>
    </row>
    <row r="59" spans="1:17" s="171" customFormat="1" x14ac:dyDescent="0.4">
      <c r="A59" s="240">
        <v>197</v>
      </c>
      <c r="B59" s="104">
        <v>55</v>
      </c>
      <c r="C59" s="104" t="s">
        <v>452</v>
      </c>
      <c r="D59" s="148">
        <v>225874.97519</v>
      </c>
      <c r="E59" s="148">
        <v>401515.36415199999</v>
      </c>
      <c r="F59" s="274">
        <f t="shared" si="6"/>
        <v>-175640.388962</v>
      </c>
      <c r="G59" s="105">
        <f t="shared" si="7"/>
        <v>627390.33934199996</v>
      </c>
      <c r="H59" s="105">
        <v>21175.169774000002</v>
      </c>
      <c r="I59" s="105">
        <v>148928.040274</v>
      </c>
      <c r="J59" s="105">
        <f t="shared" si="8"/>
        <v>-127752.87049999999</v>
      </c>
      <c r="K59" s="105">
        <f t="shared" si="9"/>
        <v>170103.21004800001</v>
      </c>
      <c r="L59" s="106">
        <v>6675988</v>
      </c>
      <c r="M59" s="106">
        <v>1130273</v>
      </c>
      <c r="N59" s="106">
        <f t="shared" si="10"/>
        <v>5545715</v>
      </c>
      <c r="O59" s="106">
        <v>99888</v>
      </c>
      <c r="P59" s="106">
        <v>148740</v>
      </c>
      <c r="Q59" s="106">
        <f t="shared" si="11"/>
        <v>-48852</v>
      </c>
    </row>
    <row r="60" spans="1:17" s="171" customFormat="1" x14ac:dyDescent="0.4">
      <c r="A60" s="240">
        <v>259</v>
      </c>
      <c r="B60" s="154">
        <v>56</v>
      </c>
      <c r="C60" s="68" t="s">
        <v>478</v>
      </c>
      <c r="D60" s="155">
        <v>366409.55845700001</v>
      </c>
      <c r="E60" s="155">
        <v>503312.47719100001</v>
      </c>
      <c r="F60" s="22">
        <f t="shared" si="6"/>
        <v>-136902.91873400001</v>
      </c>
      <c r="G60" s="22">
        <f t="shared" si="7"/>
        <v>869722.03564799996</v>
      </c>
      <c r="H60" s="22">
        <v>20925.554701000001</v>
      </c>
      <c r="I60" s="22">
        <v>21447.566974000001</v>
      </c>
      <c r="J60" s="22">
        <f t="shared" si="8"/>
        <v>-522.01227300000028</v>
      </c>
      <c r="K60" s="22">
        <f t="shared" si="9"/>
        <v>42373.121675000002</v>
      </c>
      <c r="L60" s="63">
        <v>636050</v>
      </c>
      <c r="M60" s="63">
        <v>232816</v>
      </c>
      <c r="N60" s="63">
        <f t="shared" si="10"/>
        <v>403234</v>
      </c>
      <c r="O60" s="63">
        <v>0</v>
      </c>
      <c r="P60" s="63">
        <v>0</v>
      </c>
      <c r="Q60" s="63">
        <f t="shared" si="11"/>
        <v>0</v>
      </c>
    </row>
    <row r="61" spans="1:17" s="171" customFormat="1" x14ac:dyDescent="0.4">
      <c r="A61" s="240">
        <v>6</v>
      </c>
      <c r="B61" s="104">
        <v>57</v>
      </c>
      <c r="C61" s="104" t="s">
        <v>416</v>
      </c>
      <c r="D61" s="148">
        <v>275257.73908700002</v>
      </c>
      <c r="E61" s="148">
        <v>1248195.887384</v>
      </c>
      <c r="F61" s="274">
        <f t="shared" si="6"/>
        <v>-972938.14829699998</v>
      </c>
      <c r="G61" s="105">
        <f t="shared" si="7"/>
        <v>1523453.626471</v>
      </c>
      <c r="H61" s="105">
        <v>16568.776858000001</v>
      </c>
      <c r="I61" s="105">
        <v>17022.986210999999</v>
      </c>
      <c r="J61" s="105">
        <f t="shared" si="8"/>
        <v>-454.20935299999837</v>
      </c>
      <c r="K61" s="105">
        <f t="shared" si="9"/>
        <v>33591.763069000001</v>
      </c>
      <c r="L61" s="106">
        <v>8483273</v>
      </c>
      <c r="M61" s="106">
        <v>6340920</v>
      </c>
      <c r="N61" s="106">
        <f t="shared" si="10"/>
        <v>2142353</v>
      </c>
      <c r="O61" s="106">
        <v>878558</v>
      </c>
      <c r="P61" s="106">
        <v>665898</v>
      </c>
      <c r="Q61" s="106">
        <f t="shared" si="11"/>
        <v>212660</v>
      </c>
    </row>
    <row r="62" spans="1:17" s="171" customFormat="1" x14ac:dyDescent="0.4">
      <c r="A62" s="240">
        <v>102</v>
      </c>
      <c r="B62" s="154">
        <v>58</v>
      </c>
      <c r="C62" s="68" t="s">
        <v>424</v>
      </c>
      <c r="D62" s="155">
        <v>719330.26662600006</v>
      </c>
      <c r="E62" s="155">
        <v>446139.56366500002</v>
      </c>
      <c r="F62" s="22">
        <f t="shared" si="6"/>
        <v>273190.70296100003</v>
      </c>
      <c r="G62" s="22">
        <f t="shared" si="7"/>
        <v>1165469.8302910002</v>
      </c>
      <c r="H62" s="22">
        <v>15465.473674000001</v>
      </c>
      <c r="I62" s="22">
        <v>5421.6528509999998</v>
      </c>
      <c r="J62" s="22">
        <f t="shared" si="8"/>
        <v>10043.820823000002</v>
      </c>
      <c r="K62" s="22">
        <f t="shared" si="9"/>
        <v>20887.126525</v>
      </c>
      <c r="L62" s="63">
        <v>4791230</v>
      </c>
      <c r="M62" s="63">
        <v>738705</v>
      </c>
      <c r="N62" s="63">
        <f t="shared" si="10"/>
        <v>4052525</v>
      </c>
      <c r="O62" s="63">
        <v>121869</v>
      </c>
      <c r="P62" s="63">
        <v>266755</v>
      </c>
      <c r="Q62" s="63">
        <f t="shared" si="11"/>
        <v>-144886</v>
      </c>
    </row>
    <row r="63" spans="1:17" s="171" customFormat="1" x14ac:dyDescent="0.4">
      <c r="A63" s="240">
        <v>114</v>
      </c>
      <c r="B63" s="104">
        <v>59</v>
      </c>
      <c r="C63" s="104" t="s">
        <v>431</v>
      </c>
      <c r="D63" s="148">
        <v>1204843.4886940001</v>
      </c>
      <c r="E63" s="148">
        <v>385077.09533500002</v>
      </c>
      <c r="F63" s="274">
        <f t="shared" si="6"/>
        <v>819766.3933590001</v>
      </c>
      <c r="G63" s="105">
        <f t="shared" si="7"/>
        <v>1589920.584029</v>
      </c>
      <c r="H63" s="105">
        <v>11540.208402</v>
      </c>
      <c r="I63" s="105">
        <v>4764.4614570000003</v>
      </c>
      <c r="J63" s="105">
        <f t="shared" si="8"/>
        <v>6775.7469449999999</v>
      </c>
      <c r="K63" s="105">
        <f t="shared" si="9"/>
        <v>16304.669859000001</v>
      </c>
      <c r="L63" s="106">
        <v>5049413</v>
      </c>
      <c r="M63" s="106">
        <v>1899802</v>
      </c>
      <c r="N63" s="106">
        <f t="shared" si="10"/>
        <v>3149611</v>
      </c>
      <c r="O63" s="106">
        <v>156297</v>
      </c>
      <c r="P63" s="106">
        <v>158981</v>
      </c>
      <c r="Q63" s="106">
        <f t="shared" si="11"/>
        <v>-2684</v>
      </c>
    </row>
    <row r="64" spans="1:17" s="171" customFormat="1" x14ac:dyDescent="0.4">
      <c r="A64" s="240">
        <v>288</v>
      </c>
      <c r="B64" s="154">
        <v>60</v>
      </c>
      <c r="C64" s="68" t="s">
        <v>629</v>
      </c>
      <c r="D64" s="155">
        <v>55029.912268</v>
      </c>
      <c r="E64" s="155">
        <v>51220.507550000002</v>
      </c>
      <c r="F64" s="22">
        <f t="shared" si="6"/>
        <v>3809.404717999998</v>
      </c>
      <c r="G64" s="22">
        <f t="shared" si="7"/>
        <v>106250.41981799999</v>
      </c>
      <c r="H64" s="22">
        <v>9525.3242840000003</v>
      </c>
      <c r="I64" s="22">
        <v>42708.507550000002</v>
      </c>
      <c r="J64" s="22">
        <f t="shared" si="8"/>
        <v>-33183.183266</v>
      </c>
      <c r="K64" s="22">
        <f t="shared" si="9"/>
        <v>52233.831834000004</v>
      </c>
      <c r="L64" s="63">
        <v>180831</v>
      </c>
      <c r="M64" s="63">
        <v>27467</v>
      </c>
      <c r="N64" s="63">
        <f t="shared" si="10"/>
        <v>153364</v>
      </c>
      <c r="O64" s="63">
        <v>87535</v>
      </c>
      <c r="P64" s="63">
        <v>27467</v>
      </c>
      <c r="Q64" s="63">
        <f t="shared" si="11"/>
        <v>60068</v>
      </c>
    </row>
    <row r="65" spans="1:17" s="171" customFormat="1" x14ac:dyDescent="0.4">
      <c r="A65" s="240">
        <v>300</v>
      </c>
      <c r="B65" s="104">
        <v>61</v>
      </c>
      <c r="C65" s="104" t="s">
        <v>587</v>
      </c>
      <c r="D65" s="148">
        <v>116644.88501500001</v>
      </c>
      <c r="E65" s="148">
        <v>133395.40379800001</v>
      </c>
      <c r="F65" s="274">
        <v>0</v>
      </c>
      <c r="G65" s="105">
        <f t="shared" si="7"/>
        <v>250040.28881300002</v>
      </c>
      <c r="H65" s="105">
        <v>5432.3325709999999</v>
      </c>
      <c r="I65" s="105">
        <v>53292.119079999997</v>
      </c>
      <c r="J65" s="105">
        <f t="shared" si="8"/>
        <v>-47859.786508999998</v>
      </c>
      <c r="K65" s="105">
        <f t="shared" si="9"/>
        <v>58724.451650999996</v>
      </c>
      <c r="L65" s="106">
        <v>2794171</v>
      </c>
      <c r="M65" s="106">
        <v>1322101</v>
      </c>
      <c r="N65" s="106">
        <f t="shared" si="10"/>
        <v>1472070</v>
      </c>
      <c r="O65" s="106">
        <v>51388</v>
      </c>
      <c r="P65" s="106">
        <v>816286</v>
      </c>
      <c r="Q65" s="106">
        <f t="shared" si="11"/>
        <v>-764898</v>
      </c>
    </row>
    <row r="66" spans="1:17" s="171" customFormat="1" x14ac:dyDescent="0.4">
      <c r="A66" s="240">
        <v>178</v>
      </c>
      <c r="B66" s="154">
        <v>62</v>
      </c>
      <c r="C66" s="68" t="s">
        <v>447</v>
      </c>
      <c r="D66" s="155">
        <v>427903.88952999999</v>
      </c>
      <c r="E66" s="155">
        <v>1496815.679217</v>
      </c>
      <c r="F66" s="22">
        <f t="shared" ref="F66:F86" si="12">D66-E66</f>
        <v>-1068911.789687</v>
      </c>
      <c r="G66" s="22">
        <f t="shared" si="7"/>
        <v>1924719.5687470001</v>
      </c>
      <c r="H66" s="22">
        <v>5131.0556699999997</v>
      </c>
      <c r="I66" s="22">
        <v>0</v>
      </c>
      <c r="J66" s="22">
        <f t="shared" si="8"/>
        <v>5131.0556699999997</v>
      </c>
      <c r="K66" s="22">
        <f t="shared" si="9"/>
        <v>5131.0556699999997</v>
      </c>
      <c r="L66" s="63">
        <v>18224319</v>
      </c>
      <c r="M66" s="63">
        <v>15098296</v>
      </c>
      <c r="N66" s="63">
        <f t="shared" si="10"/>
        <v>3126023</v>
      </c>
      <c r="O66" s="63">
        <v>1742579</v>
      </c>
      <c r="P66" s="63">
        <v>1653921</v>
      </c>
      <c r="Q66" s="63">
        <f t="shared" si="11"/>
        <v>88658</v>
      </c>
    </row>
    <row r="67" spans="1:17" s="171" customFormat="1" x14ac:dyDescent="0.4">
      <c r="A67" s="240">
        <v>227</v>
      </c>
      <c r="B67" s="104">
        <v>63</v>
      </c>
      <c r="C67" s="104" t="s">
        <v>466</v>
      </c>
      <c r="D67" s="148">
        <v>4639.2163270000001</v>
      </c>
      <c r="E67" s="148">
        <v>30899.242621000001</v>
      </c>
      <c r="F67" s="274">
        <f t="shared" si="12"/>
        <v>-26260.026294000003</v>
      </c>
      <c r="G67" s="105">
        <f t="shared" si="7"/>
        <v>35538.458948</v>
      </c>
      <c r="H67" s="105">
        <v>2864.859719</v>
      </c>
      <c r="I67" s="105">
        <v>3081.1</v>
      </c>
      <c r="J67" s="105">
        <f t="shared" si="8"/>
        <v>-216.24028099999987</v>
      </c>
      <c r="K67" s="105">
        <f t="shared" si="9"/>
        <v>5945.9597190000004</v>
      </c>
      <c r="L67" s="106">
        <v>100</v>
      </c>
      <c r="M67" s="106">
        <v>73296</v>
      </c>
      <c r="N67" s="106">
        <f t="shared" si="10"/>
        <v>-73196</v>
      </c>
      <c r="O67" s="106">
        <v>0</v>
      </c>
      <c r="P67" s="106">
        <v>73292</v>
      </c>
      <c r="Q67" s="106">
        <f t="shared" si="11"/>
        <v>-73292</v>
      </c>
    </row>
    <row r="68" spans="1:17" s="171" customFormat="1" x14ac:dyDescent="0.4">
      <c r="A68" s="240">
        <v>164</v>
      </c>
      <c r="B68" s="154">
        <v>64</v>
      </c>
      <c r="C68" s="68" t="s">
        <v>444</v>
      </c>
      <c r="D68" s="155">
        <v>2756.1378639999998</v>
      </c>
      <c r="E68" s="155">
        <v>7840.92778</v>
      </c>
      <c r="F68" s="22">
        <f t="shared" si="12"/>
        <v>-5084.7899159999997</v>
      </c>
      <c r="G68" s="22">
        <f t="shared" si="7"/>
        <v>10597.065644</v>
      </c>
      <c r="H68" s="22">
        <v>2355.7771640000001</v>
      </c>
      <c r="I68" s="22">
        <v>0</v>
      </c>
      <c r="J68" s="22">
        <f t="shared" si="8"/>
        <v>2355.7771640000001</v>
      </c>
      <c r="K68" s="22">
        <f t="shared" si="9"/>
        <v>2355.7771640000001</v>
      </c>
      <c r="L68" s="63">
        <v>26485</v>
      </c>
      <c r="M68" s="63">
        <v>1664</v>
      </c>
      <c r="N68" s="63">
        <f t="shared" si="10"/>
        <v>24821</v>
      </c>
      <c r="O68" s="63">
        <v>1497</v>
      </c>
      <c r="P68" s="63">
        <v>0</v>
      </c>
      <c r="Q68" s="63">
        <f t="shared" si="11"/>
        <v>1497</v>
      </c>
    </row>
    <row r="69" spans="1:17" s="171" customFormat="1" x14ac:dyDescent="0.4">
      <c r="A69" s="240">
        <v>235</v>
      </c>
      <c r="B69" s="104">
        <v>65</v>
      </c>
      <c r="C69" s="104" t="s">
        <v>469</v>
      </c>
      <c r="D69" s="148">
        <v>195364.817388</v>
      </c>
      <c r="E69" s="148">
        <v>326841.62637200003</v>
      </c>
      <c r="F69" s="274">
        <f t="shared" si="12"/>
        <v>-131476.80898400003</v>
      </c>
      <c r="G69" s="105">
        <f t="shared" ref="G69:G86" si="13">D69+E69</f>
        <v>522206.44376000005</v>
      </c>
      <c r="H69" s="105">
        <v>1408.1262389999999</v>
      </c>
      <c r="I69" s="105">
        <v>20519.172594</v>
      </c>
      <c r="J69" s="105">
        <f t="shared" ref="J69:J86" si="14">H69-I69</f>
        <v>-19111.046354999999</v>
      </c>
      <c r="K69" s="105">
        <f t="shared" ref="K69:K86" si="15">H69+I69</f>
        <v>21927.298833000001</v>
      </c>
      <c r="L69" s="106">
        <v>6489193</v>
      </c>
      <c r="M69" s="106">
        <v>3328949</v>
      </c>
      <c r="N69" s="106">
        <f t="shared" ref="N69:N86" si="16">L69-M69</f>
        <v>3160244</v>
      </c>
      <c r="O69" s="106">
        <v>1220368</v>
      </c>
      <c r="P69" s="106">
        <v>248963</v>
      </c>
      <c r="Q69" s="106">
        <f t="shared" ref="Q69:Q86" si="17">O69-P69</f>
        <v>971405</v>
      </c>
    </row>
    <row r="70" spans="1:17" s="171" customFormat="1" x14ac:dyDescent="0.4">
      <c r="A70" s="240">
        <v>261</v>
      </c>
      <c r="B70" s="154">
        <v>66</v>
      </c>
      <c r="C70" s="68" t="s">
        <v>480</v>
      </c>
      <c r="D70" s="155">
        <v>44185.574876999999</v>
      </c>
      <c r="E70" s="155">
        <v>277801.93255500001</v>
      </c>
      <c r="F70" s="22">
        <f t="shared" si="12"/>
        <v>-233616.357678</v>
      </c>
      <c r="G70" s="22">
        <f t="shared" si="13"/>
        <v>321987.50743200001</v>
      </c>
      <c r="H70" s="22">
        <v>1362.3382919999999</v>
      </c>
      <c r="I70" s="22">
        <v>5121.6307550000001</v>
      </c>
      <c r="J70" s="22">
        <f t="shared" si="14"/>
        <v>-3759.2924630000002</v>
      </c>
      <c r="K70" s="22">
        <f t="shared" si="15"/>
        <v>6483.9690470000005</v>
      </c>
      <c r="L70" s="63">
        <v>4082818</v>
      </c>
      <c r="M70" s="63">
        <v>3410771</v>
      </c>
      <c r="N70" s="63">
        <f t="shared" si="16"/>
        <v>672047</v>
      </c>
      <c r="O70" s="63">
        <v>1357983</v>
      </c>
      <c r="P70" s="63">
        <v>933343</v>
      </c>
      <c r="Q70" s="63">
        <f t="shared" si="17"/>
        <v>424640</v>
      </c>
    </row>
    <row r="71" spans="1:17" s="171" customFormat="1" x14ac:dyDescent="0.4">
      <c r="A71" s="240">
        <v>279</v>
      </c>
      <c r="B71" s="104">
        <v>67</v>
      </c>
      <c r="C71" s="104" t="s">
        <v>486</v>
      </c>
      <c r="D71" s="148">
        <v>527174.07963499997</v>
      </c>
      <c r="E71" s="148">
        <v>464068.67404499999</v>
      </c>
      <c r="F71" s="274">
        <f t="shared" si="12"/>
        <v>63105.40558999998</v>
      </c>
      <c r="G71" s="105">
        <f t="shared" si="13"/>
        <v>991242.75367999997</v>
      </c>
      <c r="H71" s="105">
        <v>1092.119381</v>
      </c>
      <c r="I71" s="105">
        <v>9079.4050189999998</v>
      </c>
      <c r="J71" s="105">
        <f t="shared" si="14"/>
        <v>-7987.2856379999994</v>
      </c>
      <c r="K71" s="105">
        <f t="shared" si="15"/>
        <v>10171.5244</v>
      </c>
      <c r="L71" s="106">
        <v>10080256</v>
      </c>
      <c r="M71" s="106">
        <v>678897</v>
      </c>
      <c r="N71" s="106">
        <f t="shared" si="16"/>
        <v>9401359</v>
      </c>
      <c r="O71" s="106">
        <v>230198</v>
      </c>
      <c r="P71" s="106">
        <v>503415</v>
      </c>
      <c r="Q71" s="106">
        <f t="shared" si="17"/>
        <v>-273217</v>
      </c>
    </row>
    <row r="72" spans="1:17" s="171" customFormat="1" x14ac:dyDescent="0.4">
      <c r="A72" s="240">
        <v>131</v>
      </c>
      <c r="B72" s="154">
        <v>68</v>
      </c>
      <c r="C72" s="68" t="s">
        <v>438</v>
      </c>
      <c r="D72" s="155">
        <v>261486.68511399999</v>
      </c>
      <c r="E72" s="155">
        <v>420643.53855699999</v>
      </c>
      <c r="F72" s="22">
        <f t="shared" si="12"/>
        <v>-159156.853443</v>
      </c>
      <c r="G72" s="22">
        <f t="shared" si="13"/>
        <v>682130.22367099999</v>
      </c>
      <c r="H72" s="22">
        <v>633.83593199999996</v>
      </c>
      <c r="I72" s="22">
        <v>105047.671466</v>
      </c>
      <c r="J72" s="22">
        <f t="shared" si="14"/>
        <v>-104413.835534</v>
      </c>
      <c r="K72" s="22">
        <f t="shared" si="15"/>
        <v>105681.507398</v>
      </c>
      <c r="L72" s="63">
        <v>1314885</v>
      </c>
      <c r="M72" s="63">
        <v>330209</v>
      </c>
      <c r="N72" s="63">
        <f t="shared" si="16"/>
        <v>984676</v>
      </c>
      <c r="O72" s="63">
        <v>56873</v>
      </c>
      <c r="P72" s="63">
        <v>89649</v>
      </c>
      <c r="Q72" s="63">
        <f t="shared" si="17"/>
        <v>-32776</v>
      </c>
    </row>
    <row r="73" spans="1:17" s="171" customFormat="1" x14ac:dyDescent="0.4">
      <c r="A73" s="240">
        <v>110</v>
      </c>
      <c r="B73" s="104">
        <v>69</v>
      </c>
      <c r="C73" s="104" t="s">
        <v>427</v>
      </c>
      <c r="D73" s="148">
        <v>276907.32260999997</v>
      </c>
      <c r="E73" s="148">
        <v>489745.87360400002</v>
      </c>
      <c r="F73" s="274">
        <f t="shared" si="12"/>
        <v>-212838.55099400005</v>
      </c>
      <c r="G73" s="105">
        <f t="shared" si="13"/>
        <v>766653.196214</v>
      </c>
      <c r="H73" s="105">
        <v>597.27880700000003</v>
      </c>
      <c r="I73" s="105">
        <v>2989.95</v>
      </c>
      <c r="J73" s="105">
        <f t="shared" si="14"/>
        <v>-2392.6711929999997</v>
      </c>
      <c r="K73" s="105">
        <f t="shared" si="15"/>
        <v>3587.228807</v>
      </c>
      <c r="L73" s="106">
        <v>7809875</v>
      </c>
      <c r="M73" s="106">
        <v>3950341</v>
      </c>
      <c r="N73" s="106">
        <f t="shared" si="16"/>
        <v>3859534</v>
      </c>
      <c r="O73" s="106">
        <v>506202</v>
      </c>
      <c r="P73" s="106">
        <v>718778</v>
      </c>
      <c r="Q73" s="106">
        <f t="shared" si="17"/>
        <v>-212576</v>
      </c>
    </row>
    <row r="74" spans="1:17" s="171" customFormat="1" x14ac:dyDescent="0.4">
      <c r="A74" s="240">
        <v>2</v>
      </c>
      <c r="B74" s="154">
        <v>70</v>
      </c>
      <c r="C74" s="68" t="s">
        <v>419</v>
      </c>
      <c r="D74" s="155">
        <v>498197.80319599999</v>
      </c>
      <c r="E74" s="155">
        <v>842194.88365099998</v>
      </c>
      <c r="F74" s="22">
        <f t="shared" si="12"/>
        <v>-343997.08045499999</v>
      </c>
      <c r="G74" s="22">
        <f t="shared" si="13"/>
        <v>1340392.6868469999</v>
      </c>
      <c r="H74" s="22">
        <v>590.34986500000002</v>
      </c>
      <c r="I74" s="22">
        <v>0</v>
      </c>
      <c r="J74" s="22">
        <f t="shared" si="14"/>
        <v>590.34986500000002</v>
      </c>
      <c r="K74" s="22">
        <f t="shared" si="15"/>
        <v>590.34986500000002</v>
      </c>
      <c r="L74" s="63">
        <v>5542330</v>
      </c>
      <c r="M74" s="63">
        <v>4358759</v>
      </c>
      <c r="N74" s="63">
        <f t="shared" si="16"/>
        <v>1183571</v>
      </c>
      <c r="O74" s="63">
        <v>46263</v>
      </c>
      <c r="P74" s="63">
        <v>166903</v>
      </c>
      <c r="Q74" s="63">
        <f t="shared" si="17"/>
        <v>-120640</v>
      </c>
    </row>
    <row r="75" spans="1:17" s="171" customFormat="1" x14ac:dyDescent="0.4">
      <c r="A75" s="240">
        <v>246</v>
      </c>
      <c r="B75" s="104">
        <v>71</v>
      </c>
      <c r="C75" s="104" t="s">
        <v>472</v>
      </c>
      <c r="D75" s="148">
        <v>3946.3249700000001</v>
      </c>
      <c r="E75" s="148">
        <v>45361.974685000001</v>
      </c>
      <c r="F75" s="274">
        <f t="shared" si="12"/>
        <v>-41415.649715</v>
      </c>
      <c r="G75" s="105">
        <f t="shared" si="13"/>
        <v>49308.299655000003</v>
      </c>
      <c r="H75" s="105">
        <v>342.72047900000001</v>
      </c>
      <c r="I75" s="105">
        <v>2725.6879100000001</v>
      </c>
      <c r="J75" s="105">
        <f t="shared" si="14"/>
        <v>-2382.967431</v>
      </c>
      <c r="K75" s="105">
        <f t="shared" si="15"/>
        <v>3068.4083890000002</v>
      </c>
      <c r="L75" s="106">
        <v>227531</v>
      </c>
      <c r="M75" s="106">
        <v>76549</v>
      </c>
      <c r="N75" s="106">
        <f t="shared" si="16"/>
        <v>150982</v>
      </c>
      <c r="O75" s="106">
        <v>13418</v>
      </c>
      <c r="P75" s="106">
        <v>14674</v>
      </c>
      <c r="Q75" s="106">
        <f t="shared" si="17"/>
        <v>-1256</v>
      </c>
    </row>
    <row r="76" spans="1:17" s="171" customFormat="1" x14ac:dyDescent="0.4">
      <c r="A76" s="240">
        <v>272</v>
      </c>
      <c r="B76" s="154">
        <v>72</v>
      </c>
      <c r="C76" s="68" t="s">
        <v>484</v>
      </c>
      <c r="D76" s="155">
        <v>2505416.691011</v>
      </c>
      <c r="E76" s="155">
        <v>1412789.64589</v>
      </c>
      <c r="F76" s="22">
        <f t="shared" si="12"/>
        <v>1092627.0451209999</v>
      </c>
      <c r="G76" s="22">
        <f t="shared" si="13"/>
        <v>3918206.3369009998</v>
      </c>
      <c r="H76" s="22">
        <v>331.24744900000002</v>
      </c>
      <c r="I76" s="22">
        <v>53867.109467000002</v>
      </c>
      <c r="J76" s="22">
        <f t="shared" si="14"/>
        <v>-53535.862018</v>
      </c>
      <c r="K76" s="22">
        <f t="shared" si="15"/>
        <v>54198.356916000004</v>
      </c>
      <c r="L76" s="63">
        <v>7925869</v>
      </c>
      <c r="M76" s="63">
        <v>2515256</v>
      </c>
      <c r="N76" s="63">
        <f t="shared" si="16"/>
        <v>5410613</v>
      </c>
      <c r="O76" s="63">
        <v>0</v>
      </c>
      <c r="P76" s="63">
        <v>1160994</v>
      </c>
      <c r="Q76" s="63">
        <f t="shared" si="17"/>
        <v>-1160994</v>
      </c>
    </row>
    <row r="77" spans="1:17" s="171" customFormat="1" x14ac:dyDescent="0.4">
      <c r="A77" s="240">
        <v>106</v>
      </c>
      <c r="B77" s="104">
        <v>73</v>
      </c>
      <c r="C77" s="104" t="s">
        <v>426</v>
      </c>
      <c r="D77" s="148">
        <v>58995.479335000004</v>
      </c>
      <c r="E77" s="148">
        <v>98377.058042999997</v>
      </c>
      <c r="F77" s="274">
        <f t="shared" si="12"/>
        <v>-39381.578707999994</v>
      </c>
      <c r="G77" s="105">
        <f t="shared" si="13"/>
        <v>157372.53737800001</v>
      </c>
      <c r="H77" s="105">
        <v>287.53163699999999</v>
      </c>
      <c r="I77" s="105">
        <v>595.78879199999994</v>
      </c>
      <c r="J77" s="105">
        <f t="shared" si="14"/>
        <v>-308.25715499999995</v>
      </c>
      <c r="K77" s="105">
        <f t="shared" si="15"/>
        <v>883.32042899999988</v>
      </c>
      <c r="L77" s="106">
        <v>1829292</v>
      </c>
      <c r="M77" s="106">
        <v>0</v>
      </c>
      <c r="N77" s="106">
        <f t="shared" si="16"/>
        <v>1829292</v>
      </c>
      <c r="O77" s="106">
        <v>0</v>
      </c>
      <c r="P77" s="106">
        <v>0</v>
      </c>
      <c r="Q77" s="106">
        <f t="shared" si="17"/>
        <v>0</v>
      </c>
    </row>
    <row r="78" spans="1:17" s="171" customFormat="1" x14ac:dyDescent="0.4">
      <c r="A78" s="240">
        <v>154</v>
      </c>
      <c r="B78" s="154">
        <v>74</v>
      </c>
      <c r="C78" s="68" t="s">
        <v>443</v>
      </c>
      <c r="D78" s="155">
        <v>179149.33781299999</v>
      </c>
      <c r="E78" s="155">
        <v>726589.037916</v>
      </c>
      <c r="F78" s="22">
        <f t="shared" si="12"/>
        <v>-547439.70010300004</v>
      </c>
      <c r="G78" s="22">
        <f t="shared" si="13"/>
        <v>905738.37572899996</v>
      </c>
      <c r="H78" s="22">
        <v>255.29012299999999</v>
      </c>
      <c r="I78" s="22">
        <v>438.47159399999998</v>
      </c>
      <c r="J78" s="22">
        <f t="shared" si="14"/>
        <v>-183.18147099999999</v>
      </c>
      <c r="K78" s="22">
        <f t="shared" si="15"/>
        <v>693.76171699999998</v>
      </c>
      <c r="L78" s="63">
        <v>22787748</v>
      </c>
      <c r="M78" s="63">
        <v>12712416</v>
      </c>
      <c r="N78" s="63">
        <f t="shared" si="16"/>
        <v>10075332</v>
      </c>
      <c r="O78" s="63">
        <v>1526323</v>
      </c>
      <c r="P78" s="63">
        <v>1664493</v>
      </c>
      <c r="Q78" s="63">
        <f t="shared" si="17"/>
        <v>-138170</v>
      </c>
    </row>
    <row r="79" spans="1:17" s="171" customFormat="1" x14ac:dyDescent="0.4">
      <c r="A79" s="240">
        <v>249</v>
      </c>
      <c r="B79" s="104">
        <v>75</v>
      </c>
      <c r="C79" s="104" t="s">
        <v>474</v>
      </c>
      <c r="D79" s="148">
        <v>107703.563836</v>
      </c>
      <c r="E79" s="148">
        <v>231890.90587300001</v>
      </c>
      <c r="F79" s="274">
        <f t="shared" si="12"/>
        <v>-124187.34203700001</v>
      </c>
      <c r="G79" s="105">
        <f t="shared" si="13"/>
        <v>339594.46970900003</v>
      </c>
      <c r="H79" s="105">
        <v>153.82653199999999</v>
      </c>
      <c r="I79" s="105">
        <v>0</v>
      </c>
      <c r="J79" s="105">
        <f t="shared" si="14"/>
        <v>153.82653199999999</v>
      </c>
      <c r="K79" s="105">
        <f t="shared" si="15"/>
        <v>153.82653199999999</v>
      </c>
      <c r="L79" s="106">
        <v>1641222</v>
      </c>
      <c r="M79" s="106">
        <v>400058</v>
      </c>
      <c r="N79" s="106">
        <f t="shared" si="16"/>
        <v>1241164</v>
      </c>
      <c r="O79" s="106">
        <v>451319</v>
      </c>
      <c r="P79" s="106">
        <v>371946</v>
      </c>
      <c r="Q79" s="106">
        <f t="shared" si="17"/>
        <v>79373</v>
      </c>
    </row>
    <row r="80" spans="1:17" s="171" customFormat="1" x14ac:dyDescent="0.4">
      <c r="A80" s="240">
        <v>215</v>
      </c>
      <c r="B80" s="154">
        <v>76</v>
      </c>
      <c r="C80" s="68" t="s">
        <v>459</v>
      </c>
      <c r="D80" s="155">
        <v>15041.748509999999</v>
      </c>
      <c r="E80" s="155">
        <v>35837.434045000002</v>
      </c>
      <c r="F80" s="22">
        <f t="shared" si="12"/>
        <v>-20795.685535000004</v>
      </c>
      <c r="G80" s="22">
        <f t="shared" si="13"/>
        <v>50879.182554999999</v>
      </c>
      <c r="H80" s="22">
        <v>67.012776000000002</v>
      </c>
      <c r="I80" s="22">
        <v>362.16648099999998</v>
      </c>
      <c r="J80" s="22">
        <f t="shared" si="14"/>
        <v>-295.15370499999995</v>
      </c>
      <c r="K80" s="22">
        <f t="shared" si="15"/>
        <v>429.17925700000001</v>
      </c>
      <c r="L80" s="63">
        <v>304389</v>
      </c>
      <c r="M80" s="63">
        <v>148913</v>
      </c>
      <c r="N80" s="63">
        <f t="shared" si="16"/>
        <v>155476</v>
      </c>
      <c r="O80" s="63">
        <v>63651</v>
      </c>
      <c r="P80" s="63">
        <v>20378</v>
      </c>
      <c r="Q80" s="63">
        <f t="shared" si="17"/>
        <v>43273</v>
      </c>
    </row>
    <row r="81" spans="1:17" s="171" customFormat="1" x14ac:dyDescent="0.4">
      <c r="A81" s="240">
        <v>212</v>
      </c>
      <c r="B81" s="104">
        <v>77</v>
      </c>
      <c r="C81" s="104" t="s">
        <v>458</v>
      </c>
      <c r="D81" s="148">
        <v>251198.49434599999</v>
      </c>
      <c r="E81" s="148">
        <v>330666.49420199997</v>
      </c>
      <c r="F81" s="274">
        <f t="shared" si="12"/>
        <v>-79467.99985599998</v>
      </c>
      <c r="G81" s="105">
        <f t="shared" si="13"/>
        <v>581864.98854799999</v>
      </c>
      <c r="H81" s="105">
        <v>22.287904999999999</v>
      </c>
      <c r="I81" s="105">
        <v>106.188531</v>
      </c>
      <c r="J81" s="105">
        <f t="shared" si="14"/>
        <v>-83.900626000000003</v>
      </c>
      <c r="K81" s="105">
        <f t="shared" si="15"/>
        <v>128.47643600000001</v>
      </c>
      <c r="L81" s="106">
        <v>106546</v>
      </c>
      <c r="M81" s="106">
        <v>67256</v>
      </c>
      <c r="N81" s="106">
        <f t="shared" si="16"/>
        <v>39290</v>
      </c>
      <c r="O81" s="106">
        <v>51006</v>
      </c>
      <c r="P81" s="106">
        <v>0</v>
      </c>
      <c r="Q81" s="106">
        <f t="shared" si="17"/>
        <v>51006</v>
      </c>
    </row>
    <row r="82" spans="1:17" s="171" customFormat="1" x14ac:dyDescent="0.4">
      <c r="A82" s="240">
        <v>175</v>
      </c>
      <c r="B82" s="154">
        <v>78</v>
      </c>
      <c r="C82" s="68" t="s">
        <v>446</v>
      </c>
      <c r="D82" s="155">
        <v>805.638284</v>
      </c>
      <c r="E82" s="155">
        <v>33740.674009000002</v>
      </c>
      <c r="F82" s="22">
        <f t="shared" si="12"/>
        <v>-32935.035725000002</v>
      </c>
      <c r="G82" s="22">
        <f t="shared" si="13"/>
        <v>34546.312293000003</v>
      </c>
      <c r="H82" s="22">
        <v>12.591483999999999</v>
      </c>
      <c r="I82" s="22">
        <v>0</v>
      </c>
      <c r="J82" s="22">
        <f t="shared" si="14"/>
        <v>12.591483999999999</v>
      </c>
      <c r="K82" s="22">
        <f t="shared" si="15"/>
        <v>12.591483999999999</v>
      </c>
      <c r="L82" s="63">
        <v>411</v>
      </c>
      <c r="M82" s="63">
        <v>1204</v>
      </c>
      <c r="N82" s="63">
        <f t="shared" si="16"/>
        <v>-793</v>
      </c>
      <c r="O82" s="63">
        <v>0</v>
      </c>
      <c r="P82" s="63">
        <v>0</v>
      </c>
      <c r="Q82" s="63">
        <f t="shared" si="17"/>
        <v>0</v>
      </c>
    </row>
    <row r="83" spans="1:17" s="171" customFormat="1" x14ac:dyDescent="0.4">
      <c r="A83" s="240">
        <v>201</v>
      </c>
      <c r="B83" s="104">
        <v>79</v>
      </c>
      <c r="C83" s="104" t="s">
        <v>453</v>
      </c>
      <c r="D83" s="148">
        <v>184037.36745699999</v>
      </c>
      <c r="E83" s="148">
        <v>391349.75932800001</v>
      </c>
      <c r="F83" s="274">
        <f t="shared" si="12"/>
        <v>-207312.39187100003</v>
      </c>
      <c r="G83" s="105">
        <f t="shared" si="13"/>
        <v>575387.12678499997</v>
      </c>
      <c r="H83" s="105">
        <v>2.9577070000000001</v>
      </c>
      <c r="I83" s="105">
        <v>115.439426</v>
      </c>
      <c r="J83" s="105">
        <f t="shared" si="14"/>
        <v>-112.481719</v>
      </c>
      <c r="K83" s="105">
        <f t="shared" si="15"/>
        <v>118.397133</v>
      </c>
      <c r="L83" s="106">
        <v>7658043</v>
      </c>
      <c r="M83" s="106">
        <v>0</v>
      </c>
      <c r="N83" s="106">
        <f t="shared" si="16"/>
        <v>7658043</v>
      </c>
      <c r="O83" s="106">
        <v>0</v>
      </c>
      <c r="P83" s="106">
        <v>0</v>
      </c>
      <c r="Q83" s="106">
        <f t="shared" si="17"/>
        <v>0</v>
      </c>
    </row>
    <row r="84" spans="1:17" s="171" customFormat="1" x14ac:dyDescent="0.4">
      <c r="A84" s="240">
        <v>217</v>
      </c>
      <c r="B84" s="154">
        <v>80</v>
      </c>
      <c r="C84" s="68" t="s">
        <v>460</v>
      </c>
      <c r="D84" s="155">
        <v>697945.07853699999</v>
      </c>
      <c r="E84" s="155">
        <v>1778203.3863929999</v>
      </c>
      <c r="F84" s="22">
        <f t="shared" si="12"/>
        <v>-1080258.307856</v>
      </c>
      <c r="G84" s="22">
        <f t="shared" si="13"/>
        <v>2476148.4649299998</v>
      </c>
      <c r="H84" s="22">
        <v>0</v>
      </c>
      <c r="I84" s="22">
        <v>60482.945079999998</v>
      </c>
      <c r="J84" s="22">
        <f t="shared" si="14"/>
        <v>-60482.945079999998</v>
      </c>
      <c r="K84" s="22">
        <f t="shared" si="15"/>
        <v>60482.945079999998</v>
      </c>
      <c r="L84" s="63">
        <v>3121402</v>
      </c>
      <c r="M84" s="63">
        <v>3075058</v>
      </c>
      <c r="N84" s="63">
        <f t="shared" si="16"/>
        <v>46344</v>
      </c>
      <c r="O84" s="63">
        <v>161416</v>
      </c>
      <c r="P84" s="63">
        <v>82886</v>
      </c>
      <c r="Q84" s="63">
        <f t="shared" si="17"/>
        <v>78530</v>
      </c>
    </row>
    <row r="85" spans="1:17" s="171" customFormat="1" x14ac:dyDescent="0.4">
      <c r="A85" s="240">
        <v>150</v>
      </c>
      <c r="B85" s="104">
        <v>81</v>
      </c>
      <c r="C85" s="104" t="s">
        <v>442</v>
      </c>
      <c r="D85" s="148">
        <v>1996.8022920000001</v>
      </c>
      <c r="E85" s="148">
        <v>1021.804806</v>
      </c>
      <c r="F85" s="274">
        <f t="shared" si="12"/>
        <v>974.99748600000009</v>
      </c>
      <c r="G85" s="105">
        <f t="shared" si="13"/>
        <v>3018.607098</v>
      </c>
      <c r="H85" s="105">
        <v>0</v>
      </c>
      <c r="I85" s="105">
        <v>0</v>
      </c>
      <c r="J85" s="105">
        <f t="shared" si="14"/>
        <v>0</v>
      </c>
      <c r="K85" s="105">
        <f t="shared" si="15"/>
        <v>0</v>
      </c>
      <c r="L85" s="106">
        <v>0</v>
      </c>
      <c r="M85" s="106">
        <v>0</v>
      </c>
      <c r="N85" s="106">
        <f t="shared" si="16"/>
        <v>0</v>
      </c>
      <c r="O85" s="106">
        <v>0</v>
      </c>
      <c r="P85" s="106">
        <v>0</v>
      </c>
      <c r="Q85" s="106">
        <f t="shared" si="17"/>
        <v>0</v>
      </c>
    </row>
    <row r="86" spans="1:17" s="171" customFormat="1" x14ac:dyDescent="0.4">
      <c r="A86" s="240">
        <v>241</v>
      </c>
      <c r="B86" s="154">
        <v>82</v>
      </c>
      <c r="C86" s="68" t="s">
        <v>470</v>
      </c>
      <c r="D86" s="155">
        <v>0</v>
      </c>
      <c r="E86" s="155">
        <v>733722.34354200005</v>
      </c>
      <c r="F86" s="22">
        <f t="shared" si="12"/>
        <v>-733722.34354200005</v>
      </c>
      <c r="G86" s="22">
        <f t="shared" si="13"/>
        <v>733722.34354200005</v>
      </c>
      <c r="H86" s="22">
        <v>0</v>
      </c>
      <c r="I86" s="22">
        <v>38615.518530000001</v>
      </c>
      <c r="J86" s="22">
        <f t="shared" si="14"/>
        <v>-38615.518530000001</v>
      </c>
      <c r="K86" s="22">
        <f t="shared" si="15"/>
        <v>38615.518530000001</v>
      </c>
      <c r="L86" s="63">
        <v>14322736</v>
      </c>
      <c r="M86" s="63">
        <v>910473</v>
      </c>
      <c r="N86" s="63">
        <f t="shared" si="16"/>
        <v>13412263</v>
      </c>
      <c r="O86" s="63">
        <v>13398503</v>
      </c>
      <c r="P86" s="63">
        <v>0</v>
      </c>
      <c r="Q86" s="63">
        <f t="shared" si="17"/>
        <v>13398503</v>
      </c>
    </row>
    <row r="87" spans="1:17" s="171" customFormat="1" x14ac:dyDescent="0.4">
      <c r="A87" s="240">
        <v>301</v>
      </c>
      <c r="B87" s="104">
        <v>83</v>
      </c>
      <c r="C87" s="104" t="s">
        <v>638</v>
      </c>
      <c r="D87" s="148">
        <v>0</v>
      </c>
      <c r="E87" s="148">
        <v>0</v>
      </c>
      <c r="F87" s="274">
        <f t="shared" ref="F87:F88" si="18">D87-E87</f>
        <v>0</v>
      </c>
      <c r="G87" s="105">
        <f t="shared" ref="G87:G88" si="19">D87+E87</f>
        <v>0</v>
      </c>
      <c r="H87" s="105">
        <v>0</v>
      </c>
      <c r="I87" s="105">
        <v>0</v>
      </c>
      <c r="J87" s="105">
        <f t="shared" ref="J87:J88" si="20">H87-I87</f>
        <v>0</v>
      </c>
      <c r="K87" s="105">
        <f t="shared" ref="K87:K88" si="21">H87+I87</f>
        <v>0</v>
      </c>
      <c r="L87" s="106">
        <v>0</v>
      </c>
      <c r="M87" s="106">
        <v>0</v>
      </c>
      <c r="N87" s="106">
        <f t="shared" ref="N87:N88" si="22">L87-M87</f>
        <v>0</v>
      </c>
      <c r="O87" s="106">
        <v>0</v>
      </c>
      <c r="P87" s="106">
        <v>0</v>
      </c>
      <c r="Q87" s="106">
        <f t="shared" ref="Q87:Q88" si="23">O87-P87</f>
        <v>0</v>
      </c>
    </row>
    <row r="88" spans="1:17" s="171" customFormat="1" x14ac:dyDescent="0.4">
      <c r="A88" s="240">
        <v>302</v>
      </c>
      <c r="B88" s="154">
        <v>84</v>
      </c>
      <c r="C88" s="68" t="s">
        <v>639</v>
      </c>
      <c r="D88" s="155">
        <v>0</v>
      </c>
      <c r="E88" s="155">
        <v>0</v>
      </c>
      <c r="F88" s="22">
        <f t="shared" si="18"/>
        <v>0</v>
      </c>
      <c r="G88" s="22">
        <f t="shared" si="19"/>
        <v>0</v>
      </c>
      <c r="H88" s="22">
        <v>0</v>
      </c>
      <c r="I88" s="22">
        <v>0</v>
      </c>
      <c r="J88" s="22">
        <f t="shared" si="20"/>
        <v>0</v>
      </c>
      <c r="K88" s="22">
        <f t="shared" si="21"/>
        <v>0</v>
      </c>
      <c r="L88" s="63">
        <v>0</v>
      </c>
      <c r="M88" s="63">
        <v>0</v>
      </c>
      <c r="N88" s="63">
        <f t="shared" si="22"/>
        <v>0</v>
      </c>
      <c r="O88" s="63">
        <v>0</v>
      </c>
      <c r="P88" s="63">
        <v>0</v>
      </c>
      <c r="Q88" s="63">
        <f t="shared" si="23"/>
        <v>0</v>
      </c>
    </row>
    <row r="89" spans="1:17" ht="26.25" customHeight="1" x14ac:dyDescent="0.4">
      <c r="A89" s="241">
        <v>1</v>
      </c>
      <c r="B89" s="422" t="s">
        <v>23</v>
      </c>
      <c r="C89" s="422"/>
      <c r="D89" s="107">
        <f t="shared" ref="D89:Q89" si="24">SUM(D5:D86)</f>
        <v>255832783.72016203</v>
      </c>
      <c r="E89" s="107">
        <f t="shared" si="24"/>
        <v>583118232.86528671</v>
      </c>
      <c r="F89" s="107">
        <f t="shared" si="24"/>
        <v>-327268698.62634188</v>
      </c>
      <c r="G89" s="107">
        <f t="shared" si="24"/>
        <v>838951016.5854491</v>
      </c>
      <c r="H89" s="107">
        <f t="shared" si="24"/>
        <v>76851341.120934948</v>
      </c>
      <c r="I89" s="107">
        <f t="shared" si="24"/>
        <v>20447656.997432999</v>
      </c>
      <c r="J89" s="107">
        <f t="shared" si="24"/>
        <v>56403684.123502016</v>
      </c>
      <c r="K89" s="107">
        <f t="shared" si="24"/>
        <v>97298998.11836803</v>
      </c>
      <c r="L89" s="107">
        <f t="shared" si="24"/>
        <v>3576217007.6597929</v>
      </c>
      <c r="M89" s="107">
        <f t="shared" si="24"/>
        <v>2622778671.0549297</v>
      </c>
      <c r="N89" s="107">
        <f t="shared" si="24"/>
        <v>953438336.60486305</v>
      </c>
      <c r="O89" s="107">
        <f t="shared" si="24"/>
        <v>356728913.91625893</v>
      </c>
      <c r="P89" s="107">
        <f t="shared" si="24"/>
        <v>215452441.75769401</v>
      </c>
      <c r="Q89" s="107">
        <f t="shared" si="24"/>
        <v>141276472.15856501</v>
      </c>
    </row>
    <row r="90" spans="1:17" x14ac:dyDescent="0.4">
      <c r="A90" s="240">
        <v>17</v>
      </c>
      <c r="B90" s="104">
        <v>85</v>
      </c>
      <c r="C90" s="104" t="s">
        <v>492</v>
      </c>
      <c r="D90" s="148">
        <v>7648897.1216749996</v>
      </c>
      <c r="E90" s="148">
        <v>5976759.218045</v>
      </c>
      <c r="F90" s="274">
        <f t="shared" ref="F90:F109" si="25">D90-E90</f>
        <v>1672137.9036299996</v>
      </c>
      <c r="G90" s="105">
        <f t="shared" ref="G90:G109" si="26">D90+E90</f>
        <v>13625656.33972</v>
      </c>
      <c r="H90" s="105">
        <v>1104059.8868480001</v>
      </c>
      <c r="I90" s="105">
        <v>964797.48664999998</v>
      </c>
      <c r="J90" s="105">
        <f t="shared" ref="J90:J109" si="27">H90-I90</f>
        <v>139262.40019800013</v>
      </c>
      <c r="K90" s="105">
        <f t="shared" ref="K90:K109" si="28">H90+I90</f>
        <v>2068857.3734980002</v>
      </c>
      <c r="L90" s="106">
        <v>22425630</v>
      </c>
      <c r="M90" s="106">
        <v>20554489</v>
      </c>
      <c r="N90" s="106">
        <f t="shared" ref="N90:N109" si="29">L90-M90</f>
        <v>1871141</v>
      </c>
      <c r="O90" s="106">
        <v>1651116</v>
      </c>
      <c r="P90" s="106">
        <v>6544944</v>
      </c>
      <c r="Q90" s="106">
        <f t="shared" ref="Q90:Q109" si="30">O90-P90</f>
        <v>-4893828</v>
      </c>
    </row>
    <row r="91" spans="1:17" s="171" customFormat="1" x14ac:dyDescent="0.4">
      <c r="A91" s="240">
        <v>143</v>
      </c>
      <c r="B91" s="154">
        <v>86</v>
      </c>
      <c r="C91" s="68" t="s">
        <v>498</v>
      </c>
      <c r="D91" s="155">
        <v>3745745.7162449998</v>
      </c>
      <c r="E91" s="155">
        <v>2738952.1804220001</v>
      </c>
      <c r="F91" s="22">
        <f t="shared" si="25"/>
        <v>1006793.5358229997</v>
      </c>
      <c r="G91" s="22">
        <f t="shared" si="26"/>
        <v>6484697.8966669999</v>
      </c>
      <c r="H91" s="22">
        <v>368483.08791</v>
      </c>
      <c r="I91" s="22">
        <v>525690.80530600005</v>
      </c>
      <c r="J91" s="22">
        <f t="shared" si="27"/>
        <v>-157207.71739600005</v>
      </c>
      <c r="K91" s="22">
        <f t="shared" si="28"/>
        <v>894173.89321600005</v>
      </c>
      <c r="L91" s="63">
        <v>2565135</v>
      </c>
      <c r="M91" s="63">
        <v>486047</v>
      </c>
      <c r="N91" s="63">
        <f t="shared" si="29"/>
        <v>2079088</v>
      </c>
      <c r="O91" s="63">
        <v>50152</v>
      </c>
      <c r="P91" s="63">
        <v>114911</v>
      </c>
      <c r="Q91" s="63">
        <f t="shared" si="30"/>
        <v>-64759</v>
      </c>
    </row>
    <row r="92" spans="1:17" x14ac:dyDescent="0.4">
      <c r="A92" s="240">
        <v>204</v>
      </c>
      <c r="B92" s="104">
        <v>87</v>
      </c>
      <c r="C92" s="104" t="s">
        <v>506</v>
      </c>
      <c r="D92" s="148">
        <v>2920370.8981079999</v>
      </c>
      <c r="E92" s="148">
        <v>3551933.024743</v>
      </c>
      <c r="F92" s="274">
        <f t="shared" si="25"/>
        <v>-631562.12663500011</v>
      </c>
      <c r="G92" s="105">
        <f t="shared" si="26"/>
        <v>6472303.922851</v>
      </c>
      <c r="H92" s="105">
        <v>183160.585984</v>
      </c>
      <c r="I92" s="105">
        <v>76832.804134999998</v>
      </c>
      <c r="J92" s="105">
        <f t="shared" si="27"/>
        <v>106327.78184900001</v>
      </c>
      <c r="K92" s="105">
        <f t="shared" si="28"/>
        <v>259993.39011899999</v>
      </c>
      <c r="L92" s="106">
        <v>2432801</v>
      </c>
      <c r="M92" s="106">
        <v>1114834</v>
      </c>
      <c r="N92" s="106">
        <f t="shared" si="29"/>
        <v>1317967</v>
      </c>
      <c r="O92" s="106">
        <v>0</v>
      </c>
      <c r="P92" s="106">
        <v>0</v>
      </c>
      <c r="Q92" s="106">
        <f t="shared" si="30"/>
        <v>0</v>
      </c>
    </row>
    <row r="93" spans="1:17" s="171" customFormat="1" x14ac:dyDescent="0.4">
      <c r="A93" s="240">
        <v>151</v>
      </c>
      <c r="B93" s="154">
        <v>88</v>
      </c>
      <c r="C93" s="68" t="s">
        <v>500</v>
      </c>
      <c r="D93" s="155">
        <v>647557.08978699998</v>
      </c>
      <c r="E93" s="155">
        <v>1061588.291</v>
      </c>
      <c r="F93" s="22">
        <f t="shared" si="25"/>
        <v>-414031.20121299999</v>
      </c>
      <c r="G93" s="22">
        <f t="shared" si="26"/>
        <v>1709145.3807870001</v>
      </c>
      <c r="H93" s="22">
        <v>149291.795839</v>
      </c>
      <c r="I93" s="22">
        <v>363038.03220199997</v>
      </c>
      <c r="J93" s="22">
        <f t="shared" si="27"/>
        <v>-213746.23636299997</v>
      </c>
      <c r="K93" s="22">
        <f t="shared" si="28"/>
        <v>512329.82804099994</v>
      </c>
      <c r="L93" s="63">
        <v>470120</v>
      </c>
      <c r="M93" s="63">
        <v>0</v>
      </c>
      <c r="N93" s="63">
        <f t="shared" si="29"/>
        <v>470120</v>
      </c>
      <c r="O93" s="63">
        <v>0</v>
      </c>
      <c r="P93" s="63">
        <v>0</v>
      </c>
      <c r="Q93" s="63">
        <f t="shared" si="30"/>
        <v>0</v>
      </c>
    </row>
    <row r="94" spans="1:17" x14ac:dyDescent="0.4">
      <c r="A94" s="240">
        <v>10</v>
      </c>
      <c r="B94" s="104">
        <v>89</v>
      </c>
      <c r="C94" s="104" t="s">
        <v>489</v>
      </c>
      <c r="D94" s="148">
        <v>1302960.002747</v>
      </c>
      <c r="E94" s="148">
        <v>2530603.930559</v>
      </c>
      <c r="F94" s="274">
        <f t="shared" si="25"/>
        <v>-1227643.927812</v>
      </c>
      <c r="G94" s="105">
        <f t="shared" si="26"/>
        <v>3833563.9333060002</v>
      </c>
      <c r="H94" s="105">
        <v>134030.48807200001</v>
      </c>
      <c r="I94" s="105">
        <v>337888.76799199998</v>
      </c>
      <c r="J94" s="105">
        <f t="shared" si="27"/>
        <v>-203858.27991999997</v>
      </c>
      <c r="K94" s="105">
        <f t="shared" si="28"/>
        <v>471919.25606399996</v>
      </c>
      <c r="L94" s="106">
        <v>2146589</v>
      </c>
      <c r="M94" s="106">
        <v>1978459</v>
      </c>
      <c r="N94" s="106">
        <f t="shared" si="29"/>
        <v>168130</v>
      </c>
      <c r="O94" s="106">
        <v>667299</v>
      </c>
      <c r="P94" s="106">
        <v>246135</v>
      </c>
      <c r="Q94" s="106">
        <f t="shared" si="30"/>
        <v>421164</v>
      </c>
    </row>
    <row r="95" spans="1:17" s="171" customFormat="1" x14ac:dyDescent="0.4">
      <c r="A95" s="240">
        <v>32</v>
      </c>
      <c r="B95" s="154">
        <v>90</v>
      </c>
      <c r="C95" s="68" t="s">
        <v>490</v>
      </c>
      <c r="D95" s="155">
        <v>671081.79721999995</v>
      </c>
      <c r="E95" s="155">
        <v>738348.21808000002</v>
      </c>
      <c r="F95" s="22">
        <f t="shared" si="25"/>
        <v>-67266.420860000071</v>
      </c>
      <c r="G95" s="22">
        <f t="shared" si="26"/>
        <v>1409430.0153000001</v>
      </c>
      <c r="H95" s="22">
        <v>132202.06594100001</v>
      </c>
      <c r="I95" s="22">
        <v>83027.752005000002</v>
      </c>
      <c r="J95" s="22">
        <f t="shared" si="27"/>
        <v>49174.313936000006</v>
      </c>
      <c r="K95" s="22">
        <f t="shared" si="28"/>
        <v>215229.81794600002</v>
      </c>
      <c r="L95" s="63">
        <v>74022</v>
      </c>
      <c r="M95" s="63">
        <v>44784</v>
      </c>
      <c r="N95" s="63">
        <f t="shared" si="29"/>
        <v>29238</v>
      </c>
      <c r="O95" s="63">
        <v>1692</v>
      </c>
      <c r="P95" s="63">
        <v>13641</v>
      </c>
      <c r="Q95" s="63">
        <f t="shared" si="30"/>
        <v>-11949</v>
      </c>
    </row>
    <row r="96" spans="1:17" x14ac:dyDescent="0.4">
      <c r="A96" s="240">
        <v>213</v>
      </c>
      <c r="B96" s="104">
        <v>91</v>
      </c>
      <c r="C96" s="104" t="s">
        <v>507</v>
      </c>
      <c r="D96" s="148">
        <v>1203996.920101</v>
      </c>
      <c r="E96" s="148">
        <v>1754937.3819329999</v>
      </c>
      <c r="F96" s="274">
        <f t="shared" si="25"/>
        <v>-550940.46183199994</v>
      </c>
      <c r="G96" s="105">
        <f t="shared" si="26"/>
        <v>2958934.3020339999</v>
      </c>
      <c r="H96" s="105">
        <v>122567.636145</v>
      </c>
      <c r="I96" s="105">
        <v>115348.20395</v>
      </c>
      <c r="J96" s="105">
        <f t="shared" si="27"/>
        <v>7219.4321950000012</v>
      </c>
      <c r="K96" s="105">
        <f t="shared" si="28"/>
        <v>237915.84009499999</v>
      </c>
      <c r="L96" s="106">
        <v>0</v>
      </c>
      <c r="M96" s="106">
        <v>0</v>
      </c>
      <c r="N96" s="106">
        <f t="shared" si="29"/>
        <v>0</v>
      </c>
      <c r="O96" s="106">
        <v>0</v>
      </c>
      <c r="P96" s="106">
        <v>0</v>
      </c>
      <c r="Q96" s="106">
        <f t="shared" si="30"/>
        <v>0</v>
      </c>
    </row>
    <row r="97" spans="1:17" s="171" customFormat="1" x14ac:dyDescent="0.4">
      <c r="A97" s="240">
        <v>101</v>
      </c>
      <c r="B97" s="154">
        <v>92</v>
      </c>
      <c r="C97" s="68" t="s">
        <v>493</v>
      </c>
      <c r="D97" s="155">
        <v>1201250.5355849999</v>
      </c>
      <c r="E97" s="155">
        <v>1250745.1892260001</v>
      </c>
      <c r="F97" s="22">
        <f t="shared" si="25"/>
        <v>-49494.653641000157</v>
      </c>
      <c r="G97" s="22">
        <f t="shared" si="26"/>
        <v>2451995.7248109998</v>
      </c>
      <c r="H97" s="22">
        <v>120691.89786</v>
      </c>
      <c r="I97" s="22">
        <v>249150.39974600001</v>
      </c>
      <c r="J97" s="22">
        <f t="shared" si="27"/>
        <v>-128458.50188600001</v>
      </c>
      <c r="K97" s="22">
        <f t="shared" si="28"/>
        <v>369842.29760599998</v>
      </c>
      <c r="L97" s="63">
        <v>751629</v>
      </c>
      <c r="M97" s="63">
        <v>580964</v>
      </c>
      <c r="N97" s="63">
        <f t="shared" si="29"/>
        <v>170665</v>
      </c>
      <c r="O97" s="63">
        <v>142786</v>
      </c>
      <c r="P97" s="63">
        <v>362576</v>
      </c>
      <c r="Q97" s="63">
        <f t="shared" si="30"/>
        <v>-219790</v>
      </c>
    </row>
    <row r="98" spans="1:17" x14ac:dyDescent="0.4">
      <c r="A98" s="240">
        <v>145</v>
      </c>
      <c r="B98" s="104">
        <v>93</v>
      </c>
      <c r="C98" s="104" t="s">
        <v>499</v>
      </c>
      <c r="D98" s="148">
        <v>2029180.5142649999</v>
      </c>
      <c r="E98" s="148">
        <v>2137391.9855260001</v>
      </c>
      <c r="F98" s="274">
        <f t="shared" si="25"/>
        <v>-108211.47126100026</v>
      </c>
      <c r="G98" s="105">
        <f t="shared" si="26"/>
        <v>4166572.499791</v>
      </c>
      <c r="H98" s="105">
        <v>79353.317559999996</v>
      </c>
      <c r="I98" s="105">
        <v>179836.454425</v>
      </c>
      <c r="J98" s="105">
        <f t="shared" si="27"/>
        <v>-100483.13686500001</v>
      </c>
      <c r="K98" s="105">
        <f t="shared" si="28"/>
        <v>259189.771985</v>
      </c>
      <c r="L98" s="106">
        <v>5512410</v>
      </c>
      <c r="M98" s="106">
        <v>4878239</v>
      </c>
      <c r="N98" s="106">
        <f t="shared" si="29"/>
        <v>634171</v>
      </c>
      <c r="O98" s="106">
        <v>656099</v>
      </c>
      <c r="P98" s="106">
        <v>1603898</v>
      </c>
      <c r="Q98" s="106">
        <f t="shared" si="30"/>
        <v>-947799</v>
      </c>
    </row>
    <row r="99" spans="1:17" s="171" customFormat="1" x14ac:dyDescent="0.4">
      <c r="A99" s="240">
        <v>65</v>
      </c>
      <c r="B99" s="154">
        <v>94</v>
      </c>
      <c r="C99" s="68" t="s">
        <v>30</v>
      </c>
      <c r="D99" s="155">
        <v>512529.29515299998</v>
      </c>
      <c r="E99" s="155">
        <v>699019.236898</v>
      </c>
      <c r="F99" s="22">
        <f t="shared" si="25"/>
        <v>-186489.94174500002</v>
      </c>
      <c r="G99" s="22">
        <f t="shared" si="26"/>
        <v>1211548.532051</v>
      </c>
      <c r="H99" s="22">
        <v>61688.936836000001</v>
      </c>
      <c r="I99" s="22">
        <v>14280.62968</v>
      </c>
      <c r="J99" s="22">
        <f t="shared" si="27"/>
        <v>47408.307156000003</v>
      </c>
      <c r="K99" s="22">
        <f t="shared" si="28"/>
        <v>75969.566516000006</v>
      </c>
      <c r="L99" s="63">
        <v>342467</v>
      </c>
      <c r="M99" s="63">
        <v>329838</v>
      </c>
      <c r="N99" s="63">
        <f t="shared" si="29"/>
        <v>12629</v>
      </c>
      <c r="O99" s="63">
        <v>3656</v>
      </c>
      <c r="P99" s="63">
        <v>34537</v>
      </c>
      <c r="Q99" s="63">
        <f t="shared" si="30"/>
        <v>-30881</v>
      </c>
    </row>
    <row r="100" spans="1:17" x14ac:dyDescent="0.4">
      <c r="A100" s="240">
        <v>37</v>
      </c>
      <c r="B100" s="104">
        <v>95</v>
      </c>
      <c r="C100" s="104" t="s">
        <v>491</v>
      </c>
      <c r="D100" s="148">
        <v>121364.173688</v>
      </c>
      <c r="E100" s="148">
        <v>76238.118287999998</v>
      </c>
      <c r="F100" s="274">
        <f t="shared" si="25"/>
        <v>45126.055399999997</v>
      </c>
      <c r="G100" s="105">
        <f t="shared" si="26"/>
        <v>197602.29197600001</v>
      </c>
      <c r="H100" s="105">
        <v>47978.360911000003</v>
      </c>
      <c r="I100" s="105">
        <v>42491.440793000002</v>
      </c>
      <c r="J100" s="105">
        <f t="shared" si="27"/>
        <v>5486.9201180000018</v>
      </c>
      <c r="K100" s="105">
        <f t="shared" si="28"/>
        <v>90469.801704000012</v>
      </c>
      <c r="L100" s="106">
        <v>101040</v>
      </c>
      <c r="M100" s="106">
        <v>22081</v>
      </c>
      <c r="N100" s="106">
        <f t="shared" si="29"/>
        <v>78959</v>
      </c>
      <c r="O100" s="106">
        <v>20491</v>
      </c>
      <c r="P100" s="106">
        <v>12670</v>
      </c>
      <c r="Q100" s="106">
        <f t="shared" si="30"/>
        <v>7821</v>
      </c>
    </row>
    <row r="101" spans="1:17" s="171" customFormat="1" x14ac:dyDescent="0.4">
      <c r="A101" s="240">
        <v>165</v>
      </c>
      <c r="B101" s="154">
        <v>96</v>
      </c>
      <c r="C101" s="68" t="s">
        <v>505</v>
      </c>
      <c r="D101" s="155">
        <v>912114.44086199999</v>
      </c>
      <c r="E101" s="155">
        <v>955837.31632300001</v>
      </c>
      <c r="F101" s="22">
        <f t="shared" si="25"/>
        <v>-43722.875461000018</v>
      </c>
      <c r="G101" s="22">
        <f t="shared" si="26"/>
        <v>1867951.757185</v>
      </c>
      <c r="H101" s="22">
        <v>29979.157149999999</v>
      </c>
      <c r="I101" s="22">
        <v>0</v>
      </c>
      <c r="J101" s="22">
        <f t="shared" si="27"/>
        <v>29979.157149999999</v>
      </c>
      <c r="K101" s="22">
        <f t="shared" si="28"/>
        <v>29979.157149999999</v>
      </c>
      <c r="L101" s="63">
        <v>506456</v>
      </c>
      <c r="M101" s="63">
        <v>455250</v>
      </c>
      <c r="N101" s="63">
        <f t="shared" si="29"/>
        <v>51206</v>
      </c>
      <c r="O101" s="63">
        <v>27935</v>
      </c>
      <c r="P101" s="63">
        <v>93415</v>
      </c>
      <c r="Q101" s="63">
        <f t="shared" si="30"/>
        <v>-65480</v>
      </c>
    </row>
    <row r="102" spans="1:17" x14ac:dyDescent="0.4">
      <c r="A102" s="240">
        <v>128</v>
      </c>
      <c r="B102" s="104">
        <v>97</v>
      </c>
      <c r="C102" s="104" t="s">
        <v>496</v>
      </c>
      <c r="D102" s="148">
        <v>2132063.7077859999</v>
      </c>
      <c r="E102" s="148">
        <v>1487465.016456</v>
      </c>
      <c r="F102" s="274">
        <f t="shared" si="25"/>
        <v>644598.69132999983</v>
      </c>
      <c r="G102" s="105">
        <f t="shared" si="26"/>
        <v>3619528.7242419999</v>
      </c>
      <c r="H102" s="105">
        <v>29886.416757999999</v>
      </c>
      <c r="I102" s="105">
        <v>677503.11579099996</v>
      </c>
      <c r="J102" s="105">
        <f t="shared" si="27"/>
        <v>-647616.69903299992</v>
      </c>
      <c r="K102" s="105">
        <f t="shared" si="28"/>
        <v>707389.532549</v>
      </c>
      <c r="L102" s="106">
        <v>3620030</v>
      </c>
      <c r="M102" s="106">
        <v>1813279</v>
      </c>
      <c r="N102" s="106">
        <f t="shared" si="29"/>
        <v>1806751</v>
      </c>
      <c r="O102" s="106">
        <v>17866</v>
      </c>
      <c r="P102" s="106">
        <v>612023</v>
      </c>
      <c r="Q102" s="106">
        <f t="shared" si="30"/>
        <v>-594157</v>
      </c>
    </row>
    <row r="103" spans="1:17" s="171" customFormat="1" x14ac:dyDescent="0.4">
      <c r="A103" s="240">
        <v>135</v>
      </c>
      <c r="B103" s="154">
        <v>98</v>
      </c>
      <c r="C103" s="68" t="s">
        <v>497</v>
      </c>
      <c r="D103" s="155">
        <v>371310.30774100003</v>
      </c>
      <c r="E103" s="155">
        <v>725872.87396899995</v>
      </c>
      <c r="F103" s="22">
        <f t="shared" si="25"/>
        <v>-354562.56622799992</v>
      </c>
      <c r="G103" s="22">
        <f t="shared" si="26"/>
        <v>1097183.1817099999</v>
      </c>
      <c r="H103" s="22">
        <v>27886.635247999999</v>
      </c>
      <c r="I103" s="22">
        <v>121543.86666299999</v>
      </c>
      <c r="J103" s="22">
        <f t="shared" si="27"/>
        <v>-93657.231414999987</v>
      </c>
      <c r="K103" s="22">
        <f t="shared" si="28"/>
        <v>149430.501911</v>
      </c>
      <c r="L103" s="63">
        <v>994033</v>
      </c>
      <c r="M103" s="63">
        <v>1109070</v>
      </c>
      <c r="N103" s="63">
        <f t="shared" si="29"/>
        <v>-115037</v>
      </c>
      <c r="O103" s="63">
        <v>61197</v>
      </c>
      <c r="P103" s="63">
        <v>266197</v>
      </c>
      <c r="Q103" s="63">
        <f t="shared" si="30"/>
        <v>-205000</v>
      </c>
    </row>
    <row r="104" spans="1:17" x14ac:dyDescent="0.4">
      <c r="A104" s="240">
        <v>180</v>
      </c>
      <c r="B104" s="104">
        <v>99</v>
      </c>
      <c r="C104" s="104" t="s">
        <v>504</v>
      </c>
      <c r="D104" s="148">
        <v>306372.243655</v>
      </c>
      <c r="E104" s="148">
        <v>462474.610093</v>
      </c>
      <c r="F104" s="274">
        <f t="shared" si="25"/>
        <v>-156102.366438</v>
      </c>
      <c r="G104" s="105">
        <f t="shared" si="26"/>
        <v>768846.85374799999</v>
      </c>
      <c r="H104" s="105">
        <v>14359.007369999999</v>
      </c>
      <c r="I104" s="105">
        <v>42855.930926000001</v>
      </c>
      <c r="J104" s="105">
        <f t="shared" si="27"/>
        <v>-28496.923556000002</v>
      </c>
      <c r="K104" s="105">
        <f t="shared" si="28"/>
        <v>57214.938296</v>
      </c>
      <c r="L104" s="106">
        <v>288872</v>
      </c>
      <c r="M104" s="106">
        <v>357556</v>
      </c>
      <c r="N104" s="106">
        <f t="shared" si="29"/>
        <v>-68684</v>
      </c>
      <c r="O104" s="106">
        <v>27258</v>
      </c>
      <c r="P104" s="106">
        <v>70748</v>
      </c>
      <c r="Q104" s="106">
        <f t="shared" si="30"/>
        <v>-43490</v>
      </c>
    </row>
    <row r="105" spans="1:17" s="171" customFormat="1" x14ac:dyDescent="0.4">
      <c r="A105" s="240">
        <v>111</v>
      </c>
      <c r="B105" s="154">
        <v>100</v>
      </c>
      <c r="C105" s="68" t="s">
        <v>494</v>
      </c>
      <c r="D105" s="155">
        <v>68720.112705000007</v>
      </c>
      <c r="E105" s="155">
        <v>133286.382755</v>
      </c>
      <c r="F105" s="22">
        <f t="shared" si="25"/>
        <v>-64566.270049999992</v>
      </c>
      <c r="G105" s="22">
        <f t="shared" si="26"/>
        <v>202006.49546000001</v>
      </c>
      <c r="H105" s="22">
        <v>13096.023644999999</v>
      </c>
      <c r="I105" s="22">
        <v>9693.1263560000007</v>
      </c>
      <c r="J105" s="22">
        <f t="shared" si="27"/>
        <v>3402.8972889999986</v>
      </c>
      <c r="K105" s="22">
        <f t="shared" si="28"/>
        <v>22789.150001000002</v>
      </c>
      <c r="L105" s="63">
        <v>4054</v>
      </c>
      <c r="M105" s="63">
        <v>728</v>
      </c>
      <c r="N105" s="63">
        <f t="shared" si="29"/>
        <v>3326</v>
      </c>
      <c r="O105" s="63">
        <v>0</v>
      </c>
      <c r="P105" s="63">
        <v>0</v>
      </c>
      <c r="Q105" s="63">
        <f t="shared" si="30"/>
        <v>0</v>
      </c>
    </row>
    <row r="106" spans="1:17" x14ac:dyDescent="0.4">
      <c r="A106" s="240">
        <v>166</v>
      </c>
      <c r="B106" s="104">
        <v>101</v>
      </c>
      <c r="C106" s="104" t="s">
        <v>502</v>
      </c>
      <c r="D106" s="148">
        <v>88472.098593999996</v>
      </c>
      <c r="E106" s="148">
        <v>120078.474694</v>
      </c>
      <c r="F106" s="274">
        <f t="shared" si="25"/>
        <v>-31606.376100000009</v>
      </c>
      <c r="G106" s="105">
        <f t="shared" si="26"/>
        <v>208550.57328800001</v>
      </c>
      <c r="H106" s="105">
        <v>10575.244543000001</v>
      </c>
      <c r="I106" s="105">
        <v>6696.7025270000004</v>
      </c>
      <c r="J106" s="105">
        <f t="shared" si="27"/>
        <v>3878.5420160000003</v>
      </c>
      <c r="K106" s="105">
        <f t="shared" si="28"/>
        <v>17271.947070000002</v>
      </c>
      <c r="L106" s="106">
        <v>70845</v>
      </c>
      <c r="M106" s="106">
        <v>20810</v>
      </c>
      <c r="N106" s="106">
        <f t="shared" si="29"/>
        <v>50035</v>
      </c>
      <c r="O106" s="106">
        <v>390</v>
      </c>
      <c r="P106" s="106">
        <v>2924</v>
      </c>
      <c r="Q106" s="106">
        <f t="shared" si="30"/>
        <v>-2534</v>
      </c>
    </row>
    <row r="107" spans="1:17" s="171" customFormat="1" x14ac:dyDescent="0.4">
      <c r="A107" s="240">
        <v>179</v>
      </c>
      <c r="B107" s="154">
        <v>102</v>
      </c>
      <c r="C107" s="68" t="s">
        <v>503</v>
      </c>
      <c r="D107" s="155">
        <v>98831.792096000005</v>
      </c>
      <c r="E107" s="155">
        <v>448705.88524600002</v>
      </c>
      <c r="F107" s="22">
        <f t="shared" si="25"/>
        <v>-349874.09315000003</v>
      </c>
      <c r="G107" s="22">
        <f t="shared" si="26"/>
        <v>547537.67734200007</v>
      </c>
      <c r="H107" s="22">
        <v>386.20624700000002</v>
      </c>
      <c r="I107" s="22">
        <v>0</v>
      </c>
      <c r="J107" s="22">
        <f t="shared" si="27"/>
        <v>386.20624700000002</v>
      </c>
      <c r="K107" s="22">
        <f t="shared" si="28"/>
        <v>386.20624700000002</v>
      </c>
      <c r="L107" s="63">
        <v>666</v>
      </c>
      <c r="M107" s="63">
        <v>627</v>
      </c>
      <c r="N107" s="63">
        <f t="shared" si="29"/>
        <v>39</v>
      </c>
      <c r="O107" s="63">
        <v>6</v>
      </c>
      <c r="P107" s="63">
        <v>0</v>
      </c>
      <c r="Q107" s="63">
        <f t="shared" si="30"/>
        <v>6</v>
      </c>
    </row>
    <row r="108" spans="1:17" x14ac:dyDescent="0.4">
      <c r="A108" s="240">
        <v>153</v>
      </c>
      <c r="B108" s="104">
        <v>103</v>
      </c>
      <c r="C108" s="104" t="s">
        <v>501</v>
      </c>
      <c r="D108" s="148">
        <v>82476.966876000006</v>
      </c>
      <c r="E108" s="148">
        <v>312760.84895000001</v>
      </c>
      <c r="F108" s="274">
        <f t="shared" si="25"/>
        <v>-230283.88207400002</v>
      </c>
      <c r="G108" s="105">
        <f t="shared" si="26"/>
        <v>395237.81582600001</v>
      </c>
      <c r="H108" s="105">
        <v>0</v>
      </c>
      <c r="I108" s="105">
        <v>101788.708789</v>
      </c>
      <c r="J108" s="105">
        <f t="shared" si="27"/>
        <v>-101788.708789</v>
      </c>
      <c r="K108" s="105">
        <f t="shared" si="28"/>
        <v>101788.708789</v>
      </c>
      <c r="L108" s="106">
        <v>0</v>
      </c>
      <c r="M108" s="106">
        <v>197633</v>
      </c>
      <c r="N108" s="106">
        <f t="shared" si="29"/>
        <v>-197633</v>
      </c>
      <c r="O108" s="106">
        <v>0</v>
      </c>
      <c r="P108" s="106">
        <v>192214</v>
      </c>
      <c r="Q108" s="106">
        <f t="shared" si="30"/>
        <v>-192214</v>
      </c>
    </row>
    <row r="109" spans="1:17" s="171" customFormat="1" x14ac:dyDescent="0.4">
      <c r="A109" s="240">
        <v>291</v>
      </c>
      <c r="B109" s="154">
        <v>104</v>
      </c>
      <c r="C109" s="68" t="s">
        <v>607</v>
      </c>
      <c r="D109" s="155">
        <v>52684.575556000003</v>
      </c>
      <c r="E109" s="155">
        <v>47702.047122000004</v>
      </c>
      <c r="F109" s="22">
        <f t="shared" si="25"/>
        <v>4982.5284339999998</v>
      </c>
      <c r="G109" s="22">
        <f t="shared" si="26"/>
        <v>100386.62267800001</v>
      </c>
      <c r="H109" s="22">
        <v>0</v>
      </c>
      <c r="I109" s="22">
        <v>8508.5227300000006</v>
      </c>
      <c r="J109" s="22">
        <f t="shared" si="27"/>
        <v>-8508.5227300000006</v>
      </c>
      <c r="K109" s="22">
        <f t="shared" si="28"/>
        <v>8508.5227300000006</v>
      </c>
      <c r="L109" s="63">
        <v>32573</v>
      </c>
      <c r="M109" s="63">
        <v>0</v>
      </c>
      <c r="N109" s="63">
        <f t="shared" si="29"/>
        <v>32573</v>
      </c>
      <c r="O109" s="63">
        <v>49</v>
      </c>
      <c r="P109" s="63">
        <v>0</v>
      </c>
      <c r="Q109" s="63">
        <f t="shared" si="30"/>
        <v>49</v>
      </c>
    </row>
    <row r="110" spans="1:17" x14ac:dyDescent="0.4">
      <c r="A110" s="240">
        <v>112</v>
      </c>
      <c r="B110" s="104">
        <v>105</v>
      </c>
      <c r="C110" s="104" t="s">
        <v>495</v>
      </c>
      <c r="D110" s="148">
        <v>0</v>
      </c>
      <c r="E110" s="148">
        <v>0</v>
      </c>
      <c r="F110" s="274">
        <v>0</v>
      </c>
      <c r="G110" s="105">
        <v>0</v>
      </c>
      <c r="H110" s="105">
        <v>0</v>
      </c>
      <c r="I110" s="105">
        <v>0</v>
      </c>
      <c r="J110" s="105">
        <v>0</v>
      </c>
      <c r="K110" s="105">
        <v>0</v>
      </c>
      <c r="L110" s="106">
        <v>0</v>
      </c>
      <c r="M110" s="106">
        <v>0</v>
      </c>
      <c r="N110" s="106">
        <v>0</v>
      </c>
      <c r="O110" s="106">
        <v>0</v>
      </c>
      <c r="P110" s="106">
        <v>0</v>
      </c>
      <c r="Q110" s="106">
        <v>0</v>
      </c>
    </row>
    <row r="111" spans="1:17" ht="17.25" x14ac:dyDescent="0.4">
      <c r="A111" s="241">
        <v>1</v>
      </c>
      <c r="B111" s="423" t="s">
        <v>26</v>
      </c>
      <c r="C111" s="423"/>
      <c r="D111" s="107">
        <f t="shared" ref="D111:Q111" si="31">SUM(D90:D110)</f>
        <v>26117980.310444999</v>
      </c>
      <c r="E111" s="107">
        <f t="shared" si="31"/>
        <v>27210700.230328005</v>
      </c>
      <c r="F111" s="107">
        <f t="shared" si="31"/>
        <v>-1092719.9198830016</v>
      </c>
      <c r="G111" s="107">
        <f t="shared" si="31"/>
        <v>53328680.540772989</v>
      </c>
      <c r="H111" s="107">
        <f t="shared" si="31"/>
        <v>2629676.7508669994</v>
      </c>
      <c r="I111" s="107">
        <f t="shared" si="31"/>
        <v>3920972.7506660004</v>
      </c>
      <c r="J111" s="107">
        <f t="shared" si="31"/>
        <v>-1291295.9997989999</v>
      </c>
      <c r="K111" s="107">
        <f t="shared" si="31"/>
        <v>6550649.5015329998</v>
      </c>
      <c r="L111" s="107">
        <f t="shared" si="31"/>
        <v>42339372</v>
      </c>
      <c r="M111" s="107">
        <f t="shared" si="31"/>
        <v>33944688</v>
      </c>
      <c r="N111" s="107">
        <f t="shared" si="31"/>
        <v>8394684</v>
      </c>
      <c r="O111" s="107">
        <f t="shared" si="31"/>
        <v>3327992</v>
      </c>
      <c r="P111" s="107">
        <f t="shared" si="31"/>
        <v>10170833</v>
      </c>
      <c r="Q111" s="107">
        <f t="shared" si="31"/>
        <v>-6842841</v>
      </c>
    </row>
    <row r="112" spans="1:17" x14ac:dyDescent="0.4">
      <c r="A112" s="240">
        <v>174</v>
      </c>
      <c r="B112" s="104">
        <v>106</v>
      </c>
      <c r="C112" s="104" t="s">
        <v>557</v>
      </c>
      <c r="D112" s="148">
        <v>31811182.07626</v>
      </c>
      <c r="E112" s="148">
        <v>17178717.313450001</v>
      </c>
      <c r="F112" s="274">
        <f t="shared" ref="F112:F143" si="32">D112-E112</f>
        <v>14632464.762809999</v>
      </c>
      <c r="G112" s="105">
        <f t="shared" ref="G112:G143" si="33">D112+E112</f>
        <v>48989899.389710002</v>
      </c>
      <c r="H112" s="105">
        <v>3453326.3144069999</v>
      </c>
      <c r="I112" s="105">
        <v>3267832.3302739998</v>
      </c>
      <c r="J112" s="105">
        <f t="shared" ref="J112:J143" si="34">H112-I112</f>
        <v>185493.98413300002</v>
      </c>
      <c r="K112" s="105">
        <f t="shared" ref="K112:K143" si="35">H112+I112</f>
        <v>6721158.6446809992</v>
      </c>
      <c r="L112" s="106">
        <v>32614511</v>
      </c>
      <c r="M112" s="106">
        <v>17400048</v>
      </c>
      <c r="N112" s="106">
        <f t="shared" ref="N112:N143" si="36">L112-M112</f>
        <v>15214463</v>
      </c>
      <c r="O112" s="106">
        <v>8032710</v>
      </c>
      <c r="P112" s="106">
        <v>8904751</v>
      </c>
      <c r="Q112" s="106">
        <f t="shared" ref="Q112:Q143" si="37">O112-P112</f>
        <v>-872041</v>
      </c>
    </row>
    <row r="113" spans="1:17" x14ac:dyDescent="0.4">
      <c r="A113" s="240">
        <v>168</v>
      </c>
      <c r="B113" s="154">
        <v>107</v>
      </c>
      <c r="C113" s="68" t="s">
        <v>554</v>
      </c>
      <c r="D113" s="155">
        <v>19167548.854556002</v>
      </c>
      <c r="E113" s="155">
        <v>14477786.921904</v>
      </c>
      <c r="F113" s="22">
        <f t="shared" si="32"/>
        <v>4689761.9326520022</v>
      </c>
      <c r="G113" s="22">
        <f t="shared" si="33"/>
        <v>33645335.776459999</v>
      </c>
      <c r="H113" s="22">
        <v>3320512.5809619999</v>
      </c>
      <c r="I113" s="22">
        <v>3019886.4133000001</v>
      </c>
      <c r="J113" s="22">
        <f t="shared" si="34"/>
        <v>300626.16766199982</v>
      </c>
      <c r="K113" s="22">
        <f t="shared" si="35"/>
        <v>6340398.9942620005</v>
      </c>
      <c r="L113" s="63">
        <v>8877847</v>
      </c>
      <c r="M113" s="63">
        <v>3797248</v>
      </c>
      <c r="N113" s="63">
        <f t="shared" si="36"/>
        <v>5080599</v>
      </c>
      <c r="O113" s="63">
        <v>2687081</v>
      </c>
      <c r="P113" s="63">
        <v>1674404</v>
      </c>
      <c r="Q113" s="63">
        <f t="shared" si="37"/>
        <v>1012677</v>
      </c>
    </row>
    <row r="114" spans="1:17" x14ac:dyDescent="0.4">
      <c r="A114" s="240">
        <v>290</v>
      </c>
      <c r="B114" s="104">
        <v>108</v>
      </c>
      <c r="C114" s="104" t="s">
        <v>619</v>
      </c>
      <c r="D114" s="148">
        <v>9136761.0054749995</v>
      </c>
      <c r="E114" s="148">
        <v>4134959.9190870002</v>
      </c>
      <c r="F114" s="274">
        <f t="shared" si="32"/>
        <v>5001801.0863879994</v>
      </c>
      <c r="G114" s="105">
        <f t="shared" si="33"/>
        <v>13271720.924562</v>
      </c>
      <c r="H114" s="105">
        <v>2531963.046747</v>
      </c>
      <c r="I114" s="105">
        <v>1732219.8211449999</v>
      </c>
      <c r="J114" s="105">
        <f t="shared" si="34"/>
        <v>799743.22560200002</v>
      </c>
      <c r="K114" s="105">
        <f t="shared" si="35"/>
        <v>4264182.8678919999</v>
      </c>
      <c r="L114" s="106">
        <v>0</v>
      </c>
      <c r="M114" s="106">
        <v>0</v>
      </c>
      <c r="N114" s="106">
        <f t="shared" si="36"/>
        <v>0</v>
      </c>
      <c r="O114" s="106">
        <v>0</v>
      </c>
      <c r="P114" s="106">
        <v>0</v>
      </c>
      <c r="Q114" s="106">
        <f t="shared" si="37"/>
        <v>0</v>
      </c>
    </row>
    <row r="115" spans="1:17" x14ac:dyDescent="0.4">
      <c r="A115" s="240">
        <v>185</v>
      </c>
      <c r="B115" s="154">
        <v>109</v>
      </c>
      <c r="C115" s="68" t="s">
        <v>562</v>
      </c>
      <c r="D115" s="155">
        <v>11805014.866467999</v>
      </c>
      <c r="E115" s="155">
        <v>10088928.136949001</v>
      </c>
      <c r="F115" s="22">
        <f t="shared" si="32"/>
        <v>1716086.7295189984</v>
      </c>
      <c r="G115" s="22">
        <f t="shared" si="33"/>
        <v>21893943.003417</v>
      </c>
      <c r="H115" s="22">
        <v>1994183.4889730001</v>
      </c>
      <c r="I115" s="22">
        <v>2825299.2027050001</v>
      </c>
      <c r="J115" s="22">
        <f t="shared" si="34"/>
        <v>-831115.71373199997</v>
      </c>
      <c r="K115" s="22">
        <f t="shared" si="35"/>
        <v>4819482.6916780006</v>
      </c>
      <c r="L115" s="63">
        <v>6537797</v>
      </c>
      <c r="M115" s="63">
        <v>4546601</v>
      </c>
      <c r="N115" s="63">
        <f t="shared" si="36"/>
        <v>1991196</v>
      </c>
      <c r="O115" s="63">
        <v>1188631</v>
      </c>
      <c r="P115" s="63">
        <v>1873952</v>
      </c>
      <c r="Q115" s="63">
        <f t="shared" si="37"/>
        <v>-685321</v>
      </c>
    </row>
    <row r="116" spans="1:17" x14ac:dyDescent="0.4">
      <c r="A116" s="240">
        <v>275</v>
      </c>
      <c r="B116" s="104">
        <v>110</v>
      </c>
      <c r="C116" s="104" t="s">
        <v>573</v>
      </c>
      <c r="D116" s="148">
        <v>10671054.512207</v>
      </c>
      <c r="E116" s="148">
        <v>9675059.4537300002</v>
      </c>
      <c r="F116" s="274">
        <f t="shared" si="32"/>
        <v>995995.0584769994</v>
      </c>
      <c r="G116" s="105">
        <f t="shared" si="33"/>
        <v>20346113.965937</v>
      </c>
      <c r="H116" s="105">
        <v>1633268.8408900001</v>
      </c>
      <c r="I116" s="105">
        <v>1333890.5705800001</v>
      </c>
      <c r="J116" s="105">
        <f t="shared" si="34"/>
        <v>299378.27031000005</v>
      </c>
      <c r="K116" s="105">
        <f t="shared" si="35"/>
        <v>2967159.4114700002</v>
      </c>
      <c r="L116" s="106">
        <v>9959824</v>
      </c>
      <c r="M116" s="106">
        <v>7838441</v>
      </c>
      <c r="N116" s="106">
        <f t="shared" si="36"/>
        <v>2121383</v>
      </c>
      <c r="O116" s="106">
        <v>1430160</v>
      </c>
      <c r="P116" s="106">
        <v>916770</v>
      </c>
      <c r="Q116" s="106">
        <f t="shared" si="37"/>
        <v>513390</v>
      </c>
    </row>
    <row r="117" spans="1:17" x14ac:dyDescent="0.4">
      <c r="A117" s="240">
        <v>177</v>
      </c>
      <c r="B117" s="154">
        <v>111</v>
      </c>
      <c r="C117" s="68" t="s">
        <v>558</v>
      </c>
      <c r="D117" s="155">
        <v>12088335.579894001</v>
      </c>
      <c r="E117" s="155">
        <v>7568721.4260750003</v>
      </c>
      <c r="F117" s="22">
        <f t="shared" si="32"/>
        <v>4519614.1538190003</v>
      </c>
      <c r="G117" s="22">
        <f t="shared" si="33"/>
        <v>19657057.005969003</v>
      </c>
      <c r="H117" s="22">
        <v>1516665.367594</v>
      </c>
      <c r="I117" s="22">
        <v>1134188.5058869999</v>
      </c>
      <c r="J117" s="22">
        <f t="shared" si="34"/>
        <v>382476.86170700006</v>
      </c>
      <c r="K117" s="22">
        <f t="shared" si="35"/>
        <v>2650853.8734809998</v>
      </c>
      <c r="L117" s="63">
        <v>8817195</v>
      </c>
      <c r="M117" s="63">
        <v>3032451</v>
      </c>
      <c r="N117" s="63">
        <f t="shared" si="36"/>
        <v>5784744</v>
      </c>
      <c r="O117" s="63">
        <v>2807398</v>
      </c>
      <c r="P117" s="63">
        <v>2144219</v>
      </c>
      <c r="Q117" s="63">
        <f t="shared" si="37"/>
        <v>663179</v>
      </c>
    </row>
    <row r="118" spans="1:17" x14ac:dyDescent="0.4">
      <c r="A118" s="240">
        <v>211</v>
      </c>
      <c r="B118" s="104">
        <v>112</v>
      </c>
      <c r="C118" s="104" t="s">
        <v>565</v>
      </c>
      <c r="D118" s="148">
        <v>11086088.271600001</v>
      </c>
      <c r="E118" s="148">
        <v>11371688.907027001</v>
      </c>
      <c r="F118" s="274">
        <f t="shared" si="32"/>
        <v>-285600.635427</v>
      </c>
      <c r="G118" s="105">
        <f t="shared" si="33"/>
        <v>22457777.178626999</v>
      </c>
      <c r="H118" s="105">
        <v>1430602.5536839999</v>
      </c>
      <c r="I118" s="105">
        <v>2280292.323353</v>
      </c>
      <c r="J118" s="105">
        <f t="shared" si="34"/>
        <v>-849689.76966900006</v>
      </c>
      <c r="K118" s="105">
        <f t="shared" si="35"/>
        <v>3710894.8770369999</v>
      </c>
      <c r="L118" s="106">
        <v>25801306</v>
      </c>
      <c r="M118" s="106">
        <v>22714515</v>
      </c>
      <c r="N118" s="106">
        <f t="shared" si="36"/>
        <v>3086791</v>
      </c>
      <c r="O118" s="106">
        <v>7098289</v>
      </c>
      <c r="P118" s="106">
        <v>5632718</v>
      </c>
      <c r="Q118" s="106">
        <f t="shared" si="37"/>
        <v>1465571</v>
      </c>
    </row>
    <row r="119" spans="1:17" x14ac:dyDescent="0.4">
      <c r="A119" s="240">
        <v>103</v>
      </c>
      <c r="B119" s="154">
        <v>113</v>
      </c>
      <c r="C119" s="68" t="s">
        <v>645</v>
      </c>
      <c r="D119" s="155">
        <v>8027989.808429</v>
      </c>
      <c r="E119" s="155">
        <v>5999156.4711689996</v>
      </c>
      <c r="F119" s="22">
        <f t="shared" si="32"/>
        <v>2028833.3372600004</v>
      </c>
      <c r="G119" s="22">
        <f t="shared" si="33"/>
        <v>14027146.279598</v>
      </c>
      <c r="H119" s="22">
        <v>1418920.411113</v>
      </c>
      <c r="I119" s="22">
        <v>1894615.197867</v>
      </c>
      <c r="J119" s="22">
        <f t="shared" si="34"/>
        <v>-475694.786754</v>
      </c>
      <c r="K119" s="22">
        <f t="shared" si="35"/>
        <v>3313535.60898</v>
      </c>
      <c r="L119" s="63">
        <v>3502827</v>
      </c>
      <c r="M119" s="63">
        <v>1444435</v>
      </c>
      <c r="N119" s="63">
        <f t="shared" si="36"/>
        <v>2058392</v>
      </c>
      <c r="O119" s="63">
        <v>330266</v>
      </c>
      <c r="P119" s="63">
        <v>934632</v>
      </c>
      <c r="Q119" s="63">
        <f t="shared" si="37"/>
        <v>-604366</v>
      </c>
    </row>
    <row r="120" spans="1:17" x14ac:dyDescent="0.4">
      <c r="A120" s="240">
        <v>124</v>
      </c>
      <c r="B120" s="104">
        <v>114</v>
      </c>
      <c r="C120" s="104" t="s">
        <v>538</v>
      </c>
      <c r="D120" s="148">
        <v>32468047.015036002</v>
      </c>
      <c r="E120" s="148">
        <v>24662713.189443</v>
      </c>
      <c r="F120" s="274">
        <f t="shared" si="32"/>
        <v>7805333.8255930021</v>
      </c>
      <c r="G120" s="105">
        <f t="shared" si="33"/>
        <v>57130760.204479001</v>
      </c>
      <c r="H120" s="105">
        <v>1414597.0959620001</v>
      </c>
      <c r="I120" s="105">
        <v>3921451.8749509999</v>
      </c>
      <c r="J120" s="105">
        <f t="shared" si="34"/>
        <v>-2506854.7789889998</v>
      </c>
      <c r="K120" s="105">
        <f t="shared" si="35"/>
        <v>5336048.9709130004</v>
      </c>
      <c r="L120" s="106">
        <v>37297207</v>
      </c>
      <c r="M120" s="106">
        <v>29095317</v>
      </c>
      <c r="N120" s="106">
        <f t="shared" si="36"/>
        <v>8201890</v>
      </c>
      <c r="O120" s="106">
        <v>6755451</v>
      </c>
      <c r="P120" s="106">
        <v>9936423</v>
      </c>
      <c r="Q120" s="106">
        <f t="shared" si="37"/>
        <v>-3180972</v>
      </c>
    </row>
    <row r="121" spans="1:17" x14ac:dyDescent="0.4">
      <c r="A121" s="240">
        <v>184</v>
      </c>
      <c r="B121" s="154">
        <v>115</v>
      </c>
      <c r="C121" s="68" t="s">
        <v>561</v>
      </c>
      <c r="D121" s="155">
        <v>6627679.6679870002</v>
      </c>
      <c r="E121" s="155">
        <v>4696791.4944240004</v>
      </c>
      <c r="F121" s="22">
        <f t="shared" si="32"/>
        <v>1930888.1735629998</v>
      </c>
      <c r="G121" s="22">
        <f t="shared" si="33"/>
        <v>11324471.162411001</v>
      </c>
      <c r="H121" s="22">
        <v>1266294.7450049999</v>
      </c>
      <c r="I121" s="22">
        <v>1096041.0300189999</v>
      </c>
      <c r="J121" s="22">
        <f t="shared" si="34"/>
        <v>170253.71498599998</v>
      </c>
      <c r="K121" s="22">
        <f t="shared" si="35"/>
        <v>2362335.7750239996</v>
      </c>
      <c r="L121" s="63">
        <v>3541744</v>
      </c>
      <c r="M121" s="63">
        <v>1643990</v>
      </c>
      <c r="N121" s="63">
        <f t="shared" si="36"/>
        <v>1897754</v>
      </c>
      <c r="O121" s="63">
        <v>256394</v>
      </c>
      <c r="P121" s="63">
        <v>0</v>
      </c>
      <c r="Q121" s="63">
        <f t="shared" si="37"/>
        <v>256394</v>
      </c>
    </row>
    <row r="122" spans="1:17" x14ac:dyDescent="0.4">
      <c r="A122" s="240">
        <v>27</v>
      </c>
      <c r="B122" s="104">
        <v>116</v>
      </c>
      <c r="C122" s="104" t="s">
        <v>514</v>
      </c>
      <c r="D122" s="148">
        <v>20940498.975333001</v>
      </c>
      <c r="E122" s="148">
        <v>19574507.471547998</v>
      </c>
      <c r="F122" s="274">
        <f t="shared" si="32"/>
        <v>1365991.503785003</v>
      </c>
      <c r="G122" s="105">
        <f t="shared" si="33"/>
        <v>40515006.446880996</v>
      </c>
      <c r="H122" s="105">
        <v>1215020.288004</v>
      </c>
      <c r="I122" s="105">
        <v>1813518.6350070001</v>
      </c>
      <c r="J122" s="105">
        <f t="shared" si="34"/>
        <v>-598498.34700300009</v>
      </c>
      <c r="K122" s="105">
        <f t="shared" si="35"/>
        <v>3028538.9230110003</v>
      </c>
      <c r="L122" s="106">
        <v>20916521</v>
      </c>
      <c r="M122" s="106">
        <v>18073191</v>
      </c>
      <c r="N122" s="106">
        <f t="shared" si="36"/>
        <v>2843330</v>
      </c>
      <c r="O122" s="106">
        <v>4457798</v>
      </c>
      <c r="P122" s="106">
        <v>7656561</v>
      </c>
      <c r="Q122" s="106">
        <f t="shared" si="37"/>
        <v>-3198763</v>
      </c>
    </row>
    <row r="123" spans="1:17" x14ac:dyDescent="0.4">
      <c r="A123" s="240">
        <v>133</v>
      </c>
      <c r="B123" s="154">
        <v>117</v>
      </c>
      <c r="C123" s="68" t="s">
        <v>541</v>
      </c>
      <c r="D123" s="155">
        <v>8464455.4883779995</v>
      </c>
      <c r="E123" s="155">
        <v>6631454.0932940003</v>
      </c>
      <c r="F123" s="22">
        <f t="shared" si="32"/>
        <v>1833001.3950839993</v>
      </c>
      <c r="G123" s="22">
        <f t="shared" si="33"/>
        <v>15095909.581672</v>
      </c>
      <c r="H123" s="22">
        <v>1150032.4770829999</v>
      </c>
      <c r="I123" s="22">
        <v>2808261.841523</v>
      </c>
      <c r="J123" s="22">
        <f t="shared" si="34"/>
        <v>-1658229.3644400002</v>
      </c>
      <c r="K123" s="22">
        <f t="shared" si="35"/>
        <v>3958294.3186059999</v>
      </c>
      <c r="L123" s="63">
        <v>5398467</v>
      </c>
      <c r="M123" s="63">
        <v>3613001</v>
      </c>
      <c r="N123" s="63">
        <f t="shared" si="36"/>
        <v>1785466</v>
      </c>
      <c r="O123" s="63">
        <v>573109</v>
      </c>
      <c r="P123" s="63">
        <v>2193323</v>
      </c>
      <c r="Q123" s="63">
        <f t="shared" si="37"/>
        <v>-1620214</v>
      </c>
    </row>
    <row r="124" spans="1:17" x14ac:dyDescent="0.4">
      <c r="A124" s="240">
        <v>15</v>
      </c>
      <c r="B124" s="104">
        <v>118</v>
      </c>
      <c r="C124" s="104" t="s">
        <v>532</v>
      </c>
      <c r="D124" s="148">
        <v>8876388.3350889999</v>
      </c>
      <c r="E124" s="148">
        <v>5999730.0539990002</v>
      </c>
      <c r="F124" s="274">
        <f t="shared" si="32"/>
        <v>2876658.2810899997</v>
      </c>
      <c r="G124" s="105">
        <f t="shared" si="33"/>
        <v>14876118.389088001</v>
      </c>
      <c r="H124" s="105">
        <v>1117333.0651469999</v>
      </c>
      <c r="I124" s="105">
        <v>2278610.3435089998</v>
      </c>
      <c r="J124" s="105">
        <f t="shared" si="34"/>
        <v>-1161277.2783619999</v>
      </c>
      <c r="K124" s="105">
        <f t="shared" si="35"/>
        <v>3395943.4086559997</v>
      </c>
      <c r="L124" s="106">
        <v>7853450</v>
      </c>
      <c r="M124" s="106">
        <v>5142499</v>
      </c>
      <c r="N124" s="106">
        <f t="shared" si="36"/>
        <v>2710951</v>
      </c>
      <c r="O124" s="106">
        <v>455953</v>
      </c>
      <c r="P124" s="106">
        <v>1803609</v>
      </c>
      <c r="Q124" s="106">
        <f t="shared" si="37"/>
        <v>-1347656</v>
      </c>
    </row>
    <row r="125" spans="1:17" x14ac:dyDescent="0.4">
      <c r="A125" s="240">
        <v>20</v>
      </c>
      <c r="B125" s="154">
        <v>119</v>
      </c>
      <c r="C125" s="68" t="s">
        <v>511</v>
      </c>
      <c r="D125" s="155">
        <v>6087254.3792310003</v>
      </c>
      <c r="E125" s="155">
        <v>7778971.6496630004</v>
      </c>
      <c r="F125" s="22">
        <f t="shared" si="32"/>
        <v>-1691717.270432</v>
      </c>
      <c r="G125" s="22">
        <f t="shared" si="33"/>
        <v>13866226.028894</v>
      </c>
      <c r="H125" s="22">
        <v>906986.28605200001</v>
      </c>
      <c r="I125" s="22">
        <v>796631.92429200001</v>
      </c>
      <c r="J125" s="22">
        <f t="shared" si="34"/>
        <v>110354.36176</v>
      </c>
      <c r="K125" s="22">
        <f t="shared" si="35"/>
        <v>1703618.210344</v>
      </c>
      <c r="L125" s="63">
        <v>10425641</v>
      </c>
      <c r="M125" s="63">
        <v>8453183</v>
      </c>
      <c r="N125" s="63">
        <f t="shared" si="36"/>
        <v>1972458</v>
      </c>
      <c r="O125" s="63">
        <v>716542</v>
      </c>
      <c r="P125" s="63">
        <v>1653184</v>
      </c>
      <c r="Q125" s="63">
        <f t="shared" si="37"/>
        <v>-936642</v>
      </c>
    </row>
    <row r="126" spans="1:17" x14ac:dyDescent="0.4">
      <c r="A126" s="240">
        <v>226</v>
      </c>
      <c r="B126" s="104">
        <v>120</v>
      </c>
      <c r="C126" s="104" t="s">
        <v>566</v>
      </c>
      <c r="D126" s="148">
        <v>3713271.8003219999</v>
      </c>
      <c r="E126" s="148">
        <v>3176068.3494460001</v>
      </c>
      <c r="F126" s="274">
        <f t="shared" si="32"/>
        <v>537203.45087599987</v>
      </c>
      <c r="G126" s="105">
        <f t="shared" si="33"/>
        <v>6889340.1497680005</v>
      </c>
      <c r="H126" s="105">
        <v>690123.08849899995</v>
      </c>
      <c r="I126" s="105">
        <v>283424.25932800001</v>
      </c>
      <c r="J126" s="105">
        <f t="shared" si="34"/>
        <v>406698.82917099993</v>
      </c>
      <c r="K126" s="105">
        <f t="shared" si="35"/>
        <v>973547.34782699996</v>
      </c>
      <c r="L126" s="106">
        <v>3085332</v>
      </c>
      <c r="M126" s="106">
        <v>1215767</v>
      </c>
      <c r="N126" s="106">
        <f t="shared" si="36"/>
        <v>1869565</v>
      </c>
      <c r="O126" s="106">
        <v>1286063</v>
      </c>
      <c r="P126" s="106">
        <v>0</v>
      </c>
      <c r="Q126" s="106">
        <f t="shared" si="37"/>
        <v>1286063</v>
      </c>
    </row>
    <row r="127" spans="1:17" x14ac:dyDescent="0.4">
      <c r="A127" s="240">
        <v>194</v>
      </c>
      <c r="B127" s="154">
        <v>121</v>
      </c>
      <c r="C127" s="68" t="s">
        <v>563</v>
      </c>
      <c r="D127" s="155">
        <v>2280521.2719649998</v>
      </c>
      <c r="E127" s="155">
        <v>1303750.848576</v>
      </c>
      <c r="F127" s="22">
        <f t="shared" si="32"/>
        <v>976770.42338899989</v>
      </c>
      <c r="G127" s="22">
        <f t="shared" si="33"/>
        <v>3584272.1205409998</v>
      </c>
      <c r="H127" s="22">
        <v>630058.78948899999</v>
      </c>
      <c r="I127" s="22">
        <v>0</v>
      </c>
      <c r="J127" s="22">
        <f t="shared" si="34"/>
        <v>630058.78948899999</v>
      </c>
      <c r="K127" s="22">
        <f t="shared" si="35"/>
        <v>630058.78948899999</v>
      </c>
      <c r="L127" s="63">
        <v>1351493</v>
      </c>
      <c r="M127" s="63">
        <v>168477</v>
      </c>
      <c r="N127" s="63">
        <f t="shared" si="36"/>
        <v>1183016</v>
      </c>
      <c r="O127" s="63">
        <v>646171</v>
      </c>
      <c r="P127" s="63">
        <v>118578</v>
      </c>
      <c r="Q127" s="63">
        <f t="shared" si="37"/>
        <v>527593</v>
      </c>
    </row>
    <row r="128" spans="1:17" x14ac:dyDescent="0.4">
      <c r="A128" s="240">
        <v>21</v>
      </c>
      <c r="B128" s="104">
        <v>122</v>
      </c>
      <c r="C128" s="104" t="s">
        <v>516</v>
      </c>
      <c r="D128" s="148">
        <v>29131907.271827001</v>
      </c>
      <c r="E128" s="148">
        <v>30768927.189824</v>
      </c>
      <c r="F128" s="274">
        <f t="shared" si="32"/>
        <v>-1637019.9179969989</v>
      </c>
      <c r="G128" s="105">
        <f t="shared" si="33"/>
        <v>59900834.461650997</v>
      </c>
      <c r="H128" s="105">
        <v>596812.529797</v>
      </c>
      <c r="I128" s="105">
        <v>2232362.4476950001</v>
      </c>
      <c r="J128" s="105">
        <f t="shared" si="34"/>
        <v>-1635549.9178980002</v>
      </c>
      <c r="K128" s="105">
        <f t="shared" si="35"/>
        <v>2829174.977492</v>
      </c>
      <c r="L128" s="106">
        <v>7041532</v>
      </c>
      <c r="M128" s="106">
        <v>8116983</v>
      </c>
      <c r="N128" s="106">
        <f t="shared" si="36"/>
        <v>-1075451</v>
      </c>
      <c r="O128" s="106">
        <v>722458</v>
      </c>
      <c r="P128" s="106">
        <v>3022955</v>
      </c>
      <c r="Q128" s="106">
        <f t="shared" si="37"/>
        <v>-2300497</v>
      </c>
    </row>
    <row r="129" spans="1:17" x14ac:dyDescent="0.4">
      <c r="A129" s="240">
        <v>244</v>
      </c>
      <c r="B129" s="154">
        <v>123</v>
      </c>
      <c r="C129" s="68" t="s">
        <v>646</v>
      </c>
      <c r="D129" s="155">
        <v>5433449.8594559999</v>
      </c>
      <c r="E129" s="155">
        <v>5469922.3916459996</v>
      </c>
      <c r="F129" s="22">
        <f t="shared" si="32"/>
        <v>-36472.532189999707</v>
      </c>
      <c r="G129" s="22">
        <f t="shared" si="33"/>
        <v>10903372.251102</v>
      </c>
      <c r="H129" s="22">
        <v>530809.95438899996</v>
      </c>
      <c r="I129" s="22">
        <v>566203.68435500003</v>
      </c>
      <c r="J129" s="22">
        <f t="shared" si="34"/>
        <v>-35393.729966000072</v>
      </c>
      <c r="K129" s="22">
        <f t="shared" si="35"/>
        <v>1097013.6387439999</v>
      </c>
      <c r="L129" s="63">
        <v>1788318</v>
      </c>
      <c r="M129" s="63">
        <v>1679351</v>
      </c>
      <c r="N129" s="63">
        <f t="shared" si="36"/>
        <v>108967</v>
      </c>
      <c r="O129" s="63">
        <v>489275</v>
      </c>
      <c r="P129" s="63">
        <v>462823</v>
      </c>
      <c r="Q129" s="63">
        <f t="shared" si="37"/>
        <v>26452</v>
      </c>
    </row>
    <row r="130" spans="1:17" x14ac:dyDescent="0.4">
      <c r="A130" s="240">
        <v>287</v>
      </c>
      <c r="B130" s="104">
        <v>124</v>
      </c>
      <c r="C130" s="104" t="s">
        <v>626</v>
      </c>
      <c r="D130" s="148">
        <v>1197537.768283</v>
      </c>
      <c r="E130" s="148">
        <v>199768.83012200001</v>
      </c>
      <c r="F130" s="274">
        <f t="shared" si="32"/>
        <v>997768.93816099991</v>
      </c>
      <c r="G130" s="105">
        <f t="shared" si="33"/>
        <v>1397306.5984050001</v>
      </c>
      <c r="H130" s="105">
        <v>504026.47207900003</v>
      </c>
      <c r="I130" s="105">
        <v>193674.030122</v>
      </c>
      <c r="J130" s="105">
        <f t="shared" si="34"/>
        <v>310352.44195700006</v>
      </c>
      <c r="K130" s="105">
        <f t="shared" si="35"/>
        <v>697700.502201</v>
      </c>
      <c r="L130" s="106">
        <v>651997</v>
      </c>
      <c r="M130" s="106">
        <v>0</v>
      </c>
      <c r="N130" s="106">
        <f t="shared" si="36"/>
        <v>651997</v>
      </c>
      <c r="O130" s="106">
        <v>651997</v>
      </c>
      <c r="P130" s="106">
        <v>0</v>
      </c>
      <c r="Q130" s="106">
        <f t="shared" si="37"/>
        <v>651997</v>
      </c>
    </row>
    <row r="131" spans="1:17" x14ac:dyDescent="0.4">
      <c r="A131" s="240">
        <v>126</v>
      </c>
      <c r="B131" s="154">
        <v>125</v>
      </c>
      <c r="C131" s="68" t="s">
        <v>539</v>
      </c>
      <c r="D131" s="155">
        <v>25601747.064256001</v>
      </c>
      <c r="E131" s="155">
        <v>14550285.144766999</v>
      </c>
      <c r="F131" s="22">
        <f t="shared" si="32"/>
        <v>11051461.919489002</v>
      </c>
      <c r="G131" s="22">
        <f t="shared" si="33"/>
        <v>40152032.209022999</v>
      </c>
      <c r="H131" s="22">
        <v>495109.870757</v>
      </c>
      <c r="I131" s="22">
        <v>6450388.6857500002</v>
      </c>
      <c r="J131" s="22">
        <f t="shared" si="34"/>
        <v>-5955278.8149930006</v>
      </c>
      <c r="K131" s="22">
        <f t="shared" si="35"/>
        <v>6945498.5565069998</v>
      </c>
      <c r="L131" s="63">
        <v>35816096</v>
      </c>
      <c r="M131" s="63">
        <v>18581708</v>
      </c>
      <c r="N131" s="63">
        <f t="shared" si="36"/>
        <v>17234388</v>
      </c>
      <c r="O131" s="63">
        <v>2208406</v>
      </c>
      <c r="P131" s="63">
        <v>6258302</v>
      </c>
      <c r="Q131" s="63">
        <f t="shared" si="37"/>
        <v>-4049896</v>
      </c>
    </row>
    <row r="132" spans="1:17" x14ac:dyDescent="0.4">
      <c r="A132" s="240">
        <v>148</v>
      </c>
      <c r="B132" s="104">
        <v>126</v>
      </c>
      <c r="C132" s="104" t="s">
        <v>547</v>
      </c>
      <c r="D132" s="148">
        <v>6736993.8935519997</v>
      </c>
      <c r="E132" s="148">
        <v>6732054.1711200001</v>
      </c>
      <c r="F132" s="274">
        <f t="shared" si="32"/>
        <v>4939.7224319996312</v>
      </c>
      <c r="G132" s="105">
        <f t="shared" si="33"/>
        <v>13469048.064672001</v>
      </c>
      <c r="H132" s="105">
        <v>488260.58396999998</v>
      </c>
      <c r="I132" s="105">
        <v>677075.039674</v>
      </c>
      <c r="J132" s="105">
        <f t="shared" si="34"/>
        <v>-188814.45570400002</v>
      </c>
      <c r="K132" s="105">
        <f t="shared" si="35"/>
        <v>1165335.6236439999</v>
      </c>
      <c r="L132" s="106">
        <v>1983699</v>
      </c>
      <c r="M132" s="106">
        <v>1428599</v>
      </c>
      <c r="N132" s="106">
        <f t="shared" si="36"/>
        <v>555100</v>
      </c>
      <c r="O132" s="106">
        <v>0</v>
      </c>
      <c r="P132" s="106">
        <v>32757</v>
      </c>
      <c r="Q132" s="106">
        <f t="shared" si="37"/>
        <v>-32757</v>
      </c>
    </row>
    <row r="133" spans="1:17" x14ac:dyDescent="0.4">
      <c r="A133" s="240">
        <v>44</v>
      </c>
      <c r="B133" s="154">
        <v>127</v>
      </c>
      <c r="C133" s="68" t="s">
        <v>509</v>
      </c>
      <c r="D133" s="155">
        <v>5231104.440808</v>
      </c>
      <c r="E133" s="155">
        <v>4342235.0963540003</v>
      </c>
      <c r="F133" s="22">
        <f t="shared" si="32"/>
        <v>888869.34445399977</v>
      </c>
      <c r="G133" s="22">
        <f t="shared" si="33"/>
        <v>9573339.5371620003</v>
      </c>
      <c r="H133" s="22">
        <v>478294.486408</v>
      </c>
      <c r="I133" s="22">
        <v>730577.43091600004</v>
      </c>
      <c r="J133" s="22">
        <f t="shared" si="34"/>
        <v>-252282.94450800004</v>
      </c>
      <c r="K133" s="22">
        <f t="shared" si="35"/>
        <v>1208871.917324</v>
      </c>
      <c r="L133" s="63">
        <v>3728455</v>
      </c>
      <c r="M133" s="63">
        <v>2836002</v>
      </c>
      <c r="N133" s="63">
        <f t="shared" si="36"/>
        <v>892453</v>
      </c>
      <c r="O133" s="63">
        <v>1026497</v>
      </c>
      <c r="P133" s="63">
        <v>1540564</v>
      </c>
      <c r="Q133" s="63">
        <f t="shared" si="37"/>
        <v>-514067</v>
      </c>
    </row>
    <row r="134" spans="1:17" x14ac:dyDescent="0.4">
      <c r="A134" s="240">
        <v>147</v>
      </c>
      <c r="B134" s="104">
        <v>128</v>
      </c>
      <c r="C134" s="104" t="s">
        <v>546</v>
      </c>
      <c r="D134" s="148">
        <v>8996830.3983130008</v>
      </c>
      <c r="E134" s="148">
        <v>7007921.3481000001</v>
      </c>
      <c r="F134" s="274">
        <f t="shared" si="32"/>
        <v>1988909.0502130007</v>
      </c>
      <c r="G134" s="105">
        <f t="shared" si="33"/>
        <v>16004751.746413</v>
      </c>
      <c r="H134" s="105">
        <v>443196.74573899998</v>
      </c>
      <c r="I134" s="105">
        <v>1495862.5891430001</v>
      </c>
      <c r="J134" s="105">
        <f t="shared" si="34"/>
        <v>-1052665.8434040002</v>
      </c>
      <c r="K134" s="105">
        <f t="shared" si="35"/>
        <v>1939059.334882</v>
      </c>
      <c r="L134" s="106">
        <v>9100700</v>
      </c>
      <c r="M134" s="106">
        <v>6017497</v>
      </c>
      <c r="N134" s="106">
        <f t="shared" si="36"/>
        <v>3083203</v>
      </c>
      <c r="O134" s="106">
        <v>0</v>
      </c>
      <c r="P134" s="106">
        <v>2800029</v>
      </c>
      <c r="Q134" s="106">
        <f t="shared" si="37"/>
        <v>-2800029</v>
      </c>
    </row>
    <row r="135" spans="1:17" x14ac:dyDescent="0.4">
      <c r="A135" s="240">
        <v>170</v>
      </c>
      <c r="B135" s="154">
        <v>129</v>
      </c>
      <c r="C135" s="68" t="s">
        <v>556</v>
      </c>
      <c r="D135" s="155">
        <v>1733489.715876</v>
      </c>
      <c r="E135" s="155">
        <v>262562.66993799998</v>
      </c>
      <c r="F135" s="22">
        <f t="shared" si="32"/>
        <v>1470927.0459380001</v>
      </c>
      <c r="G135" s="22">
        <f t="shared" si="33"/>
        <v>1996052.3858139999</v>
      </c>
      <c r="H135" s="22">
        <v>432396.18902400002</v>
      </c>
      <c r="I135" s="22">
        <v>132237.16214599999</v>
      </c>
      <c r="J135" s="22">
        <f t="shared" si="34"/>
        <v>300159.026878</v>
      </c>
      <c r="K135" s="22">
        <f t="shared" si="35"/>
        <v>564633.35117000004</v>
      </c>
      <c r="L135" s="63">
        <v>3132727</v>
      </c>
      <c r="M135" s="63">
        <v>1427347</v>
      </c>
      <c r="N135" s="63">
        <f t="shared" si="36"/>
        <v>1705380</v>
      </c>
      <c r="O135" s="63">
        <v>731318</v>
      </c>
      <c r="P135" s="63">
        <v>630683</v>
      </c>
      <c r="Q135" s="63">
        <f t="shared" si="37"/>
        <v>100635</v>
      </c>
    </row>
    <row r="136" spans="1:17" x14ac:dyDescent="0.4">
      <c r="A136" s="240">
        <v>160</v>
      </c>
      <c r="B136" s="104">
        <v>130</v>
      </c>
      <c r="C136" s="104" t="s">
        <v>552</v>
      </c>
      <c r="D136" s="148">
        <v>14019929.871058</v>
      </c>
      <c r="E136" s="148">
        <v>19900656.043318</v>
      </c>
      <c r="F136" s="274">
        <f t="shared" si="32"/>
        <v>-5880726.1722599994</v>
      </c>
      <c r="G136" s="105">
        <f t="shared" si="33"/>
        <v>33920585.914375998</v>
      </c>
      <c r="H136" s="105">
        <v>417336.50476899999</v>
      </c>
      <c r="I136" s="105">
        <v>2643926.9434099998</v>
      </c>
      <c r="J136" s="105">
        <f t="shared" si="34"/>
        <v>-2226590.4386409996</v>
      </c>
      <c r="K136" s="105">
        <f t="shared" si="35"/>
        <v>3061263.4481790001</v>
      </c>
      <c r="L136" s="106">
        <v>21487210</v>
      </c>
      <c r="M136" s="106">
        <v>19691387</v>
      </c>
      <c r="N136" s="106">
        <f t="shared" si="36"/>
        <v>1795823</v>
      </c>
      <c r="O136" s="106">
        <v>252144</v>
      </c>
      <c r="P136" s="106">
        <v>3586331</v>
      </c>
      <c r="Q136" s="106">
        <f t="shared" si="37"/>
        <v>-3334187</v>
      </c>
    </row>
    <row r="137" spans="1:17" x14ac:dyDescent="0.4">
      <c r="A137" s="240">
        <v>181</v>
      </c>
      <c r="B137" s="154">
        <v>131</v>
      </c>
      <c r="C137" s="68" t="s">
        <v>559</v>
      </c>
      <c r="D137" s="155">
        <v>2149149.5758400001</v>
      </c>
      <c r="E137" s="155">
        <v>1359675.2554049999</v>
      </c>
      <c r="F137" s="22">
        <f t="shared" si="32"/>
        <v>789474.32043500012</v>
      </c>
      <c r="G137" s="22">
        <f t="shared" si="33"/>
        <v>3508824.831245</v>
      </c>
      <c r="H137" s="22">
        <v>409653.32014199998</v>
      </c>
      <c r="I137" s="22">
        <v>356263.13330400002</v>
      </c>
      <c r="J137" s="22">
        <f t="shared" si="34"/>
        <v>53390.186837999965</v>
      </c>
      <c r="K137" s="22">
        <f t="shared" si="35"/>
        <v>765916.453446</v>
      </c>
      <c r="L137" s="63">
        <v>2406815</v>
      </c>
      <c r="M137" s="63">
        <v>1116148</v>
      </c>
      <c r="N137" s="63">
        <f t="shared" si="36"/>
        <v>1290667</v>
      </c>
      <c r="O137" s="63">
        <v>651081</v>
      </c>
      <c r="P137" s="63">
        <v>258587</v>
      </c>
      <c r="Q137" s="63">
        <f t="shared" si="37"/>
        <v>392494</v>
      </c>
    </row>
    <row r="138" spans="1:17" x14ac:dyDescent="0.4">
      <c r="A138" s="240">
        <v>167</v>
      </c>
      <c r="B138" s="104">
        <v>132</v>
      </c>
      <c r="C138" s="104" t="s">
        <v>553</v>
      </c>
      <c r="D138" s="148">
        <v>4277212.4072420001</v>
      </c>
      <c r="E138" s="148">
        <v>4132435.870683</v>
      </c>
      <c r="F138" s="274">
        <f t="shared" si="32"/>
        <v>144776.53655900015</v>
      </c>
      <c r="G138" s="105">
        <f t="shared" si="33"/>
        <v>8409648.2779249996</v>
      </c>
      <c r="H138" s="105">
        <v>378840.95255300001</v>
      </c>
      <c r="I138" s="105">
        <v>868924.206106</v>
      </c>
      <c r="J138" s="105">
        <f t="shared" si="34"/>
        <v>-490083.25355299999</v>
      </c>
      <c r="K138" s="105">
        <f t="shared" si="35"/>
        <v>1247765.1586589999</v>
      </c>
      <c r="L138" s="106">
        <v>1339563</v>
      </c>
      <c r="M138" s="106">
        <v>746629</v>
      </c>
      <c r="N138" s="106">
        <f t="shared" si="36"/>
        <v>592934</v>
      </c>
      <c r="O138" s="106">
        <v>23894</v>
      </c>
      <c r="P138" s="106">
        <v>154427</v>
      </c>
      <c r="Q138" s="106">
        <f t="shared" si="37"/>
        <v>-130533</v>
      </c>
    </row>
    <row r="139" spans="1:17" x14ac:dyDescent="0.4">
      <c r="A139" s="240">
        <v>182</v>
      </c>
      <c r="B139" s="154">
        <v>133</v>
      </c>
      <c r="C139" s="68" t="s">
        <v>560</v>
      </c>
      <c r="D139" s="155">
        <v>1414731.5951640001</v>
      </c>
      <c r="E139" s="155">
        <v>1353204.0157629999</v>
      </c>
      <c r="F139" s="22">
        <f t="shared" si="32"/>
        <v>61527.57940100017</v>
      </c>
      <c r="G139" s="22">
        <f t="shared" si="33"/>
        <v>2767935.6109269997</v>
      </c>
      <c r="H139" s="22">
        <v>336179.88960400003</v>
      </c>
      <c r="I139" s="22">
        <v>304309.94399200001</v>
      </c>
      <c r="J139" s="22">
        <f t="shared" si="34"/>
        <v>31869.94561200001</v>
      </c>
      <c r="K139" s="22">
        <f t="shared" si="35"/>
        <v>640489.83359599998</v>
      </c>
      <c r="L139" s="63">
        <v>155439</v>
      </c>
      <c r="M139" s="63">
        <v>160030</v>
      </c>
      <c r="N139" s="63">
        <f t="shared" si="36"/>
        <v>-4591</v>
      </c>
      <c r="O139" s="63">
        <v>56812</v>
      </c>
      <c r="P139" s="63">
        <v>157141</v>
      </c>
      <c r="Q139" s="63">
        <f t="shared" si="37"/>
        <v>-100329</v>
      </c>
    </row>
    <row r="140" spans="1:17" x14ac:dyDescent="0.4">
      <c r="A140" s="240">
        <v>64</v>
      </c>
      <c r="B140" s="104">
        <v>134</v>
      </c>
      <c r="C140" s="104" t="s">
        <v>531</v>
      </c>
      <c r="D140" s="148">
        <v>1413612.262115</v>
      </c>
      <c r="E140" s="148">
        <v>842283.82556000003</v>
      </c>
      <c r="F140" s="274">
        <f t="shared" si="32"/>
        <v>571328.43655500002</v>
      </c>
      <c r="G140" s="105">
        <f t="shared" si="33"/>
        <v>2255896.0876750001</v>
      </c>
      <c r="H140" s="105">
        <v>319940.98928899999</v>
      </c>
      <c r="I140" s="105">
        <v>59802.203970000002</v>
      </c>
      <c r="J140" s="105">
        <f t="shared" si="34"/>
        <v>260138.78531899999</v>
      </c>
      <c r="K140" s="105">
        <f t="shared" si="35"/>
        <v>379743.19325899996</v>
      </c>
      <c r="L140" s="106">
        <v>1634206</v>
      </c>
      <c r="M140" s="106">
        <v>666587</v>
      </c>
      <c r="N140" s="106">
        <f t="shared" si="36"/>
        <v>967619</v>
      </c>
      <c r="O140" s="106">
        <v>542677</v>
      </c>
      <c r="P140" s="106">
        <v>304892</v>
      </c>
      <c r="Q140" s="106">
        <f t="shared" si="37"/>
        <v>237785</v>
      </c>
    </row>
    <row r="141" spans="1:17" x14ac:dyDescent="0.4">
      <c r="A141" s="240">
        <v>237</v>
      </c>
      <c r="B141" s="154">
        <v>135</v>
      </c>
      <c r="C141" s="68" t="s">
        <v>568</v>
      </c>
      <c r="D141" s="155">
        <v>7412979.442392</v>
      </c>
      <c r="E141" s="155">
        <v>4801566.1463369997</v>
      </c>
      <c r="F141" s="22">
        <f t="shared" si="32"/>
        <v>2611413.2960550003</v>
      </c>
      <c r="G141" s="22">
        <f t="shared" si="33"/>
        <v>12214545.588729</v>
      </c>
      <c r="H141" s="22">
        <v>307123.744886</v>
      </c>
      <c r="I141" s="22">
        <v>511588.64468799997</v>
      </c>
      <c r="J141" s="22">
        <f t="shared" si="34"/>
        <v>-204464.89980199997</v>
      </c>
      <c r="K141" s="22">
        <f t="shared" si="35"/>
        <v>818712.38957399991</v>
      </c>
      <c r="L141" s="63">
        <v>6176491</v>
      </c>
      <c r="M141" s="63">
        <v>3509134</v>
      </c>
      <c r="N141" s="63">
        <f t="shared" si="36"/>
        <v>2667357</v>
      </c>
      <c r="O141" s="63">
        <v>1093854</v>
      </c>
      <c r="P141" s="63">
        <v>2233154</v>
      </c>
      <c r="Q141" s="63">
        <f t="shared" si="37"/>
        <v>-1139300</v>
      </c>
    </row>
    <row r="142" spans="1:17" x14ac:dyDescent="0.4">
      <c r="A142" s="240">
        <v>9</v>
      </c>
      <c r="B142" s="104">
        <v>136</v>
      </c>
      <c r="C142" s="104" t="s">
        <v>529</v>
      </c>
      <c r="D142" s="148">
        <v>10103344.304505</v>
      </c>
      <c r="E142" s="148">
        <v>12845778.927563</v>
      </c>
      <c r="F142" s="274">
        <f t="shared" si="32"/>
        <v>-2742434.6230580006</v>
      </c>
      <c r="G142" s="105">
        <f t="shared" si="33"/>
        <v>22949123.232068002</v>
      </c>
      <c r="H142" s="105">
        <v>306273.583698</v>
      </c>
      <c r="I142" s="105">
        <v>1975621.7664119999</v>
      </c>
      <c r="J142" s="105">
        <f t="shared" si="34"/>
        <v>-1669348.1827139999</v>
      </c>
      <c r="K142" s="105">
        <f t="shared" si="35"/>
        <v>2281895.35011</v>
      </c>
      <c r="L142" s="106">
        <v>24173319</v>
      </c>
      <c r="M142" s="106">
        <v>23132280</v>
      </c>
      <c r="N142" s="106">
        <f t="shared" si="36"/>
        <v>1041039</v>
      </c>
      <c r="O142" s="106">
        <v>1444909</v>
      </c>
      <c r="P142" s="106">
        <v>4405043</v>
      </c>
      <c r="Q142" s="106">
        <f t="shared" si="37"/>
        <v>-2960134</v>
      </c>
    </row>
    <row r="143" spans="1:17" x14ac:dyDescent="0.4">
      <c r="A143" s="240">
        <v>60</v>
      </c>
      <c r="B143" s="154">
        <v>137</v>
      </c>
      <c r="C143" s="68" t="s">
        <v>517</v>
      </c>
      <c r="D143" s="155">
        <v>3065531.5831929999</v>
      </c>
      <c r="E143" s="155">
        <v>2843614.4661869998</v>
      </c>
      <c r="F143" s="22">
        <f t="shared" si="32"/>
        <v>221917.11700600013</v>
      </c>
      <c r="G143" s="22">
        <f t="shared" si="33"/>
        <v>5909146.0493799997</v>
      </c>
      <c r="H143" s="22">
        <v>302771.45536800002</v>
      </c>
      <c r="I143" s="22">
        <v>939061.91444900003</v>
      </c>
      <c r="J143" s="22">
        <f t="shared" si="34"/>
        <v>-636290.45908099995</v>
      </c>
      <c r="K143" s="22">
        <f t="shared" si="35"/>
        <v>1241833.3698170001</v>
      </c>
      <c r="L143" s="63">
        <v>1690415</v>
      </c>
      <c r="M143" s="63">
        <v>1345114</v>
      </c>
      <c r="N143" s="63">
        <f t="shared" si="36"/>
        <v>345301</v>
      </c>
      <c r="O143" s="63">
        <v>111245</v>
      </c>
      <c r="P143" s="63">
        <v>528126</v>
      </c>
      <c r="Q143" s="63">
        <f t="shared" si="37"/>
        <v>-416881</v>
      </c>
    </row>
    <row r="144" spans="1:17" x14ac:dyDescent="0.4">
      <c r="A144" s="240">
        <v>264</v>
      </c>
      <c r="B144" s="104">
        <v>138</v>
      </c>
      <c r="C144" s="104" t="s">
        <v>572</v>
      </c>
      <c r="D144" s="148">
        <v>3799013.4426890002</v>
      </c>
      <c r="E144" s="148">
        <v>2672213.5515640001</v>
      </c>
      <c r="F144" s="274">
        <f t="shared" ref="F144:F175" si="38">D144-E144</f>
        <v>1126799.8911250001</v>
      </c>
      <c r="G144" s="105">
        <f t="shared" ref="G144:G175" si="39">D144+E144</f>
        <v>6471226.9942530002</v>
      </c>
      <c r="H144" s="105">
        <v>292479.69754800003</v>
      </c>
      <c r="I144" s="105">
        <v>148926.44641199999</v>
      </c>
      <c r="J144" s="105">
        <f t="shared" ref="J144:J175" si="40">H144-I144</f>
        <v>143553.25113600004</v>
      </c>
      <c r="K144" s="105">
        <f t="shared" ref="K144:K175" si="41">H144+I144</f>
        <v>441406.14396000002</v>
      </c>
      <c r="L144" s="106">
        <v>1157214</v>
      </c>
      <c r="M144" s="106">
        <v>82899</v>
      </c>
      <c r="N144" s="106">
        <f t="shared" ref="N144:N175" si="42">L144-M144</f>
        <v>1074315</v>
      </c>
      <c r="O144" s="106">
        <v>0</v>
      </c>
      <c r="P144" s="106">
        <v>0</v>
      </c>
      <c r="Q144" s="106">
        <f t="shared" ref="Q144:Q175" si="43">O144-P144</f>
        <v>0</v>
      </c>
    </row>
    <row r="145" spans="1:17" x14ac:dyDescent="0.4">
      <c r="A145" s="240">
        <v>18</v>
      </c>
      <c r="B145" s="154">
        <v>139</v>
      </c>
      <c r="C145" s="68" t="s">
        <v>527</v>
      </c>
      <c r="D145" s="155">
        <v>2637249.7642549998</v>
      </c>
      <c r="E145" s="155">
        <v>1039027.5165659999</v>
      </c>
      <c r="F145" s="22">
        <f t="shared" si="38"/>
        <v>1598222.2476889999</v>
      </c>
      <c r="G145" s="22">
        <f t="shared" si="39"/>
        <v>3676277.2808209998</v>
      </c>
      <c r="H145" s="22">
        <v>288604.04391800001</v>
      </c>
      <c r="I145" s="22">
        <v>551905.49783999997</v>
      </c>
      <c r="J145" s="22">
        <f t="shared" si="40"/>
        <v>-263301.45392199996</v>
      </c>
      <c r="K145" s="22">
        <f t="shared" si="41"/>
        <v>840509.54175799992</v>
      </c>
      <c r="L145" s="63">
        <v>3668853</v>
      </c>
      <c r="M145" s="63">
        <v>1679366</v>
      </c>
      <c r="N145" s="63">
        <f t="shared" si="42"/>
        <v>1989487</v>
      </c>
      <c r="O145" s="63">
        <v>782295</v>
      </c>
      <c r="P145" s="63">
        <v>938752</v>
      </c>
      <c r="Q145" s="63">
        <f t="shared" si="43"/>
        <v>-156457</v>
      </c>
    </row>
    <row r="146" spans="1:17" x14ac:dyDescent="0.4">
      <c r="A146" s="240">
        <v>49</v>
      </c>
      <c r="B146" s="104">
        <v>140</v>
      </c>
      <c r="C146" s="104" t="s">
        <v>520</v>
      </c>
      <c r="D146" s="148">
        <v>1515791.2763070001</v>
      </c>
      <c r="E146" s="148">
        <v>1270523.7775630001</v>
      </c>
      <c r="F146" s="274">
        <f t="shared" si="38"/>
        <v>245267.49874399998</v>
      </c>
      <c r="G146" s="105">
        <f t="shared" si="39"/>
        <v>2786315.0538699999</v>
      </c>
      <c r="H146" s="105">
        <v>283145.85190200002</v>
      </c>
      <c r="I146" s="105">
        <v>104754.12783</v>
      </c>
      <c r="J146" s="105">
        <f t="shared" si="40"/>
        <v>178391.72407200001</v>
      </c>
      <c r="K146" s="105">
        <f t="shared" si="41"/>
        <v>387899.97973200004</v>
      </c>
      <c r="L146" s="106">
        <v>985765</v>
      </c>
      <c r="M146" s="106">
        <v>799251</v>
      </c>
      <c r="N146" s="106">
        <f t="shared" si="42"/>
        <v>186514</v>
      </c>
      <c r="O146" s="106">
        <v>250447</v>
      </c>
      <c r="P146" s="106">
        <v>94938</v>
      </c>
      <c r="Q146" s="106">
        <f t="shared" si="43"/>
        <v>155509</v>
      </c>
    </row>
    <row r="147" spans="1:17" x14ac:dyDescent="0.4">
      <c r="A147" s="240">
        <v>51</v>
      </c>
      <c r="B147" s="154">
        <v>141</v>
      </c>
      <c r="C147" s="68" t="s">
        <v>521</v>
      </c>
      <c r="D147" s="155">
        <v>9045493.6528409999</v>
      </c>
      <c r="E147" s="155">
        <v>5848562.0999729997</v>
      </c>
      <c r="F147" s="22">
        <f t="shared" si="38"/>
        <v>3196931.5528680002</v>
      </c>
      <c r="G147" s="22">
        <f t="shared" si="39"/>
        <v>14894055.752813999</v>
      </c>
      <c r="H147" s="22">
        <v>277588.13516599999</v>
      </c>
      <c r="I147" s="22">
        <v>2711213.2230480001</v>
      </c>
      <c r="J147" s="22">
        <f t="shared" si="40"/>
        <v>-2433625.087882</v>
      </c>
      <c r="K147" s="22">
        <f t="shared" si="41"/>
        <v>2988801.3582140002</v>
      </c>
      <c r="L147" s="63">
        <v>12391705</v>
      </c>
      <c r="M147" s="63">
        <v>8989116</v>
      </c>
      <c r="N147" s="63">
        <f t="shared" si="42"/>
        <v>3402589</v>
      </c>
      <c r="O147" s="63">
        <v>2020901</v>
      </c>
      <c r="P147" s="63">
        <v>4577181</v>
      </c>
      <c r="Q147" s="63">
        <f t="shared" si="43"/>
        <v>-2556280</v>
      </c>
    </row>
    <row r="148" spans="1:17" x14ac:dyDescent="0.4">
      <c r="A148" s="240">
        <v>149</v>
      </c>
      <c r="B148" s="104">
        <v>142</v>
      </c>
      <c r="C148" s="104" t="s">
        <v>548</v>
      </c>
      <c r="D148" s="148">
        <v>5135479.3078760002</v>
      </c>
      <c r="E148" s="148">
        <v>4151683.4991049999</v>
      </c>
      <c r="F148" s="274">
        <f t="shared" si="38"/>
        <v>983795.80877100024</v>
      </c>
      <c r="G148" s="105">
        <f t="shared" si="39"/>
        <v>9287162.806981001</v>
      </c>
      <c r="H148" s="105">
        <v>259274.415843</v>
      </c>
      <c r="I148" s="105">
        <v>867638.03547500004</v>
      </c>
      <c r="J148" s="105">
        <f t="shared" si="40"/>
        <v>-608363.6196320001</v>
      </c>
      <c r="K148" s="105">
        <f t="shared" si="41"/>
        <v>1126912.451318</v>
      </c>
      <c r="L148" s="106">
        <v>6834643</v>
      </c>
      <c r="M148" s="106">
        <v>4716245</v>
      </c>
      <c r="N148" s="106">
        <f t="shared" si="42"/>
        <v>2118398</v>
      </c>
      <c r="O148" s="106">
        <v>535675</v>
      </c>
      <c r="P148" s="106">
        <v>1251745</v>
      </c>
      <c r="Q148" s="106">
        <f t="shared" si="43"/>
        <v>-716070</v>
      </c>
    </row>
    <row r="149" spans="1:17" x14ac:dyDescent="0.4">
      <c r="A149" s="240">
        <v>8</v>
      </c>
      <c r="B149" s="154">
        <v>143</v>
      </c>
      <c r="C149" s="68" t="s">
        <v>530</v>
      </c>
      <c r="D149" s="155">
        <v>16680455.874430001</v>
      </c>
      <c r="E149" s="155">
        <v>9057257.5042790007</v>
      </c>
      <c r="F149" s="22">
        <f t="shared" si="38"/>
        <v>7623198.3701510001</v>
      </c>
      <c r="G149" s="22">
        <f t="shared" si="39"/>
        <v>25737713.378709003</v>
      </c>
      <c r="H149" s="22">
        <v>257299.12914100001</v>
      </c>
      <c r="I149" s="22">
        <v>4924825.2653139997</v>
      </c>
      <c r="J149" s="22">
        <f t="shared" si="40"/>
        <v>-4667526.1361729996</v>
      </c>
      <c r="K149" s="22">
        <f t="shared" si="41"/>
        <v>5182124.3944549998</v>
      </c>
      <c r="L149" s="63">
        <v>16217865</v>
      </c>
      <c r="M149" s="63">
        <v>8783944</v>
      </c>
      <c r="N149" s="63">
        <f t="shared" si="42"/>
        <v>7433921</v>
      </c>
      <c r="O149" s="63">
        <v>693040</v>
      </c>
      <c r="P149" s="63">
        <v>5540046</v>
      </c>
      <c r="Q149" s="63">
        <f t="shared" si="43"/>
        <v>-4847006</v>
      </c>
    </row>
    <row r="150" spans="1:17" x14ac:dyDescent="0.4">
      <c r="A150" s="240">
        <v>239</v>
      </c>
      <c r="B150" s="104">
        <v>144</v>
      </c>
      <c r="C150" s="104" t="s">
        <v>567</v>
      </c>
      <c r="D150" s="148">
        <v>2386847.9998380002</v>
      </c>
      <c r="E150" s="148">
        <v>2366683.2583610001</v>
      </c>
      <c r="F150" s="274">
        <f t="shared" si="38"/>
        <v>20164.741477000061</v>
      </c>
      <c r="G150" s="105">
        <f t="shared" si="39"/>
        <v>4753531.2581990007</v>
      </c>
      <c r="H150" s="105">
        <v>242700.11123099999</v>
      </c>
      <c r="I150" s="105">
        <v>391471.658849</v>
      </c>
      <c r="J150" s="105">
        <f t="shared" si="40"/>
        <v>-148771.54761800001</v>
      </c>
      <c r="K150" s="105">
        <f t="shared" si="41"/>
        <v>634171.77007999993</v>
      </c>
      <c r="L150" s="106">
        <v>507715</v>
      </c>
      <c r="M150" s="106">
        <v>449181</v>
      </c>
      <c r="N150" s="106">
        <f t="shared" si="42"/>
        <v>58534</v>
      </c>
      <c r="O150" s="106">
        <v>23875</v>
      </c>
      <c r="P150" s="106">
        <v>153571</v>
      </c>
      <c r="Q150" s="106">
        <f t="shared" si="43"/>
        <v>-129696</v>
      </c>
    </row>
    <row r="151" spans="1:17" x14ac:dyDescent="0.4">
      <c r="A151" s="240">
        <v>169</v>
      </c>
      <c r="B151" s="154">
        <v>145</v>
      </c>
      <c r="C151" s="68" t="s">
        <v>555</v>
      </c>
      <c r="D151" s="155">
        <v>4393339.5831930004</v>
      </c>
      <c r="E151" s="155">
        <v>4347182.7660720004</v>
      </c>
      <c r="F151" s="22">
        <f t="shared" si="38"/>
        <v>46156.817121000029</v>
      </c>
      <c r="G151" s="22">
        <f t="shared" si="39"/>
        <v>8740522.3492650017</v>
      </c>
      <c r="H151" s="22">
        <v>235101.56539599999</v>
      </c>
      <c r="I151" s="22">
        <v>237236.22677800001</v>
      </c>
      <c r="J151" s="22">
        <f t="shared" si="40"/>
        <v>-2134.6613820000202</v>
      </c>
      <c r="K151" s="22">
        <f t="shared" si="41"/>
        <v>472337.792174</v>
      </c>
      <c r="L151" s="63">
        <v>611978</v>
      </c>
      <c r="M151" s="63">
        <v>480768</v>
      </c>
      <c r="N151" s="63">
        <f t="shared" si="42"/>
        <v>131210</v>
      </c>
      <c r="O151" s="63">
        <v>0</v>
      </c>
      <c r="P151" s="63">
        <v>0</v>
      </c>
      <c r="Q151" s="63">
        <f t="shared" si="43"/>
        <v>0</v>
      </c>
    </row>
    <row r="152" spans="1:17" x14ac:dyDescent="0.4">
      <c r="A152" s="240">
        <v>12</v>
      </c>
      <c r="B152" s="104">
        <v>146</v>
      </c>
      <c r="C152" s="104" t="s">
        <v>533</v>
      </c>
      <c r="D152" s="148">
        <v>2599280.4625949999</v>
      </c>
      <c r="E152" s="148">
        <v>2213671.2418789999</v>
      </c>
      <c r="F152" s="274">
        <f t="shared" si="38"/>
        <v>385609.22071600007</v>
      </c>
      <c r="G152" s="105">
        <f t="shared" si="39"/>
        <v>4812951.7044740003</v>
      </c>
      <c r="H152" s="105">
        <v>212647.42060300001</v>
      </c>
      <c r="I152" s="105">
        <v>295881.25294400001</v>
      </c>
      <c r="J152" s="105">
        <f t="shared" si="40"/>
        <v>-83233.832341000001</v>
      </c>
      <c r="K152" s="105">
        <f t="shared" si="41"/>
        <v>508528.67354700004</v>
      </c>
      <c r="L152" s="106">
        <v>2254162</v>
      </c>
      <c r="M152" s="106">
        <v>1886296</v>
      </c>
      <c r="N152" s="106">
        <f t="shared" si="42"/>
        <v>367866</v>
      </c>
      <c r="O152" s="106">
        <v>328383</v>
      </c>
      <c r="P152" s="106">
        <v>369522</v>
      </c>
      <c r="Q152" s="106">
        <f t="shared" si="43"/>
        <v>-41139</v>
      </c>
    </row>
    <row r="153" spans="1:17" x14ac:dyDescent="0.4">
      <c r="A153" s="240">
        <v>25</v>
      </c>
      <c r="B153" s="154">
        <v>147</v>
      </c>
      <c r="C153" s="68" t="s">
        <v>512</v>
      </c>
      <c r="D153" s="155">
        <v>8144394.1940299999</v>
      </c>
      <c r="E153" s="155">
        <v>4913652.7058779998</v>
      </c>
      <c r="F153" s="22">
        <f t="shared" si="38"/>
        <v>3230741.4881520001</v>
      </c>
      <c r="G153" s="22">
        <f t="shared" si="39"/>
        <v>13058046.899907999</v>
      </c>
      <c r="H153" s="22">
        <v>182022.79651099999</v>
      </c>
      <c r="I153" s="22">
        <v>2321472.7098969999</v>
      </c>
      <c r="J153" s="22">
        <f t="shared" si="40"/>
        <v>-2139449.9133859999</v>
      </c>
      <c r="K153" s="22">
        <f t="shared" si="41"/>
        <v>2503495.5064079999</v>
      </c>
      <c r="L153" s="63">
        <v>14263946</v>
      </c>
      <c r="M153" s="63">
        <v>11134042</v>
      </c>
      <c r="N153" s="63">
        <f t="shared" si="42"/>
        <v>3129904</v>
      </c>
      <c r="O153" s="63">
        <v>867466</v>
      </c>
      <c r="P153" s="63">
        <v>3290087</v>
      </c>
      <c r="Q153" s="63">
        <f t="shared" si="43"/>
        <v>-2422621</v>
      </c>
    </row>
    <row r="154" spans="1:17" x14ac:dyDescent="0.4">
      <c r="A154" s="240">
        <v>296</v>
      </c>
      <c r="B154" s="104">
        <v>148</v>
      </c>
      <c r="C154" s="104" t="s">
        <v>647</v>
      </c>
      <c r="D154" s="148">
        <v>1741433.831707</v>
      </c>
      <c r="E154" s="148">
        <v>699008.05842400005</v>
      </c>
      <c r="F154" s="274">
        <f t="shared" si="38"/>
        <v>1042425.773283</v>
      </c>
      <c r="G154" s="105">
        <f t="shared" si="39"/>
        <v>2440441.890131</v>
      </c>
      <c r="H154" s="105">
        <v>170805.70851200001</v>
      </c>
      <c r="I154" s="105">
        <v>340204.14543899999</v>
      </c>
      <c r="J154" s="105">
        <f t="shared" si="40"/>
        <v>-169398.43692699997</v>
      </c>
      <c r="K154" s="105">
        <f t="shared" si="41"/>
        <v>511009.85395100003</v>
      </c>
      <c r="L154" s="106">
        <v>2138614</v>
      </c>
      <c r="M154" s="106">
        <v>1042253</v>
      </c>
      <c r="N154" s="106">
        <f t="shared" si="42"/>
        <v>1096361</v>
      </c>
      <c r="O154" s="106">
        <v>289384</v>
      </c>
      <c r="P154" s="106">
        <v>498475</v>
      </c>
      <c r="Q154" s="106">
        <f t="shared" si="43"/>
        <v>-209091</v>
      </c>
    </row>
    <row r="155" spans="1:17" x14ac:dyDescent="0.4">
      <c r="A155" s="240">
        <v>22</v>
      </c>
      <c r="B155" s="154">
        <v>149</v>
      </c>
      <c r="C155" s="68" t="s">
        <v>515</v>
      </c>
      <c r="D155" s="155">
        <v>9370348.9126949999</v>
      </c>
      <c r="E155" s="155">
        <v>11555671.696136</v>
      </c>
      <c r="F155" s="22">
        <f t="shared" si="38"/>
        <v>-2185322.7834409997</v>
      </c>
      <c r="G155" s="22">
        <f t="shared" si="39"/>
        <v>20926020.608831</v>
      </c>
      <c r="H155" s="22">
        <v>166078.043989</v>
      </c>
      <c r="I155" s="22">
        <v>1623060.163834</v>
      </c>
      <c r="J155" s="22">
        <f t="shared" si="40"/>
        <v>-1456982.1198450001</v>
      </c>
      <c r="K155" s="22">
        <f t="shared" si="41"/>
        <v>1789138.2078229999</v>
      </c>
      <c r="L155" s="63">
        <v>4205083</v>
      </c>
      <c r="M155" s="63">
        <v>6533080</v>
      </c>
      <c r="N155" s="63">
        <f t="shared" si="42"/>
        <v>-2327997</v>
      </c>
      <c r="O155" s="63">
        <v>54736</v>
      </c>
      <c r="P155" s="63">
        <v>1646389</v>
      </c>
      <c r="Q155" s="63">
        <f t="shared" si="43"/>
        <v>-1591653</v>
      </c>
    </row>
    <row r="156" spans="1:17" x14ac:dyDescent="0.4">
      <c r="A156" s="240">
        <v>122</v>
      </c>
      <c r="B156" s="104">
        <v>150</v>
      </c>
      <c r="C156" s="104" t="s">
        <v>537</v>
      </c>
      <c r="D156" s="148">
        <v>2266007.0356669999</v>
      </c>
      <c r="E156" s="148">
        <v>1047844.809467</v>
      </c>
      <c r="F156" s="274">
        <f t="shared" si="38"/>
        <v>1218162.2261999999</v>
      </c>
      <c r="G156" s="105">
        <f t="shared" si="39"/>
        <v>3313851.8451339998</v>
      </c>
      <c r="H156" s="105">
        <v>149079.471425</v>
      </c>
      <c r="I156" s="105">
        <v>136129.33429299999</v>
      </c>
      <c r="J156" s="105">
        <f t="shared" si="40"/>
        <v>12950.137132000003</v>
      </c>
      <c r="K156" s="105">
        <f t="shared" si="41"/>
        <v>285208.80571799999</v>
      </c>
      <c r="L156" s="106">
        <v>7959857</v>
      </c>
      <c r="M156" s="106">
        <v>2581037</v>
      </c>
      <c r="N156" s="106">
        <f t="shared" si="42"/>
        <v>5378820</v>
      </c>
      <c r="O156" s="106">
        <v>1007693</v>
      </c>
      <c r="P156" s="106">
        <v>763253</v>
      </c>
      <c r="Q156" s="106">
        <f t="shared" si="43"/>
        <v>244440</v>
      </c>
    </row>
    <row r="157" spans="1:17" x14ac:dyDescent="0.4">
      <c r="A157" s="240">
        <v>33</v>
      </c>
      <c r="B157" s="154">
        <v>151</v>
      </c>
      <c r="C157" s="68" t="s">
        <v>519</v>
      </c>
      <c r="D157" s="155">
        <v>3154524.8995659999</v>
      </c>
      <c r="E157" s="155">
        <v>3168163.1807519998</v>
      </c>
      <c r="F157" s="22">
        <f t="shared" si="38"/>
        <v>-13638.281185999978</v>
      </c>
      <c r="G157" s="22">
        <f t="shared" si="39"/>
        <v>6322688.0803180002</v>
      </c>
      <c r="H157" s="22">
        <v>144418.22192400001</v>
      </c>
      <c r="I157" s="22">
        <v>147822.95774300001</v>
      </c>
      <c r="J157" s="22">
        <f t="shared" si="40"/>
        <v>-3404.7358189999941</v>
      </c>
      <c r="K157" s="22">
        <f t="shared" si="41"/>
        <v>292241.17966700002</v>
      </c>
      <c r="L157" s="63">
        <v>513222</v>
      </c>
      <c r="M157" s="63">
        <v>492269</v>
      </c>
      <c r="N157" s="63">
        <f t="shared" si="42"/>
        <v>20953</v>
      </c>
      <c r="O157" s="63">
        <v>0</v>
      </c>
      <c r="P157" s="63">
        <v>371</v>
      </c>
      <c r="Q157" s="63">
        <f t="shared" si="43"/>
        <v>-371</v>
      </c>
    </row>
    <row r="158" spans="1:17" x14ac:dyDescent="0.4">
      <c r="A158" s="240">
        <v>140</v>
      </c>
      <c r="B158" s="104">
        <v>152</v>
      </c>
      <c r="C158" s="104" t="s">
        <v>542</v>
      </c>
      <c r="D158" s="148">
        <v>1700566.3778890001</v>
      </c>
      <c r="E158" s="148">
        <v>1608054.2535540001</v>
      </c>
      <c r="F158" s="274">
        <f t="shared" si="38"/>
        <v>92512.124335000059</v>
      </c>
      <c r="G158" s="105">
        <f t="shared" si="39"/>
        <v>3308620.6314430004</v>
      </c>
      <c r="H158" s="105">
        <v>137070.223295</v>
      </c>
      <c r="I158" s="105">
        <v>49165.937056000002</v>
      </c>
      <c r="J158" s="105">
        <f t="shared" si="40"/>
        <v>87904.286239000008</v>
      </c>
      <c r="K158" s="105">
        <f t="shared" si="41"/>
        <v>186236.160351</v>
      </c>
      <c r="L158" s="106">
        <v>155873</v>
      </c>
      <c r="M158" s="106">
        <v>134097</v>
      </c>
      <c r="N158" s="106">
        <f t="shared" si="42"/>
        <v>21776</v>
      </c>
      <c r="O158" s="106">
        <v>59971</v>
      </c>
      <c r="P158" s="106">
        <v>4489</v>
      </c>
      <c r="Q158" s="106">
        <f t="shared" si="43"/>
        <v>55482</v>
      </c>
    </row>
    <row r="159" spans="1:17" x14ac:dyDescent="0.4">
      <c r="A159" s="240">
        <v>116</v>
      </c>
      <c r="B159" s="154">
        <v>153</v>
      </c>
      <c r="C159" s="68" t="s">
        <v>535</v>
      </c>
      <c r="D159" s="155">
        <v>9172881.3532679994</v>
      </c>
      <c r="E159" s="155">
        <v>7252551.4556879997</v>
      </c>
      <c r="F159" s="22">
        <f t="shared" si="38"/>
        <v>1920329.8975799996</v>
      </c>
      <c r="G159" s="22">
        <f t="shared" si="39"/>
        <v>16425432.808955999</v>
      </c>
      <c r="H159" s="22">
        <v>112569.39377</v>
      </c>
      <c r="I159" s="22">
        <v>2678450.8049909999</v>
      </c>
      <c r="J159" s="22">
        <f t="shared" si="40"/>
        <v>-2565881.4112209999</v>
      </c>
      <c r="K159" s="22">
        <f t="shared" si="41"/>
        <v>2791020.1987609998</v>
      </c>
      <c r="L159" s="63">
        <v>10601745</v>
      </c>
      <c r="M159" s="63">
        <v>8051952</v>
      </c>
      <c r="N159" s="63">
        <f t="shared" si="42"/>
        <v>2549793</v>
      </c>
      <c r="O159" s="63">
        <v>1817710</v>
      </c>
      <c r="P159" s="63">
        <v>3817306</v>
      </c>
      <c r="Q159" s="63">
        <f t="shared" si="43"/>
        <v>-1999596</v>
      </c>
    </row>
    <row r="160" spans="1:17" x14ac:dyDescent="0.4">
      <c r="A160" s="240">
        <v>43</v>
      </c>
      <c r="B160" s="104">
        <v>154</v>
      </c>
      <c r="C160" s="104" t="s">
        <v>522</v>
      </c>
      <c r="D160" s="148">
        <v>1253762.490578</v>
      </c>
      <c r="E160" s="148">
        <v>2634999.283518</v>
      </c>
      <c r="F160" s="274">
        <f t="shared" si="38"/>
        <v>-1381236.7929400001</v>
      </c>
      <c r="G160" s="105">
        <f t="shared" si="39"/>
        <v>3888761.774096</v>
      </c>
      <c r="H160" s="105">
        <v>109581.48267</v>
      </c>
      <c r="I160" s="105">
        <v>71508.165299999993</v>
      </c>
      <c r="J160" s="105">
        <f t="shared" si="40"/>
        <v>38073.317370000004</v>
      </c>
      <c r="K160" s="105">
        <f t="shared" si="41"/>
        <v>181089.64796999999</v>
      </c>
      <c r="L160" s="106">
        <v>1001916</v>
      </c>
      <c r="M160" s="106">
        <v>2420209</v>
      </c>
      <c r="N160" s="106">
        <f t="shared" si="42"/>
        <v>-1418293</v>
      </c>
      <c r="O160" s="106">
        <v>66483</v>
      </c>
      <c r="P160" s="106">
        <v>265683</v>
      </c>
      <c r="Q160" s="106">
        <f t="shared" si="43"/>
        <v>-199200</v>
      </c>
    </row>
    <row r="161" spans="1:17" x14ac:dyDescent="0.4">
      <c r="A161" s="240">
        <v>45</v>
      </c>
      <c r="B161" s="154">
        <v>155</v>
      </c>
      <c r="C161" s="68" t="s">
        <v>518</v>
      </c>
      <c r="D161" s="155">
        <v>1470598.190682</v>
      </c>
      <c r="E161" s="155">
        <v>947077.52939000004</v>
      </c>
      <c r="F161" s="22">
        <f t="shared" si="38"/>
        <v>523520.66129199998</v>
      </c>
      <c r="G161" s="22">
        <f t="shared" si="39"/>
        <v>2417675.7200720003</v>
      </c>
      <c r="H161" s="22">
        <v>101558.644835</v>
      </c>
      <c r="I161" s="22">
        <v>82707.347448</v>
      </c>
      <c r="J161" s="22">
        <f t="shared" si="40"/>
        <v>18851.297386999999</v>
      </c>
      <c r="K161" s="22">
        <f t="shared" si="41"/>
        <v>184265.992283</v>
      </c>
      <c r="L161" s="63">
        <v>1898654</v>
      </c>
      <c r="M161" s="63">
        <v>1171253</v>
      </c>
      <c r="N161" s="63">
        <f t="shared" si="42"/>
        <v>727401</v>
      </c>
      <c r="O161" s="63">
        <v>362278</v>
      </c>
      <c r="P161" s="63">
        <v>438743</v>
      </c>
      <c r="Q161" s="63">
        <f t="shared" si="43"/>
        <v>-76465</v>
      </c>
    </row>
    <row r="162" spans="1:17" x14ac:dyDescent="0.4">
      <c r="A162" s="240">
        <v>240</v>
      </c>
      <c r="B162" s="104">
        <v>156</v>
      </c>
      <c r="C162" s="104" t="s">
        <v>569</v>
      </c>
      <c r="D162" s="148">
        <v>2133425.6347779999</v>
      </c>
      <c r="E162" s="148">
        <v>1868102.325955</v>
      </c>
      <c r="F162" s="274">
        <f t="shared" si="38"/>
        <v>265323.30882299994</v>
      </c>
      <c r="G162" s="105">
        <f t="shared" si="39"/>
        <v>4001527.9607330002</v>
      </c>
      <c r="H162" s="105">
        <v>98435.262870000006</v>
      </c>
      <c r="I162" s="105">
        <v>138621.45024100001</v>
      </c>
      <c r="J162" s="105">
        <f t="shared" si="40"/>
        <v>-40186.187371000007</v>
      </c>
      <c r="K162" s="105">
        <f t="shared" si="41"/>
        <v>237056.71311100002</v>
      </c>
      <c r="L162" s="106">
        <v>970261</v>
      </c>
      <c r="M162" s="106">
        <v>684267</v>
      </c>
      <c r="N162" s="106">
        <f t="shared" si="42"/>
        <v>285994</v>
      </c>
      <c r="O162" s="106">
        <v>267958</v>
      </c>
      <c r="P162" s="106">
        <v>224958</v>
      </c>
      <c r="Q162" s="106">
        <f t="shared" si="43"/>
        <v>43000</v>
      </c>
    </row>
    <row r="163" spans="1:17" x14ac:dyDescent="0.4">
      <c r="A163" s="240">
        <v>129</v>
      </c>
      <c r="B163" s="154">
        <v>157</v>
      </c>
      <c r="C163" s="68" t="s">
        <v>540</v>
      </c>
      <c r="D163" s="155">
        <v>867705.96164800005</v>
      </c>
      <c r="E163" s="155">
        <v>915747.86747699999</v>
      </c>
      <c r="F163" s="22">
        <f t="shared" si="38"/>
        <v>-48041.905828999938</v>
      </c>
      <c r="G163" s="22">
        <f t="shared" si="39"/>
        <v>1783453.8291250002</v>
      </c>
      <c r="H163" s="22">
        <v>93932.968341</v>
      </c>
      <c r="I163" s="22">
        <v>206533.10586099999</v>
      </c>
      <c r="J163" s="22">
        <f t="shared" si="40"/>
        <v>-112600.13751999999</v>
      </c>
      <c r="K163" s="22">
        <f t="shared" si="41"/>
        <v>300466.07420199999</v>
      </c>
      <c r="L163" s="63">
        <v>968863</v>
      </c>
      <c r="M163" s="63">
        <v>954766</v>
      </c>
      <c r="N163" s="63">
        <f t="shared" si="42"/>
        <v>14097</v>
      </c>
      <c r="O163" s="63">
        <v>168335</v>
      </c>
      <c r="P163" s="63">
        <v>323599</v>
      </c>
      <c r="Q163" s="63">
        <f t="shared" si="43"/>
        <v>-155264</v>
      </c>
    </row>
    <row r="164" spans="1:17" x14ac:dyDescent="0.4">
      <c r="A164" s="240">
        <v>26</v>
      </c>
      <c r="B164" s="104">
        <v>158</v>
      </c>
      <c r="C164" s="104" t="s">
        <v>508</v>
      </c>
      <c r="D164" s="148">
        <v>1481790.232115</v>
      </c>
      <c r="E164" s="148">
        <v>1148428.3667329999</v>
      </c>
      <c r="F164" s="274">
        <f t="shared" si="38"/>
        <v>333361.86538200011</v>
      </c>
      <c r="G164" s="105">
        <f t="shared" si="39"/>
        <v>2630218.5988480002</v>
      </c>
      <c r="H164" s="105">
        <v>91390.087801999995</v>
      </c>
      <c r="I164" s="105">
        <v>357703.59927599999</v>
      </c>
      <c r="J164" s="105">
        <f t="shared" si="40"/>
        <v>-266313.511474</v>
      </c>
      <c r="K164" s="105">
        <f t="shared" si="41"/>
        <v>449093.68707799999</v>
      </c>
      <c r="L164" s="106">
        <v>1774092</v>
      </c>
      <c r="M164" s="106">
        <v>1013568</v>
      </c>
      <c r="N164" s="106">
        <f t="shared" si="42"/>
        <v>760524</v>
      </c>
      <c r="O164" s="106">
        <v>380654</v>
      </c>
      <c r="P164" s="106">
        <v>506546</v>
      </c>
      <c r="Q164" s="106">
        <f t="shared" si="43"/>
        <v>-125892</v>
      </c>
    </row>
    <row r="165" spans="1:17" x14ac:dyDescent="0.4">
      <c r="A165" s="240">
        <v>119</v>
      </c>
      <c r="B165" s="154">
        <v>159</v>
      </c>
      <c r="C165" s="68" t="s">
        <v>536</v>
      </c>
      <c r="D165" s="155">
        <v>757922.47329600004</v>
      </c>
      <c r="E165" s="155">
        <v>873311.44217099994</v>
      </c>
      <c r="F165" s="22">
        <f t="shared" si="38"/>
        <v>-115388.9688749999</v>
      </c>
      <c r="G165" s="22">
        <f t="shared" si="39"/>
        <v>1631233.9154670001</v>
      </c>
      <c r="H165" s="22">
        <v>90727.281956000006</v>
      </c>
      <c r="I165" s="22">
        <v>188780.392234</v>
      </c>
      <c r="J165" s="22">
        <f t="shared" si="40"/>
        <v>-98053.110277999993</v>
      </c>
      <c r="K165" s="22">
        <f t="shared" si="41"/>
        <v>279507.67418999999</v>
      </c>
      <c r="L165" s="63">
        <v>797509</v>
      </c>
      <c r="M165" s="63">
        <v>773133</v>
      </c>
      <c r="N165" s="63">
        <f t="shared" si="42"/>
        <v>24376</v>
      </c>
      <c r="O165" s="63">
        <v>59767</v>
      </c>
      <c r="P165" s="63">
        <v>154315</v>
      </c>
      <c r="Q165" s="63">
        <f t="shared" si="43"/>
        <v>-94548</v>
      </c>
    </row>
    <row r="166" spans="1:17" x14ac:dyDescent="0.4">
      <c r="A166" s="240">
        <v>209</v>
      </c>
      <c r="B166" s="104">
        <v>160</v>
      </c>
      <c r="C166" s="104" t="s">
        <v>564</v>
      </c>
      <c r="D166" s="148">
        <v>1162719.808468</v>
      </c>
      <c r="E166" s="148">
        <v>465881.80464699998</v>
      </c>
      <c r="F166" s="274">
        <f t="shared" si="38"/>
        <v>696838.00382099999</v>
      </c>
      <c r="G166" s="105">
        <f t="shared" si="39"/>
        <v>1628601.6131150001</v>
      </c>
      <c r="H166" s="105">
        <v>79216.799962000005</v>
      </c>
      <c r="I166" s="105">
        <v>146650.407289</v>
      </c>
      <c r="J166" s="105">
        <f t="shared" si="40"/>
        <v>-67433.607326999991</v>
      </c>
      <c r="K166" s="105">
        <f t="shared" si="41"/>
        <v>225867.20725099999</v>
      </c>
      <c r="L166" s="106">
        <v>2364036</v>
      </c>
      <c r="M166" s="106">
        <v>1583432</v>
      </c>
      <c r="N166" s="106">
        <f t="shared" si="42"/>
        <v>780604</v>
      </c>
      <c r="O166" s="106">
        <v>334583</v>
      </c>
      <c r="P166" s="106">
        <v>513674</v>
      </c>
      <c r="Q166" s="106">
        <f t="shared" si="43"/>
        <v>-179091</v>
      </c>
    </row>
    <row r="167" spans="1:17" x14ac:dyDescent="0.4">
      <c r="A167" s="240">
        <v>4</v>
      </c>
      <c r="B167" s="154">
        <v>161</v>
      </c>
      <c r="C167" s="68" t="s">
        <v>528</v>
      </c>
      <c r="D167" s="155">
        <v>2849411.4555100002</v>
      </c>
      <c r="E167" s="155">
        <v>2839553.329533</v>
      </c>
      <c r="F167" s="22">
        <f t="shared" si="38"/>
        <v>9858.1259770002216</v>
      </c>
      <c r="G167" s="22">
        <f t="shared" si="39"/>
        <v>5688964.7850430002</v>
      </c>
      <c r="H167" s="22">
        <v>71258.603034</v>
      </c>
      <c r="I167" s="22">
        <v>666828.21761699999</v>
      </c>
      <c r="J167" s="22">
        <f t="shared" si="40"/>
        <v>-595569.61458299996</v>
      </c>
      <c r="K167" s="22">
        <f t="shared" si="41"/>
        <v>738086.82065100002</v>
      </c>
      <c r="L167" s="63">
        <v>2118241</v>
      </c>
      <c r="M167" s="63">
        <v>1958060</v>
      </c>
      <c r="N167" s="63">
        <f t="shared" si="42"/>
        <v>160181</v>
      </c>
      <c r="O167" s="63">
        <v>417810</v>
      </c>
      <c r="P167" s="63">
        <v>758336</v>
      </c>
      <c r="Q167" s="63">
        <f t="shared" si="43"/>
        <v>-340526</v>
      </c>
    </row>
    <row r="168" spans="1:17" x14ac:dyDescent="0.4">
      <c r="A168" s="240">
        <v>19</v>
      </c>
      <c r="B168" s="104">
        <v>162</v>
      </c>
      <c r="C168" s="104" t="s">
        <v>513</v>
      </c>
      <c r="D168" s="148">
        <v>720439.24922500004</v>
      </c>
      <c r="E168" s="148">
        <v>787213.46534600004</v>
      </c>
      <c r="F168" s="274">
        <f t="shared" si="38"/>
        <v>-66774.216121000005</v>
      </c>
      <c r="G168" s="105">
        <f t="shared" si="39"/>
        <v>1507652.7145710001</v>
      </c>
      <c r="H168" s="105">
        <v>66341.767638000005</v>
      </c>
      <c r="I168" s="105">
        <v>91075.048175999997</v>
      </c>
      <c r="J168" s="105">
        <f t="shared" si="40"/>
        <v>-24733.280537999992</v>
      </c>
      <c r="K168" s="105">
        <f t="shared" si="41"/>
        <v>157416.815814</v>
      </c>
      <c r="L168" s="106">
        <v>656575</v>
      </c>
      <c r="M168" s="106">
        <v>611304</v>
      </c>
      <c r="N168" s="106">
        <f t="shared" si="42"/>
        <v>45271</v>
      </c>
      <c r="O168" s="106">
        <v>234656</v>
      </c>
      <c r="P168" s="106">
        <v>127385</v>
      </c>
      <c r="Q168" s="106">
        <f t="shared" si="43"/>
        <v>107271</v>
      </c>
    </row>
    <row r="169" spans="1:17" x14ac:dyDescent="0.4">
      <c r="A169" s="240">
        <v>156</v>
      </c>
      <c r="B169" s="154">
        <v>163</v>
      </c>
      <c r="C169" s="68" t="s">
        <v>551</v>
      </c>
      <c r="D169" s="155">
        <v>4280689.7010989999</v>
      </c>
      <c r="E169" s="155">
        <v>2771671.6317070001</v>
      </c>
      <c r="F169" s="22">
        <f t="shared" si="38"/>
        <v>1509018.0693919999</v>
      </c>
      <c r="G169" s="22">
        <f t="shared" si="39"/>
        <v>7052361.3328060005</v>
      </c>
      <c r="H169" s="22">
        <v>66137.392840999993</v>
      </c>
      <c r="I169" s="22">
        <v>926484.87823899998</v>
      </c>
      <c r="J169" s="22">
        <f t="shared" si="40"/>
        <v>-860347.48539799999</v>
      </c>
      <c r="K169" s="22">
        <f t="shared" si="41"/>
        <v>992622.27107999998</v>
      </c>
      <c r="L169" s="63">
        <v>3331819</v>
      </c>
      <c r="M169" s="63">
        <v>1661276</v>
      </c>
      <c r="N169" s="63">
        <f t="shared" si="42"/>
        <v>1670543</v>
      </c>
      <c r="O169" s="63">
        <v>18556</v>
      </c>
      <c r="P169" s="63">
        <v>854891</v>
      </c>
      <c r="Q169" s="63">
        <f t="shared" si="43"/>
        <v>-836335</v>
      </c>
    </row>
    <row r="170" spans="1:17" x14ac:dyDescent="0.4">
      <c r="A170" s="240">
        <v>142</v>
      </c>
      <c r="B170" s="104">
        <v>164</v>
      </c>
      <c r="C170" s="104" t="s">
        <v>545</v>
      </c>
      <c r="D170" s="148">
        <v>714868.74852000002</v>
      </c>
      <c r="E170" s="148">
        <v>1097863.670993</v>
      </c>
      <c r="F170" s="274">
        <f t="shared" si="38"/>
        <v>-382994.92247300001</v>
      </c>
      <c r="G170" s="105">
        <f t="shared" si="39"/>
        <v>1812732.4195130002</v>
      </c>
      <c r="H170" s="105">
        <v>48836.250480000002</v>
      </c>
      <c r="I170" s="105">
        <v>153204.90177</v>
      </c>
      <c r="J170" s="105">
        <f t="shared" si="40"/>
        <v>-104368.65128999999</v>
      </c>
      <c r="K170" s="105">
        <f t="shared" si="41"/>
        <v>202041.15224999998</v>
      </c>
      <c r="L170" s="106">
        <v>9475</v>
      </c>
      <c r="M170" s="106">
        <v>425500</v>
      </c>
      <c r="N170" s="106">
        <f t="shared" si="42"/>
        <v>-416025</v>
      </c>
      <c r="O170" s="106">
        <v>0</v>
      </c>
      <c r="P170" s="106">
        <v>378528</v>
      </c>
      <c r="Q170" s="106">
        <f t="shared" si="43"/>
        <v>-378528</v>
      </c>
    </row>
    <row r="171" spans="1:17" x14ac:dyDescent="0.4">
      <c r="A171" s="240">
        <v>141</v>
      </c>
      <c r="B171" s="154">
        <v>165</v>
      </c>
      <c r="C171" s="68" t="s">
        <v>543</v>
      </c>
      <c r="D171" s="155">
        <v>5595117.7945429999</v>
      </c>
      <c r="E171" s="155">
        <v>2963451.5362149999</v>
      </c>
      <c r="F171" s="22">
        <f t="shared" si="38"/>
        <v>2631666.2583280001</v>
      </c>
      <c r="G171" s="22">
        <f t="shared" si="39"/>
        <v>8558569.3307579998</v>
      </c>
      <c r="H171" s="22">
        <v>47898.416043999998</v>
      </c>
      <c r="I171" s="22">
        <v>1538198.51593</v>
      </c>
      <c r="J171" s="22">
        <f t="shared" si="40"/>
        <v>-1490300.0998859999</v>
      </c>
      <c r="K171" s="22">
        <f t="shared" si="41"/>
        <v>1586096.9319740001</v>
      </c>
      <c r="L171" s="63">
        <v>8357134</v>
      </c>
      <c r="M171" s="63">
        <v>5747938</v>
      </c>
      <c r="N171" s="63">
        <f t="shared" si="42"/>
        <v>2609196</v>
      </c>
      <c r="O171" s="63">
        <v>692429</v>
      </c>
      <c r="P171" s="63">
        <v>1944981</v>
      </c>
      <c r="Q171" s="63">
        <f t="shared" si="43"/>
        <v>-1252552</v>
      </c>
    </row>
    <row r="172" spans="1:17" x14ac:dyDescent="0.4">
      <c r="A172" s="240">
        <v>38</v>
      </c>
      <c r="B172" s="104">
        <v>166</v>
      </c>
      <c r="C172" s="104" t="s">
        <v>526</v>
      </c>
      <c r="D172" s="148">
        <v>1304665.8698770001</v>
      </c>
      <c r="E172" s="148">
        <v>389212.2904</v>
      </c>
      <c r="F172" s="274">
        <f t="shared" si="38"/>
        <v>915453.57947700005</v>
      </c>
      <c r="G172" s="105">
        <f t="shared" si="39"/>
        <v>1693878.1602770002</v>
      </c>
      <c r="H172" s="105">
        <v>41383.882019999997</v>
      </c>
      <c r="I172" s="105">
        <v>96040.710225000003</v>
      </c>
      <c r="J172" s="105">
        <f t="shared" si="40"/>
        <v>-54656.828205000005</v>
      </c>
      <c r="K172" s="105">
        <f t="shared" si="41"/>
        <v>137424.59224500001</v>
      </c>
      <c r="L172" s="106">
        <v>2443307</v>
      </c>
      <c r="M172" s="106">
        <v>1328932</v>
      </c>
      <c r="N172" s="106">
        <f t="shared" si="42"/>
        <v>1114375</v>
      </c>
      <c r="O172" s="106">
        <v>292873</v>
      </c>
      <c r="P172" s="106">
        <v>451662</v>
      </c>
      <c r="Q172" s="106">
        <f t="shared" si="43"/>
        <v>-158789</v>
      </c>
    </row>
    <row r="173" spans="1:17" x14ac:dyDescent="0.4">
      <c r="A173" s="240">
        <v>245</v>
      </c>
      <c r="B173" s="154">
        <v>167</v>
      </c>
      <c r="C173" s="68" t="s">
        <v>571</v>
      </c>
      <c r="D173" s="155">
        <v>3250336.05595</v>
      </c>
      <c r="E173" s="155">
        <v>5449591.3084620005</v>
      </c>
      <c r="F173" s="22">
        <f t="shared" si="38"/>
        <v>-2199255.2525120005</v>
      </c>
      <c r="G173" s="22">
        <f t="shared" si="39"/>
        <v>8699927.3644120004</v>
      </c>
      <c r="H173" s="22">
        <v>39281.790933999997</v>
      </c>
      <c r="I173" s="22">
        <v>200079.971689</v>
      </c>
      <c r="J173" s="22">
        <f t="shared" si="40"/>
        <v>-160798.18075500001</v>
      </c>
      <c r="K173" s="22">
        <f t="shared" si="41"/>
        <v>239361.76262299999</v>
      </c>
      <c r="L173" s="63">
        <v>3039824</v>
      </c>
      <c r="M173" s="63">
        <v>5161955</v>
      </c>
      <c r="N173" s="63">
        <f t="shared" si="42"/>
        <v>-2122131</v>
      </c>
      <c r="O173" s="63">
        <v>141579</v>
      </c>
      <c r="P173" s="63">
        <v>887320</v>
      </c>
      <c r="Q173" s="63">
        <f t="shared" si="43"/>
        <v>-745741</v>
      </c>
    </row>
    <row r="174" spans="1:17" x14ac:dyDescent="0.4">
      <c r="A174" s="240">
        <v>36</v>
      </c>
      <c r="B174" s="104">
        <v>168</v>
      </c>
      <c r="C174" s="104" t="s">
        <v>510</v>
      </c>
      <c r="D174" s="148">
        <v>4654891.8747950001</v>
      </c>
      <c r="E174" s="148">
        <v>2998797.2497149999</v>
      </c>
      <c r="F174" s="274">
        <f t="shared" si="38"/>
        <v>1656094.6250800001</v>
      </c>
      <c r="G174" s="105">
        <f t="shared" si="39"/>
        <v>7653689.1245099995</v>
      </c>
      <c r="H174" s="105">
        <v>33286.876281999997</v>
      </c>
      <c r="I174" s="105">
        <v>746847.55530200002</v>
      </c>
      <c r="J174" s="105">
        <f t="shared" si="40"/>
        <v>-713560.67902000004</v>
      </c>
      <c r="K174" s="105">
        <f t="shared" si="41"/>
        <v>780134.43158400001</v>
      </c>
      <c r="L174" s="106">
        <v>5637520</v>
      </c>
      <c r="M174" s="106">
        <v>3762733</v>
      </c>
      <c r="N174" s="106">
        <f t="shared" si="42"/>
        <v>1874787</v>
      </c>
      <c r="O174" s="106">
        <v>545862</v>
      </c>
      <c r="P174" s="106">
        <v>946259</v>
      </c>
      <c r="Q174" s="106">
        <f t="shared" si="43"/>
        <v>-400397</v>
      </c>
    </row>
    <row r="175" spans="1:17" x14ac:dyDescent="0.4">
      <c r="A175" s="240">
        <v>152</v>
      </c>
      <c r="B175" s="154">
        <v>169</v>
      </c>
      <c r="C175" s="68" t="s">
        <v>549</v>
      </c>
      <c r="D175" s="155">
        <v>802362.16110400006</v>
      </c>
      <c r="E175" s="155">
        <v>686670.84480600001</v>
      </c>
      <c r="F175" s="22">
        <f t="shared" si="38"/>
        <v>115691.31629800005</v>
      </c>
      <c r="G175" s="22">
        <f t="shared" si="39"/>
        <v>1489033.0059100001</v>
      </c>
      <c r="H175" s="22">
        <v>11352.766541999999</v>
      </c>
      <c r="I175" s="22">
        <v>244818.199975</v>
      </c>
      <c r="J175" s="22">
        <f t="shared" si="40"/>
        <v>-233465.433433</v>
      </c>
      <c r="K175" s="22">
        <f t="shared" si="41"/>
        <v>256170.96651699999</v>
      </c>
      <c r="L175" s="63">
        <v>979976</v>
      </c>
      <c r="M175" s="63">
        <v>940702</v>
      </c>
      <c r="N175" s="63">
        <f t="shared" si="42"/>
        <v>39274</v>
      </c>
      <c r="O175" s="63">
        <v>53444</v>
      </c>
      <c r="P175" s="63">
        <v>326515</v>
      </c>
      <c r="Q175" s="63">
        <f t="shared" si="43"/>
        <v>-273071</v>
      </c>
    </row>
    <row r="176" spans="1:17" x14ac:dyDescent="0.4">
      <c r="A176" s="240">
        <v>61</v>
      </c>
      <c r="B176" s="104">
        <v>170</v>
      </c>
      <c r="C176" s="104" t="s">
        <v>525</v>
      </c>
      <c r="D176" s="148">
        <v>234966.738461</v>
      </c>
      <c r="E176" s="148">
        <v>215002.371832</v>
      </c>
      <c r="F176" s="274">
        <f t="shared" ref="F176:F181" si="44">D176-E176</f>
        <v>19964.366628999996</v>
      </c>
      <c r="G176" s="105">
        <f t="shared" ref="G176:G181" si="45">D176+E176</f>
        <v>449969.11029300001</v>
      </c>
      <c r="H176" s="105">
        <v>4812.9658509999999</v>
      </c>
      <c r="I176" s="105">
        <v>1214.8144</v>
      </c>
      <c r="J176" s="105">
        <f t="shared" ref="J176:J181" si="46">H176-I176</f>
        <v>3598.1514509999997</v>
      </c>
      <c r="K176" s="105">
        <f t="shared" ref="K176:K181" si="47">H176+I176</f>
        <v>6027.7802510000001</v>
      </c>
      <c r="L176" s="106">
        <v>0</v>
      </c>
      <c r="M176" s="106">
        <v>0</v>
      </c>
      <c r="N176" s="106">
        <f t="shared" ref="N176:N181" si="48">L176-M176</f>
        <v>0</v>
      </c>
      <c r="O176" s="106">
        <v>0</v>
      </c>
      <c r="P176" s="106">
        <v>0</v>
      </c>
      <c r="Q176" s="106">
        <f t="shared" ref="Q176:Q181" si="49">O176-P176</f>
        <v>0</v>
      </c>
    </row>
    <row r="177" spans="1:17" x14ac:dyDescent="0.4">
      <c r="A177" s="240">
        <v>46</v>
      </c>
      <c r="B177" s="154">
        <v>171</v>
      </c>
      <c r="C177" s="68" t="s">
        <v>524</v>
      </c>
      <c r="D177" s="155">
        <v>1048872.6277000001</v>
      </c>
      <c r="E177" s="155">
        <v>525426.02933299995</v>
      </c>
      <c r="F177" s="22">
        <f t="shared" si="44"/>
        <v>523446.59836700012</v>
      </c>
      <c r="G177" s="22">
        <f t="shared" si="45"/>
        <v>1574298.6570330001</v>
      </c>
      <c r="H177" s="22">
        <v>2081.213276</v>
      </c>
      <c r="I177" s="22">
        <v>296524.72509000002</v>
      </c>
      <c r="J177" s="22">
        <f t="shared" si="46"/>
        <v>-294443.51181400003</v>
      </c>
      <c r="K177" s="22">
        <f t="shared" si="47"/>
        <v>298605.93836600002</v>
      </c>
      <c r="L177" s="63">
        <v>3641593</v>
      </c>
      <c r="M177" s="63">
        <v>1068156</v>
      </c>
      <c r="N177" s="63">
        <f t="shared" si="48"/>
        <v>2573437</v>
      </c>
      <c r="O177" s="63">
        <v>236223</v>
      </c>
      <c r="P177" s="63">
        <v>492007</v>
      </c>
      <c r="Q177" s="63">
        <f t="shared" si="49"/>
        <v>-255784</v>
      </c>
    </row>
    <row r="178" spans="1:17" x14ac:dyDescent="0.4">
      <c r="A178" s="240">
        <v>155</v>
      </c>
      <c r="B178" s="104">
        <v>172</v>
      </c>
      <c r="C178" s="104" t="s">
        <v>550</v>
      </c>
      <c r="D178" s="148">
        <v>16187009.57478</v>
      </c>
      <c r="E178" s="148">
        <v>12598109.143352</v>
      </c>
      <c r="F178" s="274">
        <f t="shared" si="44"/>
        <v>3588900.4314280003</v>
      </c>
      <c r="G178" s="105">
        <f t="shared" si="45"/>
        <v>28785118.718132</v>
      </c>
      <c r="H178" s="105">
        <v>0</v>
      </c>
      <c r="I178" s="105">
        <v>3724910.6314829998</v>
      </c>
      <c r="J178" s="105">
        <f t="shared" si="46"/>
        <v>-3724910.6314829998</v>
      </c>
      <c r="K178" s="105">
        <f t="shared" si="47"/>
        <v>3724910.6314829998</v>
      </c>
      <c r="L178" s="106">
        <v>14612541</v>
      </c>
      <c r="M178" s="106">
        <v>10199686</v>
      </c>
      <c r="N178" s="106">
        <f t="shared" si="48"/>
        <v>4412855</v>
      </c>
      <c r="O178" s="106">
        <v>1797056</v>
      </c>
      <c r="P178" s="106">
        <v>6039957</v>
      </c>
      <c r="Q178" s="106">
        <f t="shared" si="49"/>
        <v>-4242901</v>
      </c>
    </row>
    <row r="179" spans="1:17" x14ac:dyDescent="0.4">
      <c r="A179" s="240">
        <v>144</v>
      </c>
      <c r="B179" s="154">
        <v>173</v>
      </c>
      <c r="C179" s="68" t="s">
        <v>544</v>
      </c>
      <c r="D179" s="155">
        <v>0</v>
      </c>
      <c r="E179" s="155">
        <v>0</v>
      </c>
      <c r="F179" s="22">
        <f t="shared" si="44"/>
        <v>0</v>
      </c>
      <c r="G179" s="22">
        <f t="shared" si="45"/>
        <v>0</v>
      </c>
      <c r="H179" s="22">
        <v>0</v>
      </c>
      <c r="I179" s="22">
        <v>0</v>
      </c>
      <c r="J179" s="22">
        <f t="shared" si="46"/>
        <v>0</v>
      </c>
      <c r="K179" s="22">
        <f t="shared" si="47"/>
        <v>0</v>
      </c>
      <c r="L179" s="63">
        <v>7533215</v>
      </c>
      <c r="M179" s="63">
        <v>4887196</v>
      </c>
      <c r="N179" s="63">
        <f t="shared" si="48"/>
        <v>2646019</v>
      </c>
      <c r="O179" s="63">
        <v>0</v>
      </c>
      <c r="P179" s="63">
        <v>44548</v>
      </c>
      <c r="Q179" s="63">
        <f t="shared" si="49"/>
        <v>-44548</v>
      </c>
    </row>
    <row r="180" spans="1:17" x14ac:dyDescent="0.4">
      <c r="A180" s="240">
        <v>54</v>
      </c>
      <c r="B180" s="104">
        <v>174</v>
      </c>
      <c r="C180" s="104" t="s">
        <v>523</v>
      </c>
      <c r="D180" s="148">
        <v>0</v>
      </c>
      <c r="E180" s="148">
        <v>0</v>
      </c>
      <c r="F180" s="274">
        <f t="shared" si="44"/>
        <v>0</v>
      </c>
      <c r="G180" s="105">
        <f t="shared" si="45"/>
        <v>0</v>
      </c>
      <c r="H180" s="105">
        <v>0</v>
      </c>
      <c r="I180" s="105">
        <v>0</v>
      </c>
      <c r="J180" s="105">
        <f t="shared" si="46"/>
        <v>0</v>
      </c>
      <c r="K180" s="105">
        <f t="shared" si="47"/>
        <v>0</v>
      </c>
      <c r="L180" s="106">
        <v>24752076</v>
      </c>
      <c r="M180" s="106">
        <v>9236160</v>
      </c>
      <c r="N180" s="106">
        <f t="shared" si="48"/>
        <v>15515916</v>
      </c>
      <c r="O180" s="106">
        <v>4405312</v>
      </c>
      <c r="P180" s="106">
        <v>6846083</v>
      </c>
      <c r="Q180" s="106">
        <f t="shared" si="49"/>
        <v>-2440771</v>
      </c>
    </row>
    <row r="181" spans="1:17" x14ac:dyDescent="0.4">
      <c r="A181" s="240">
        <v>286</v>
      </c>
      <c r="B181" s="154">
        <v>175</v>
      </c>
      <c r="C181" s="68" t="s">
        <v>648</v>
      </c>
      <c r="D181" s="155">
        <v>55883176.327418</v>
      </c>
      <c r="E181" s="155">
        <v>4.9859999999999998</v>
      </c>
      <c r="F181" s="22">
        <f t="shared" si="44"/>
        <v>55883171.341417998</v>
      </c>
      <c r="G181" s="22">
        <f t="shared" si="45"/>
        <v>55883181.313418001</v>
      </c>
      <c r="H181" s="22">
        <v>0</v>
      </c>
      <c r="I181" s="22">
        <v>0</v>
      </c>
      <c r="J181" s="22">
        <f t="shared" si="46"/>
        <v>0</v>
      </c>
      <c r="K181" s="22">
        <f t="shared" si="47"/>
        <v>0</v>
      </c>
      <c r="L181" s="63">
        <v>0</v>
      </c>
      <c r="M181" s="63">
        <v>0</v>
      </c>
      <c r="N181" s="63">
        <f t="shared" si="48"/>
        <v>0</v>
      </c>
      <c r="O181" s="63">
        <v>0</v>
      </c>
      <c r="P181" s="63">
        <v>0</v>
      </c>
      <c r="Q181" s="63">
        <f t="shared" si="49"/>
        <v>0</v>
      </c>
    </row>
    <row r="182" spans="1:17" x14ac:dyDescent="0.4">
      <c r="A182" s="240">
        <v>284</v>
      </c>
      <c r="B182" s="104">
        <v>176</v>
      </c>
      <c r="C182" s="104" t="s">
        <v>649</v>
      </c>
      <c r="D182" s="148">
        <v>0</v>
      </c>
      <c r="E182" s="148">
        <v>0</v>
      </c>
      <c r="F182" s="274">
        <v>0</v>
      </c>
      <c r="G182" s="105">
        <v>0</v>
      </c>
      <c r="H182" s="105">
        <v>0</v>
      </c>
      <c r="I182" s="105">
        <v>0</v>
      </c>
      <c r="J182" s="105">
        <v>0</v>
      </c>
      <c r="K182" s="105">
        <v>0</v>
      </c>
      <c r="L182" s="106">
        <v>0</v>
      </c>
      <c r="M182" s="106">
        <v>0</v>
      </c>
      <c r="N182" s="106">
        <v>0</v>
      </c>
      <c r="O182" s="106">
        <v>0</v>
      </c>
      <c r="P182" s="106">
        <v>0</v>
      </c>
      <c r="Q182" s="106">
        <v>0</v>
      </c>
    </row>
    <row r="183" spans="1:17" s="115" customFormat="1" x14ac:dyDescent="0.35">
      <c r="A183" s="242"/>
      <c r="B183" s="421" t="s">
        <v>197</v>
      </c>
      <c r="C183" s="421"/>
      <c r="D183" s="114">
        <f>SUM(D112:D182)</f>
        <v>521569484.30150282</v>
      </c>
      <c r="E183" s="114">
        <f t="shared" ref="E183:Q183" si="50">SUM(E112:E182)</f>
        <v>377119764.94531691</v>
      </c>
      <c r="F183" s="114">
        <f t="shared" si="50"/>
        <v>144449719.35618603</v>
      </c>
      <c r="G183" s="114">
        <f t="shared" si="50"/>
        <v>898689249.24681997</v>
      </c>
      <c r="H183" s="114">
        <f t="shared" si="50"/>
        <v>36945314.395635001</v>
      </c>
      <c r="I183" s="114">
        <f t="shared" si="50"/>
        <v>78032934.52516</v>
      </c>
      <c r="J183" s="114">
        <f t="shared" si="50"/>
        <v>-41087620.129524991</v>
      </c>
      <c r="K183" s="114">
        <f t="shared" si="50"/>
        <v>114978248.92079502</v>
      </c>
      <c r="L183" s="114">
        <f t="shared" si="50"/>
        <v>479645011</v>
      </c>
      <c r="M183" s="114">
        <f t="shared" si="50"/>
        <v>332059982</v>
      </c>
      <c r="N183" s="114">
        <f t="shared" si="50"/>
        <v>147585029</v>
      </c>
      <c r="O183" s="114">
        <f t="shared" si="50"/>
        <v>67936017</v>
      </c>
      <c r="P183" s="114">
        <f t="shared" si="50"/>
        <v>117291053</v>
      </c>
      <c r="Q183" s="114">
        <f t="shared" si="50"/>
        <v>-49355036</v>
      </c>
    </row>
    <row r="184" spans="1:17" s="115" customFormat="1" x14ac:dyDescent="0.35">
      <c r="A184" s="242"/>
      <c r="B184" s="421" t="s">
        <v>164</v>
      </c>
      <c r="C184" s="421"/>
      <c r="D184" s="114">
        <f t="shared" ref="D184:Q184" si="51">D183+D111+D89</f>
        <v>803520248.33210981</v>
      </c>
      <c r="E184" s="114">
        <f t="shared" si="51"/>
        <v>987448698.0409317</v>
      </c>
      <c r="F184" s="114">
        <f t="shared" si="51"/>
        <v>-183911699.19003886</v>
      </c>
      <c r="G184" s="114">
        <f t="shared" si="51"/>
        <v>1790968946.3730421</v>
      </c>
      <c r="H184" s="114">
        <f t="shared" si="51"/>
        <v>116426332.26743695</v>
      </c>
      <c r="I184" s="114">
        <f t="shared" si="51"/>
        <v>102401564.27325901</v>
      </c>
      <c r="J184" s="114">
        <f t="shared" si="51"/>
        <v>14024767.994178027</v>
      </c>
      <c r="K184" s="114">
        <f t="shared" si="51"/>
        <v>218827896.54069605</v>
      </c>
      <c r="L184" s="114">
        <f t="shared" si="51"/>
        <v>4098201390.6597929</v>
      </c>
      <c r="M184" s="114">
        <f t="shared" si="51"/>
        <v>2988783341.0549297</v>
      </c>
      <c r="N184" s="114">
        <f t="shared" si="51"/>
        <v>1109418049.6048632</v>
      </c>
      <c r="O184" s="114">
        <f t="shared" si="51"/>
        <v>427992922.91625893</v>
      </c>
      <c r="P184" s="114">
        <f t="shared" si="51"/>
        <v>342914327.75769401</v>
      </c>
      <c r="Q184" s="114">
        <f t="shared" si="51"/>
        <v>85078595.158565015</v>
      </c>
    </row>
    <row r="186" spans="1:17" x14ac:dyDescent="0.4">
      <c r="H186" s="24"/>
      <c r="O186" s="175"/>
      <c r="P186" s="175"/>
      <c r="Q186" s="175"/>
    </row>
    <row r="187" spans="1:17" x14ac:dyDescent="0.4">
      <c r="H187" s="25"/>
    </row>
  </sheetData>
  <sortState ref="A112:Q181">
    <sortCondition descending="1" ref="H112:H181"/>
  </sortState>
  <mergeCells count="13">
    <mergeCell ref="B1:J1"/>
    <mergeCell ref="D2:K2"/>
    <mergeCell ref="L2:Q2"/>
    <mergeCell ref="D3:F3"/>
    <mergeCell ref="H3:I3"/>
    <mergeCell ref="L3:M3"/>
    <mergeCell ref="A2:A4"/>
    <mergeCell ref="B184:C184"/>
    <mergeCell ref="B183:C183"/>
    <mergeCell ref="B89:C89"/>
    <mergeCell ref="B111:C111"/>
    <mergeCell ref="B2:B4"/>
    <mergeCell ref="C2:C4"/>
  </mergeCells>
  <printOptions horizontalCentered="1" verticalCentered="1"/>
  <pageMargins left="0.25" right="0.25" top="0.75" bottom="0.75" header="0.3" footer="0.3"/>
  <pageSetup paperSize="9" scale="71" fitToHeight="0" orientation="landscape" r:id="rId1"/>
  <rowBreaks count="5" manualBreakCount="5">
    <brk id="41" min="1" max="16" man="1"/>
    <brk id="73" min="1" max="16" man="1"/>
    <brk id="89" min="1" max="16" man="1"/>
    <brk id="124" min="1" max="16" man="1"/>
    <brk id="154"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8"/>
  <sheetViews>
    <sheetView rightToLeft="1" view="pageBreakPreview" zoomScaleNormal="110" zoomScaleSheetLayoutView="100" workbookViewId="0">
      <pane xSplit="4" ySplit="3" topLeftCell="E171" activePane="bottomRight" state="frozen"/>
      <selection activeCell="C1" sqref="C1"/>
      <selection pane="topRight" activeCell="D1" sqref="D1"/>
      <selection pane="bottomLeft" activeCell="C4" sqref="C4"/>
      <selection pane="bottomRight" activeCell="J182" sqref="J182"/>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59" customWidth="1"/>
    <col min="8" max="8" width="10.5703125" style="159" customWidth="1"/>
    <col min="9" max="9" width="14.28515625" style="160" bestFit="1" customWidth="1"/>
    <col min="10" max="10" width="14.140625" style="160" bestFit="1" customWidth="1"/>
    <col min="11" max="11" width="10" style="161" customWidth="1"/>
    <col min="12" max="12" width="11.28515625" style="161" customWidth="1"/>
    <col min="13" max="13" width="10.85546875" style="161" customWidth="1"/>
    <col min="14" max="14" width="15.42578125" style="228" hidden="1" customWidth="1"/>
    <col min="15" max="15" width="8.85546875" style="224" hidden="1" customWidth="1"/>
    <col min="16" max="16" width="11.5703125" style="224" hidden="1" customWidth="1"/>
    <col min="17" max="17" width="11.42578125" style="224" hidden="1" customWidth="1"/>
    <col min="18" max="18" width="13.42578125" style="224" hidden="1" customWidth="1"/>
    <col min="19" max="19" width="14.42578125" style="224" hidden="1" customWidth="1"/>
    <col min="20" max="20" width="11.42578125" style="224" hidden="1" customWidth="1"/>
    <col min="21" max="21" width="9.140625" style="2" hidden="1" customWidth="1"/>
    <col min="22" max="25" width="9.140625" style="2" customWidth="1"/>
    <col min="26" max="16384" width="9.140625" style="2"/>
  </cols>
  <sheetData>
    <row r="1" spans="1:20" ht="27" customHeight="1" x14ac:dyDescent="0.45">
      <c r="C1" s="130"/>
      <c r="D1" s="428" t="s">
        <v>242</v>
      </c>
      <c r="E1" s="428"/>
      <c r="F1" s="428"/>
      <c r="G1" s="428"/>
      <c r="H1" s="428"/>
      <c r="I1" s="428"/>
      <c r="J1" s="162" t="s">
        <v>640</v>
      </c>
      <c r="K1" s="162" t="s">
        <v>313</v>
      </c>
      <c r="L1" s="132"/>
      <c r="M1" s="133"/>
      <c r="N1" s="131"/>
      <c r="O1" s="218"/>
      <c r="P1" s="218"/>
      <c r="Q1" s="218"/>
      <c r="R1" s="219"/>
      <c r="S1" s="219"/>
      <c r="T1" s="218"/>
    </row>
    <row r="2" spans="1:20" ht="21" customHeight="1" x14ac:dyDescent="0.45">
      <c r="C2" s="433" t="s">
        <v>162</v>
      </c>
      <c r="D2" s="435" t="s">
        <v>48</v>
      </c>
      <c r="E2" s="425" t="s">
        <v>58</v>
      </c>
      <c r="F2" s="429" t="s">
        <v>254</v>
      </c>
      <c r="G2" s="430"/>
      <c r="H2" s="196" t="s">
        <v>640</v>
      </c>
      <c r="I2" s="431" t="s">
        <v>255</v>
      </c>
      <c r="J2" s="432"/>
      <c r="K2" s="197" t="s">
        <v>640</v>
      </c>
      <c r="L2" s="128"/>
      <c r="M2" s="129"/>
      <c r="N2" s="26"/>
      <c r="O2" s="218" t="s">
        <v>171</v>
      </c>
      <c r="P2" s="218"/>
      <c r="Q2" s="218"/>
      <c r="R2" s="219" t="s">
        <v>172</v>
      </c>
      <c r="S2" s="219"/>
      <c r="T2" s="218"/>
    </row>
    <row r="3" spans="1:20" ht="71.25" customHeight="1" x14ac:dyDescent="0.45">
      <c r="C3" s="433"/>
      <c r="D3" s="435"/>
      <c r="E3" s="425"/>
      <c r="F3" s="345" t="s">
        <v>577</v>
      </c>
      <c r="G3" s="346" t="s">
        <v>68</v>
      </c>
      <c r="H3" s="346" t="s">
        <v>69</v>
      </c>
      <c r="I3" s="273" t="s">
        <v>280</v>
      </c>
      <c r="J3" s="273" t="s">
        <v>281</v>
      </c>
      <c r="K3" s="347" t="s">
        <v>67</v>
      </c>
      <c r="L3" s="347" t="s">
        <v>68</v>
      </c>
      <c r="M3" s="347" t="s">
        <v>69</v>
      </c>
      <c r="N3" s="226" t="s">
        <v>50</v>
      </c>
      <c r="O3" s="220" t="s">
        <v>67</v>
      </c>
      <c r="P3" s="221" t="s">
        <v>68</v>
      </c>
      <c r="Q3" s="221" t="s">
        <v>69</v>
      </c>
      <c r="R3" s="221" t="s">
        <v>67</v>
      </c>
      <c r="S3" s="221" t="s">
        <v>68</v>
      </c>
      <c r="T3" s="221" t="s">
        <v>69</v>
      </c>
    </row>
    <row r="4" spans="1:20" x14ac:dyDescent="0.45">
      <c r="A4" s="2" t="s">
        <v>483</v>
      </c>
      <c r="B4" s="2">
        <v>11621</v>
      </c>
      <c r="C4" s="389">
        <v>271</v>
      </c>
      <c r="D4" s="156">
        <v>1</v>
      </c>
      <c r="E4" s="156" t="s">
        <v>483</v>
      </c>
      <c r="F4" s="340">
        <v>1.4570624762216853</v>
      </c>
      <c r="G4" s="340">
        <v>2.2336330328797529</v>
      </c>
      <c r="H4" s="340">
        <v>1.0805235125178174</v>
      </c>
      <c r="I4" s="341">
        <v>218211.00989399999</v>
      </c>
      <c r="J4" s="341">
        <v>343844.04507699999</v>
      </c>
      <c r="K4" s="340">
        <v>0.14451032410789225</v>
      </c>
      <c r="L4" s="340">
        <v>0.11423690828655049</v>
      </c>
      <c r="M4" s="340">
        <v>9.0772625710826393E-2</v>
      </c>
      <c r="N4" s="227">
        <v>2401734.7877119998</v>
      </c>
      <c r="O4" s="222">
        <f t="shared" ref="O4:O35" si="0">$N4/$N$88*F4</f>
        <v>1.3831402183540117E-3</v>
      </c>
      <c r="P4" s="222">
        <f t="shared" ref="P4:P35" si="1">$N4/$N$88*G4</f>
        <v>2.1203124308239976E-3</v>
      </c>
      <c r="Q4" s="222">
        <f t="shared" ref="Q4:Q35" si="2">$N4/$N$88*H4</f>
        <v>1.0257044920379613E-3</v>
      </c>
      <c r="R4" s="222">
        <f t="shared" ref="R4:R35" si="3">$N4/$N$88*K4</f>
        <v>1.3717877201758957E-4</v>
      </c>
      <c r="S4" s="222">
        <f t="shared" ref="S4:S35" si="4">$N4/$N$88*L4</f>
        <v>1.0844124040670637E-4</v>
      </c>
      <c r="T4" s="222">
        <f t="shared" ref="T4:T35" si="5">$N4/$N$88*M4</f>
        <v>8.6167389110044821E-5</v>
      </c>
    </row>
    <row r="5" spans="1:20" x14ac:dyDescent="0.45">
      <c r="A5" s="2" t="s">
        <v>479</v>
      </c>
      <c r="B5" s="2">
        <v>11551</v>
      </c>
      <c r="C5" s="388">
        <v>262</v>
      </c>
      <c r="D5" s="109">
        <v>2</v>
      </c>
      <c r="E5" s="109" t="s">
        <v>479</v>
      </c>
      <c r="F5" s="338">
        <v>1.2425939950633746</v>
      </c>
      <c r="G5" s="338">
        <v>7.9194539836664122</v>
      </c>
      <c r="H5" s="338">
        <v>5.8123518544621726</v>
      </c>
      <c r="I5" s="339">
        <v>170165.05619500001</v>
      </c>
      <c r="J5" s="339">
        <v>405500.85986199998</v>
      </c>
      <c r="K5" s="338">
        <v>0.12777709966641279</v>
      </c>
      <c r="L5" s="338">
        <v>0.95488918099565534</v>
      </c>
      <c r="M5" s="338">
        <v>0.70710976031727979</v>
      </c>
      <c r="N5" s="227">
        <v>9531988.7047230005</v>
      </c>
      <c r="O5" s="222">
        <f t="shared" si="0"/>
        <v>4.6814000640673726E-3</v>
      </c>
      <c r="P5" s="222">
        <f t="shared" si="1"/>
        <v>2.9836078826876753E-2</v>
      </c>
      <c r="Q5" s="222">
        <f t="shared" si="2"/>
        <v>2.1897695025054075E-2</v>
      </c>
      <c r="R5" s="222">
        <f t="shared" si="3"/>
        <v>4.8139273563299313E-4</v>
      </c>
      <c r="S5" s="222">
        <f t="shared" si="4"/>
        <v>3.5974890357186313E-3</v>
      </c>
      <c r="T5" s="222">
        <f t="shared" si="5"/>
        <v>2.6639945874542457E-3</v>
      </c>
    </row>
    <row r="6" spans="1:20" x14ac:dyDescent="0.45">
      <c r="A6" s="2" t="s">
        <v>461</v>
      </c>
      <c r="B6" s="2">
        <v>11411</v>
      </c>
      <c r="C6" s="391">
        <v>220</v>
      </c>
      <c r="D6" s="156">
        <v>3</v>
      </c>
      <c r="E6" s="156" t="s">
        <v>461</v>
      </c>
      <c r="F6" s="340">
        <v>1.1577202382581844</v>
      </c>
      <c r="G6" s="340">
        <v>1.2867246001060715</v>
      </c>
      <c r="H6" s="340">
        <v>0.68586209773391016</v>
      </c>
      <c r="I6" s="341">
        <v>106941.632358</v>
      </c>
      <c r="J6" s="341">
        <v>131425.75913399999</v>
      </c>
      <c r="K6" s="340">
        <v>0.14132535305982469</v>
      </c>
      <c r="L6" s="340">
        <v>6.0086002614204471E-2</v>
      </c>
      <c r="M6" s="340">
        <v>5.909494938630569E-2</v>
      </c>
      <c r="N6" s="227">
        <v>999809</v>
      </c>
      <c r="O6" s="222">
        <f t="shared" si="0"/>
        <v>4.5749215823671354E-4</v>
      </c>
      <c r="P6" s="222">
        <f t="shared" si="1"/>
        <v>5.0847034966276512E-4</v>
      </c>
      <c r="Q6" s="222">
        <f t="shared" si="2"/>
        <v>2.7102966759666393E-4</v>
      </c>
      <c r="R6" s="222">
        <f t="shared" si="3"/>
        <v>5.5847033374988729E-5</v>
      </c>
      <c r="S6" s="222">
        <f t="shared" si="4"/>
        <v>2.3743970354311879E-5</v>
      </c>
      <c r="T6" s="222">
        <f t="shared" si="5"/>
        <v>2.3352339401361602E-5</v>
      </c>
    </row>
    <row r="7" spans="1:20" x14ac:dyDescent="0.45">
      <c r="A7" s="2" t="s">
        <v>485</v>
      </c>
      <c r="B7" s="2">
        <v>11661</v>
      </c>
      <c r="C7" s="391">
        <v>277</v>
      </c>
      <c r="D7" s="109">
        <v>4</v>
      </c>
      <c r="E7" s="109" t="s">
        <v>641</v>
      </c>
      <c r="F7" s="338">
        <v>1.152722761741644</v>
      </c>
      <c r="G7" s="338">
        <v>2.3176096048606922</v>
      </c>
      <c r="H7" s="338">
        <v>1.1167159116918788</v>
      </c>
      <c r="I7" s="339">
        <v>87036.197568000003</v>
      </c>
      <c r="J7" s="339">
        <v>167731.384104</v>
      </c>
      <c r="K7" s="338">
        <v>0.15333755134359447</v>
      </c>
      <c r="L7" s="338">
        <v>0.16820938888790263</v>
      </c>
      <c r="M7" s="338">
        <v>0.28674868481007415</v>
      </c>
      <c r="N7" s="227">
        <v>874127.21233400004</v>
      </c>
      <c r="O7" s="222">
        <f t="shared" si="0"/>
        <v>3.9825615495407625E-4</v>
      </c>
      <c r="P7" s="222">
        <f t="shared" si="1"/>
        <v>8.0071489915050774E-4</v>
      </c>
      <c r="Q7" s="222">
        <f t="shared" si="2"/>
        <v>3.8581608685725016E-4</v>
      </c>
      <c r="R7" s="222">
        <f t="shared" si="3"/>
        <v>5.2976852401098045E-5</v>
      </c>
      <c r="S7" s="222">
        <f t="shared" si="4"/>
        <v>5.8114948944406601E-5</v>
      </c>
      <c r="T7" s="222">
        <f t="shared" si="5"/>
        <v>9.9069292670212402E-5</v>
      </c>
    </row>
    <row r="8" spans="1:20" x14ac:dyDescent="0.45">
      <c r="A8" s="2" t="s">
        <v>458</v>
      </c>
      <c r="B8" s="2">
        <v>11380</v>
      </c>
      <c r="C8" s="391">
        <v>212</v>
      </c>
      <c r="D8" s="156">
        <v>5</v>
      </c>
      <c r="E8" s="156" t="s">
        <v>458</v>
      </c>
      <c r="F8" s="340">
        <v>1.0074153774667494</v>
      </c>
      <c r="G8" s="340">
        <v>0.36893809017594037</v>
      </c>
      <c r="H8" s="340">
        <v>0.23288814402110869</v>
      </c>
      <c r="I8" s="341">
        <v>33031.108237</v>
      </c>
      <c r="J8" s="341">
        <v>23029.633635999999</v>
      </c>
      <c r="K8" s="340">
        <v>1.9861245072425683E-4</v>
      </c>
      <c r="L8" s="340">
        <v>0.15770092908930697</v>
      </c>
      <c r="M8" s="340">
        <v>0</v>
      </c>
      <c r="N8" s="227">
        <v>343509.07941100001</v>
      </c>
      <c r="O8" s="222">
        <f t="shared" si="0"/>
        <v>1.3677596371887565E-4</v>
      </c>
      <c r="P8" s="222">
        <f t="shared" si="1"/>
        <v>5.0090423439145126E-5</v>
      </c>
      <c r="Q8" s="222">
        <f t="shared" si="2"/>
        <v>3.1619033270354072E-5</v>
      </c>
      <c r="R8" s="222">
        <f t="shared" si="3"/>
        <v>2.6965450361387353E-8</v>
      </c>
      <c r="S8" s="222">
        <f t="shared" si="4"/>
        <v>2.1410926453982941E-5</v>
      </c>
      <c r="T8" s="222">
        <f t="shared" si="5"/>
        <v>0</v>
      </c>
    </row>
    <row r="9" spans="1:20" x14ac:dyDescent="0.45">
      <c r="B9" s="2">
        <v>11701</v>
      </c>
      <c r="C9" s="391">
        <v>288</v>
      </c>
      <c r="D9" s="109">
        <v>6</v>
      </c>
      <c r="E9" s="109" t="s">
        <v>629</v>
      </c>
      <c r="F9" s="338">
        <v>0.93091066638045838</v>
      </c>
      <c r="G9" s="338">
        <v>3.1686934884698954</v>
      </c>
      <c r="H9" s="338">
        <v>0.48130300693909023</v>
      </c>
      <c r="I9" s="339">
        <v>0</v>
      </c>
      <c r="J9" s="339">
        <v>64.929169999999999</v>
      </c>
      <c r="K9" s="338">
        <v>0.20541856156205759</v>
      </c>
      <c r="L9" s="338">
        <v>0.68849299984269308</v>
      </c>
      <c r="M9" s="338">
        <v>0.216037439043574</v>
      </c>
      <c r="N9" s="227">
        <v>165508.15117</v>
      </c>
      <c r="O9" s="222">
        <f t="shared" si="0"/>
        <v>6.0896226371321097E-5</v>
      </c>
      <c r="P9" s="222">
        <f t="shared" si="1"/>
        <v>2.0728248471516765E-4</v>
      </c>
      <c r="Q9" s="222">
        <f t="shared" si="2"/>
        <v>3.1484800767962964E-5</v>
      </c>
      <c r="R9" s="222">
        <f t="shared" si="3"/>
        <v>1.3437610801466279E-5</v>
      </c>
      <c r="S9" s="222">
        <f t="shared" si="4"/>
        <v>4.5038291092429469E-5</v>
      </c>
      <c r="T9" s="222">
        <f t="shared" si="5"/>
        <v>1.4132252715322558E-5</v>
      </c>
    </row>
    <row r="10" spans="1:20" x14ac:dyDescent="0.45">
      <c r="A10" s="2" t="s">
        <v>438</v>
      </c>
      <c r="B10" s="2">
        <v>11148</v>
      </c>
      <c r="C10" s="391">
        <v>131</v>
      </c>
      <c r="D10" s="156">
        <v>7</v>
      </c>
      <c r="E10" s="156" t="s">
        <v>438</v>
      </c>
      <c r="F10" s="340">
        <v>0.91470983443292109</v>
      </c>
      <c r="G10" s="340">
        <v>3.5264182671032835</v>
      </c>
      <c r="H10" s="340">
        <v>0.88559459539192253</v>
      </c>
      <c r="I10" s="341">
        <v>113363.197164</v>
      </c>
      <c r="J10" s="341">
        <v>15712.496116</v>
      </c>
      <c r="K10" s="340">
        <v>5.3798857553164305E-2</v>
      </c>
      <c r="L10" s="340">
        <v>5.7904216186057497E-2</v>
      </c>
      <c r="M10" s="340">
        <v>9.1274507707767627E-2</v>
      </c>
      <c r="N10" s="227">
        <v>969362.631819</v>
      </c>
      <c r="O10" s="222">
        <f t="shared" si="0"/>
        <v>3.5045528166905424E-4</v>
      </c>
      <c r="P10" s="222">
        <f t="shared" si="1"/>
        <v>1.3510862795596287E-3</v>
      </c>
      <c r="Q10" s="222">
        <f t="shared" si="2"/>
        <v>3.3930028047099588E-4</v>
      </c>
      <c r="R10" s="222">
        <f t="shared" si="3"/>
        <v>2.0612103497232223E-5</v>
      </c>
      <c r="S10" s="222">
        <f t="shared" si="4"/>
        <v>2.2185000783216938E-5</v>
      </c>
      <c r="T10" s="222">
        <f t="shared" si="5"/>
        <v>3.4970251880762665E-5</v>
      </c>
    </row>
    <row r="11" spans="1:20" x14ac:dyDescent="0.45">
      <c r="A11" s="2" t="s">
        <v>463</v>
      </c>
      <c r="B11" s="2">
        <v>11420</v>
      </c>
      <c r="C11" s="391">
        <v>223</v>
      </c>
      <c r="D11" s="109">
        <v>8</v>
      </c>
      <c r="E11" s="109" t="s">
        <v>463</v>
      </c>
      <c r="F11" s="338">
        <v>0.73775279642913705</v>
      </c>
      <c r="G11" s="338">
        <v>4.173843844523395</v>
      </c>
      <c r="H11" s="338">
        <v>2.3060200795033681</v>
      </c>
      <c r="I11" s="339">
        <v>30456.953857</v>
      </c>
      <c r="J11" s="339">
        <v>48544.906743</v>
      </c>
      <c r="K11" s="338">
        <v>5.9564705564004436E-2</v>
      </c>
      <c r="L11" s="338">
        <v>0.27964581557676133</v>
      </c>
      <c r="M11" s="338">
        <v>0.20197648054993844</v>
      </c>
      <c r="N11" s="227">
        <v>359984.21911000001</v>
      </c>
      <c r="O11" s="222">
        <f t="shared" si="0"/>
        <v>1.0496809468623389E-4</v>
      </c>
      <c r="P11" s="222">
        <f t="shared" si="1"/>
        <v>5.938580483843259E-4</v>
      </c>
      <c r="Q11" s="222">
        <f t="shared" si="2"/>
        <v>3.2810249615491146E-4</v>
      </c>
      <c r="R11" s="222">
        <f t="shared" si="3"/>
        <v>8.4749169150734856E-6</v>
      </c>
      <c r="S11" s="222">
        <f t="shared" si="4"/>
        <v>3.9788244233229546E-5</v>
      </c>
      <c r="T11" s="222">
        <f t="shared" si="5"/>
        <v>2.8737385256112181E-5</v>
      </c>
    </row>
    <row r="12" spans="1:20" x14ac:dyDescent="0.45">
      <c r="A12" s="2" t="s">
        <v>467</v>
      </c>
      <c r="B12" s="2">
        <v>11442</v>
      </c>
      <c r="C12" s="391">
        <v>230</v>
      </c>
      <c r="D12" s="156">
        <v>9</v>
      </c>
      <c r="E12" s="156" t="s">
        <v>467</v>
      </c>
      <c r="F12" s="340">
        <v>0.69123343099487145</v>
      </c>
      <c r="G12" s="340">
        <v>3.7382463741567573</v>
      </c>
      <c r="H12" s="340">
        <v>2.2681301351944962</v>
      </c>
      <c r="I12" s="341">
        <v>293476.36336199997</v>
      </c>
      <c r="J12" s="341">
        <v>451575.256008</v>
      </c>
      <c r="K12" s="340">
        <v>9.1931092047361065E-2</v>
      </c>
      <c r="L12" s="340">
        <v>0.31994145145062575</v>
      </c>
      <c r="M12" s="340">
        <v>0.23991557421291693</v>
      </c>
      <c r="N12" s="227">
        <v>2888363.5361239999</v>
      </c>
      <c r="O12" s="222">
        <f t="shared" si="0"/>
        <v>7.8911368509577485E-4</v>
      </c>
      <c r="P12" s="222">
        <f t="shared" si="1"/>
        <v>4.2675907151380876E-3</v>
      </c>
      <c r="Q12" s="222">
        <f t="shared" si="2"/>
        <v>2.589302613277954E-3</v>
      </c>
      <c r="R12" s="222">
        <f t="shared" si="3"/>
        <v>1.049487475106079E-4</v>
      </c>
      <c r="S12" s="222">
        <f t="shared" si="4"/>
        <v>3.6524590167133768E-4</v>
      </c>
      <c r="T12" s="222">
        <f t="shared" si="5"/>
        <v>2.7388817494914877E-4</v>
      </c>
    </row>
    <row r="13" spans="1:20" x14ac:dyDescent="0.45">
      <c r="A13" s="2" t="s">
        <v>455</v>
      </c>
      <c r="B13" s="2">
        <v>11379</v>
      </c>
      <c r="C13" s="391">
        <v>208</v>
      </c>
      <c r="D13" s="109">
        <v>10</v>
      </c>
      <c r="E13" s="109" t="s">
        <v>455</v>
      </c>
      <c r="F13" s="338">
        <v>0.66729262397144518</v>
      </c>
      <c r="G13" s="338">
        <v>1.1428855542082308E-4</v>
      </c>
      <c r="H13" s="338">
        <v>1.130890395626402</v>
      </c>
      <c r="I13" s="339">
        <v>4615245.9348919997</v>
      </c>
      <c r="J13" s="339">
        <v>4350864.3898149999</v>
      </c>
      <c r="K13" s="338">
        <v>2.696830294884919E-2</v>
      </c>
      <c r="L13" s="338">
        <v>0</v>
      </c>
      <c r="M13" s="338">
        <v>0.17714505804770084</v>
      </c>
      <c r="N13" s="227">
        <v>9516694.9688579999</v>
      </c>
      <c r="O13" s="222">
        <f t="shared" si="0"/>
        <v>2.5099522588016773E-3</v>
      </c>
      <c r="P13" s="222">
        <f t="shared" si="1"/>
        <v>4.2988459264904272E-7</v>
      </c>
      <c r="Q13" s="222">
        <f t="shared" si="2"/>
        <v>4.2537273768532991E-3</v>
      </c>
      <c r="R13" s="222">
        <f t="shared" si="3"/>
        <v>1.0143848511265504E-4</v>
      </c>
      <c r="S13" s="222">
        <f t="shared" si="4"/>
        <v>0</v>
      </c>
      <c r="T13" s="222">
        <f t="shared" si="5"/>
        <v>6.6631283279613681E-4</v>
      </c>
    </row>
    <row r="14" spans="1:20" x14ac:dyDescent="0.45">
      <c r="A14" s="2" t="s">
        <v>439</v>
      </c>
      <c r="B14" s="2">
        <v>11158</v>
      </c>
      <c r="C14" s="391">
        <v>136</v>
      </c>
      <c r="D14" s="156">
        <v>11</v>
      </c>
      <c r="E14" s="156" t="s">
        <v>439</v>
      </c>
      <c r="F14" s="340">
        <v>0.56790186854067093</v>
      </c>
      <c r="G14" s="340">
        <v>1.6415620408219092</v>
      </c>
      <c r="H14" s="340">
        <v>1.8383309657980711</v>
      </c>
      <c r="I14" s="341">
        <v>898712.2635</v>
      </c>
      <c r="J14" s="341">
        <v>1086847.275997</v>
      </c>
      <c r="K14" s="340">
        <v>1.4929811803054752E-2</v>
      </c>
      <c r="L14" s="340">
        <v>0.2913631227503381</v>
      </c>
      <c r="M14" s="340">
        <v>2.0531583913335764E-2</v>
      </c>
      <c r="N14" s="227">
        <v>8271419.010644</v>
      </c>
      <c r="O14" s="222">
        <f t="shared" si="0"/>
        <v>1.8565912808116371E-3</v>
      </c>
      <c r="P14" s="222">
        <f t="shared" si="1"/>
        <v>5.3666133899734616E-3</v>
      </c>
      <c r="Q14" s="222">
        <f t="shared" si="2"/>
        <v>6.0098926089416568E-3</v>
      </c>
      <c r="R14" s="222">
        <f t="shared" si="3"/>
        <v>4.8808711422165404E-5</v>
      </c>
      <c r="S14" s="222">
        <f t="shared" si="4"/>
        <v>9.5252765171979401E-4</v>
      </c>
      <c r="T14" s="222">
        <f t="shared" si="5"/>
        <v>6.7122088843808286E-5</v>
      </c>
    </row>
    <row r="15" spans="1:20" x14ac:dyDescent="0.45">
      <c r="A15" s="2" t="s">
        <v>465</v>
      </c>
      <c r="B15" s="2">
        <v>11421</v>
      </c>
      <c r="C15" s="391">
        <v>225</v>
      </c>
      <c r="D15" s="109">
        <v>12</v>
      </c>
      <c r="E15" s="109" t="s">
        <v>465</v>
      </c>
      <c r="F15" s="338">
        <v>0.51711867342472106</v>
      </c>
      <c r="G15" s="338">
        <v>1.326253386104095</v>
      </c>
      <c r="H15" s="338">
        <v>1.016200413629746</v>
      </c>
      <c r="I15" s="339">
        <v>109157.714521</v>
      </c>
      <c r="J15" s="339">
        <v>67627.824364</v>
      </c>
      <c r="K15" s="338">
        <v>2.0540115120214052E-2</v>
      </c>
      <c r="L15" s="338">
        <v>2.7108092615034152E-2</v>
      </c>
      <c r="M15" s="338">
        <v>4.2014924293410992E-2</v>
      </c>
      <c r="N15" s="227">
        <v>1969806.0137819999</v>
      </c>
      <c r="O15" s="222">
        <f t="shared" si="0"/>
        <v>4.0260268493229589E-4</v>
      </c>
      <c r="P15" s="222">
        <f t="shared" si="1"/>
        <v>1.0325544243255549E-3</v>
      </c>
      <c r="Q15" s="222">
        <f t="shared" si="2"/>
        <v>7.9116271753857531E-4</v>
      </c>
      <c r="R15" s="222">
        <f t="shared" si="3"/>
        <v>1.5991504312637142E-5</v>
      </c>
      <c r="S15" s="222">
        <f t="shared" si="4"/>
        <v>2.1105002451231057E-5</v>
      </c>
      <c r="T15" s="222">
        <f t="shared" si="5"/>
        <v>3.2710714574914374E-5</v>
      </c>
    </row>
    <row r="16" spans="1:20" x14ac:dyDescent="0.45">
      <c r="A16" s="2" t="s">
        <v>441</v>
      </c>
      <c r="B16" s="2">
        <v>11168</v>
      </c>
      <c r="C16" s="391">
        <v>139</v>
      </c>
      <c r="D16" s="156">
        <v>13</v>
      </c>
      <c r="E16" s="156" t="s">
        <v>441</v>
      </c>
      <c r="F16" s="340">
        <v>0.51265553857095247</v>
      </c>
      <c r="G16" s="340">
        <v>4.7663267608279138</v>
      </c>
      <c r="H16" s="340">
        <v>1.1048943921262782</v>
      </c>
      <c r="I16" s="341">
        <v>219486.294888</v>
      </c>
      <c r="J16" s="341">
        <v>321496.84179699997</v>
      </c>
      <c r="K16" s="340">
        <v>9.1622230394743358E-3</v>
      </c>
      <c r="L16" s="340">
        <v>0.34088971527387646</v>
      </c>
      <c r="M16" s="340">
        <v>0.16297316480066082</v>
      </c>
      <c r="N16" s="227">
        <v>6615157.0659360001</v>
      </c>
      <c r="O16" s="222">
        <f t="shared" si="0"/>
        <v>1.3403826607534623E-3</v>
      </c>
      <c r="P16" s="222">
        <f t="shared" si="1"/>
        <v>1.2461977419589982E-2</v>
      </c>
      <c r="Q16" s="222">
        <f t="shared" si="2"/>
        <v>2.8888428462083794E-3</v>
      </c>
      <c r="R16" s="222">
        <f t="shared" si="3"/>
        <v>2.3955432004696047E-5</v>
      </c>
      <c r="S16" s="222">
        <f t="shared" si="4"/>
        <v>8.9128592047591762E-4</v>
      </c>
      <c r="T16" s="222">
        <f t="shared" si="5"/>
        <v>4.2610756703390004E-4</v>
      </c>
    </row>
    <row r="17" spans="1:20" x14ac:dyDescent="0.45">
      <c r="A17" s="2" t="s">
        <v>473</v>
      </c>
      <c r="B17" s="2">
        <v>11500</v>
      </c>
      <c r="C17" s="391">
        <v>247</v>
      </c>
      <c r="D17" s="109">
        <v>14</v>
      </c>
      <c r="E17" s="109" t="s">
        <v>473</v>
      </c>
      <c r="F17" s="338">
        <v>0.49224471259847008</v>
      </c>
      <c r="G17" s="338">
        <v>1.682760937054641</v>
      </c>
      <c r="H17" s="338">
        <v>0.59489627227276576</v>
      </c>
      <c r="I17" s="339">
        <v>875656.297181</v>
      </c>
      <c r="J17" s="339">
        <v>875656.297181</v>
      </c>
      <c r="K17" s="338">
        <v>0</v>
      </c>
      <c r="L17" s="338">
        <v>0</v>
      </c>
      <c r="M17" s="338">
        <v>0</v>
      </c>
      <c r="N17" s="227">
        <v>4864692</v>
      </c>
      <c r="O17" s="222">
        <f t="shared" si="0"/>
        <v>9.4645374913077986E-4</v>
      </c>
      <c r="P17" s="222">
        <f t="shared" si="1"/>
        <v>3.2354951856340963E-3</v>
      </c>
      <c r="Q17" s="222">
        <f t="shared" si="2"/>
        <v>1.1438249976607963E-3</v>
      </c>
      <c r="R17" s="222">
        <f t="shared" si="3"/>
        <v>0</v>
      </c>
      <c r="S17" s="222">
        <f t="shared" si="4"/>
        <v>0</v>
      </c>
      <c r="T17" s="222">
        <f t="shared" si="5"/>
        <v>0</v>
      </c>
    </row>
    <row r="18" spans="1:20" x14ac:dyDescent="0.45">
      <c r="A18" s="2" t="s">
        <v>415</v>
      </c>
      <c r="B18" s="2">
        <v>10720</v>
      </c>
      <c r="C18" s="391">
        <v>53</v>
      </c>
      <c r="D18" s="156">
        <v>15</v>
      </c>
      <c r="E18" s="156" t="s">
        <v>415</v>
      </c>
      <c r="F18" s="340">
        <v>0.4871456089550697</v>
      </c>
      <c r="G18" s="340">
        <v>2.3433115868578027</v>
      </c>
      <c r="H18" s="340">
        <v>0.90585590659411952</v>
      </c>
      <c r="I18" s="341">
        <v>538809.21734199999</v>
      </c>
      <c r="J18" s="341">
        <v>741500.98332100001</v>
      </c>
      <c r="K18" s="340">
        <v>2.4420874967154067E-2</v>
      </c>
      <c r="L18" s="340">
        <v>0.10054434738172231</v>
      </c>
      <c r="M18" s="340">
        <v>2.8492256085793324E-2</v>
      </c>
      <c r="N18" s="227">
        <v>5048831.4583769999</v>
      </c>
      <c r="O18" s="222">
        <f t="shared" si="0"/>
        <v>9.7210382642834295E-4</v>
      </c>
      <c r="P18" s="222">
        <f t="shared" si="1"/>
        <v>4.6761011866339967E-3</v>
      </c>
      <c r="Q18" s="222">
        <f t="shared" si="2"/>
        <v>1.8076443199020547E-3</v>
      </c>
      <c r="R18" s="222">
        <f t="shared" si="3"/>
        <v>4.8732094806766801E-5</v>
      </c>
      <c r="S18" s="222">
        <f t="shared" si="4"/>
        <v>2.0063722841547258E-4</v>
      </c>
      <c r="T18" s="222">
        <f t="shared" si="5"/>
        <v>5.685657564272639E-5</v>
      </c>
    </row>
    <row r="19" spans="1:20" x14ac:dyDescent="0.45">
      <c r="A19" s="2" t="s">
        <v>487</v>
      </c>
      <c r="B19" s="2">
        <v>11665</v>
      </c>
      <c r="C19" s="391">
        <v>280</v>
      </c>
      <c r="D19" s="109">
        <v>16</v>
      </c>
      <c r="E19" s="109" t="s">
        <v>642</v>
      </c>
      <c r="F19" s="338">
        <v>0.46514349092063972</v>
      </c>
      <c r="G19" s="338">
        <v>3.9137525582643757</v>
      </c>
      <c r="H19" s="338">
        <v>2.3394416502215893</v>
      </c>
      <c r="I19" s="339">
        <v>88176.325813000003</v>
      </c>
      <c r="J19" s="339">
        <v>28304.282544999998</v>
      </c>
      <c r="K19" s="338">
        <v>5.1199650257299625E-2</v>
      </c>
      <c r="L19" s="338">
        <v>0.1661458494043328</v>
      </c>
      <c r="M19" s="338">
        <v>0.34407600752894185</v>
      </c>
      <c r="N19" s="227">
        <v>1149746.700616</v>
      </c>
      <c r="O19" s="222">
        <f t="shared" si="0"/>
        <v>2.1137426336423736E-4</v>
      </c>
      <c r="P19" s="222">
        <f t="shared" si="1"/>
        <v>1.7785190594748657E-3</v>
      </c>
      <c r="Q19" s="222">
        <f t="shared" si="2"/>
        <v>1.0631079766814857E-3</v>
      </c>
      <c r="R19" s="222">
        <f t="shared" si="3"/>
        <v>2.3266558747760127E-5</v>
      </c>
      <c r="S19" s="222">
        <f t="shared" si="4"/>
        <v>7.5501339295013737E-5</v>
      </c>
      <c r="T19" s="222">
        <f t="shared" si="5"/>
        <v>1.5635779937238006E-4</v>
      </c>
    </row>
    <row r="20" spans="1:20" x14ac:dyDescent="0.45">
      <c r="A20" s="2" t="s">
        <v>417</v>
      </c>
      <c r="B20" s="2">
        <v>10766</v>
      </c>
      <c r="C20" s="391">
        <v>56</v>
      </c>
      <c r="D20" s="156">
        <v>17</v>
      </c>
      <c r="E20" s="156" t="s">
        <v>417</v>
      </c>
      <c r="F20" s="340">
        <v>0.45964595158024907</v>
      </c>
      <c r="G20" s="340">
        <v>3.6224514331716207</v>
      </c>
      <c r="H20" s="340">
        <v>1.4155473169078236</v>
      </c>
      <c r="I20" s="341">
        <v>1080614.5776450001</v>
      </c>
      <c r="J20" s="341">
        <v>1381231.101237</v>
      </c>
      <c r="K20" s="340">
        <v>1.007853636458745E-2</v>
      </c>
      <c r="L20" s="340">
        <v>0.12296154413686987</v>
      </c>
      <c r="M20" s="340">
        <v>8.1527748848592055E-2</v>
      </c>
      <c r="N20" s="227">
        <v>21243376.721909001</v>
      </c>
      <c r="O20" s="222">
        <f t="shared" si="0"/>
        <v>3.8593127772238987E-3</v>
      </c>
      <c r="P20" s="222">
        <f t="shared" si="1"/>
        <v>3.0415090251200608E-2</v>
      </c>
      <c r="Q20" s="222">
        <f t="shared" si="2"/>
        <v>1.1885321361203342E-2</v>
      </c>
      <c r="R20" s="222">
        <f t="shared" si="3"/>
        <v>8.4622140223021634E-5</v>
      </c>
      <c r="S20" s="222">
        <f t="shared" si="4"/>
        <v>1.0324186621531717E-3</v>
      </c>
      <c r="T20" s="222">
        <f t="shared" si="5"/>
        <v>6.8452921590616796E-4</v>
      </c>
    </row>
    <row r="21" spans="1:20" x14ac:dyDescent="0.45">
      <c r="A21" s="2" t="s">
        <v>481</v>
      </c>
      <c r="B21" s="2">
        <v>11569</v>
      </c>
      <c r="C21" s="391">
        <v>263</v>
      </c>
      <c r="D21" s="109">
        <v>18</v>
      </c>
      <c r="E21" s="109" t="s">
        <v>481</v>
      </c>
      <c r="F21" s="338">
        <v>0.42826217051939497</v>
      </c>
      <c r="G21" s="338">
        <v>2.1329316803307599</v>
      </c>
      <c r="H21" s="338">
        <v>0.99259807479163109</v>
      </c>
      <c r="I21" s="339">
        <v>450535.35725100001</v>
      </c>
      <c r="J21" s="339">
        <v>314054.61251800001</v>
      </c>
      <c r="K21" s="338">
        <v>1.5640263431676116E-2</v>
      </c>
      <c r="L21" s="338">
        <v>0</v>
      </c>
      <c r="M21" s="338">
        <v>0.12235977855605852</v>
      </c>
      <c r="N21" s="227">
        <v>4671794.2889069999</v>
      </c>
      <c r="O21" s="222">
        <f t="shared" si="0"/>
        <v>7.9078133929847208E-4</v>
      </c>
      <c r="P21" s="222">
        <f t="shared" si="1"/>
        <v>3.9384346480066069E-3</v>
      </c>
      <c r="Q21" s="222">
        <f t="shared" si="2"/>
        <v>1.8328213160103608E-3</v>
      </c>
      <c r="R21" s="222">
        <f t="shared" si="3"/>
        <v>2.8879572642341612E-5</v>
      </c>
      <c r="S21" s="222">
        <f t="shared" si="4"/>
        <v>0</v>
      </c>
      <c r="T21" s="222">
        <f t="shared" si="5"/>
        <v>2.259359715229445E-4</v>
      </c>
    </row>
    <row r="22" spans="1:20" x14ac:dyDescent="0.45">
      <c r="A22" s="2" t="s">
        <v>420</v>
      </c>
      <c r="B22" s="2">
        <v>10784</v>
      </c>
      <c r="C22" s="391">
        <v>42</v>
      </c>
      <c r="D22" s="156">
        <v>19</v>
      </c>
      <c r="E22" s="156" t="s">
        <v>420</v>
      </c>
      <c r="F22" s="340">
        <v>0.39452829369549658</v>
      </c>
      <c r="G22" s="340">
        <v>1.7874006306847583</v>
      </c>
      <c r="H22" s="340">
        <v>1.2587714149773739</v>
      </c>
      <c r="I22" s="341">
        <v>1458890.4550729999</v>
      </c>
      <c r="J22" s="341">
        <v>1333880.1330339999</v>
      </c>
      <c r="K22" s="340">
        <v>3.1639115057375655E-2</v>
      </c>
      <c r="L22" s="340">
        <v>0.15521849077738023</v>
      </c>
      <c r="M22" s="340">
        <v>0.15980738207347026</v>
      </c>
      <c r="N22" s="227">
        <v>14111148.654271999</v>
      </c>
      <c r="O22" s="222">
        <f t="shared" si="0"/>
        <v>2.2004094850986721E-3</v>
      </c>
      <c r="P22" s="222">
        <f t="shared" si="1"/>
        <v>9.9689004927632774E-3</v>
      </c>
      <c r="Q22" s="222">
        <f t="shared" si="2"/>
        <v>7.020567612889831E-3</v>
      </c>
      <c r="R22" s="222">
        <f t="shared" si="3"/>
        <v>1.7646138435412369E-4</v>
      </c>
      <c r="S22" s="222">
        <f t="shared" si="4"/>
        <v>8.6570277677691144E-4</v>
      </c>
      <c r="T22" s="222">
        <f t="shared" si="5"/>
        <v>8.9129647967568662E-4</v>
      </c>
    </row>
    <row r="23" spans="1:20" x14ac:dyDescent="0.45">
      <c r="A23" s="2" t="s">
        <v>484</v>
      </c>
      <c r="B23" s="2">
        <v>11626</v>
      </c>
      <c r="C23" s="391">
        <v>272</v>
      </c>
      <c r="D23" s="109">
        <v>20</v>
      </c>
      <c r="E23" s="109" t="s">
        <v>484</v>
      </c>
      <c r="F23" s="338">
        <v>0.36742867213275099</v>
      </c>
      <c r="G23" s="338">
        <v>1.4864921710434753</v>
      </c>
      <c r="H23" s="338">
        <v>0.47173481572432346</v>
      </c>
      <c r="I23" s="339">
        <v>1614598.973149</v>
      </c>
      <c r="J23" s="339">
        <v>1573307.348309</v>
      </c>
      <c r="K23" s="338">
        <v>3.2246680171198346E-3</v>
      </c>
      <c r="L23" s="338">
        <v>0</v>
      </c>
      <c r="M23" s="338">
        <v>0.13815253571876474</v>
      </c>
      <c r="N23" s="227">
        <v>7674977.5785360001</v>
      </c>
      <c r="O23" s="222">
        <f t="shared" si="0"/>
        <v>1.1145848763194955E-3</v>
      </c>
      <c r="P23" s="222">
        <f t="shared" si="1"/>
        <v>4.5092335418336245E-3</v>
      </c>
      <c r="Q23" s="222">
        <f t="shared" si="2"/>
        <v>1.4309947239221688E-3</v>
      </c>
      <c r="R23" s="222">
        <f t="shared" si="3"/>
        <v>9.7819426616069338E-6</v>
      </c>
      <c r="S23" s="222">
        <f t="shared" si="4"/>
        <v>0</v>
      </c>
      <c r="T23" s="222">
        <f t="shared" si="5"/>
        <v>4.1908195689663145E-4</v>
      </c>
    </row>
    <row r="24" spans="1:20" x14ac:dyDescent="0.45">
      <c r="A24" s="2" t="s">
        <v>468</v>
      </c>
      <c r="B24" s="2">
        <v>11416</v>
      </c>
      <c r="C24" s="391">
        <v>231</v>
      </c>
      <c r="D24" s="156">
        <v>21</v>
      </c>
      <c r="E24" s="156" t="s">
        <v>468</v>
      </c>
      <c r="F24" s="340">
        <v>0.36130949940378382</v>
      </c>
      <c r="G24" s="340">
        <v>2.078245238595128</v>
      </c>
      <c r="H24" s="340">
        <v>5.1735448016750903E-2</v>
      </c>
      <c r="I24" s="341">
        <v>4304357.4475210002</v>
      </c>
      <c r="J24" s="341">
        <v>7317459.2204649998</v>
      </c>
      <c r="K24" s="340">
        <v>2.4164366247153925E-2</v>
      </c>
      <c r="L24" s="340">
        <v>4.3118094191624483E-2</v>
      </c>
      <c r="M24" s="340">
        <v>0</v>
      </c>
      <c r="N24" s="227">
        <v>59163785.821569003</v>
      </c>
      <c r="O24" s="222">
        <f t="shared" si="0"/>
        <v>8.448864077944318E-3</v>
      </c>
      <c r="P24" s="222">
        <f t="shared" si="1"/>
        <v>4.8597702442088934E-2</v>
      </c>
      <c r="Q24" s="222">
        <f t="shared" si="2"/>
        <v>1.2097821093172861E-3</v>
      </c>
      <c r="R24" s="222">
        <f t="shared" si="3"/>
        <v>5.6505972383445963E-4</v>
      </c>
      <c r="S24" s="222">
        <f t="shared" si="4"/>
        <v>1.0082738420279145E-3</v>
      </c>
      <c r="T24" s="222">
        <f t="shared" si="5"/>
        <v>0</v>
      </c>
    </row>
    <row r="25" spans="1:20" x14ac:dyDescent="0.45">
      <c r="A25" s="2" t="s">
        <v>448</v>
      </c>
      <c r="B25" s="2">
        <v>11310</v>
      </c>
      <c r="C25" s="391">
        <v>183</v>
      </c>
      <c r="D25" s="109">
        <v>22</v>
      </c>
      <c r="E25" s="109" t="s">
        <v>448</v>
      </c>
      <c r="F25" s="338">
        <v>0.34806324954447204</v>
      </c>
      <c r="G25" s="338">
        <v>1.5434460376386518</v>
      </c>
      <c r="H25" s="338">
        <v>0.78249656211071317</v>
      </c>
      <c r="I25" s="339">
        <v>6772102.7836769996</v>
      </c>
      <c r="J25" s="339">
        <v>9321927.9317409992</v>
      </c>
      <c r="K25" s="338">
        <v>3.1225310246220984E-2</v>
      </c>
      <c r="L25" s="338">
        <v>0.28761373349976904</v>
      </c>
      <c r="M25" s="338">
        <v>8.9652867186722704E-2</v>
      </c>
      <c r="N25" s="227">
        <v>95739143</v>
      </c>
      <c r="O25" s="222">
        <f t="shared" si="0"/>
        <v>1.3170755670649223E-2</v>
      </c>
      <c r="P25" s="222">
        <f t="shared" si="1"/>
        <v>5.8404185673652957E-2</v>
      </c>
      <c r="Q25" s="222">
        <f t="shared" si="2"/>
        <v>2.9609765024521471E-2</v>
      </c>
      <c r="R25" s="222">
        <f t="shared" si="3"/>
        <v>1.1815695352250899E-3</v>
      </c>
      <c r="S25" s="222">
        <f t="shared" si="4"/>
        <v>1.0883338635740321E-2</v>
      </c>
      <c r="T25" s="222">
        <f t="shared" si="5"/>
        <v>3.3924753918572474E-3</v>
      </c>
    </row>
    <row r="26" spans="1:20" x14ac:dyDescent="0.45">
      <c r="A26" s="2" t="s">
        <v>424</v>
      </c>
      <c r="B26" s="2">
        <v>10895</v>
      </c>
      <c r="C26" s="391">
        <v>102</v>
      </c>
      <c r="D26" s="156">
        <v>23</v>
      </c>
      <c r="E26" s="156" t="s">
        <v>424</v>
      </c>
      <c r="F26" s="340">
        <v>0.34161109256426248</v>
      </c>
      <c r="G26" s="340">
        <v>2.8087167466497225</v>
      </c>
      <c r="H26" s="340">
        <v>0.43304393743023889</v>
      </c>
      <c r="I26" s="341">
        <v>654528.30787000002</v>
      </c>
      <c r="J26" s="341">
        <v>181731.67041200001</v>
      </c>
      <c r="K26" s="340">
        <v>2.1352917823706137E-3</v>
      </c>
      <c r="L26" s="340">
        <v>2.4917345515598571E-2</v>
      </c>
      <c r="M26" s="340">
        <v>5.4540748697482516E-2</v>
      </c>
      <c r="N26" s="227">
        <v>4614392</v>
      </c>
      <c r="O26" s="222">
        <f t="shared" si="0"/>
        <v>6.2303068586808206E-4</v>
      </c>
      <c r="P26" s="222">
        <f t="shared" si="1"/>
        <v>5.1225406878295607E-3</v>
      </c>
      <c r="Q26" s="222">
        <f t="shared" si="2"/>
        <v>7.8978600877084506E-4</v>
      </c>
      <c r="R26" s="222">
        <f t="shared" si="3"/>
        <v>3.8943474982405102E-6</v>
      </c>
      <c r="S26" s="222">
        <f t="shared" si="4"/>
        <v>4.5444282122293775E-5</v>
      </c>
      <c r="T26" s="222">
        <f t="shared" si="5"/>
        <v>9.9471477385819823E-5</v>
      </c>
    </row>
    <row r="27" spans="1:20" x14ac:dyDescent="0.45">
      <c r="A27" s="2" t="s">
        <v>437</v>
      </c>
      <c r="B27" s="2">
        <v>11145</v>
      </c>
      <c r="C27" s="391">
        <v>132</v>
      </c>
      <c r="D27" s="109">
        <v>24</v>
      </c>
      <c r="E27" s="109" t="s">
        <v>437</v>
      </c>
      <c r="F27" s="338">
        <v>0.33379265611401854</v>
      </c>
      <c r="G27" s="338">
        <v>1.5271360432882033</v>
      </c>
      <c r="H27" s="338">
        <v>1.1132514697189613</v>
      </c>
      <c r="I27" s="339">
        <v>7796304.7050090004</v>
      </c>
      <c r="J27" s="339">
        <v>13620777.793195</v>
      </c>
      <c r="K27" s="338">
        <v>3.3889445335741286E-2</v>
      </c>
      <c r="L27" s="338">
        <v>0.1176322083981949</v>
      </c>
      <c r="M27" s="338">
        <v>7.7950014746686558E-2</v>
      </c>
      <c r="N27" s="227">
        <v>109069978.526812</v>
      </c>
      <c r="O27" s="222">
        <f t="shared" si="0"/>
        <v>1.4389476431728457E-2</v>
      </c>
      <c r="P27" s="222">
        <f t="shared" si="1"/>
        <v>6.5833348039366177E-2</v>
      </c>
      <c r="Q27" s="222">
        <f t="shared" si="2"/>
        <v>4.7991187021910311E-2</v>
      </c>
      <c r="R27" s="222">
        <f t="shared" si="3"/>
        <v>1.4609409943891179E-3</v>
      </c>
      <c r="S27" s="222">
        <f t="shared" si="4"/>
        <v>5.0710099798594926E-3</v>
      </c>
      <c r="T27" s="222">
        <f t="shared" si="5"/>
        <v>3.360349245272759E-3</v>
      </c>
    </row>
    <row r="28" spans="1:20" x14ac:dyDescent="0.45">
      <c r="A28" s="2" t="s">
        <v>423</v>
      </c>
      <c r="B28" s="2">
        <v>10883</v>
      </c>
      <c r="C28" s="391">
        <v>16</v>
      </c>
      <c r="D28" s="156">
        <v>25</v>
      </c>
      <c r="E28" s="156" t="s">
        <v>423</v>
      </c>
      <c r="F28" s="340">
        <v>0.32375131518193984</v>
      </c>
      <c r="G28" s="340">
        <v>2.2697842206585648</v>
      </c>
      <c r="H28" s="340">
        <v>1.3775902256035728</v>
      </c>
      <c r="I28" s="341">
        <v>3575440.8643169999</v>
      </c>
      <c r="J28" s="341">
        <v>3534804.3369459999</v>
      </c>
      <c r="K28" s="340">
        <v>4.0653634883264901E-3</v>
      </c>
      <c r="L28" s="340">
        <v>0.26710282545301478</v>
      </c>
      <c r="M28" s="340">
        <v>0.14480414262412974</v>
      </c>
      <c r="N28" s="227">
        <v>40473242.830169</v>
      </c>
      <c r="O28" s="222">
        <f t="shared" si="0"/>
        <v>5.1789596955401839E-3</v>
      </c>
      <c r="P28" s="222">
        <f t="shared" si="1"/>
        <v>3.6309106542957888E-2</v>
      </c>
      <c r="Q28" s="222">
        <f t="shared" si="2"/>
        <v>2.2036927483558229E-2</v>
      </c>
      <c r="R28" s="222">
        <f t="shared" si="3"/>
        <v>6.5032488414546014E-5</v>
      </c>
      <c r="S28" s="222">
        <f t="shared" si="4"/>
        <v>4.2727695694724241E-3</v>
      </c>
      <c r="T28" s="222">
        <f t="shared" si="5"/>
        <v>2.3163915735019531E-3</v>
      </c>
    </row>
    <row r="29" spans="1:20" x14ac:dyDescent="0.45">
      <c r="B29" s="2">
        <v>11698</v>
      </c>
      <c r="C29" s="391">
        <v>295</v>
      </c>
      <c r="D29" s="109">
        <v>26</v>
      </c>
      <c r="E29" s="109" t="s">
        <v>643</v>
      </c>
      <c r="F29" s="338">
        <v>0.30750022528230025</v>
      </c>
      <c r="G29" s="338">
        <v>6.5324997855513045</v>
      </c>
      <c r="H29" s="338">
        <v>0.27334437029285114</v>
      </c>
      <c r="I29" s="339">
        <v>332070.45562700002</v>
      </c>
      <c r="J29" s="339">
        <v>1650617.6285699999</v>
      </c>
      <c r="K29" s="338">
        <v>4.4551770984246675E-2</v>
      </c>
      <c r="L29" s="338">
        <v>1.9954541125923435</v>
      </c>
      <c r="M29" s="338">
        <v>0.10581334662647512</v>
      </c>
      <c r="N29" s="227">
        <v>19951225.099181999</v>
      </c>
      <c r="O29" s="222">
        <f t="shared" si="0"/>
        <v>2.4248115612544637E-3</v>
      </c>
      <c r="P29" s="222">
        <f t="shared" si="1"/>
        <v>5.1512420809952698E-2</v>
      </c>
      <c r="Q29" s="222">
        <f t="shared" si="2"/>
        <v>2.1554735079671434E-3</v>
      </c>
      <c r="R29" s="222">
        <f t="shared" si="3"/>
        <v>3.5131567548539515E-4</v>
      </c>
      <c r="S29" s="222">
        <f t="shared" si="4"/>
        <v>1.5735273682237497E-2</v>
      </c>
      <c r="T29" s="222">
        <f t="shared" si="5"/>
        <v>8.3439752279645398E-4</v>
      </c>
    </row>
    <row r="30" spans="1:20" x14ac:dyDescent="0.45">
      <c r="A30" s="2" t="s">
        <v>450</v>
      </c>
      <c r="B30" s="2">
        <v>11338</v>
      </c>
      <c r="C30" s="391">
        <v>195</v>
      </c>
      <c r="D30" s="156">
        <v>27</v>
      </c>
      <c r="E30" s="156" t="s">
        <v>450</v>
      </c>
      <c r="F30" s="340">
        <v>0.30490104661044798</v>
      </c>
      <c r="G30" s="340">
        <v>1.0253255076678844</v>
      </c>
      <c r="H30" s="340">
        <v>0.56329991196143148</v>
      </c>
      <c r="I30" s="341">
        <v>2908219.6675559999</v>
      </c>
      <c r="J30" s="341">
        <v>3673019.4731259998</v>
      </c>
      <c r="K30" s="340">
        <v>9.8995022868049697E-3</v>
      </c>
      <c r="L30" s="340">
        <v>8.9622810523720384E-2</v>
      </c>
      <c r="M30" s="340">
        <v>5.4845552177694851E-2</v>
      </c>
      <c r="N30" s="227">
        <v>36912033.122666001</v>
      </c>
      <c r="O30" s="222">
        <f t="shared" si="0"/>
        <v>4.4482569831332001E-3</v>
      </c>
      <c r="P30" s="222">
        <f t="shared" si="1"/>
        <v>1.4958660851352987E-2</v>
      </c>
      <c r="Q30" s="222">
        <f t="shared" si="2"/>
        <v>8.21808516184638E-3</v>
      </c>
      <c r="R30" s="222">
        <f t="shared" si="3"/>
        <v>1.4442564453733933E-4</v>
      </c>
      <c r="S30" s="222">
        <f t="shared" si="4"/>
        <v>1.3075235299848324E-3</v>
      </c>
      <c r="T30" s="222">
        <f t="shared" si="5"/>
        <v>8.0015176458193057E-4</v>
      </c>
    </row>
    <row r="31" spans="1:20" x14ac:dyDescent="0.45">
      <c r="A31" s="2" t="s">
        <v>446</v>
      </c>
      <c r="B31" s="2">
        <v>11290</v>
      </c>
      <c r="C31" s="391">
        <v>175</v>
      </c>
      <c r="D31" s="109">
        <v>28</v>
      </c>
      <c r="E31" s="109" t="s">
        <v>446</v>
      </c>
      <c r="F31" s="338">
        <v>0.28950232374926677</v>
      </c>
      <c r="G31" s="338">
        <v>6.8884605715243442E-3</v>
      </c>
      <c r="H31" s="338">
        <v>2.0179334618285426E-2</v>
      </c>
      <c r="I31" s="339">
        <v>5976.0310900000004</v>
      </c>
      <c r="J31" s="339">
        <v>5293.8446089999998</v>
      </c>
      <c r="K31" s="338">
        <v>1.0120144671274714E-4</v>
      </c>
      <c r="L31" s="338">
        <v>0</v>
      </c>
      <c r="M31" s="338">
        <v>0</v>
      </c>
      <c r="N31" s="227">
        <v>62353.464764999997</v>
      </c>
      <c r="O31" s="222">
        <f t="shared" si="0"/>
        <v>7.1346986088215632E-6</v>
      </c>
      <c r="P31" s="222">
        <f t="shared" si="1"/>
        <v>1.6976406068209119E-7</v>
      </c>
      <c r="Q31" s="222">
        <f t="shared" si="2"/>
        <v>4.9731369601274394E-7</v>
      </c>
      <c r="R31" s="222">
        <f t="shared" si="3"/>
        <v>2.4940795352562186E-9</v>
      </c>
      <c r="S31" s="222">
        <f t="shared" si="4"/>
        <v>0</v>
      </c>
      <c r="T31" s="222">
        <f t="shared" si="5"/>
        <v>0</v>
      </c>
    </row>
    <row r="32" spans="1:20" x14ac:dyDescent="0.45">
      <c r="A32" s="2" t="s">
        <v>452</v>
      </c>
      <c r="B32" s="2">
        <v>11323</v>
      </c>
      <c r="C32" s="391">
        <v>197</v>
      </c>
      <c r="D32" s="156">
        <v>29</v>
      </c>
      <c r="E32" s="156" t="s">
        <v>452</v>
      </c>
      <c r="F32" s="340">
        <v>0.28865333798725379</v>
      </c>
      <c r="G32" s="340">
        <v>6.1430535337344052</v>
      </c>
      <c r="H32" s="340">
        <v>1.0400449411734394</v>
      </c>
      <c r="I32" s="341">
        <v>142404.70574500001</v>
      </c>
      <c r="J32" s="341">
        <v>16670.264539</v>
      </c>
      <c r="K32" s="340">
        <v>3.0190398258680508E-2</v>
      </c>
      <c r="L32" s="340">
        <v>3.5456808844608105E-2</v>
      </c>
      <c r="M32" s="340">
        <v>5.2797590777140496E-2</v>
      </c>
      <c r="N32" s="227">
        <v>2718815.5482029999</v>
      </c>
      <c r="O32" s="222">
        <f t="shared" si="0"/>
        <v>3.1018394568263334E-4</v>
      </c>
      <c r="P32" s="222">
        <f t="shared" si="1"/>
        <v>6.6012629437097398E-3</v>
      </c>
      <c r="Q32" s="222">
        <f t="shared" si="2"/>
        <v>1.1176217319707044E-3</v>
      </c>
      <c r="R32" s="222">
        <f t="shared" si="3"/>
        <v>3.244229538070036E-5</v>
      </c>
      <c r="S32" s="222">
        <f t="shared" si="4"/>
        <v>3.8101526715139128E-5</v>
      </c>
      <c r="T32" s="222">
        <f t="shared" si="5"/>
        <v>5.6735754881565289E-5</v>
      </c>
    </row>
    <row r="33" spans="1:20" x14ac:dyDescent="0.45">
      <c r="A33" s="2" t="s">
        <v>474</v>
      </c>
      <c r="B33" s="2">
        <v>11499</v>
      </c>
      <c r="C33" s="391">
        <v>249</v>
      </c>
      <c r="D33" s="109">
        <v>30</v>
      </c>
      <c r="E33" s="109" t="s">
        <v>474</v>
      </c>
      <c r="F33" s="338">
        <v>0.28599320952225726</v>
      </c>
      <c r="G33" s="338">
        <v>2.7643462375624104</v>
      </c>
      <c r="H33" s="338">
        <v>0.67382647021959419</v>
      </c>
      <c r="I33" s="339">
        <v>93551.909109999993</v>
      </c>
      <c r="J33" s="339">
        <v>89783.098576000004</v>
      </c>
      <c r="K33" s="338">
        <v>4.4935273212077191E-5</v>
      </c>
      <c r="L33" s="338">
        <v>0.26367548311888706</v>
      </c>
      <c r="M33" s="338">
        <v>0.21730315197041905</v>
      </c>
      <c r="N33" s="227">
        <v>1510242.8367999999</v>
      </c>
      <c r="O33" s="222">
        <f t="shared" si="0"/>
        <v>1.7071256716251062E-4</v>
      </c>
      <c r="P33" s="222">
        <f t="shared" si="1"/>
        <v>1.6500693968525167E-3</v>
      </c>
      <c r="Q33" s="222">
        <f t="shared" si="2"/>
        <v>4.0221460763140154E-4</v>
      </c>
      <c r="R33" s="222">
        <f t="shared" si="3"/>
        <v>2.6822370569555425E-8</v>
      </c>
      <c r="S33" s="222">
        <f t="shared" si="4"/>
        <v>1.5739086496575487E-4</v>
      </c>
      <c r="T33" s="222">
        <f t="shared" si="5"/>
        <v>1.2971069833211688E-4</v>
      </c>
    </row>
    <row r="34" spans="1:20" x14ac:dyDescent="0.45">
      <c r="A34" s="2" t="s">
        <v>477</v>
      </c>
      <c r="B34" s="2">
        <v>11521</v>
      </c>
      <c r="C34" s="391">
        <v>255</v>
      </c>
      <c r="D34" s="156">
        <v>31</v>
      </c>
      <c r="E34" s="156" t="s">
        <v>477</v>
      </c>
      <c r="F34" s="340">
        <v>0.27511706799632901</v>
      </c>
      <c r="G34" s="340">
        <v>0.88218857522147864</v>
      </c>
      <c r="H34" s="340">
        <v>0.96753542304462081</v>
      </c>
      <c r="I34" s="341">
        <v>79555.655568000002</v>
      </c>
      <c r="J34" s="341">
        <v>105712.339626</v>
      </c>
      <c r="K34" s="340">
        <v>9.2951718038968515E-3</v>
      </c>
      <c r="L34" s="340">
        <v>6.5158352531241928E-2</v>
      </c>
      <c r="M34" s="340">
        <v>4.451162937716964E-2</v>
      </c>
      <c r="N34" s="227">
        <v>2734862.7918810002</v>
      </c>
      <c r="O34" s="222">
        <f t="shared" si="0"/>
        <v>2.9738294930480578E-4</v>
      </c>
      <c r="P34" s="222">
        <f t="shared" si="1"/>
        <v>9.5358620333169748E-4</v>
      </c>
      <c r="Q34" s="222">
        <f t="shared" si="2"/>
        <v>1.0458403753623952E-3</v>
      </c>
      <c r="R34" s="222">
        <f t="shared" si="3"/>
        <v>1.0047452255396245E-5</v>
      </c>
      <c r="S34" s="222">
        <f t="shared" si="4"/>
        <v>7.0431773603524804E-5</v>
      </c>
      <c r="T34" s="222">
        <f t="shared" si="5"/>
        <v>4.8114061839019637E-5</v>
      </c>
    </row>
    <row r="35" spans="1:20" x14ac:dyDescent="0.45">
      <c r="A35" s="2" t="s">
        <v>419</v>
      </c>
      <c r="B35" s="2">
        <v>10778</v>
      </c>
      <c r="C35" s="391">
        <v>2</v>
      </c>
      <c r="D35" s="109">
        <v>32</v>
      </c>
      <c r="E35" s="109" t="s">
        <v>419</v>
      </c>
      <c r="F35" s="338">
        <v>0.27402705887121415</v>
      </c>
      <c r="G35" s="338">
        <v>2.2661245530460801</v>
      </c>
      <c r="H35" s="338">
        <v>1.7821910262850786</v>
      </c>
      <c r="I35" s="339">
        <v>534400.24840499996</v>
      </c>
      <c r="J35" s="339">
        <v>443806.50793899997</v>
      </c>
      <c r="K35" s="338">
        <v>9.4920816915540103E-5</v>
      </c>
      <c r="L35" s="338">
        <v>1.48770145071978E-2</v>
      </c>
      <c r="M35" s="338">
        <v>5.3671797166090274E-2</v>
      </c>
      <c r="N35" s="227">
        <v>2928536.8431799999</v>
      </c>
      <c r="O35" s="222">
        <f t="shared" si="0"/>
        <v>3.1718097427385172E-4</v>
      </c>
      <c r="P35" s="222">
        <f t="shared" si="1"/>
        <v>2.6229949572201083E-3</v>
      </c>
      <c r="Q35" s="222">
        <f t="shared" si="2"/>
        <v>2.0628513417168884E-3</v>
      </c>
      <c r="R35" s="222">
        <f t="shared" si="3"/>
        <v>1.0986899363938539E-7</v>
      </c>
      <c r="S35" s="222">
        <f t="shared" si="4"/>
        <v>1.721985403600926E-5</v>
      </c>
      <c r="T35" s="222">
        <f t="shared" si="5"/>
        <v>6.212405806307532E-5</v>
      </c>
    </row>
    <row r="36" spans="1:20" x14ac:dyDescent="0.45">
      <c r="A36" s="2" t="s">
        <v>462</v>
      </c>
      <c r="B36" s="2">
        <v>11409</v>
      </c>
      <c r="C36" s="391">
        <v>219</v>
      </c>
      <c r="D36" s="156">
        <v>33</v>
      </c>
      <c r="E36" s="156" t="s">
        <v>462</v>
      </c>
      <c r="F36" s="340">
        <v>0.2717617201934665</v>
      </c>
      <c r="G36" s="340">
        <v>3.1381191920889551</v>
      </c>
      <c r="H36" s="340">
        <v>2.125791894949471</v>
      </c>
      <c r="I36" s="341">
        <v>654122.29005900002</v>
      </c>
      <c r="J36" s="341">
        <v>390868.61741599999</v>
      </c>
      <c r="K36" s="340">
        <v>1.8596935646983333E-2</v>
      </c>
      <c r="L36" s="340">
        <v>0.26491177832848095</v>
      </c>
      <c r="M36" s="340">
        <v>0.34625221133902034</v>
      </c>
      <c r="N36" s="227">
        <v>12648659.697818</v>
      </c>
      <c r="O36" s="222">
        <f t="shared" ref="O36:O67" si="6">$N36/$N$88*F36</f>
        <v>1.3586130393212449E-3</v>
      </c>
      <c r="P36" s="222">
        <f t="shared" ref="P36:P67" si="7">$N36/$N$88*G36</f>
        <v>1.5688337747792946E-2</v>
      </c>
      <c r="Q36" s="222">
        <f t="shared" ref="Q36:Q67" si="8">$N36/$N$88*H36</f>
        <v>1.0627429739941732E-2</v>
      </c>
      <c r="R36" s="222">
        <f t="shared" ref="R36:R67" si="9">$N36/$N$88*K36</f>
        <v>9.2971295749168782E-5</v>
      </c>
      <c r="S36" s="222">
        <f t="shared" ref="S36:S67" si="10">$N36/$N$88*L36</f>
        <v>1.3243682592626823E-3</v>
      </c>
      <c r="T36" s="222">
        <f t="shared" ref="T36:T67" si="11">$N36/$N$88*M36</f>
        <v>1.7310118911674376E-3</v>
      </c>
    </row>
    <row r="37" spans="1:20" x14ac:dyDescent="0.45">
      <c r="A37" s="2" t="s">
        <v>460</v>
      </c>
      <c r="B37" s="2">
        <v>11394</v>
      </c>
      <c r="C37" s="391">
        <v>217</v>
      </c>
      <c r="D37" s="109">
        <v>34</v>
      </c>
      <c r="E37" s="109" t="s">
        <v>460</v>
      </c>
      <c r="F37" s="338">
        <v>0.27139097564357234</v>
      </c>
      <c r="G37" s="338">
        <v>0.68422418619373526</v>
      </c>
      <c r="H37" s="338">
        <v>0.674065390343357</v>
      </c>
      <c r="I37" s="339">
        <v>401730.54704899999</v>
      </c>
      <c r="J37" s="339">
        <v>362315.03013899998</v>
      </c>
      <c r="K37" s="338">
        <v>6.542756811253686E-3</v>
      </c>
      <c r="L37" s="338">
        <v>3.4922427538818683E-2</v>
      </c>
      <c r="M37" s="338">
        <v>1.7932425094058367E-2</v>
      </c>
      <c r="N37" s="227">
        <v>4669050.1698789997</v>
      </c>
      <c r="O37" s="222">
        <f t="shared" si="6"/>
        <v>5.0082607284271082E-4</v>
      </c>
      <c r="P37" s="222">
        <f t="shared" si="7"/>
        <v>1.2626702538755703E-3</v>
      </c>
      <c r="Q37" s="222">
        <f t="shared" si="8"/>
        <v>1.2439231683525876E-3</v>
      </c>
      <c r="R37" s="222">
        <f t="shared" si="9"/>
        <v>1.2074031539090673E-5</v>
      </c>
      <c r="S37" s="222">
        <f t="shared" si="10"/>
        <v>6.4445997870507792E-5</v>
      </c>
      <c r="T37" s="222">
        <f t="shared" si="11"/>
        <v>3.3092574338943532E-5</v>
      </c>
    </row>
    <row r="38" spans="1:20" x14ac:dyDescent="0.45">
      <c r="A38" s="2" t="s">
        <v>430</v>
      </c>
      <c r="B38" s="2">
        <v>11008</v>
      </c>
      <c r="C38" s="391">
        <v>113</v>
      </c>
      <c r="D38" s="156">
        <v>35</v>
      </c>
      <c r="E38" s="156" t="s">
        <v>430</v>
      </c>
      <c r="F38" s="340">
        <v>0.27114404679365972</v>
      </c>
      <c r="G38" s="340">
        <v>1.8396675468090511</v>
      </c>
      <c r="H38" s="340">
        <v>1.5897977699457895</v>
      </c>
      <c r="I38" s="341">
        <v>5512490.9887739997</v>
      </c>
      <c r="J38" s="341">
        <v>6064592.5752219995</v>
      </c>
      <c r="K38" s="340">
        <v>2.2946141731870071E-2</v>
      </c>
      <c r="L38" s="340">
        <v>8.3184423355570122E-2</v>
      </c>
      <c r="M38" s="340">
        <v>8.2179354728427842E-2</v>
      </c>
      <c r="N38" s="227">
        <v>50220058.100629002</v>
      </c>
      <c r="O38" s="222">
        <f t="shared" si="6"/>
        <v>5.3819575946468922E-3</v>
      </c>
      <c r="P38" s="222">
        <f t="shared" si="7"/>
        <v>3.651569282916637E-2</v>
      </c>
      <c r="Q38" s="222">
        <f t="shared" si="8"/>
        <v>3.1556009741286008E-2</v>
      </c>
      <c r="R38" s="222">
        <f t="shared" si="9"/>
        <v>4.5545960983484838E-4</v>
      </c>
      <c r="S38" s="222">
        <f t="shared" si="10"/>
        <v>1.6511335739394946E-3</v>
      </c>
      <c r="T38" s="222">
        <f t="shared" si="11"/>
        <v>1.6311838948115361E-3</v>
      </c>
    </row>
    <row r="39" spans="1:20" x14ac:dyDescent="0.45">
      <c r="A39" s="2" t="s">
        <v>457</v>
      </c>
      <c r="B39" s="2">
        <v>11383</v>
      </c>
      <c r="C39" s="391">
        <v>214</v>
      </c>
      <c r="D39" s="109">
        <v>36</v>
      </c>
      <c r="E39" s="109" t="s">
        <v>457</v>
      </c>
      <c r="F39" s="338">
        <v>0.27084347923467345</v>
      </c>
      <c r="G39" s="338">
        <v>1.2108639161352694</v>
      </c>
      <c r="H39" s="338">
        <v>1.1966390836163241</v>
      </c>
      <c r="I39" s="339">
        <v>5329770.874206</v>
      </c>
      <c r="J39" s="339">
        <v>6885460.9064830001</v>
      </c>
      <c r="K39" s="338">
        <v>2.9658883300816639E-2</v>
      </c>
      <c r="L39" s="338">
        <v>7.1278612813505213E-2</v>
      </c>
      <c r="M39" s="338">
        <v>6.6321922144230799E-2</v>
      </c>
      <c r="N39" s="227">
        <v>40378417.975979999</v>
      </c>
      <c r="O39" s="222">
        <f t="shared" si="6"/>
        <v>4.3224568903163533E-3</v>
      </c>
      <c r="P39" s="222">
        <f t="shared" si="7"/>
        <v>1.9324471433921426E-2</v>
      </c>
      <c r="Q39" s="222">
        <f t="shared" si="8"/>
        <v>1.9097453875629628E-2</v>
      </c>
      <c r="R39" s="222">
        <f t="shared" si="9"/>
        <v>4.7333332463811965E-4</v>
      </c>
      <c r="S39" s="222">
        <f t="shared" si="10"/>
        <v>1.1375527000263266E-3</v>
      </c>
      <c r="T39" s="222">
        <f t="shared" si="11"/>
        <v>1.058447669338074E-3</v>
      </c>
    </row>
    <row r="40" spans="1:20" x14ac:dyDescent="0.45">
      <c r="A40" s="2" t="s">
        <v>414</v>
      </c>
      <c r="B40" s="2">
        <v>10639</v>
      </c>
      <c r="C40" s="391">
        <v>11</v>
      </c>
      <c r="D40" s="156">
        <v>37</v>
      </c>
      <c r="E40" s="156" t="s">
        <v>414</v>
      </c>
      <c r="F40" s="340">
        <v>0.25487239424450614</v>
      </c>
      <c r="G40" s="340">
        <v>1.9698731129819289</v>
      </c>
      <c r="H40" s="340">
        <v>1.2649387611257485</v>
      </c>
      <c r="I40" s="341">
        <v>3079455.5969400001</v>
      </c>
      <c r="J40" s="341">
        <v>2814958.819563</v>
      </c>
      <c r="K40" s="340">
        <v>2.8273258969761391E-3</v>
      </c>
      <c r="L40" s="340">
        <v>0.25026910328137364</v>
      </c>
      <c r="M40" s="340">
        <v>9.884870479758176E-2</v>
      </c>
      <c r="N40" s="227">
        <v>38668230.752285004</v>
      </c>
      <c r="O40" s="222">
        <f t="shared" si="6"/>
        <v>3.8952926144443061E-3</v>
      </c>
      <c r="P40" s="222">
        <f t="shared" si="7"/>
        <v>3.0106172193092744E-2</v>
      </c>
      <c r="Q40" s="222">
        <f t="shared" si="8"/>
        <v>1.9332445275381832E-2</v>
      </c>
      <c r="R40" s="222">
        <f t="shared" si="9"/>
        <v>4.3210884873443576E-5</v>
      </c>
      <c r="S40" s="222">
        <f t="shared" si="10"/>
        <v>3.8249391132580365E-3</v>
      </c>
      <c r="T40" s="222">
        <f t="shared" si="11"/>
        <v>1.5107349341883676E-3</v>
      </c>
    </row>
    <row r="41" spans="1:20" x14ac:dyDescent="0.45">
      <c r="A41" s="2" t="s">
        <v>478</v>
      </c>
      <c r="B41" s="2">
        <v>11518</v>
      </c>
      <c r="C41" s="391">
        <v>259</v>
      </c>
      <c r="D41" s="109">
        <v>38</v>
      </c>
      <c r="E41" s="109" t="s">
        <v>478</v>
      </c>
      <c r="F41" s="338">
        <v>0.2511979141160004</v>
      </c>
      <c r="G41" s="338">
        <v>0.36741493655369928</v>
      </c>
      <c r="H41" s="338">
        <v>0.13448640180596819</v>
      </c>
      <c r="I41" s="339">
        <v>4178.6589610000001</v>
      </c>
      <c r="J41" s="339">
        <v>7319.8526320000001</v>
      </c>
      <c r="K41" s="338">
        <v>1.1083103729632995E-2</v>
      </c>
      <c r="L41" s="338">
        <v>0</v>
      </c>
      <c r="M41" s="338">
        <v>0</v>
      </c>
      <c r="N41" s="227">
        <v>1936754.279267</v>
      </c>
      <c r="O41" s="222">
        <f t="shared" si="6"/>
        <v>1.9228860121187386E-4</v>
      </c>
      <c r="P41" s="222">
        <f t="shared" si="7"/>
        <v>2.8125115792814652E-4</v>
      </c>
      <c r="Q41" s="222">
        <f t="shared" si="8"/>
        <v>1.0294751919534529E-4</v>
      </c>
      <c r="R41" s="222">
        <f t="shared" si="9"/>
        <v>8.4839658034464712E-6</v>
      </c>
      <c r="S41" s="222">
        <f t="shared" si="10"/>
        <v>0</v>
      </c>
      <c r="T41" s="222">
        <f t="shared" si="11"/>
        <v>0</v>
      </c>
    </row>
    <row r="42" spans="1:20" x14ac:dyDescent="0.45">
      <c r="A42" s="2" t="s">
        <v>486</v>
      </c>
      <c r="B42" s="2">
        <v>11660</v>
      </c>
      <c r="C42" s="391">
        <v>279</v>
      </c>
      <c r="D42" s="156">
        <v>39</v>
      </c>
      <c r="E42" s="156" t="s">
        <v>486</v>
      </c>
      <c r="F42" s="340">
        <v>0.23457846885934749</v>
      </c>
      <c r="G42" s="340">
        <v>4.7710028838276104</v>
      </c>
      <c r="H42" s="340">
        <v>0.32132314346202251</v>
      </c>
      <c r="I42" s="341">
        <v>340429.334623</v>
      </c>
      <c r="J42" s="341">
        <v>283323.26745500002</v>
      </c>
      <c r="K42" s="340">
        <v>1.0256547072613135E-3</v>
      </c>
      <c r="L42" s="340">
        <v>4.6424440038140169E-2</v>
      </c>
      <c r="M42" s="340">
        <v>0.10152459831015183</v>
      </c>
      <c r="N42" s="227">
        <v>4751023.5427890001</v>
      </c>
      <c r="O42" s="222">
        <f t="shared" si="6"/>
        <v>4.4049229568479448E-4</v>
      </c>
      <c r="P42" s="222">
        <f t="shared" si="7"/>
        <v>8.9590064392316652E-3</v>
      </c>
      <c r="Q42" s="222">
        <f t="shared" si="8"/>
        <v>6.0338175881396864E-4</v>
      </c>
      <c r="R42" s="222">
        <f t="shared" si="9"/>
        <v>1.9259781120506226E-6</v>
      </c>
      <c r="S42" s="222">
        <f t="shared" si="10"/>
        <v>8.7175981102268049E-5</v>
      </c>
      <c r="T42" s="222">
        <f t="shared" si="11"/>
        <v>1.9064325722464254E-4</v>
      </c>
    </row>
    <row r="43" spans="1:20" x14ac:dyDescent="0.45">
      <c r="A43" s="2" t="s">
        <v>400</v>
      </c>
      <c r="B43" s="2">
        <v>10919</v>
      </c>
      <c r="C43" s="391">
        <v>104</v>
      </c>
      <c r="D43" s="109">
        <v>40</v>
      </c>
      <c r="E43" s="109" t="s">
        <v>400</v>
      </c>
      <c r="F43" s="338">
        <v>0.23215528615586636</v>
      </c>
      <c r="G43" s="338">
        <v>1.6147522266489571</v>
      </c>
      <c r="H43" s="338">
        <v>1.5013379602085652</v>
      </c>
      <c r="I43" s="339">
        <v>29850364.132041</v>
      </c>
      <c r="J43" s="339">
        <v>48623119.351447999</v>
      </c>
      <c r="K43" s="338">
        <v>5.5496601504968983E-2</v>
      </c>
      <c r="L43" s="338">
        <v>9.7068616350055245E-2</v>
      </c>
      <c r="M43" s="338">
        <v>0.10098636803062745</v>
      </c>
      <c r="N43" s="227">
        <v>297984115.47293901</v>
      </c>
      <c r="O43" s="222">
        <f t="shared" si="6"/>
        <v>2.7342276956733115E-2</v>
      </c>
      <c r="P43" s="222">
        <f t="shared" si="7"/>
        <v>0.19017875202675677</v>
      </c>
      <c r="Q43" s="222">
        <f t="shared" si="8"/>
        <v>0.17682129489017476</v>
      </c>
      <c r="R43" s="222">
        <f t="shared" si="9"/>
        <v>6.5361572145617511E-3</v>
      </c>
      <c r="S43" s="222">
        <f t="shared" si="10"/>
        <v>1.1432334951305681E-2</v>
      </c>
      <c r="T43" s="222">
        <f t="shared" si="11"/>
        <v>1.1893751330280538E-2</v>
      </c>
    </row>
    <row r="44" spans="1:20" x14ac:dyDescent="0.45">
      <c r="A44" s="2" t="s">
        <v>429</v>
      </c>
      <c r="B44" s="2">
        <v>10923</v>
      </c>
      <c r="C44" s="391">
        <v>108</v>
      </c>
      <c r="D44" s="156">
        <v>41</v>
      </c>
      <c r="E44" s="156" t="s">
        <v>429</v>
      </c>
      <c r="F44" s="340">
        <v>0.21563026367745206</v>
      </c>
      <c r="G44" s="340">
        <v>2.361806282020332</v>
      </c>
      <c r="H44" s="340">
        <v>1.2925795738019124</v>
      </c>
      <c r="I44" s="341">
        <v>213408.379235</v>
      </c>
      <c r="J44" s="341">
        <v>328864.90624500002</v>
      </c>
      <c r="K44" s="340">
        <v>3.0974407448947541E-2</v>
      </c>
      <c r="L44" s="340">
        <v>0.37298737730080334</v>
      </c>
      <c r="M44" s="340">
        <v>0.13344736776956689</v>
      </c>
      <c r="N44" s="227">
        <v>2852895.974107</v>
      </c>
      <c r="O44" s="222">
        <f t="shared" si="6"/>
        <v>2.4314124563437753E-4</v>
      </c>
      <c r="P44" s="222">
        <f t="shared" si="7"/>
        <v>2.663135088572308E-3</v>
      </c>
      <c r="Q44" s="222">
        <f t="shared" si="8"/>
        <v>1.4574921084633131E-3</v>
      </c>
      <c r="R44" s="222">
        <f t="shared" si="9"/>
        <v>3.4926247742242882E-5</v>
      </c>
      <c r="S44" s="222">
        <f t="shared" si="10"/>
        <v>4.2057461682870427E-4</v>
      </c>
      <c r="T44" s="222">
        <f t="shared" si="11"/>
        <v>1.5047312317280367E-4</v>
      </c>
    </row>
    <row r="45" spans="1:20" x14ac:dyDescent="0.45">
      <c r="A45" s="2" t="s">
        <v>413</v>
      </c>
      <c r="B45" s="2">
        <v>10581</v>
      </c>
      <c r="C45" s="391">
        <v>7</v>
      </c>
      <c r="D45" s="109">
        <v>42</v>
      </c>
      <c r="E45" s="109" t="s">
        <v>413</v>
      </c>
      <c r="F45" s="338">
        <v>0.21515594353793013</v>
      </c>
      <c r="G45" s="338">
        <v>1.3248757094271499</v>
      </c>
      <c r="H45" s="338">
        <v>0.60674986292865207</v>
      </c>
      <c r="I45" s="339">
        <v>1772405.416979</v>
      </c>
      <c r="J45" s="339">
        <v>1769880.535286</v>
      </c>
      <c r="K45" s="338">
        <v>4.3263485421534565E-3</v>
      </c>
      <c r="L45" s="338">
        <v>0.15256561458453877</v>
      </c>
      <c r="M45" s="338">
        <v>3.6034489975304507E-2</v>
      </c>
      <c r="N45" s="227">
        <v>25416868.334511001</v>
      </c>
      <c r="O45" s="222">
        <f t="shared" si="6"/>
        <v>2.1614160597680232E-3</v>
      </c>
      <c r="P45" s="222">
        <f t="shared" si="7"/>
        <v>1.3309451686365176E-2</v>
      </c>
      <c r="Q45" s="222">
        <f t="shared" si="8"/>
        <v>6.0952947728578092E-3</v>
      </c>
      <c r="R45" s="222">
        <f t="shared" si="9"/>
        <v>4.3461682096251032E-5</v>
      </c>
      <c r="S45" s="222">
        <f t="shared" si="10"/>
        <v>1.5326454110865277E-3</v>
      </c>
      <c r="T45" s="222">
        <f t="shared" si="11"/>
        <v>3.6199569511052089E-4</v>
      </c>
    </row>
    <row r="46" spans="1:20" x14ac:dyDescent="0.45">
      <c r="A46" s="2" t="s">
        <v>453</v>
      </c>
      <c r="B46" s="2">
        <v>11340</v>
      </c>
      <c r="C46" s="391">
        <v>201</v>
      </c>
      <c r="D46" s="156">
        <v>43</v>
      </c>
      <c r="E46" s="156" t="s">
        <v>453</v>
      </c>
      <c r="F46" s="340">
        <v>0.2039457064055413</v>
      </c>
      <c r="G46" s="340">
        <v>5.4287797436337319</v>
      </c>
      <c r="H46" s="340">
        <v>0</v>
      </c>
      <c r="I46" s="341">
        <v>335390.61817199999</v>
      </c>
      <c r="J46" s="341">
        <v>315034.03780400002</v>
      </c>
      <c r="K46" s="340">
        <v>1.3828726721858327E-5</v>
      </c>
      <c r="L46" s="340">
        <v>0</v>
      </c>
      <c r="M46" s="340">
        <v>0</v>
      </c>
      <c r="N46" s="227">
        <v>4271390.8449550001</v>
      </c>
      <c r="O46" s="222">
        <f t="shared" si="6"/>
        <v>3.4430780394891761E-4</v>
      </c>
      <c r="P46" s="222">
        <f t="shared" si="7"/>
        <v>9.1650433078306372E-3</v>
      </c>
      <c r="Q46" s="222">
        <f t="shared" si="8"/>
        <v>0</v>
      </c>
      <c r="R46" s="222">
        <f t="shared" si="9"/>
        <v>2.3346108201684538E-8</v>
      </c>
      <c r="S46" s="222">
        <f t="shared" si="10"/>
        <v>0</v>
      </c>
      <c r="T46" s="222">
        <f t="shared" si="11"/>
        <v>0</v>
      </c>
    </row>
    <row r="47" spans="1:20" x14ac:dyDescent="0.45">
      <c r="A47" s="2" t="s">
        <v>418</v>
      </c>
      <c r="B47" s="2">
        <v>10765</v>
      </c>
      <c r="C47" s="391">
        <v>5</v>
      </c>
      <c r="D47" s="109">
        <v>44</v>
      </c>
      <c r="E47" s="109" t="s">
        <v>418</v>
      </c>
      <c r="F47" s="338">
        <v>0.19834906601474078</v>
      </c>
      <c r="G47" s="338">
        <v>1.1117485160192628</v>
      </c>
      <c r="H47" s="338">
        <v>1.0312732533765578</v>
      </c>
      <c r="I47" s="339">
        <v>10190023.659567</v>
      </c>
      <c r="J47" s="339">
        <v>10434053.392607</v>
      </c>
      <c r="K47" s="338">
        <v>8.4083712406561959E-3</v>
      </c>
      <c r="L47" s="338">
        <v>9.4977764221530689E-2</v>
      </c>
      <c r="M47" s="338">
        <v>8.8276162673576727E-2</v>
      </c>
      <c r="N47" s="227">
        <v>99787559.395648003</v>
      </c>
      <c r="O47" s="222">
        <f t="shared" si="6"/>
        <v>7.8229318661458287E-3</v>
      </c>
      <c r="P47" s="222">
        <f t="shared" si="7"/>
        <v>4.384761202990025E-2</v>
      </c>
      <c r="Q47" s="222">
        <f t="shared" si="8"/>
        <v>4.0673649534320434E-2</v>
      </c>
      <c r="R47" s="222">
        <f t="shared" si="9"/>
        <v>3.3162805675134878E-4</v>
      </c>
      <c r="S47" s="222">
        <f t="shared" si="10"/>
        <v>3.745944426321016E-3</v>
      </c>
      <c r="T47" s="222">
        <f t="shared" si="11"/>
        <v>3.4816317509096528E-3</v>
      </c>
    </row>
    <row r="48" spans="1:20" x14ac:dyDescent="0.45">
      <c r="A48" s="2" t="s">
        <v>482</v>
      </c>
      <c r="B48" s="2">
        <v>11588</v>
      </c>
      <c r="C48" s="391">
        <v>253</v>
      </c>
      <c r="D48" s="156">
        <v>45</v>
      </c>
      <c r="E48" s="156" t="s">
        <v>482</v>
      </c>
      <c r="F48" s="340">
        <v>0.19341656389605225</v>
      </c>
      <c r="G48" s="340">
        <v>3.2275101051052038</v>
      </c>
      <c r="H48" s="340">
        <v>0</v>
      </c>
      <c r="I48" s="341">
        <v>995426.89382500004</v>
      </c>
      <c r="J48" s="341">
        <v>807764.22228900006</v>
      </c>
      <c r="K48" s="340">
        <v>1.7133823727116738E-2</v>
      </c>
      <c r="L48" s="340">
        <v>0</v>
      </c>
      <c r="M48" s="340">
        <v>0</v>
      </c>
      <c r="N48" s="227">
        <v>20836689.240490001</v>
      </c>
      <c r="O48" s="222">
        <f t="shared" si="6"/>
        <v>1.592888458427519E-3</v>
      </c>
      <c r="P48" s="222">
        <f t="shared" si="7"/>
        <v>2.6580265372945135E-2</v>
      </c>
      <c r="Q48" s="222">
        <f t="shared" si="8"/>
        <v>0</v>
      </c>
      <c r="R48" s="222">
        <f t="shared" si="9"/>
        <v>1.4110616750654043E-4</v>
      </c>
      <c r="S48" s="222">
        <f t="shared" si="10"/>
        <v>0</v>
      </c>
      <c r="T48" s="222">
        <f t="shared" si="11"/>
        <v>0</v>
      </c>
    </row>
    <row r="49" spans="1:20" x14ac:dyDescent="0.45">
      <c r="A49" s="2" t="s">
        <v>435</v>
      </c>
      <c r="B49" s="2">
        <v>11098</v>
      </c>
      <c r="C49" s="391">
        <v>123</v>
      </c>
      <c r="D49" s="109">
        <v>46</v>
      </c>
      <c r="E49" s="109" t="s">
        <v>435</v>
      </c>
      <c r="F49" s="338">
        <v>0.18798392334761652</v>
      </c>
      <c r="G49" s="338">
        <v>2.1858765278470833</v>
      </c>
      <c r="H49" s="338">
        <v>1.61071901497211</v>
      </c>
      <c r="I49" s="339">
        <v>18139244.685286</v>
      </c>
      <c r="J49" s="339">
        <v>24276340.653397001</v>
      </c>
      <c r="K49" s="338">
        <v>2.244581384998957E-2</v>
      </c>
      <c r="L49" s="338">
        <v>0.19748369031325286</v>
      </c>
      <c r="M49" s="338">
        <v>0.10881523769296339</v>
      </c>
      <c r="N49" s="227">
        <v>209427015.054313</v>
      </c>
      <c r="O49" s="222">
        <f t="shared" si="6"/>
        <v>1.5560243874088119E-2</v>
      </c>
      <c r="P49" s="222">
        <f t="shared" si="7"/>
        <v>0.18093447166250368</v>
      </c>
      <c r="Q49" s="222">
        <f t="shared" si="8"/>
        <v>0.13332619215128647</v>
      </c>
      <c r="R49" s="222">
        <f t="shared" si="9"/>
        <v>1.8579372705844254E-3</v>
      </c>
      <c r="S49" s="222">
        <f t="shared" si="10"/>
        <v>1.6346580748539685E-2</v>
      </c>
      <c r="T49" s="222">
        <f t="shared" si="11"/>
        <v>9.0071087227409155E-3</v>
      </c>
    </row>
    <row r="50" spans="1:20" x14ac:dyDescent="0.45">
      <c r="A50" s="2" t="s">
        <v>464</v>
      </c>
      <c r="B50" s="2">
        <v>11725</v>
      </c>
      <c r="C50" s="391">
        <v>289</v>
      </c>
      <c r="D50" s="156">
        <v>47</v>
      </c>
      <c r="E50" s="156" t="s">
        <v>616</v>
      </c>
      <c r="F50" s="340">
        <v>0.1873704366192358</v>
      </c>
      <c r="G50" s="340">
        <v>0</v>
      </c>
      <c r="H50" s="340">
        <v>0</v>
      </c>
      <c r="I50" s="341">
        <v>0</v>
      </c>
      <c r="J50" s="341">
        <v>179353.71752800001</v>
      </c>
      <c r="K50" s="340">
        <v>4.3008906923750395E-2</v>
      </c>
      <c r="L50" s="340">
        <v>0</v>
      </c>
      <c r="M50" s="340">
        <v>0</v>
      </c>
      <c r="N50" s="227">
        <v>1030835.0421899999</v>
      </c>
      <c r="O50" s="222">
        <f t="shared" si="6"/>
        <v>7.6340188770028489E-5</v>
      </c>
      <c r="P50" s="222">
        <f t="shared" si="7"/>
        <v>0</v>
      </c>
      <c r="Q50" s="222">
        <f t="shared" si="8"/>
        <v>0</v>
      </c>
      <c r="R50" s="222">
        <f t="shared" si="9"/>
        <v>1.7523084925205433E-5</v>
      </c>
      <c r="S50" s="222">
        <f t="shared" si="10"/>
        <v>0</v>
      </c>
      <c r="T50" s="222">
        <f t="shared" si="11"/>
        <v>0</v>
      </c>
    </row>
    <row r="51" spans="1:20" x14ac:dyDescent="0.45">
      <c r="A51" s="2" t="s">
        <v>466</v>
      </c>
      <c r="B51" s="2">
        <v>11427</v>
      </c>
      <c r="C51" s="391">
        <v>227</v>
      </c>
      <c r="D51" s="109">
        <v>48</v>
      </c>
      <c r="E51" s="109" t="s">
        <v>466</v>
      </c>
      <c r="F51" s="338">
        <v>0.18583172426270655</v>
      </c>
      <c r="G51" s="338">
        <v>1.0458063166701526E-3</v>
      </c>
      <c r="H51" s="338">
        <v>0.76653419786655508</v>
      </c>
      <c r="I51" s="339">
        <v>11983.480346</v>
      </c>
      <c r="J51" s="339">
        <v>10148.847632000001</v>
      </c>
      <c r="K51" s="338">
        <v>3.5971153425933773E-2</v>
      </c>
      <c r="L51" s="338">
        <v>0</v>
      </c>
      <c r="M51" s="338">
        <v>0.88678628900531165</v>
      </c>
      <c r="N51" s="227">
        <v>17029.093069999999</v>
      </c>
      <c r="O51" s="222">
        <f t="shared" si="6"/>
        <v>1.2507610915089524E-6</v>
      </c>
      <c r="P51" s="222">
        <f t="shared" si="7"/>
        <v>7.0389157466792262E-9</v>
      </c>
      <c r="Q51" s="222">
        <f t="shared" si="8"/>
        <v>5.1592436856860057E-6</v>
      </c>
      <c r="R51" s="222">
        <f t="shared" si="9"/>
        <v>2.4210784945553E-7</v>
      </c>
      <c r="S51" s="222">
        <f t="shared" si="10"/>
        <v>0</v>
      </c>
      <c r="T51" s="222">
        <f t="shared" si="11"/>
        <v>5.9686137615742241E-6</v>
      </c>
    </row>
    <row r="52" spans="1:20" x14ac:dyDescent="0.45">
      <c r="A52" s="2" t="s">
        <v>440</v>
      </c>
      <c r="B52" s="2">
        <v>11161</v>
      </c>
      <c r="C52" s="391">
        <v>138</v>
      </c>
      <c r="D52" s="156">
        <v>49</v>
      </c>
      <c r="E52" s="156" t="s">
        <v>440</v>
      </c>
      <c r="F52" s="340">
        <v>0.18401987252685048</v>
      </c>
      <c r="G52" s="340">
        <v>1.1267324791390563</v>
      </c>
      <c r="H52" s="340">
        <v>1.1262774120926169</v>
      </c>
      <c r="I52" s="341">
        <v>2260091.7969030002</v>
      </c>
      <c r="J52" s="341">
        <v>2311144.1326759998</v>
      </c>
      <c r="K52" s="340">
        <v>4.9671562884397551E-3</v>
      </c>
      <c r="L52" s="340">
        <v>5.8135027825622354E-2</v>
      </c>
      <c r="M52" s="340">
        <v>5.8895342029194525E-2</v>
      </c>
      <c r="N52" s="227">
        <v>20033319.289267</v>
      </c>
      <c r="O52" s="222">
        <f t="shared" si="6"/>
        <v>1.4570707013782092E-3</v>
      </c>
      <c r="P52" s="222">
        <f t="shared" si="7"/>
        <v>8.9214760400684826E-3</v>
      </c>
      <c r="Q52" s="222">
        <f t="shared" si="8"/>
        <v>8.9178728158545717E-3</v>
      </c>
      <c r="R52" s="222">
        <f t="shared" si="9"/>
        <v>3.9329979950921152E-5</v>
      </c>
      <c r="S52" s="222">
        <f t="shared" si="10"/>
        <v>4.6031357703588035E-4</v>
      </c>
      <c r="T52" s="222">
        <f t="shared" si="11"/>
        <v>4.6633375048049061E-4</v>
      </c>
    </row>
    <row r="53" spans="1:20" x14ac:dyDescent="0.45">
      <c r="A53" s="2" t="s">
        <v>416</v>
      </c>
      <c r="B53" s="2">
        <v>10748</v>
      </c>
      <c r="C53" s="391">
        <v>6</v>
      </c>
      <c r="D53" s="109">
        <v>50</v>
      </c>
      <c r="E53" s="109" t="s">
        <v>416</v>
      </c>
      <c r="F53" s="338">
        <v>0.18377841914516729</v>
      </c>
      <c r="G53" s="338">
        <v>2.0467213100910993</v>
      </c>
      <c r="H53" s="338">
        <v>1.5298453898139144</v>
      </c>
      <c r="I53" s="339">
        <v>578893.85931299999</v>
      </c>
      <c r="J53" s="339">
        <v>542361.536127</v>
      </c>
      <c r="K53" s="338">
        <v>3.4580118174619709E-3</v>
      </c>
      <c r="L53" s="338">
        <v>0.18088148217081332</v>
      </c>
      <c r="M53" s="338">
        <v>0.13709808255639383</v>
      </c>
      <c r="N53" s="227">
        <v>4891957.1466650004</v>
      </c>
      <c r="O53" s="222">
        <f t="shared" si="6"/>
        <v>3.5533676368375186E-4</v>
      </c>
      <c r="P53" s="222">
        <f t="shared" si="7"/>
        <v>3.9573489089372469E-3</v>
      </c>
      <c r="Q53" s="222">
        <f t="shared" si="8"/>
        <v>2.9579659694623024E-3</v>
      </c>
      <c r="R53" s="222">
        <f t="shared" si="9"/>
        <v>6.6860882453586903E-6</v>
      </c>
      <c r="S53" s="222">
        <f t="shared" si="10"/>
        <v>3.4973551728142196E-4</v>
      </c>
      <c r="T53" s="222">
        <f t="shared" si="11"/>
        <v>2.6508003055764599E-4</v>
      </c>
    </row>
    <row r="54" spans="1:20" x14ac:dyDescent="0.45">
      <c r="A54" s="2" t="s">
        <v>432</v>
      </c>
      <c r="B54" s="2">
        <v>11049</v>
      </c>
      <c r="C54" s="391">
        <v>115</v>
      </c>
      <c r="D54" s="156">
        <v>51</v>
      </c>
      <c r="E54" s="156" t="s">
        <v>432</v>
      </c>
      <c r="F54" s="340">
        <v>0.18295529925508983</v>
      </c>
      <c r="G54" s="340">
        <v>2.3624332783744371</v>
      </c>
      <c r="H54" s="340">
        <v>1.6794623693103892</v>
      </c>
      <c r="I54" s="341">
        <v>5293154.8257229999</v>
      </c>
      <c r="J54" s="341">
        <v>4205649.1759470003</v>
      </c>
      <c r="K54" s="340">
        <v>4.1549089537957027E-3</v>
      </c>
      <c r="L54" s="340">
        <v>0.15219903614083408</v>
      </c>
      <c r="M54" s="340">
        <v>0.15274514908015799</v>
      </c>
      <c r="N54" s="227">
        <v>39403744.415707998</v>
      </c>
      <c r="O54" s="222">
        <f t="shared" si="6"/>
        <v>2.8493478662171539E-3</v>
      </c>
      <c r="P54" s="222">
        <f t="shared" si="7"/>
        <v>3.6792562162581526E-2</v>
      </c>
      <c r="Q54" s="222">
        <f t="shared" si="8"/>
        <v>2.6155965625868218E-2</v>
      </c>
      <c r="R54" s="222">
        <f t="shared" si="9"/>
        <v>6.4708598275242232E-5</v>
      </c>
      <c r="S54" s="222">
        <f t="shared" si="10"/>
        <v>2.3703494822718474E-3</v>
      </c>
      <c r="T54" s="222">
        <f t="shared" si="11"/>
        <v>2.3788546512651027E-3</v>
      </c>
    </row>
    <row r="55" spans="1:20" x14ac:dyDescent="0.45">
      <c r="A55" s="2" t="s">
        <v>422</v>
      </c>
      <c r="B55" s="2">
        <v>10845</v>
      </c>
      <c r="C55" s="391">
        <v>3</v>
      </c>
      <c r="D55" s="109">
        <v>52</v>
      </c>
      <c r="E55" s="109" t="s">
        <v>422</v>
      </c>
      <c r="F55" s="338">
        <v>0.17330292030065367</v>
      </c>
      <c r="G55" s="338">
        <v>1.3872270092547243</v>
      </c>
      <c r="H55" s="338">
        <v>0.58519559846736502</v>
      </c>
      <c r="I55" s="339">
        <v>1986127.561828</v>
      </c>
      <c r="J55" s="339">
        <v>2051304.973218</v>
      </c>
      <c r="K55" s="338">
        <v>4.2612868272224134E-3</v>
      </c>
      <c r="L55" s="338">
        <v>5.1470960509185593E-2</v>
      </c>
      <c r="M55" s="338">
        <v>4.3250977928058244E-2</v>
      </c>
      <c r="N55" s="227">
        <v>26975292.805055998</v>
      </c>
      <c r="O55" s="222">
        <f t="shared" si="6"/>
        <v>1.847715217656556E-3</v>
      </c>
      <c r="P55" s="222">
        <f t="shared" si="7"/>
        <v>1.4790290036067431E-2</v>
      </c>
      <c r="Q55" s="222">
        <f t="shared" si="8"/>
        <v>6.2392186508914097E-3</v>
      </c>
      <c r="R55" s="222">
        <f t="shared" si="9"/>
        <v>4.5432843853979641E-5</v>
      </c>
      <c r="S55" s="222">
        <f t="shared" si="10"/>
        <v>5.4877134692959441E-4</v>
      </c>
      <c r="T55" s="222">
        <f t="shared" si="11"/>
        <v>4.6113181449891361E-4</v>
      </c>
    </row>
    <row r="56" spans="1:20" x14ac:dyDescent="0.45">
      <c r="A56" s="2" t="s">
        <v>425</v>
      </c>
      <c r="B56" s="2">
        <v>10915</v>
      </c>
      <c r="C56" s="391">
        <v>105</v>
      </c>
      <c r="D56" s="156">
        <v>53</v>
      </c>
      <c r="E56" s="156" t="s">
        <v>425</v>
      </c>
      <c r="F56" s="340">
        <v>0.17190602504079711</v>
      </c>
      <c r="G56" s="340">
        <v>0.68920850193359195</v>
      </c>
      <c r="H56" s="340">
        <v>0.62547457135292273</v>
      </c>
      <c r="I56" s="341">
        <v>13308065.445049001</v>
      </c>
      <c r="J56" s="341">
        <v>13107352.700725</v>
      </c>
      <c r="K56" s="340">
        <v>4.8591700996006874E-3</v>
      </c>
      <c r="L56" s="340">
        <v>3.3240490843305824E-3</v>
      </c>
      <c r="M56" s="340">
        <v>0.10091405743159386</v>
      </c>
      <c r="N56" s="227">
        <v>82812030.662965998</v>
      </c>
      <c r="O56" s="222">
        <f t="shared" si="6"/>
        <v>5.6266191470030133E-3</v>
      </c>
      <c r="P56" s="222">
        <f t="shared" si="7"/>
        <v>2.25583353017237E-2</v>
      </c>
      <c r="Q56" s="222">
        <f t="shared" si="8"/>
        <v>2.0472273722242418E-2</v>
      </c>
      <c r="R56" s="222">
        <f t="shared" si="9"/>
        <v>1.5904445184204111E-4</v>
      </c>
      <c r="S56" s="222">
        <f t="shared" si="10"/>
        <v>1.0879873593164414E-4</v>
      </c>
      <c r="T56" s="222">
        <f t="shared" si="11"/>
        <v>3.3029963179685823E-3</v>
      </c>
    </row>
    <row r="57" spans="1:20" x14ac:dyDescent="0.45">
      <c r="A57" s="2" t="s">
        <v>488</v>
      </c>
      <c r="B57" s="2">
        <v>11673</v>
      </c>
      <c r="C57" s="391">
        <v>283</v>
      </c>
      <c r="D57" s="109">
        <v>54</v>
      </c>
      <c r="E57" s="109" t="s">
        <v>488</v>
      </c>
      <c r="F57" s="338">
        <v>0.17021919899631122</v>
      </c>
      <c r="G57" s="338">
        <v>4.5152118151228668</v>
      </c>
      <c r="H57" s="338">
        <v>0.92704954111985238</v>
      </c>
      <c r="I57" s="339">
        <v>313881.91602399998</v>
      </c>
      <c r="J57" s="339">
        <v>347399.51560699998</v>
      </c>
      <c r="K57" s="338">
        <v>7.257699353082403E-3</v>
      </c>
      <c r="L57" s="338">
        <v>0.21543978274858264</v>
      </c>
      <c r="M57" s="338">
        <v>6.7597772887516824E-2</v>
      </c>
      <c r="N57" s="227">
        <v>4912780.8268590001</v>
      </c>
      <c r="O57" s="222">
        <f t="shared" si="6"/>
        <v>3.3052089428687161E-4</v>
      </c>
      <c r="P57" s="222">
        <f t="shared" si="7"/>
        <v>8.7673532470411847E-3</v>
      </c>
      <c r="Q57" s="222">
        <f t="shared" si="8"/>
        <v>1.8000862722060377E-3</v>
      </c>
      <c r="R57" s="222">
        <f t="shared" si="9"/>
        <v>1.4092542408791559E-5</v>
      </c>
      <c r="S57" s="222">
        <f t="shared" si="10"/>
        <v>4.183273689389996E-4</v>
      </c>
      <c r="T57" s="222">
        <f t="shared" si="11"/>
        <v>1.3125708779223596E-4</v>
      </c>
    </row>
    <row r="58" spans="1:20" x14ac:dyDescent="0.45">
      <c r="A58" s="2" t="s">
        <v>426</v>
      </c>
      <c r="B58" s="2">
        <v>10920</v>
      </c>
      <c r="C58" s="391">
        <v>106</v>
      </c>
      <c r="D58" s="156">
        <v>55</v>
      </c>
      <c r="E58" s="156" t="s">
        <v>426</v>
      </c>
      <c r="F58" s="340">
        <v>0.16683756618267556</v>
      </c>
      <c r="G58" s="340">
        <v>3.8786262228762132</v>
      </c>
      <c r="H58" s="340">
        <v>0</v>
      </c>
      <c r="I58" s="341">
        <v>50943.583898999997</v>
      </c>
      <c r="J58" s="341">
        <v>50759.406207</v>
      </c>
      <c r="K58" s="340">
        <v>4.398581157995691E-4</v>
      </c>
      <c r="L58" s="340">
        <v>0</v>
      </c>
      <c r="M58" s="340">
        <v>0</v>
      </c>
      <c r="N58" s="227">
        <v>1004188.077299</v>
      </c>
      <c r="O58" s="222">
        <f t="shared" si="6"/>
        <v>6.6217364823168738E-5</v>
      </c>
      <c r="P58" s="222">
        <f t="shared" si="7"/>
        <v>1.5394159330500512E-3</v>
      </c>
      <c r="Q58" s="222">
        <f t="shared" si="8"/>
        <v>0</v>
      </c>
      <c r="R58" s="222">
        <f t="shared" si="9"/>
        <v>1.7457845970037977E-7</v>
      </c>
      <c r="S58" s="222">
        <f t="shared" si="10"/>
        <v>0</v>
      </c>
      <c r="T58" s="222">
        <f t="shared" si="11"/>
        <v>0</v>
      </c>
    </row>
    <row r="59" spans="1:20" x14ac:dyDescent="0.45">
      <c r="A59" s="2" t="s">
        <v>421</v>
      </c>
      <c r="B59" s="2">
        <v>10837</v>
      </c>
      <c r="C59" s="391">
        <v>1</v>
      </c>
      <c r="D59" s="109">
        <v>56</v>
      </c>
      <c r="E59" s="109" t="s">
        <v>421</v>
      </c>
      <c r="F59" s="338">
        <v>0.1657051912561244</v>
      </c>
      <c r="G59" s="338">
        <v>6.0185245165783182E-3</v>
      </c>
      <c r="H59" s="338">
        <v>1.3761477540603757</v>
      </c>
      <c r="I59" s="339">
        <v>3943506.3000480002</v>
      </c>
      <c r="J59" s="339">
        <v>3493916.7982129999</v>
      </c>
      <c r="K59" s="338">
        <v>2.8101193803875971E-3</v>
      </c>
      <c r="L59" s="338">
        <v>2.3550256406793229E-4</v>
      </c>
      <c r="M59" s="338">
        <v>0.14399913559017152</v>
      </c>
      <c r="N59" s="227">
        <v>38660929.455554999</v>
      </c>
      <c r="O59" s="222">
        <f t="shared" si="6"/>
        <v>2.5320448397235635E-3</v>
      </c>
      <c r="P59" s="222">
        <f t="shared" si="7"/>
        <v>9.1965579529715847E-5</v>
      </c>
      <c r="Q59" s="222">
        <f t="shared" si="8"/>
        <v>2.1028115009263243E-2</v>
      </c>
      <c r="R59" s="222">
        <f t="shared" si="9"/>
        <v>4.2939803045274914E-5</v>
      </c>
      <c r="S59" s="222">
        <f t="shared" si="10"/>
        <v>3.5985779779716872E-6</v>
      </c>
      <c r="T59" s="222">
        <f t="shared" si="11"/>
        <v>2.2003672029331889E-3</v>
      </c>
    </row>
    <row r="60" spans="1:20" x14ac:dyDescent="0.45">
      <c r="A60" s="2" t="s">
        <v>411</v>
      </c>
      <c r="B60" s="2">
        <v>11405</v>
      </c>
      <c r="C60" s="391">
        <v>218</v>
      </c>
      <c r="D60" s="156">
        <v>57</v>
      </c>
      <c r="E60" s="156" t="s">
        <v>411</v>
      </c>
      <c r="F60" s="340">
        <v>0.16438998920971673</v>
      </c>
      <c r="G60" s="340">
        <v>1.4168246345653992</v>
      </c>
      <c r="H60" s="340">
        <v>1.4131191334709725</v>
      </c>
      <c r="I60" s="341">
        <v>1941484.888637</v>
      </c>
      <c r="J60" s="341">
        <v>3144586.5986290001</v>
      </c>
      <c r="K60" s="340">
        <v>3.3909293391603701E-2</v>
      </c>
      <c r="L60" s="340">
        <v>8.0240209417892353E-2</v>
      </c>
      <c r="M60" s="340">
        <v>7.8942967825520335E-2</v>
      </c>
      <c r="N60" s="227">
        <v>20087700.916526999</v>
      </c>
      <c r="O60" s="222">
        <f t="shared" si="6"/>
        <v>1.3051745228693022E-3</v>
      </c>
      <c r="P60" s="222">
        <f t="shared" si="7"/>
        <v>1.1248880940367297E-2</v>
      </c>
      <c r="Q60" s="222">
        <f t="shared" si="8"/>
        <v>1.1219461109840147E-2</v>
      </c>
      <c r="R60" s="222">
        <f t="shared" si="9"/>
        <v>2.6922287686728294E-4</v>
      </c>
      <c r="S60" s="222">
        <f t="shared" si="10"/>
        <v>6.370672420224256E-4</v>
      </c>
      <c r="T60" s="222">
        <f t="shared" si="11"/>
        <v>6.2676779079361383E-4</v>
      </c>
    </row>
    <row r="61" spans="1:20" x14ac:dyDescent="0.45">
      <c r="A61" s="2" t="s">
        <v>454</v>
      </c>
      <c r="B61" s="2">
        <v>11367</v>
      </c>
      <c r="C61" s="391">
        <v>207</v>
      </c>
      <c r="D61" s="109">
        <v>58</v>
      </c>
      <c r="E61" s="109" t="s">
        <v>454</v>
      </c>
      <c r="F61" s="338">
        <v>0.16130543857425883</v>
      </c>
      <c r="G61" s="338">
        <v>0.45104492866476492</v>
      </c>
      <c r="H61" s="338">
        <v>0.12709939870642684</v>
      </c>
      <c r="I61" s="339">
        <v>201309.041696</v>
      </c>
      <c r="J61" s="339">
        <v>295047.52987299999</v>
      </c>
      <c r="K61" s="338">
        <v>3.4209624547361366E-2</v>
      </c>
      <c r="L61" s="338">
        <v>0</v>
      </c>
      <c r="M61" s="338">
        <v>0</v>
      </c>
      <c r="N61" s="227">
        <v>5047500</v>
      </c>
      <c r="O61" s="222">
        <f t="shared" si="6"/>
        <v>3.2180169337956381E-4</v>
      </c>
      <c r="P61" s="222">
        <f t="shared" si="7"/>
        <v>8.99827204324334E-4</v>
      </c>
      <c r="Q61" s="222">
        <f t="shared" si="8"/>
        <v>2.5356120719031641E-4</v>
      </c>
      <c r="R61" s="222">
        <f t="shared" si="9"/>
        <v>6.8247637565871611E-5</v>
      </c>
      <c r="S61" s="222">
        <f t="shared" si="10"/>
        <v>0</v>
      </c>
      <c r="T61" s="222">
        <f t="shared" si="11"/>
        <v>0</v>
      </c>
    </row>
    <row r="62" spans="1:20" x14ac:dyDescent="0.45">
      <c r="A62" s="2" t="s">
        <v>456</v>
      </c>
      <c r="B62" s="2">
        <v>11385</v>
      </c>
      <c r="C62" s="391">
        <v>210</v>
      </c>
      <c r="D62" s="156">
        <v>59</v>
      </c>
      <c r="E62" s="156" t="s">
        <v>456</v>
      </c>
      <c r="F62" s="340">
        <v>0.15849109512186516</v>
      </c>
      <c r="G62" s="340">
        <v>1.7305519234973661</v>
      </c>
      <c r="H62" s="340">
        <v>1.1347303055661879</v>
      </c>
      <c r="I62" s="341">
        <v>7462899.6877079997</v>
      </c>
      <c r="J62" s="341">
        <v>6876378.959938</v>
      </c>
      <c r="K62" s="340">
        <v>1.2055096147138636E-2</v>
      </c>
      <c r="L62" s="340">
        <v>6.5575271371405364E-3</v>
      </c>
      <c r="M62" s="340">
        <v>8.0797925067519441E-2</v>
      </c>
      <c r="N62" s="227">
        <v>71043662.854245007</v>
      </c>
      <c r="O62" s="222">
        <f t="shared" si="6"/>
        <v>4.4503400643531145E-3</v>
      </c>
      <c r="P62" s="222">
        <f t="shared" si="7"/>
        <v>4.8592916546269627E-2</v>
      </c>
      <c r="Q62" s="222">
        <f t="shared" si="8"/>
        <v>3.1862583429144199E-2</v>
      </c>
      <c r="R62" s="222">
        <f t="shared" si="9"/>
        <v>3.385002628822052E-4</v>
      </c>
      <c r="S62" s="222">
        <f t="shared" si="10"/>
        <v>1.8413164297375874E-4</v>
      </c>
      <c r="T62" s="222">
        <f t="shared" si="11"/>
        <v>2.2687599121458514E-3</v>
      </c>
    </row>
    <row r="63" spans="1:20" x14ac:dyDescent="0.45">
      <c r="A63" s="2" t="s">
        <v>428</v>
      </c>
      <c r="B63" s="2">
        <v>10911</v>
      </c>
      <c r="C63" s="391">
        <v>107</v>
      </c>
      <c r="D63" s="109">
        <v>60</v>
      </c>
      <c r="E63" s="109" t="s">
        <v>428</v>
      </c>
      <c r="F63" s="338">
        <v>0.1563009418034077</v>
      </c>
      <c r="G63" s="338">
        <v>0.93758797473272615</v>
      </c>
      <c r="H63" s="338">
        <v>0.87162870758265087</v>
      </c>
      <c r="I63" s="339">
        <v>7180626.156378</v>
      </c>
      <c r="J63" s="339">
        <v>8032277.7486279998</v>
      </c>
      <c r="K63" s="338">
        <v>1.8606105208928338E-2</v>
      </c>
      <c r="L63" s="338">
        <v>5.3886252739711336E-2</v>
      </c>
      <c r="M63" s="338">
        <v>6.2302694260786849E-2</v>
      </c>
      <c r="N63" s="227">
        <v>69875482.916858003</v>
      </c>
      <c r="O63" s="222">
        <f t="shared" si="6"/>
        <v>4.3166755202408849E-3</v>
      </c>
      <c r="P63" s="222">
        <f t="shared" si="7"/>
        <v>2.5894041404379745E-2</v>
      </c>
      <c r="Q63" s="222">
        <f t="shared" si="8"/>
        <v>2.4072396886089639E-2</v>
      </c>
      <c r="R63" s="222">
        <f t="shared" si="9"/>
        <v>5.1385818892523327E-4</v>
      </c>
      <c r="S63" s="222">
        <f t="shared" si="10"/>
        <v>1.4882153964983584E-3</v>
      </c>
      <c r="T63" s="222">
        <f t="shared" si="11"/>
        <v>1.7206583150270395E-3</v>
      </c>
    </row>
    <row r="64" spans="1:20" x14ac:dyDescent="0.45">
      <c r="A64" s="2" t="s">
        <v>451</v>
      </c>
      <c r="B64" s="2">
        <v>11343</v>
      </c>
      <c r="C64" s="391">
        <v>196</v>
      </c>
      <c r="D64" s="156">
        <v>61</v>
      </c>
      <c r="E64" s="156" t="s">
        <v>451</v>
      </c>
      <c r="F64" s="340">
        <v>0.15226067492615561</v>
      </c>
      <c r="G64" s="340">
        <v>1.0276988267551828</v>
      </c>
      <c r="H64" s="340">
        <v>0.95522321017177747</v>
      </c>
      <c r="I64" s="341">
        <v>3317856.2753539998</v>
      </c>
      <c r="J64" s="341">
        <v>3224060.8901829999</v>
      </c>
      <c r="K64" s="340">
        <v>2.0300107184352081E-3</v>
      </c>
      <c r="L64" s="340">
        <v>0.12428714320836652</v>
      </c>
      <c r="M64" s="340">
        <v>0.17622949707555285</v>
      </c>
      <c r="N64" s="227">
        <v>37173165.384735003</v>
      </c>
      <c r="O64" s="222">
        <f t="shared" si="6"/>
        <v>2.237073646156025E-3</v>
      </c>
      <c r="P64" s="222">
        <f t="shared" si="7"/>
        <v>1.509935485728333E-2</v>
      </c>
      <c r="Q64" s="222">
        <f t="shared" si="8"/>
        <v>1.4034514628995381E-2</v>
      </c>
      <c r="R64" s="222">
        <f t="shared" si="9"/>
        <v>2.9825714892096231E-5</v>
      </c>
      <c r="S64" s="222">
        <f t="shared" si="10"/>
        <v>1.8260755297604058E-3</v>
      </c>
      <c r="T64" s="222">
        <f t="shared" si="11"/>
        <v>2.589232996466421E-3</v>
      </c>
    </row>
    <row r="65" spans="1:20" x14ac:dyDescent="0.45">
      <c r="A65" s="2" t="s">
        <v>431</v>
      </c>
      <c r="B65" s="2">
        <v>11014</v>
      </c>
      <c r="C65" s="391">
        <v>114</v>
      </c>
      <c r="D65" s="109">
        <v>62</v>
      </c>
      <c r="E65" s="109" t="s">
        <v>431</v>
      </c>
      <c r="F65" s="338">
        <v>0.15211538257490548</v>
      </c>
      <c r="G65" s="338">
        <v>0.96620346700246418</v>
      </c>
      <c r="H65" s="338">
        <v>0.36352646911991859</v>
      </c>
      <c r="I65" s="339">
        <v>1270922.455234</v>
      </c>
      <c r="J65" s="339">
        <v>416749.95909600001</v>
      </c>
      <c r="K65" s="338">
        <v>9.8724473812127913E-4</v>
      </c>
      <c r="L65" s="338">
        <v>1.8927508765099927E-2</v>
      </c>
      <c r="M65" s="338">
        <v>1.9252540170216648E-2</v>
      </c>
      <c r="N65" s="227">
        <v>7895646</v>
      </c>
      <c r="O65" s="222">
        <f t="shared" si="6"/>
        <v>4.7470498217308115E-4</v>
      </c>
      <c r="P65" s="222">
        <f t="shared" si="7"/>
        <v>3.0152216811676976E-3</v>
      </c>
      <c r="Q65" s="222">
        <f t="shared" si="8"/>
        <v>1.1344534860439728E-3</v>
      </c>
      <c r="R65" s="222">
        <f t="shared" si="9"/>
        <v>3.0808849695365611E-6</v>
      </c>
      <c r="S65" s="222">
        <f t="shared" si="10"/>
        <v>5.9066890927307528E-5</v>
      </c>
      <c r="T65" s="222">
        <f t="shared" si="11"/>
        <v>6.0081213244747364E-5</v>
      </c>
    </row>
    <row r="66" spans="1:20" x14ac:dyDescent="0.45">
      <c r="A66" s="2" t="s">
        <v>427</v>
      </c>
      <c r="B66" s="2">
        <v>10929</v>
      </c>
      <c r="C66" s="391">
        <v>110</v>
      </c>
      <c r="D66" s="156">
        <v>63</v>
      </c>
      <c r="E66" s="156" t="s">
        <v>427</v>
      </c>
      <c r="F66" s="340">
        <v>0.15184053694939342</v>
      </c>
      <c r="G66" s="340">
        <v>3.0935907379342087</v>
      </c>
      <c r="H66" s="340">
        <v>1.5647802723195647</v>
      </c>
      <c r="I66" s="341">
        <v>361137.99089999998</v>
      </c>
      <c r="J66" s="341">
        <v>336599.92186300003</v>
      </c>
      <c r="K66" s="340">
        <v>3.6298960572149269E-4</v>
      </c>
      <c r="L66" s="340">
        <v>0.10244457450658015</v>
      </c>
      <c r="M66" s="340">
        <v>0.14546545919354459</v>
      </c>
      <c r="N66" s="227">
        <v>4843895.1357450001</v>
      </c>
      <c r="O66" s="222">
        <f t="shared" si="6"/>
        <v>2.907002804107091E-4</v>
      </c>
      <c r="P66" s="222">
        <f t="shared" si="7"/>
        <v>5.9227115041958472E-3</v>
      </c>
      <c r="Q66" s="222">
        <f t="shared" si="8"/>
        <v>2.9957880358131889E-3</v>
      </c>
      <c r="R66" s="222">
        <f t="shared" si="9"/>
        <v>6.9494735917971346E-7</v>
      </c>
      <c r="S66" s="222">
        <f t="shared" si="10"/>
        <v>1.9613119878220768E-4</v>
      </c>
      <c r="T66" s="222">
        <f t="shared" si="11"/>
        <v>2.7849512802848996E-4</v>
      </c>
    </row>
    <row r="67" spans="1:20" x14ac:dyDescent="0.45">
      <c r="A67" s="2" t="s">
        <v>472</v>
      </c>
      <c r="B67" s="2">
        <v>11476</v>
      </c>
      <c r="C67" s="391">
        <v>246</v>
      </c>
      <c r="D67" s="109">
        <v>64</v>
      </c>
      <c r="E67" s="109" t="s">
        <v>472</v>
      </c>
      <c r="F67" s="338">
        <v>0.1397389889899677</v>
      </c>
      <c r="G67" s="338">
        <v>1.2896389502919006</v>
      </c>
      <c r="H67" s="338">
        <v>0.43387745848211756</v>
      </c>
      <c r="I67" s="339">
        <v>15106.516048</v>
      </c>
      <c r="J67" s="339">
        <v>12790.827080999999</v>
      </c>
      <c r="K67" s="338">
        <v>5.2438875978398332E-3</v>
      </c>
      <c r="L67" s="338">
        <v>4.5862528625628056E-2</v>
      </c>
      <c r="M67" s="338">
        <v>5.0155518337491885E-2</v>
      </c>
      <c r="N67" s="227">
        <v>294069.44219199999</v>
      </c>
      <c r="O67" s="222">
        <f t="shared" si="6"/>
        <v>1.6241662503682857E-5</v>
      </c>
      <c r="P67" s="222">
        <f t="shared" si="7"/>
        <v>1.4989288768754906E-4</v>
      </c>
      <c r="Q67" s="222">
        <f t="shared" si="8"/>
        <v>5.0428955437255549E-5</v>
      </c>
      <c r="R67" s="222">
        <f t="shared" si="9"/>
        <v>6.0948954323318724E-7</v>
      </c>
      <c r="S67" s="222">
        <f t="shared" si="10"/>
        <v>5.3305360006320248E-6</v>
      </c>
      <c r="T67" s="222">
        <f t="shared" si="11"/>
        <v>5.8295040448110244E-6</v>
      </c>
    </row>
    <row r="68" spans="1:20" x14ac:dyDescent="0.45">
      <c r="A68" s="2" t="s">
        <v>436</v>
      </c>
      <c r="B68" s="2">
        <v>11142</v>
      </c>
      <c r="C68" s="391">
        <v>130</v>
      </c>
      <c r="D68" s="156">
        <v>65</v>
      </c>
      <c r="E68" s="156" t="s">
        <v>436</v>
      </c>
      <c r="F68" s="340">
        <v>0.13936364670385465</v>
      </c>
      <c r="G68" s="340">
        <v>0.48940162699698991</v>
      </c>
      <c r="H68" s="340">
        <v>0.49304707977030754</v>
      </c>
      <c r="I68" s="341">
        <v>4672874.6701530004</v>
      </c>
      <c r="J68" s="341">
        <v>5510765.6623430001</v>
      </c>
      <c r="K68" s="340">
        <v>1.0654035456449346E-2</v>
      </c>
      <c r="L68" s="340">
        <v>2.9411407909213445E-2</v>
      </c>
      <c r="M68" s="340">
        <v>4.1234254766214957E-2</v>
      </c>
      <c r="N68" s="227">
        <v>149118415.57190499</v>
      </c>
      <c r="O68" s="222">
        <f t="shared" ref="O68:O87" si="12">$N68/$N$88*F68</f>
        <v>8.2137932997219023E-3</v>
      </c>
      <c r="P68" s="222">
        <f t="shared" ref="P68:P87" si="13">$N68/$N$88*G68</f>
        <v>2.8844278258898983E-2</v>
      </c>
      <c r="Q68" s="222">
        <f t="shared" ref="Q68:Q87" si="14">$N68/$N$88*H68</f>
        <v>2.9059133397036672E-2</v>
      </c>
      <c r="R68" s="222">
        <f t="shared" ref="R68:R87" si="15">$N68/$N$88*K68</f>
        <v>6.2792591265310792E-4</v>
      </c>
      <c r="S68" s="222">
        <f t="shared" ref="S68:S87" si="16">$N68/$N$88*L68</f>
        <v>1.7334450621361598E-3</v>
      </c>
      <c r="T68" s="222">
        <f t="shared" ref="T68:T87" si="17">$N68/$N$88*M68</f>
        <v>2.4302582023952917E-3</v>
      </c>
    </row>
    <row r="69" spans="1:20" x14ac:dyDescent="0.45">
      <c r="A69" s="2" t="s">
        <v>401</v>
      </c>
      <c r="B69" s="2">
        <v>11495</v>
      </c>
      <c r="C69" s="391">
        <v>248</v>
      </c>
      <c r="D69" s="109">
        <v>66</v>
      </c>
      <c r="E69" s="109" t="s">
        <v>401</v>
      </c>
      <c r="F69" s="338">
        <v>0.13463121694331434</v>
      </c>
      <c r="G69" s="338">
        <v>2.3584375257938648</v>
      </c>
      <c r="H69" s="338">
        <v>1.3585541162837174</v>
      </c>
      <c r="I69" s="339">
        <v>5230401.8036280004</v>
      </c>
      <c r="J69" s="339">
        <v>2578803.4850809998</v>
      </c>
      <c r="K69" s="338">
        <v>2.1669953917847636E-3</v>
      </c>
      <c r="L69" s="338">
        <v>0.16778087292022534</v>
      </c>
      <c r="M69" s="338">
        <v>0.14247673499411756</v>
      </c>
      <c r="N69" s="227">
        <v>49082651.813616998</v>
      </c>
      <c r="O69" s="222">
        <f t="shared" si="12"/>
        <v>2.6117811141398379E-3</v>
      </c>
      <c r="P69" s="222">
        <f t="shared" si="13"/>
        <v>4.5752558200083844E-2</v>
      </c>
      <c r="Q69" s="222">
        <f t="shared" si="14"/>
        <v>2.6355299045842523E-2</v>
      </c>
      <c r="R69" s="222">
        <f t="shared" si="15"/>
        <v>4.2038672509916434E-5</v>
      </c>
      <c r="S69" s="222">
        <f t="shared" si="16"/>
        <v>3.254868559878242E-3</v>
      </c>
      <c r="T69" s="222">
        <f t="shared" si="17"/>
        <v>2.7639804059605348E-3</v>
      </c>
    </row>
    <row r="70" spans="1:20" x14ac:dyDescent="0.45">
      <c r="A70" s="2" t="s">
        <v>434</v>
      </c>
      <c r="B70" s="2">
        <v>11090</v>
      </c>
      <c r="C70" s="391">
        <v>121</v>
      </c>
      <c r="D70" s="156">
        <v>67</v>
      </c>
      <c r="E70" s="156" t="s">
        <v>434</v>
      </c>
      <c r="F70" s="340">
        <v>0.13419848530339612</v>
      </c>
      <c r="G70" s="340">
        <v>1.3022339749517131</v>
      </c>
      <c r="H70" s="340">
        <v>1.0657845654410223</v>
      </c>
      <c r="I70" s="341">
        <v>5363515.5078929998</v>
      </c>
      <c r="J70" s="341">
        <v>6365796.6732900003</v>
      </c>
      <c r="K70" s="340">
        <v>1.2479437321030748E-2</v>
      </c>
      <c r="L70" s="340">
        <v>0.142788294057965</v>
      </c>
      <c r="M70" s="340">
        <v>9.0220324328510487E-2</v>
      </c>
      <c r="N70" s="227">
        <v>74039707.678210005</v>
      </c>
      <c r="O70" s="222">
        <f t="shared" si="12"/>
        <v>3.9271301681634389E-3</v>
      </c>
      <c r="P70" s="222">
        <f t="shared" si="13"/>
        <v>3.8108048071320851E-2</v>
      </c>
      <c r="Q70" s="222">
        <f t="shared" si="14"/>
        <v>3.1188688234773082E-2</v>
      </c>
      <c r="R70" s="222">
        <f t="shared" si="15"/>
        <v>3.6519320374090938E-4</v>
      </c>
      <c r="S70" s="222">
        <f t="shared" si="16"/>
        <v>4.178498855541374E-3</v>
      </c>
      <c r="T70" s="222">
        <f t="shared" si="17"/>
        <v>2.6401710619234314E-3</v>
      </c>
    </row>
    <row r="71" spans="1:20" x14ac:dyDescent="0.45">
      <c r="A71" s="2" t="s">
        <v>480</v>
      </c>
      <c r="B71" s="2">
        <v>11562</v>
      </c>
      <c r="C71" s="391">
        <v>261</v>
      </c>
      <c r="D71" s="109">
        <v>68</v>
      </c>
      <c r="E71" s="109" t="s">
        <v>480</v>
      </c>
      <c r="F71" s="338">
        <v>0.12794087868245377</v>
      </c>
      <c r="G71" s="338">
        <v>3.2445937209589086</v>
      </c>
      <c r="H71" s="338">
        <v>2.7105215491429542</v>
      </c>
      <c r="I71" s="339">
        <v>26201.766395999999</v>
      </c>
      <c r="J71" s="339">
        <v>25918.425299999999</v>
      </c>
      <c r="K71" s="338">
        <v>1.889760845670558E-3</v>
      </c>
      <c r="L71" s="338">
        <v>0.79157166972399373</v>
      </c>
      <c r="M71" s="338">
        <v>0.54404795710638609</v>
      </c>
      <c r="N71" s="227">
        <v>1460971.65</v>
      </c>
      <c r="O71" s="222">
        <f t="shared" si="12"/>
        <v>7.387782563328499E-5</v>
      </c>
      <c r="P71" s="222">
        <f t="shared" si="13"/>
        <v>1.8735491864394029E-3</v>
      </c>
      <c r="Q71" s="222">
        <f t="shared" si="14"/>
        <v>1.5651560349202705E-3</v>
      </c>
      <c r="R71" s="222">
        <f t="shared" si="15"/>
        <v>1.0912182539528348E-6</v>
      </c>
      <c r="S71" s="222">
        <f t="shared" si="16"/>
        <v>4.5708294639168793E-4</v>
      </c>
      <c r="T71" s="222">
        <f t="shared" si="17"/>
        <v>3.1415354126970458E-4</v>
      </c>
    </row>
    <row r="72" spans="1:20" x14ac:dyDescent="0.45">
      <c r="A72" s="2" t="s">
        <v>447</v>
      </c>
      <c r="B72" s="2">
        <v>11302</v>
      </c>
      <c r="C72" s="391">
        <v>178</v>
      </c>
      <c r="D72" s="156">
        <v>69</v>
      </c>
      <c r="E72" s="156" t="s">
        <v>447</v>
      </c>
      <c r="F72" s="340">
        <v>0.12755676365709021</v>
      </c>
      <c r="G72" s="340">
        <v>2.415557247134724</v>
      </c>
      <c r="H72" s="340">
        <v>2.00121597532315</v>
      </c>
      <c r="I72" s="341">
        <v>900922.32466200006</v>
      </c>
      <c r="J72" s="341">
        <v>786144.30686300003</v>
      </c>
      <c r="K72" s="340">
        <v>3.0869850548467847E-4</v>
      </c>
      <c r="L72" s="340">
        <v>0.20967674786073234</v>
      </c>
      <c r="M72" s="340">
        <v>0.19900892671068016</v>
      </c>
      <c r="N72" s="227">
        <v>8437859.2470249999</v>
      </c>
      <c r="O72" s="222">
        <f t="shared" si="12"/>
        <v>4.2540124407547256E-4</v>
      </c>
      <c r="P72" s="222">
        <f t="shared" si="13"/>
        <v>8.0558727628828285E-3</v>
      </c>
      <c r="Q72" s="222">
        <f t="shared" si="14"/>
        <v>6.674046449271589E-3</v>
      </c>
      <c r="R72" s="222">
        <f t="shared" si="15"/>
        <v>1.0295081539576352E-6</v>
      </c>
      <c r="S72" s="222">
        <f t="shared" si="16"/>
        <v>6.9927102911956592E-4</v>
      </c>
      <c r="T72" s="222">
        <f t="shared" si="17"/>
        <v>6.6369389264559126E-4</v>
      </c>
    </row>
    <row r="73" spans="1:20" x14ac:dyDescent="0.45">
      <c r="A73" s="2" t="s">
        <v>471</v>
      </c>
      <c r="B73" s="2">
        <v>11460</v>
      </c>
      <c r="C73" s="391">
        <v>243</v>
      </c>
      <c r="D73" s="109">
        <v>70</v>
      </c>
      <c r="E73" s="109" t="s">
        <v>471</v>
      </c>
      <c r="F73" s="338">
        <v>0.12591144551255196</v>
      </c>
      <c r="G73" s="338">
        <v>1.2958633073483452</v>
      </c>
      <c r="H73" s="338">
        <v>8.0937774516535152E-2</v>
      </c>
      <c r="I73" s="339">
        <v>2970436.9837099998</v>
      </c>
      <c r="J73" s="339">
        <v>3025675.1674230001</v>
      </c>
      <c r="K73" s="338">
        <v>9.2271387937091307E-3</v>
      </c>
      <c r="L73" s="338">
        <v>8.6534070285111106E-2</v>
      </c>
      <c r="M73" s="338">
        <v>7.9194816415830149E-3</v>
      </c>
      <c r="N73" s="227">
        <v>38753646.492409997</v>
      </c>
      <c r="O73" s="222">
        <f t="shared" si="12"/>
        <v>1.9285938181645076E-3</v>
      </c>
      <c r="P73" s="222">
        <f t="shared" si="13"/>
        <v>1.9848822746531731E-2</v>
      </c>
      <c r="Q73" s="222">
        <f t="shared" si="14"/>
        <v>1.2397291680129388E-3</v>
      </c>
      <c r="R73" s="222">
        <f t="shared" si="15"/>
        <v>1.4133268635311904E-4</v>
      </c>
      <c r="S73" s="222">
        <f t="shared" si="16"/>
        <v>1.3254479950819192E-3</v>
      </c>
      <c r="T73" s="222">
        <f t="shared" si="17"/>
        <v>1.2130321651737147E-4</v>
      </c>
    </row>
    <row r="74" spans="1:20" x14ac:dyDescent="0.45">
      <c r="A74" s="2" t="s">
        <v>587</v>
      </c>
      <c r="B74" s="2">
        <v>11692</v>
      </c>
      <c r="C74" s="391">
        <v>300</v>
      </c>
      <c r="D74" s="156">
        <v>71</v>
      </c>
      <c r="E74" s="156" t="s">
        <v>587</v>
      </c>
      <c r="F74" s="340">
        <v>0.1258118785582672</v>
      </c>
      <c r="G74" s="340">
        <v>2.8118660731986389</v>
      </c>
      <c r="H74" s="340">
        <v>1.3304736708104099</v>
      </c>
      <c r="I74" s="341">
        <v>89610.968064999994</v>
      </c>
      <c r="J74" s="341">
        <v>36162.608763999997</v>
      </c>
      <c r="K74" s="340">
        <v>1.8212136591524555E-2</v>
      </c>
      <c r="L74" s="340">
        <v>3.187378507090162E-2</v>
      </c>
      <c r="M74" s="340">
        <v>0.50630739706519023</v>
      </c>
      <c r="N74" s="227">
        <v>1300282.847177</v>
      </c>
      <c r="O74" s="222">
        <f t="shared" si="12"/>
        <v>6.4658029908784206E-5</v>
      </c>
      <c r="P74" s="222">
        <f t="shared" si="13"/>
        <v>1.4450918525643962E-3</v>
      </c>
      <c r="Q74" s="222">
        <f t="shared" si="14"/>
        <v>6.8376537562205063E-4</v>
      </c>
      <c r="R74" s="222">
        <f t="shared" si="15"/>
        <v>9.3596954908537879E-6</v>
      </c>
      <c r="S74" s="222">
        <f t="shared" si="16"/>
        <v>1.6380775583650904E-5</v>
      </c>
      <c r="T74" s="222">
        <f t="shared" si="17"/>
        <v>2.6020467381637855E-4</v>
      </c>
    </row>
    <row r="75" spans="1:20" x14ac:dyDescent="0.45">
      <c r="A75" s="2" t="s">
        <v>444</v>
      </c>
      <c r="B75" s="2">
        <v>11256</v>
      </c>
      <c r="C75" s="391">
        <v>164</v>
      </c>
      <c r="D75" s="109">
        <v>72</v>
      </c>
      <c r="E75" s="109" t="s">
        <v>444</v>
      </c>
      <c r="F75" s="338">
        <v>0.12052254900711963</v>
      </c>
      <c r="G75" s="338">
        <v>0.60243841412096533</v>
      </c>
      <c r="H75" s="338">
        <v>3.7850010235880173E-2</v>
      </c>
      <c r="I75" s="339">
        <v>7347.2652049999997</v>
      </c>
      <c r="J75" s="339">
        <v>8960.6724699999995</v>
      </c>
      <c r="K75" s="338">
        <v>2.2868958606764262E-2</v>
      </c>
      <c r="L75" s="338">
        <v>2.906457500097076E-2</v>
      </c>
      <c r="M75" s="338">
        <v>0</v>
      </c>
      <c r="N75" s="227">
        <v>52870.968958999998</v>
      </c>
      <c r="O75" s="222">
        <f t="shared" si="12"/>
        <v>2.5185383320059231E-6</v>
      </c>
      <c r="P75" s="222">
        <f t="shared" si="13"/>
        <v>1.2589048697824008E-5</v>
      </c>
      <c r="Q75" s="222">
        <f t="shared" si="14"/>
        <v>7.9094495122443464E-7</v>
      </c>
      <c r="R75" s="222">
        <f t="shared" si="15"/>
        <v>4.778885722105842E-7</v>
      </c>
      <c r="S75" s="222">
        <f t="shared" si="16"/>
        <v>6.0735726921177041E-7</v>
      </c>
      <c r="T75" s="222">
        <f t="shared" si="17"/>
        <v>0</v>
      </c>
    </row>
    <row r="76" spans="1:20" x14ac:dyDescent="0.45">
      <c r="A76" s="2" t="s">
        <v>476</v>
      </c>
      <c r="B76" s="2">
        <v>11513</v>
      </c>
      <c r="C76" s="391">
        <v>254</v>
      </c>
      <c r="D76" s="156">
        <v>73</v>
      </c>
      <c r="E76" s="156" t="s">
        <v>476</v>
      </c>
      <c r="F76" s="340">
        <v>0.11269580703447148</v>
      </c>
      <c r="G76" s="340">
        <v>5.0652405103387492</v>
      </c>
      <c r="H76" s="340">
        <v>0.4944612793324229</v>
      </c>
      <c r="I76" s="341">
        <v>3581585.4845139999</v>
      </c>
      <c r="J76" s="341">
        <v>5612482.0339120002</v>
      </c>
      <c r="K76" s="340">
        <v>1.7698243527631555E-2</v>
      </c>
      <c r="L76" s="340">
        <v>0.39262692643910102</v>
      </c>
      <c r="M76" s="340">
        <v>7.3680197670798475E-2</v>
      </c>
      <c r="N76" s="227">
        <v>73068006.837386996</v>
      </c>
      <c r="O76" s="222">
        <f t="shared" si="12"/>
        <v>3.2546028910780352E-3</v>
      </c>
      <c r="P76" s="222">
        <f t="shared" si="13"/>
        <v>0.14628180801714769</v>
      </c>
      <c r="Q76" s="222">
        <f t="shared" si="14"/>
        <v>1.4279813522691233E-2</v>
      </c>
      <c r="R76" s="222">
        <f t="shared" si="15"/>
        <v>5.1111710424518123E-4</v>
      </c>
      <c r="S76" s="222">
        <f t="shared" si="16"/>
        <v>1.1338884413977471E-2</v>
      </c>
      <c r="T76" s="222">
        <f t="shared" si="17"/>
        <v>2.1278501007693366E-3</v>
      </c>
    </row>
    <row r="77" spans="1:20" x14ac:dyDescent="0.45">
      <c r="A77" s="2" t="s">
        <v>442</v>
      </c>
      <c r="B77" s="2">
        <v>11198</v>
      </c>
      <c r="C77" s="391">
        <v>150</v>
      </c>
      <c r="D77" s="109">
        <v>74</v>
      </c>
      <c r="E77" s="109" t="s">
        <v>442</v>
      </c>
      <c r="F77" s="338">
        <v>0.11104352185108887</v>
      </c>
      <c r="G77" s="338">
        <v>0</v>
      </c>
      <c r="H77" s="338">
        <v>0</v>
      </c>
      <c r="I77" s="339">
        <v>3525.6019339999998</v>
      </c>
      <c r="J77" s="339">
        <v>3525.6019339999998</v>
      </c>
      <c r="K77" s="338">
        <v>0</v>
      </c>
      <c r="L77" s="338">
        <v>0</v>
      </c>
      <c r="M77" s="338">
        <v>0</v>
      </c>
      <c r="N77" s="227">
        <v>52407</v>
      </c>
      <c r="O77" s="222">
        <f t="shared" si="12"/>
        <v>2.3000936241847014E-6</v>
      </c>
      <c r="P77" s="222">
        <f t="shared" si="13"/>
        <v>0</v>
      </c>
      <c r="Q77" s="222">
        <f t="shared" si="14"/>
        <v>0</v>
      </c>
      <c r="R77" s="222">
        <f t="shared" si="15"/>
        <v>0</v>
      </c>
      <c r="S77" s="222">
        <f t="shared" si="16"/>
        <v>0</v>
      </c>
      <c r="T77" s="222">
        <f t="shared" si="17"/>
        <v>0</v>
      </c>
    </row>
    <row r="78" spans="1:20" x14ac:dyDescent="0.45">
      <c r="A78" s="2" t="s">
        <v>445</v>
      </c>
      <c r="B78" s="2">
        <v>11277</v>
      </c>
      <c r="C78" s="391">
        <v>172</v>
      </c>
      <c r="D78" s="156">
        <v>75</v>
      </c>
      <c r="E78" s="156" t="s">
        <v>445</v>
      </c>
      <c r="F78" s="340">
        <v>0.1062033879307665</v>
      </c>
      <c r="G78" s="340">
        <v>12.489236020465826</v>
      </c>
      <c r="H78" s="340">
        <v>11.199737242863758</v>
      </c>
      <c r="I78" s="341">
        <v>3875227.7443220001</v>
      </c>
      <c r="J78" s="341">
        <v>1864178.9607840001</v>
      </c>
      <c r="K78" s="340">
        <v>9.3118407227650822E-3</v>
      </c>
      <c r="L78" s="340">
        <v>0</v>
      </c>
      <c r="M78" s="340">
        <v>0</v>
      </c>
      <c r="N78" s="227">
        <v>158659065.96934101</v>
      </c>
      <c r="O78" s="222">
        <f t="shared" si="12"/>
        <v>6.659877662892221E-3</v>
      </c>
      <c r="P78" s="222">
        <f t="shared" si="13"/>
        <v>0.78318390420380801</v>
      </c>
      <c r="Q78" s="222">
        <f t="shared" si="14"/>
        <v>0.70232109678680488</v>
      </c>
      <c r="R78" s="222">
        <f t="shared" si="15"/>
        <v>5.8393353769826137E-4</v>
      </c>
      <c r="S78" s="222">
        <f t="shared" si="16"/>
        <v>0</v>
      </c>
      <c r="T78" s="222">
        <f t="shared" si="17"/>
        <v>0</v>
      </c>
    </row>
    <row r="79" spans="1:20" x14ac:dyDescent="0.45">
      <c r="A79" s="2" t="s">
        <v>459</v>
      </c>
      <c r="B79" s="2">
        <v>11391</v>
      </c>
      <c r="C79" s="391">
        <v>215</v>
      </c>
      <c r="D79" s="109">
        <v>76</v>
      </c>
      <c r="E79" s="109" t="s">
        <v>459</v>
      </c>
      <c r="F79" s="338">
        <v>0.10513939647210764</v>
      </c>
      <c r="G79" s="338">
        <v>1.2580106104555857</v>
      </c>
      <c r="H79" s="338">
        <v>0.61544317972979523</v>
      </c>
      <c r="I79" s="339">
        <v>17533.489653000001</v>
      </c>
      <c r="J79" s="339">
        <v>14892.373616999999</v>
      </c>
      <c r="K79" s="338">
        <v>6.4674542161495931E-4</v>
      </c>
      <c r="L79" s="338">
        <v>0.19183589215829122</v>
      </c>
      <c r="M79" s="338">
        <v>6.1416659760281198E-2</v>
      </c>
      <c r="N79" s="227">
        <v>355524.51376200002</v>
      </c>
      <c r="O79" s="222">
        <f t="shared" si="12"/>
        <v>1.4773997392413805E-5</v>
      </c>
      <c r="P79" s="222">
        <f t="shared" si="13"/>
        <v>1.7677337042190791E-4</v>
      </c>
      <c r="Q79" s="222">
        <f t="shared" si="14"/>
        <v>8.6480959921802608E-5</v>
      </c>
      <c r="R79" s="222">
        <f t="shared" si="15"/>
        <v>9.0879494205864298E-8</v>
      </c>
      <c r="S79" s="222">
        <f t="shared" si="16"/>
        <v>2.6956431800232456E-5</v>
      </c>
      <c r="T79" s="222">
        <f t="shared" si="17"/>
        <v>8.6301576915545236E-6</v>
      </c>
    </row>
    <row r="80" spans="1:20" x14ac:dyDescent="0.45">
      <c r="A80" s="2" t="s">
        <v>469</v>
      </c>
      <c r="B80" s="2">
        <v>11449</v>
      </c>
      <c r="C80" s="391">
        <v>235</v>
      </c>
      <c r="D80" s="156">
        <v>77</v>
      </c>
      <c r="E80" s="156" t="s">
        <v>469</v>
      </c>
      <c r="F80" s="340">
        <v>0.10095908863410342</v>
      </c>
      <c r="G80" s="340">
        <v>2.5091341521319852</v>
      </c>
      <c r="H80" s="340">
        <v>1.2871831099191564</v>
      </c>
      <c r="I80" s="341">
        <v>279807.316483</v>
      </c>
      <c r="J80" s="341">
        <v>215347.23594499999</v>
      </c>
      <c r="K80" s="340">
        <v>2.458379412566658E-3</v>
      </c>
      <c r="L80" s="340">
        <v>0.27364315046776627</v>
      </c>
      <c r="M80" s="340">
        <v>5.5824980391084078E-2</v>
      </c>
      <c r="N80" s="227">
        <v>4572375.2892969996</v>
      </c>
      <c r="O80" s="222">
        <f t="shared" si="12"/>
        <v>1.8245269290115797E-4</v>
      </c>
      <c r="P80" s="222">
        <f t="shared" si="13"/>
        <v>4.5344930218803774E-3</v>
      </c>
      <c r="Q80" s="222">
        <f t="shared" si="14"/>
        <v>2.3261900225028998E-3</v>
      </c>
      <c r="R80" s="222">
        <f t="shared" si="15"/>
        <v>4.4427693441364915E-6</v>
      </c>
      <c r="S80" s="222">
        <f t="shared" si="16"/>
        <v>4.9452635094346202E-4</v>
      </c>
      <c r="T80" s="222">
        <f t="shared" si="17"/>
        <v>1.0088658823398937E-4</v>
      </c>
    </row>
    <row r="81" spans="1:20" x14ac:dyDescent="0.45">
      <c r="A81" s="2" t="s">
        <v>433</v>
      </c>
      <c r="B81" s="2">
        <v>11075</v>
      </c>
      <c r="C81" s="391">
        <v>118</v>
      </c>
      <c r="D81" s="109">
        <v>78</v>
      </c>
      <c r="E81" s="109" t="s">
        <v>433</v>
      </c>
      <c r="F81" s="338">
        <v>7.7750352341054388E-2</v>
      </c>
      <c r="G81" s="338">
        <v>1.341229369293683</v>
      </c>
      <c r="H81" s="338">
        <v>0.76731403894108363</v>
      </c>
      <c r="I81" s="339">
        <v>5101192.2156060003</v>
      </c>
      <c r="J81" s="339">
        <v>4573825.9706830001</v>
      </c>
      <c r="K81" s="338">
        <v>5.7960651859762056E-4</v>
      </c>
      <c r="L81" s="338">
        <v>2.5812525586271732E-2</v>
      </c>
      <c r="M81" s="338">
        <v>5.5751765950660136E-2</v>
      </c>
      <c r="N81" s="227">
        <v>75217183</v>
      </c>
      <c r="O81" s="222">
        <f t="shared" si="12"/>
        <v>2.3114388971924244E-3</v>
      </c>
      <c r="P81" s="222">
        <f t="shared" si="13"/>
        <v>3.9873385018800792E-2</v>
      </c>
      <c r="Q81" s="222">
        <f t="shared" si="14"/>
        <v>2.2811465962112847E-2</v>
      </c>
      <c r="R81" s="222">
        <f t="shared" si="15"/>
        <v>1.7231112294849521E-5</v>
      </c>
      <c r="S81" s="222">
        <f t="shared" si="16"/>
        <v>7.6738013241618253E-4</v>
      </c>
      <c r="T81" s="222">
        <f t="shared" si="17"/>
        <v>1.6574432980090649E-3</v>
      </c>
    </row>
    <row r="82" spans="1:20" x14ac:dyDescent="0.45">
      <c r="A82" s="2" t="s">
        <v>475</v>
      </c>
      <c r="B82" s="2">
        <v>11517</v>
      </c>
      <c r="C82" s="391">
        <v>250</v>
      </c>
      <c r="D82" s="156">
        <v>79</v>
      </c>
      <c r="E82" s="156" t="s">
        <v>475</v>
      </c>
      <c r="F82" s="340">
        <v>6.4000214293177857E-2</v>
      </c>
      <c r="G82" s="340">
        <v>1.2370579248402038</v>
      </c>
      <c r="H82" s="340">
        <v>0.72903168624692161</v>
      </c>
      <c r="I82" s="341">
        <v>10555023.917838</v>
      </c>
      <c r="J82" s="341">
        <v>10500728.965705</v>
      </c>
      <c r="K82" s="340">
        <v>5.8074921353288818E-3</v>
      </c>
      <c r="L82" s="340">
        <v>6.7917524558976733E-2</v>
      </c>
      <c r="M82" s="340">
        <v>8.4876342757783219E-2</v>
      </c>
      <c r="N82" s="227">
        <v>76592057.787613004</v>
      </c>
      <c r="O82" s="222">
        <f t="shared" si="12"/>
        <v>1.937439514992397E-3</v>
      </c>
      <c r="P82" s="222">
        <f t="shared" si="13"/>
        <v>3.7448701264354768E-2</v>
      </c>
      <c r="Q82" s="222">
        <f t="shared" si="14"/>
        <v>2.2069532301033038E-2</v>
      </c>
      <c r="R82" s="222">
        <f t="shared" si="15"/>
        <v>1.7580667299723599E-4</v>
      </c>
      <c r="S82" s="222">
        <f t="shared" si="16"/>
        <v>2.0560258632611266E-3</v>
      </c>
      <c r="T82" s="222">
        <f t="shared" si="17"/>
        <v>2.569409839687003E-3</v>
      </c>
    </row>
    <row r="83" spans="1:20" x14ac:dyDescent="0.45">
      <c r="A83" s="2" t="s">
        <v>470</v>
      </c>
      <c r="B83" s="2">
        <v>11459</v>
      </c>
      <c r="C83" s="391">
        <v>241</v>
      </c>
      <c r="D83" s="109">
        <v>80</v>
      </c>
      <c r="E83" s="109" t="s">
        <v>470</v>
      </c>
      <c r="F83" s="338">
        <v>5.679905417336089E-2</v>
      </c>
      <c r="G83" s="338">
        <v>2.2175087487387617</v>
      </c>
      <c r="H83" s="338">
        <v>0.14096341948845714</v>
      </c>
      <c r="I83" s="339">
        <v>41663.895849</v>
      </c>
      <c r="J83" s="339">
        <v>6085.1937719999996</v>
      </c>
      <c r="K83" s="338">
        <v>2.23546021148449E-3</v>
      </c>
      <c r="L83" s="338">
        <v>1.551284120485722</v>
      </c>
      <c r="M83" s="338">
        <v>0</v>
      </c>
      <c r="N83" s="227">
        <v>14275892.655523</v>
      </c>
      <c r="O83" s="222">
        <f t="shared" si="12"/>
        <v>3.2048474699047192E-4</v>
      </c>
      <c r="P83" s="222">
        <f t="shared" si="13"/>
        <v>1.2512140221905532E-2</v>
      </c>
      <c r="Q83" s="222">
        <f t="shared" si="14"/>
        <v>7.9537637531397595E-4</v>
      </c>
      <c r="R83" s="222">
        <f t="shared" si="15"/>
        <v>1.2613430112730365E-5</v>
      </c>
      <c r="S83" s="222">
        <f t="shared" si="16"/>
        <v>8.7530136918613673E-3</v>
      </c>
      <c r="T83" s="222">
        <f t="shared" si="17"/>
        <v>0</v>
      </c>
    </row>
    <row r="84" spans="1:20" x14ac:dyDescent="0.45">
      <c r="A84" s="2" t="s">
        <v>443</v>
      </c>
      <c r="B84" s="2">
        <v>11217</v>
      </c>
      <c r="C84" s="391">
        <v>154</v>
      </c>
      <c r="D84" s="156">
        <v>81</v>
      </c>
      <c r="E84" s="156" t="s">
        <v>443</v>
      </c>
      <c r="F84" s="340">
        <v>5.4633952089495751E-2</v>
      </c>
      <c r="G84" s="340">
        <v>2.7491045225006703</v>
      </c>
      <c r="H84" s="340">
        <v>1.5336206244473953</v>
      </c>
      <c r="I84" s="341">
        <v>1869035.9610520001</v>
      </c>
      <c r="J84" s="341">
        <v>1827098.1537039999</v>
      </c>
      <c r="K84" s="340">
        <v>2.3525659270245186E-5</v>
      </c>
      <c r="L84" s="340">
        <v>0.1035161034529625</v>
      </c>
      <c r="M84" s="340">
        <v>0.11288687229684144</v>
      </c>
      <c r="N84" s="227">
        <v>14566759.285096999</v>
      </c>
      <c r="O84" s="222">
        <f t="shared" si="12"/>
        <v>3.14549173403373E-4</v>
      </c>
      <c r="P84" s="222">
        <f t="shared" si="13"/>
        <v>1.5827677150932636E-2</v>
      </c>
      <c r="Q84" s="222">
        <f t="shared" si="14"/>
        <v>8.8296577729554699E-3</v>
      </c>
      <c r="R84" s="222">
        <f t="shared" si="15"/>
        <v>1.3544648326196753E-7</v>
      </c>
      <c r="S84" s="222">
        <f t="shared" si="16"/>
        <v>5.9598296534963194E-4</v>
      </c>
      <c r="T84" s="222">
        <f t="shared" si="17"/>
        <v>6.499341711706533E-4</v>
      </c>
    </row>
    <row r="85" spans="1:20" x14ac:dyDescent="0.45">
      <c r="A85" s="2" t="s">
        <v>449</v>
      </c>
      <c r="B85" s="2">
        <v>11315</v>
      </c>
      <c r="C85" s="391">
        <v>191</v>
      </c>
      <c r="D85" s="109">
        <v>82</v>
      </c>
      <c r="E85" s="109" t="s">
        <v>449</v>
      </c>
      <c r="F85" s="338">
        <v>4.7663688686920218E-2</v>
      </c>
      <c r="G85" s="338">
        <v>5.5244637772454954</v>
      </c>
      <c r="H85" s="338">
        <v>1.2891722514284747</v>
      </c>
      <c r="I85" s="339">
        <v>1456535.407255</v>
      </c>
      <c r="J85" s="339">
        <v>1290258.6574810001</v>
      </c>
      <c r="K85" s="338">
        <v>1.185363785178251E-3</v>
      </c>
      <c r="L85" s="338">
        <v>0.71202166972097036</v>
      </c>
      <c r="M85" s="338">
        <v>0.10811384860827196</v>
      </c>
      <c r="N85" s="227">
        <v>61087793.973888002</v>
      </c>
      <c r="O85" s="222">
        <f t="shared" si="12"/>
        <v>1.1508138460941939E-3</v>
      </c>
      <c r="P85" s="222">
        <f t="shared" si="13"/>
        <v>0.13338517396041563</v>
      </c>
      <c r="Q85" s="222">
        <f t="shared" si="14"/>
        <v>3.1126363020062279E-2</v>
      </c>
      <c r="R85" s="222">
        <f t="shared" si="15"/>
        <v>2.8619964048567184E-5</v>
      </c>
      <c r="S85" s="222">
        <f t="shared" si="16"/>
        <v>1.7191376051825785E-2</v>
      </c>
      <c r="T85" s="222">
        <f t="shared" si="17"/>
        <v>2.6103500874676048E-3</v>
      </c>
    </row>
    <row r="86" spans="1:20" x14ac:dyDescent="0.45">
      <c r="B86" s="2">
        <v>11722</v>
      </c>
      <c r="C86" s="391">
        <v>301</v>
      </c>
      <c r="D86" s="156">
        <v>83</v>
      </c>
      <c r="E86" s="156" t="s">
        <v>638</v>
      </c>
      <c r="F86" s="340">
        <v>0</v>
      </c>
      <c r="G86" s="340">
        <v>0</v>
      </c>
      <c r="H86" s="340">
        <v>0</v>
      </c>
      <c r="I86" s="341">
        <v>0</v>
      </c>
      <c r="J86" s="341">
        <v>0</v>
      </c>
      <c r="K86" s="340">
        <v>0</v>
      </c>
      <c r="L86" s="340">
        <v>0</v>
      </c>
      <c r="M86" s="340">
        <v>0</v>
      </c>
      <c r="N86" s="227">
        <v>0</v>
      </c>
      <c r="O86" s="222">
        <f t="shared" si="12"/>
        <v>0</v>
      </c>
      <c r="P86" s="222">
        <f t="shared" si="13"/>
        <v>0</v>
      </c>
      <c r="Q86" s="222">
        <f t="shared" si="14"/>
        <v>0</v>
      </c>
      <c r="R86" s="222">
        <f t="shared" si="15"/>
        <v>0</v>
      </c>
      <c r="S86" s="222">
        <f t="shared" si="16"/>
        <v>0</v>
      </c>
      <c r="T86" s="222">
        <f t="shared" si="17"/>
        <v>0</v>
      </c>
    </row>
    <row r="87" spans="1:20" x14ac:dyDescent="0.45">
      <c r="B87" s="2">
        <v>11738</v>
      </c>
      <c r="C87" s="391">
        <v>302</v>
      </c>
      <c r="D87" s="109">
        <v>84</v>
      </c>
      <c r="E87" s="109" t="s">
        <v>644</v>
      </c>
      <c r="F87" s="338">
        <v>0</v>
      </c>
      <c r="G87" s="338">
        <v>0</v>
      </c>
      <c r="H87" s="338">
        <v>0</v>
      </c>
      <c r="I87" s="339">
        <v>0</v>
      </c>
      <c r="J87" s="339">
        <v>0</v>
      </c>
      <c r="K87" s="338">
        <v>0</v>
      </c>
      <c r="L87" s="338">
        <v>0</v>
      </c>
      <c r="M87" s="338">
        <v>0</v>
      </c>
      <c r="N87" s="227">
        <v>0</v>
      </c>
      <c r="O87" s="222">
        <f t="shared" si="12"/>
        <v>0</v>
      </c>
      <c r="P87" s="222">
        <f t="shared" si="13"/>
        <v>0</v>
      </c>
      <c r="Q87" s="222">
        <f t="shared" si="14"/>
        <v>0</v>
      </c>
      <c r="R87" s="222">
        <f t="shared" si="15"/>
        <v>0</v>
      </c>
      <c r="S87" s="222">
        <f t="shared" si="16"/>
        <v>0</v>
      </c>
      <c r="T87" s="222">
        <f t="shared" si="17"/>
        <v>0</v>
      </c>
    </row>
    <row r="88" spans="1:20" x14ac:dyDescent="0.45">
      <c r="C88" s="369">
        <v>2</v>
      </c>
      <c r="D88" s="320" t="s">
        <v>23</v>
      </c>
      <c r="E88" s="320"/>
      <c r="F88" s="290">
        <f>O88</f>
        <v>0.20746459433510134</v>
      </c>
      <c r="G88" s="290">
        <f>P88</f>
        <v>2.5139076831147156</v>
      </c>
      <c r="H88" s="290">
        <f>Q88</f>
        <v>1.6992179389991298</v>
      </c>
      <c r="I88" s="157">
        <f>SUM(I4:I87)</f>
        <v>212560353.89240792</v>
      </c>
      <c r="J88" s="157">
        <f>SUM(J4:J87)</f>
        <v>249872234.02593994</v>
      </c>
      <c r="K88" s="342">
        <f>R88</f>
        <v>1.9421053766561207E-2</v>
      </c>
      <c r="L88" s="342">
        <f>S88</f>
        <v>0.15004077098702143</v>
      </c>
      <c r="M88" s="342">
        <f>T88</f>
        <v>8.4680702834064092E-2</v>
      </c>
      <c r="N88" s="227">
        <f>SUM(N4:N85)</f>
        <v>2530096074.5512257</v>
      </c>
      <c r="O88" s="227">
        <f>SUM(O4:O87)</f>
        <v>0.20746459433510134</v>
      </c>
      <c r="P88" s="227">
        <f t="shared" ref="P88:T88" si="18">SUM(P4:P87)</f>
        <v>2.5139076831147156</v>
      </c>
      <c r="Q88" s="227">
        <f t="shared" si="18"/>
        <v>1.6992179389991298</v>
      </c>
      <c r="R88" s="227">
        <f t="shared" si="18"/>
        <v>1.9421053766561207E-2</v>
      </c>
      <c r="S88" s="227">
        <f t="shared" si="18"/>
        <v>0.15004077098702143</v>
      </c>
      <c r="T88" s="227">
        <f t="shared" si="18"/>
        <v>8.4680702834064092E-2</v>
      </c>
    </row>
    <row r="89" spans="1:20" x14ac:dyDescent="0.45">
      <c r="A89" s="2" t="s">
        <v>498</v>
      </c>
      <c r="B89" s="2">
        <v>11172</v>
      </c>
      <c r="C89" s="369">
        <v>143</v>
      </c>
      <c r="D89" s="109">
        <v>85</v>
      </c>
      <c r="E89" s="109" t="s">
        <v>498</v>
      </c>
      <c r="F89" s="338">
        <v>3.0499818816996771</v>
      </c>
      <c r="G89" s="338">
        <v>2.4129467243600899</v>
      </c>
      <c r="H89" s="338">
        <v>0.45721005581969315</v>
      </c>
      <c r="I89" s="339">
        <v>2207325.1298870002</v>
      </c>
      <c r="J89" s="339">
        <v>1543309.077051</v>
      </c>
      <c r="K89" s="338">
        <v>0.14928592585109793</v>
      </c>
      <c r="L89" s="338">
        <v>1.6746155999604155E-2</v>
      </c>
      <c r="M89" s="338">
        <v>3.836970673294212E-2</v>
      </c>
      <c r="N89" s="227">
        <v>2703757.01822</v>
      </c>
      <c r="O89" s="222">
        <f t="shared" ref="O89:O109" si="19">$N89/$N$110*F89</f>
        <v>0.20258040412608558</v>
      </c>
      <c r="P89" s="222">
        <f t="shared" ref="P89:P109" si="20">$N89/$N$110*G89</f>
        <v>0.16026840208085988</v>
      </c>
      <c r="Q89" s="222">
        <f t="shared" ref="Q89:Q109" si="21">$N89/$N$110*H89</f>
        <v>3.0367982981868671E-2</v>
      </c>
      <c r="R89" s="222">
        <f t="shared" ref="R89:R109" si="22">$N89/$N$110*K89</f>
        <v>9.9156009321599448E-3</v>
      </c>
      <c r="S89" s="222">
        <f t="shared" ref="S89:S109" si="23">$N89/$N$110*L89</f>
        <v>1.1122830172577158E-3</v>
      </c>
      <c r="T89" s="222">
        <f t="shared" ref="T89:T109" si="24">$N89/$N$110*M89</f>
        <v>2.5485235642865962E-3</v>
      </c>
    </row>
    <row r="90" spans="1:20" x14ac:dyDescent="0.45">
      <c r="A90" s="2" t="s">
        <v>505</v>
      </c>
      <c r="B90" s="2">
        <v>11239</v>
      </c>
      <c r="C90" s="369">
        <v>165</v>
      </c>
      <c r="D90" s="156">
        <v>86</v>
      </c>
      <c r="E90" s="156" t="s">
        <v>505</v>
      </c>
      <c r="F90" s="340">
        <v>2.6889771505678954</v>
      </c>
      <c r="G90" s="340">
        <v>1.4581196827270502</v>
      </c>
      <c r="H90" s="340">
        <v>1.3106942864957463</v>
      </c>
      <c r="I90" s="341">
        <v>346626.93018600001</v>
      </c>
      <c r="J90" s="341">
        <v>345256.14718500001</v>
      </c>
      <c r="K90" s="340">
        <v>2.8087676817739767E-2</v>
      </c>
      <c r="L90" s="340">
        <v>5.2344984081953115E-2</v>
      </c>
      <c r="M90" s="340">
        <v>0.17504230134296223</v>
      </c>
      <c r="N90" s="227">
        <v>518691.50670799997</v>
      </c>
      <c r="O90" s="222">
        <f t="shared" si="19"/>
        <v>3.4263266366894578E-2</v>
      </c>
      <c r="P90" s="222">
        <f t="shared" si="20"/>
        <v>1.8579534256562016E-2</v>
      </c>
      <c r="Q90" s="222">
        <f t="shared" si="21"/>
        <v>1.6701022340143781E-2</v>
      </c>
      <c r="R90" s="222">
        <f t="shared" si="22"/>
        <v>3.5789651549483032E-4</v>
      </c>
      <c r="S90" s="222">
        <f t="shared" si="23"/>
        <v>6.6698600699973895E-4</v>
      </c>
      <c r="T90" s="222">
        <f t="shared" si="24"/>
        <v>2.2304098028953141E-3</v>
      </c>
    </row>
    <row r="91" spans="1:20" x14ac:dyDescent="0.45">
      <c r="A91" s="2" t="s">
        <v>490</v>
      </c>
      <c r="B91" s="2">
        <v>10767</v>
      </c>
      <c r="C91" s="391">
        <v>32</v>
      </c>
      <c r="D91" s="109">
        <v>87</v>
      </c>
      <c r="E91" s="109" t="s">
        <v>490</v>
      </c>
      <c r="F91" s="338">
        <v>2.405665092815839</v>
      </c>
      <c r="G91" s="338">
        <v>0.25268674509178946</v>
      </c>
      <c r="H91" s="338">
        <v>0.15287783621343248</v>
      </c>
      <c r="I91" s="339">
        <v>321525.69062900002</v>
      </c>
      <c r="J91" s="339">
        <v>308438.17384200002</v>
      </c>
      <c r="K91" s="338">
        <v>0.21179455325973531</v>
      </c>
      <c r="L91" s="338">
        <v>3.3299882658952189E-3</v>
      </c>
      <c r="M91" s="338">
        <v>2.6846554335151703E-2</v>
      </c>
      <c r="N91" s="227">
        <v>476282.49018000002</v>
      </c>
      <c r="O91" s="222">
        <f t="shared" si="19"/>
        <v>2.8147011854600973E-2</v>
      </c>
      <c r="P91" s="222">
        <f t="shared" si="20"/>
        <v>2.9565116236832745E-3</v>
      </c>
      <c r="Q91" s="222">
        <f t="shared" si="21"/>
        <v>1.7887170916083296E-3</v>
      </c>
      <c r="R91" s="222">
        <f t="shared" si="22"/>
        <v>2.4780605659301758E-3</v>
      </c>
      <c r="S91" s="222">
        <f t="shared" si="23"/>
        <v>3.8961873569077937E-5</v>
      </c>
      <c r="T91" s="222">
        <f t="shared" si="24"/>
        <v>3.1411283531666205E-4</v>
      </c>
    </row>
    <row r="92" spans="1:20" x14ac:dyDescent="0.45">
      <c r="A92" s="2" t="s">
        <v>493</v>
      </c>
      <c r="B92" s="2">
        <v>10897</v>
      </c>
      <c r="C92" s="391">
        <v>101</v>
      </c>
      <c r="D92" s="156">
        <v>88</v>
      </c>
      <c r="E92" s="156" t="s">
        <v>493</v>
      </c>
      <c r="F92" s="340">
        <v>1.8738666409972471</v>
      </c>
      <c r="G92" s="340">
        <v>1.1488213419415187</v>
      </c>
      <c r="H92" s="340">
        <v>0.887969785758283</v>
      </c>
      <c r="I92" s="341">
        <v>1092585.3544739999</v>
      </c>
      <c r="J92" s="341">
        <v>842736.43319999997</v>
      </c>
      <c r="K92" s="340">
        <v>0.14617891296353533</v>
      </c>
      <c r="L92" s="340">
        <v>0.11287136383003447</v>
      </c>
      <c r="M92" s="340">
        <v>0.28661386699003111</v>
      </c>
      <c r="N92" s="227">
        <v>1129279.8180460001</v>
      </c>
      <c r="O92" s="222">
        <f t="shared" si="19"/>
        <v>5.1984367057381985E-2</v>
      </c>
      <c r="P92" s="222">
        <f t="shared" si="20"/>
        <v>3.1870331119753244E-2</v>
      </c>
      <c r="Q92" s="222">
        <f t="shared" si="21"/>
        <v>2.4633848678877912E-2</v>
      </c>
      <c r="R92" s="222">
        <f t="shared" si="22"/>
        <v>4.0552609781779438E-3</v>
      </c>
      <c r="S92" s="222">
        <f t="shared" si="23"/>
        <v>3.1312507940720849E-3</v>
      </c>
      <c r="T92" s="222">
        <f t="shared" si="24"/>
        <v>7.9511744002316777E-3</v>
      </c>
    </row>
    <row r="93" spans="1:20" x14ac:dyDescent="0.45">
      <c r="A93" s="2" t="s">
        <v>507</v>
      </c>
      <c r="B93" s="2">
        <v>11381</v>
      </c>
      <c r="C93" s="391">
        <v>213</v>
      </c>
      <c r="D93" s="109">
        <v>89</v>
      </c>
      <c r="E93" s="109" t="s">
        <v>507</v>
      </c>
      <c r="F93" s="338">
        <v>1.830665725040153</v>
      </c>
      <c r="G93" s="338">
        <v>0</v>
      </c>
      <c r="H93" s="338">
        <v>0</v>
      </c>
      <c r="I93" s="339">
        <v>704860.24022000004</v>
      </c>
      <c r="J93" s="339">
        <v>681627.06794700003</v>
      </c>
      <c r="K93" s="338">
        <v>8.7572471644824693E-2</v>
      </c>
      <c r="L93" s="338">
        <v>0</v>
      </c>
      <c r="M93" s="338">
        <v>0</v>
      </c>
      <c r="N93" s="227">
        <v>1355046.854325</v>
      </c>
      <c r="O93" s="222">
        <f t="shared" si="19"/>
        <v>6.0939077670879936E-2</v>
      </c>
      <c r="P93" s="222">
        <f t="shared" si="20"/>
        <v>0</v>
      </c>
      <c r="Q93" s="222">
        <f t="shared" si="21"/>
        <v>0</v>
      </c>
      <c r="R93" s="222">
        <f t="shared" si="22"/>
        <v>2.9151065529879039E-3</v>
      </c>
      <c r="S93" s="222">
        <f t="shared" si="23"/>
        <v>0</v>
      </c>
      <c r="T93" s="222">
        <f t="shared" si="24"/>
        <v>0</v>
      </c>
    </row>
    <row r="94" spans="1:20" x14ac:dyDescent="0.45">
      <c r="A94" s="2" t="s">
        <v>504</v>
      </c>
      <c r="B94" s="2">
        <v>11305</v>
      </c>
      <c r="C94" s="391">
        <v>180</v>
      </c>
      <c r="D94" s="156">
        <v>90</v>
      </c>
      <c r="E94" s="156" t="s">
        <v>504</v>
      </c>
      <c r="F94" s="340">
        <v>1.7529408161986666</v>
      </c>
      <c r="G94" s="340">
        <v>1.3172337689578755</v>
      </c>
      <c r="H94" s="340">
        <v>1.6304274470821059</v>
      </c>
      <c r="I94" s="341">
        <v>226026.500279</v>
      </c>
      <c r="J94" s="341">
        <v>165742.705701</v>
      </c>
      <c r="K94" s="340">
        <v>8.1197864281700061E-2</v>
      </c>
      <c r="L94" s="340">
        <v>7.7367605401938017E-2</v>
      </c>
      <c r="M94" s="340">
        <v>0.20080722529078843</v>
      </c>
      <c r="N94" s="227">
        <v>326393.47029899998</v>
      </c>
      <c r="O94" s="222">
        <f t="shared" si="19"/>
        <v>1.4055335907676962E-2</v>
      </c>
      <c r="P94" s="222">
        <f t="shared" si="20"/>
        <v>1.0561773061903541E-2</v>
      </c>
      <c r="Q94" s="222">
        <f t="shared" si="21"/>
        <v>1.307300579122235E-2</v>
      </c>
      <c r="R94" s="222">
        <f t="shared" si="22"/>
        <v>6.5105635450952743E-4</v>
      </c>
      <c r="S94" s="222">
        <f t="shared" si="23"/>
        <v>6.2034477847060395E-4</v>
      </c>
      <c r="T94" s="222">
        <f t="shared" si="24"/>
        <v>1.6101017091216629E-3</v>
      </c>
    </row>
    <row r="95" spans="1:20" x14ac:dyDescent="0.45">
      <c r="A95" s="2" t="s">
        <v>506</v>
      </c>
      <c r="B95" s="2">
        <v>11327</v>
      </c>
      <c r="C95" s="391">
        <v>204</v>
      </c>
      <c r="D95" s="109">
        <v>91</v>
      </c>
      <c r="E95" s="109" t="s">
        <v>506</v>
      </c>
      <c r="F95" s="338">
        <v>1.4105415865430802</v>
      </c>
      <c r="G95" s="338">
        <v>1.060384995262093</v>
      </c>
      <c r="H95" s="338">
        <v>0.48592270629945489</v>
      </c>
      <c r="I95" s="339">
        <v>2193251.8011469999</v>
      </c>
      <c r="J95" s="339">
        <v>2042991.1143980001</v>
      </c>
      <c r="K95" s="338">
        <v>3.3453286588339376E-2</v>
      </c>
      <c r="L95" s="338">
        <v>0</v>
      </c>
      <c r="M95" s="338">
        <v>0</v>
      </c>
      <c r="N95" s="227">
        <v>3730250.384788</v>
      </c>
      <c r="O95" s="222">
        <f t="shared" si="19"/>
        <v>0.12925769071183174</v>
      </c>
      <c r="P95" s="222">
        <f t="shared" si="20"/>
        <v>9.7170418129227332E-2</v>
      </c>
      <c r="Q95" s="222">
        <f t="shared" si="21"/>
        <v>4.4528461606468846E-2</v>
      </c>
      <c r="R95" s="222">
        <f t="shared" si="22"/>
        <v>3.0655562461842918E-3</v>
      </c>
      <c r="S95" s="222">
        <f t="shared" si="23"/>
        <v>0</v>
      </c>
      <c r="T95" s="222">
        <f t="shared" si="24"/>
        <v>0</v>
      </c>
    </row>
    <row r="96" spans="1:20" x14ac:dyDescent="0.45">
      <c r="A96" s="2" t="s">
        <v>494</v>
      </c>
      <c r="B96" s="2">
        <v>10934</v>
      </c>
      <c r="C96" s="391">
        <v>111</v>
      </c>
      <c r="D96" s="156">
        <v>92</v>
      </c>
      <c r="E96" s="156" t="s">
        <v>494</v>
      </c>
      <c r="F96" s="340">
        <v>1.277034943230668</v>
      </c>
      <c r="G96" s="340">
        <v>5.1256764274515754E-2</v>
      </c>
      <c r="H96" s="340">
        <v>9.204470742932281E-3</v>
      </c>
      <c r="I96" s="341">
        <v>83130.228067000004</v>
      </c>
      <c r="J96" s="341">
        <v>93462.313836000001</v>
      </c>
      <c r="K96" s="340">
        <v>6.9596666323607559E-2</v>
      </c>
      <c r="L96" s="340">
        <v>0</v>
      </c>
      <c r="M96" s="340">
        <v>0</v>
      </c>
      <c r="N96" s="227">
        <v>168566.93622599999</v>
      </c>
      <c r="O96" s="222">
        <f t="shared" si="19"/>
        <v>5.2881977652713521E-3</v>
      </c>
      <c r="P96" s="222">
        <f t="shared" si="20"/>
        <v>2.1225410293457763E-4</v>
      </c>
      <c r="Q96" s="222">
        <f t="shared" si="21"/>
        <v>3.8115684986771708E-5</v>
      </c>
      <c r="R96" s="222">
        <f t="shared" si="22"/>
        <v>2.8819958081316107E-4</v>
      </c>
      <c r="S96" s="222">
        <f t="shared" si="23"/>
        <v>0</v>
      </c>
      <c r="T96" s="222">
        <f t="shared" si="24"/>
        <v>0</v>
      </c>
    </row>
    <row r="97" spans="1:20" x14ac:dyDescent="0.45">
      <c r="B97" s="2">
        <v>11691</v>
      </c>
      <c r="C97" s="391">
        <v>291</v>
      </c>
      <c r="D97" s="109">
        <v>93</v>
      </c>
      <c r="E97" s="109" t="s">
        <v>607</v>
      </c>
      <c r="F97" s="338">
        <v>1.2226905802198973</v>
      </c>
      <c r="G97" s="338">
        <v>0.79346628479076897</v>
      </c>
      <c r="H97" s="338">
        <v>0</v>
      </c>
      <c r="I97" s="339">
        <v>0</v>
      </c>
      <c r="J97" s="339">
        <v>15259.306635999999</v>
      </c>
      <c r="K97" s="338">
        <v>9.7355733016937035E-2</v>
      </c>
      <c r="L97" s="338">
        <v>1.1213300050336504E-3</v>
      </c>
      <c r="M97" s="338">
        <v>0</v>
      </c>
      <c r="N97" s="227">
        <v>41618.971085999998</v>
      </c>
      <c r="O97" s="222">
        <f t="shared" si="19"/>
        <v>1.2500875202596812E-3</v>
      </c>
      <c r="P97" s="222">
        <f t="shared" si="20"/>
        <v>8.1124555665208742E-4</v>
      </c>
      <c r="Q97" s="222">
        <f t="shared" si="21"/>
        <v>0</v>
      </c>
      <c r="R97" s="222">
        <f t="shared" si="22"/>
        <v>9.9537191861180798E-5</v>
      </c>
      <c r="S97" s="222">
        <f t="shared" si="23"/>
        <v>1.1464557493631703E-6</v>
      </c>
      <c r="T97" s="222">
        <f t="shared" si="24"/>
        <v>0</v>
      </c>
    </row>
    <row r="98" spans="1:20" x14ac:dyDescent="0.45">
      <c r="A98" s="2" t="s">
        <v>496</v>
      </c>
      <c r="B98" s="2">
        <v>11131</v>
      </c>
      <c r="C98" s="391">
        <v>128</v>
      </c>
      <c r="D98" s="156">
        <v>94</v>
      </c>
      <c r="E98" s="156" t="s">
        <v>496</v>
      </c>
      <c r="F98" s="340">
        <v>1.1049195299774361</v>
      </c>
      <c r="G98" s="340">
        <v>2.2101451049773688</v>
      </c>
      <c r="H98" s="340">
        <v>1.107065329792366</v>
      </c>
      <c r="I98" s="341">
        <v>2516971.5846879999</v>
      </c>
      <c r="J98" s="341">
        <v>1692056.6355359999</v>
      </c>
      <c r="K98" s="340">
        <v>9.7963369658038854E-2</v>
      </c>
      <c r="L98" s="340">
        <v>4.9483728038887459E-3</v>
      </c>
      <c r="M98" s="340">
        <v>0.16951292782684441</v>
      </c>
      <c r="N98" s="227">
        <v>2980609.5200479999</v>
      </c>
      <c r="O98" s="222">
        <f t="shared" si="19"/>
        <v>8.090367473905595E-2</v>
      </c>
      <c r="P98" s="222">
        <f t="shared" si="20"/>
        <v>0.16182975850092648</v>
      </c>
      <c r="Q98" s="222">
        <f t="shared" si="21"/>
        <v>8.1060793050002772E-2</v>
      </c>
      <c r="R98" s="222">
        <f t="shared" si="22"/>
        <v>7.1730079703792807E-3</v>
      </c>
      <c r="S98" s="222">
        <f t="shared" si="23"/>
        <v>3.6232642554664669E-4</v>
      </c>
      <c r="T98" s="222">
        <f t="shared" si="24"/>
        <v>1.2411961599817271E-2</v>
      </c>
    </row>
    <row r="99" spans="1:20" x14ac:dyDescent="0.45">
      <c r="A99" s="2" t="s">
        <v>489</v>
      </c>
      <c r="B99" s="2">
        <v>10762</v>
      </c>
      <c r="C99" s="391">
        <v>10</v>
      </c>
      <c r="D99" s="109">
        <v>95</v>
      </c>
      <c r="E99" s="109" t="s">
        <v>489</v>
      </c>
      <c r="F99" s="338">
        <v>1.0584481940900381</v>
      </c>
      <c r="G99" s="338">
        <v>1.1853477808281447</v>
      </c>
      <c r="H99" s="338">
        <v>1.0925062902630502</v>
      </c>
      <c r="I99" s="339">
        <v>1411340.8223280001</v>
      </c>
      <c r="J99" s="339">
        <v>1184319.6980330001</v>
      </c>
      <c r="K99" s="338">
        <v>8.8435270414250422E-2</v>
      </c>
      <c r="L99" s="338">
        <v>0.25009688311661432</v>
      </c>
      <c r="M99" s="338">
        <v>9.2248896410616329E-2</v>
      </c>
      <c r="N99" s="227">
        <v>3185968.27428</v>
      </c>
      <c r="O99" s="222">
        <f t="shared" si="19"/>
        <v>8.2840663191075095E-2</v>
      </c>
      <c r="P99" s="222">
        <f t="shared" si="20"/>
        <v>9.2772605049689913E-2</v>
      </c>
      <c r="Q99" s="222">
        <f t="shared" si="21"/>
        <v>8.5506259192609527E-2</v>
      </c>
      <c r="R99" s="222">
        <f t="shared" si="22"/>
        <v>6.9214879778758164E-3</v>
      </c>
      <c r="S99" s="222">
        <f t="shared" si="23"/>
        <v>1.9574119711369364E-2</v>
      </c>
      <c r="T99" s="222">
        <f t="shared" si="24"/>
        <v>7.2199657951801197E-3</v>
      </c>
    </row>
    <row r="100" spans="1:20" x14ac:dyDescent="0.45">
      <c r="A100" s="2" t="s">
        <v>30</v>
      </c>
      <c r="B100" s="2">
        <v>10615</v>
      </c>
      <c r="C100" s="391">
        <v>65</v>
      </c>
      <c r="D100" s="156">
        <v>96</v>
      </c>
      <c r="E100" s="156" t="s">
        <v>30</v>
      </c>
      <c r="F100" s="340">
        <v>1.0006496173905359</v>
      </c>
      <c r="G100" s="340">
        <v>0.56570490319319566</v>
      </c>
      <c r="H100" s="340">
        <v>0.54484366043863286</v>
      </c>
      <c r="I100" s="341">
        <v>563956.30188200006</v>
      </c>
      <c r="J100" s="341">
        <v>543638.75014500006</v>
      </c>
      <c r="K100" s="340">
        <v>4.098934309630204E-2</v>
      </c>
      <c r="L100" s="340">
        <v>3.9451860852337166E-3</v>
      </c>
      <c r="M100" s="340">
        <v>3.7268843497187329E-2</v>
      </c>
      <c r="N100" s="227">
        <v>902919.12146099994</v>
      </c>
      <c r="O100" s="222">
        <f t="shared" si="19"/>
        <v>2.2195421555634226E-2</v>
      </c>
      <c r="P100" s="222">
        <f t="shared" si="20"/>
        <v>1.2547907463559065E-2</v>
      </c>
      <c r="Q100" s="222">
        <f t="shared" si="21"/>
        <v>1.2085183979669269E-2</v>
      </c>
      <c r="R100" s="222">
        <f t="shared" si="22"/>
        <v>9.0918512684133655E-4</v>
      </c>
      <c r="S100" s="222">
        <f t="shared" si="23"/>
        <v>8.750822141473876E-5</v>
      </c>
      <c r="T100" s="222">
        <f t="shared" si="24"/>
        <v>8.26660679157777E-4</v>
      </c>
    </row>
    <row r="101" spans="1:20" x14ac:dyDescent="0.45">
      <c r="A101" s="2" t="s">
        <v>499</v>
      </c>
      <c r="B101" s="2">
        <v>11188</v>
      </c>
      <c r="C101" s="391">
        <v>145</v>
      </c>
      <c r="D101" s="109">
        <v>97</v>
      </c>
      <c r="E101" s="109" t="s">
        <v>499</v>
      </c>
      <c r="F101" s="338">
        <v>0.96364564633351524</v>
      </c>
      <c r="G101" s="338">
        <v>2.5498223768201749</v>
      </c>
      <c r="H101" s="338">
        <v>2.2564800081410623</v>
      </c>
      <c r="I101" s="339">
        <v>2763253.2786480002</v>
      </c>
      <c r="J101" s="339">
        <v>2489567.0612360002</v>
      </c>
      <c r="K101" s="338">
        <v>3.1821768960543624E-2</v>
      </c>
      <c r="L101" s="338">
        <v>0.16110381697046278</v>
      </c>
      <c r="M101" s="338">
        <v>0.39383399430770555</v>
      </c>
      <c r="N101" s="227">
        <v>3669635.6572989998</v>
      </c>
      <c r="O101" s="222">
        <f t="shared" si="19"/>
        <v>8.6870600720920926E-2</v>
      </c>
      <c r="P101" s="222">
        <f t="shared" si="20"/>
        <v>0.22986105156890094</v>
      </c>
      <c r="Q101" s="222">
        <f t="shared" si="21"/>
        <v>0.20341686237860096</v>
      </c>
      <c r="R101" s="222">
        <f t="shared" si="22"/>
        <v>2.8686646342695526E-3</v>
      </c>
      <c r="S101" s="222">
        <f t="shared" si="23"/>
        <v>1.4523165659396027E-2</v>
      </c>
      <c r="T101" s="222">
        <f t="shared" si="24"/>
        <v>3.550329501306048E-2</v>
      </c>
    </row>
    <row r="102" spans="1:20" x14ac:dyDescent="0.45">
      <c r="A102" s="2" t="s">
        <v>491</v>
      </c>
      <c r="B102" s="2">
        <v>10763</v>
      </c>
      <c r="C102" s="391">
        <v>37</v>
      </c>
      <c r="D102" s="156">
        <v>98</v>
      </c>
      <c r="E102" s="156" t="s">
        <v>491</v>
      </c>
      <c r="F102" s="340">
        <v>0.90438314999954239</v>
      </c>
      <c r="G102" s="340">
        <v>0.92487665565187149</v>
      </c>
      <c r="H102" s="340">
        <v>0.20211996668100726</v>
      </c>
      <c r="I102" s="341">
        <v>222944.83353100001</v>
      </c>
      <c r="J102" s="341">
        <v>191418.052818</v>
      </c>
      <c r="K102" s="340">
        <v>0.18780500310137385</v>
      </c>
      <c r="L102" s="340">
        <v>8.5073963821457182E-2</v>
      </c>
      <c r="M102" s="340">
        <v>5.2602953570731664E-2</v>
      </c>
      <c r="N102" s="227">
        <v>229437.369618</v>
      </c>
      <c r="O102" s="222">
        <f t="shared" si="19"/>
        <v>5.0974048897516767E-3</v>
      </c>
      <c r="P102" s="222">
        <f t="shared" si="20"/>
        <v>5.2129131186703474E-3</v>
      </c>
      <c r="Q102" s="222">
        <f t="shared" si="21"/>
        <v>1.1392155044869354E-3</v>
      </c>
      <c r="R102" s="222">
        <f t="shared" si="22"/>
        <v>1.058531598171921E-3</v>
      </c>
      <c r="S102" s="222">
        <f t="shared" si="23"/>
        <v>4.7950521764395155E-4</v>
      </c>
      <c r="T102" s="222">
        <f t="shared" si="24"/>
        <v>2.9648778036937514E-4</v>
      </c>
    </row>
    <row r="103" spans="1:20" x14ac:dyDescent="0.45">
      <c r="A103" s="2" t="s">
        <v>500</v>
      </c>
      <c r="B103" s="2">
        <v>11196</v>
      </c>
      <c r="C103" s="391">
        <v>151</v>
      </c>
      <c r="D103" s="109">
        <v>99</v>
      </c>
      <c r="E103" s="109" t="s">
        <v>500</v>
      </c>
      <c r="F103" s="338">
        <v>0.88128987422036464</v>
      </c>
      <c r="G103" s="338">
        <v>0.48481773443719811</v>
      </c>
      <c r="H103" s="338">
        <v>0</v>
      </c>
      <c r="I103" s="339">
        <v>1281748.516171</v>
      </c>
      <c r="J103" s="339">
        <v>999034.20149899996</v>
      </c>
      <c r="K103" s="338">
        <v>0.13210880305537004</v>
      </c>
      <c r="L103" s="338">
        <v>0</v>
      </c>
      <c r="M103" s="338">
        <v>0</v>
      </c>
      <c r="N103" s="227">
        <v>1915621.5397969999</v>
      </c>
      <c r="O103" s="222">
        <f t="shared" si="19"/>
        <v>4.1472575449941262E-2</v>
      </c>
      <c r="P103" s="222">
        <f t="shared" si="20"/>
        <v>2.2815013151834606E-2</v>
      </c>
      <c r="Q103" s="222">
        <f t="shared" si="21"/>
        <v>0</v>
      </c>
      <c r="R103" s="222">
        <f t="shared" si="22"/>
        <v>6.2169014561323328E-3</v>
      </c>
      <c r="S103" s="222">
        <f t="shared" si="23"/>
        <v>0</v>
      </c>
      <c r="T103" s="222">
        <f t="shared" si="24"/>
        <v>0</v>
      </c>
    </row>
    <row r="104" spans="1:20" x14ac:dyDescent="0.45">
      <c r="A104" s="2" t="s">
        <v>492</v>
      </c>
      <c r="B104" s="2">
        <v>10885</v>
      </c>
      <c r="C104" s="391">
        <v>17</v>
      </c>
      <c r="D104" s="156">
        <v>100</v>
      </c>
      <c r="E104" s="156" t="s">
        <v>492</v>
      </c>
      <c r="F104" s="340">
        <v>0.80416606653016076</v>
      </c>
      <c r="G104" s="340">
        <v>2.6470549699672459</v>
      </c>
      <c r="H104" s="340">
        <v>2.4261910261868711</v>
      </c>
      <c r="I104" s="341">
        <v>9962748.5094620008</v>
      </c>
      <c r="J104" s="341">
        <v>9039435.3088390008</v>
      </c>
      <c r="K104" s="340">
        <v>6.0772658910397133E-2</v>
      </c>
      <c r="L104" s="340">
        <v>9.7003022803685085E-2</v>
      </c>
      <c r="M104" s="340">
        <v>0.38451529273584767</v>
      </c>
      <c r="N104" s="227">
        <v>14753352.814547</v>
      </c>
      <c r="O104" s="222">
        <f t="shared" si="19"/>
        <v>0.2914533056922558</v>
      </c>
      <c r="P104" s="222">
        <f t="shared" si="20"/>
        <v>0.95937015183310193</v>
      </c>
      <c r="Q104" s="222">
        <f t="shared" si="21"/>
        <v>0.87932259797302559</v>
      </c>
      <c r="R104" s="222">
        <f t="shared" si="22"/>
        <v>2.2025789289479868E-2</v>
      </c>
      <c r="S104" s="222">
        <f t="shared" si="23"/>
        <v>3.5156732962214512E-2</v>
      </c>
      <c r="T104" s="222">
        <f t="shared" si="24"/>
        <v>0.1393595897929934</v>
      </c>
    </row>
    <row r="105" spans="1:20" x14ac:dyDescent="0.45">
      <c r="A105" s="2" t="s">
        <v>497</v>
      </c>
      <c r="B105" s="2">
        <v>11157</v>
      </c>
      <c r="C105" s="391">
        <v>135</v>
      </c>
      <c r="D105" s="109">
        <v>101</v>
      </c>
      <c r="E105" s="109" t="s">
        <v>497</v>
      </c>
      <c r="F105" s="338">
        <v>0.79492782065886614</v>
      </c>
      <c r="G105" s="338">
        <v>1.4403875296766095</v>
      </c>
      <c r="H105" s="338">
        <v>1.6070800441619517</v>
      </c>
      <c r="I105" s="339">
        <v>574843.55508299998</v>
      </c>
      <c r="J105" s="339">
        <v>451883.79198899999</v>
      </c>
      <c r="K105" s="338">
        <v>7.5451506985662484E-2</v>
      </c>
      <c r="L105" s="338">
        <v>6.1800045023628299E-2</v>
      </c>
      <c r="M105" s="338">
        <v>0.26882014780389207</v>
      </c>
      <c r="N105" s="227">
        <v>888908.824517</v>
      </c>
      <c r="O105" s="222">
        <f t="shared" si="19"/>
        <v>1.7358709216166175E-2</v>
      </c>
      <c r="P105" s="222">
        <f t="shared" si="20"/>
        <v>3.1453507647429602E-2</v>
      </c>
      <c r="Q105" s="222">
        <f t="shared" si="21"/>
        <v>3.5093544909006791E-2</v>
      </c>
      <c r="R105" s="222">
        <f t="shared" si="22"/>
        <v>1.6476222565717771E-3</v>
      </c>
      <c r="S105" s="222">
        <f t="shared" si="23"/>
        <v>1.3495175074159434E-3</v>
      </c>
      <c r="T105" s="222">
        <f t="shared" si="24"/>
        <v>5.8701817396539365E-3</v>
      </c>
    </row>
    <row r="106" spans="1:20" x14ac:dyDescent="0.45">
      <c r="A106" s="2" t="s">
        <v>502</v>
      </c>
      <c r="B106" s="2">
        <v>11258</v>
      </c>
      <c r="C106" s="391">
        <v>166</v>
      </c>
      <c r="D106" s="156">
        <v>102</v>
      </c>
      <c r="E106" s="156" t="s">
        <v>502</v>
      </c>
      <c r="F106" s="340">
        <v>0.64477709814930473</v>
      </c>
      <c r="G106" s="340">
        <v>0.43806384991621478</v>
      </c>
      <c r="H106" s="340">
        <v>0.12867681158524144</v>
      </c>
      <c r="I106" s="341">
        <v>180314.85096800001</v>
      </c>
      <c r="J106" s="341">
        <v>163826.20917799999</v>
      </c>
      <c r="K106" s="340">
        <v>2.9421694767719168E-2</v>
      </c>
      <c r="L106" s="340">
        <v>1.3286818113680654E-3</v>
      </c>
      <c r="M106" s="340">
        <v>9.9617067088210842E-3</v>
      </c>
      <c r="N106" s="227">
        <v>284348.62036399997</v>
      </c>
      <c r="O106" s="222">
        <f t="shared" si="19"/>
        <v>4.5039467036229758E-3</v>
      </c>
      <c r="P106" s="222">
        <f t="shared" si="20"/>
        <v>3.0599973827694069E-3</v>
      </c>
      <c r="Q106" s="222">
        <f t="shared" si="21"/>
        <v>8.9884318632834162E-4</v>
      </c>
      <c r="R106" s="222">
        <f t="shared" si="22"/>
        <v>2.055186909467203E-4</v>
      </c>
      <c r="S106" s="222">
        <f t="shared" si="23"/>
        <v>9.2812106410908444E-6</v>
      </c>
      <c r="T106" s="222">
        <f t="shared" si="24"/>
        <v>6.9585281832178531E-5</v>
      </c>
    </row>
    <row r="107" spans="1:20" x14ac:dyDescent="0.45">
      <c r="A107" s="2" t="s">
        <v>501</v>
      </c>
      <c r="B107" s="2">
        <v>11222</v>
      </c>
      <c r="C107" s="391">
        <v>153</v>
      </c>
      <c r="D107" s="109">
        <v>103</v>
      </c>
      <c r="E107" s="109" t="s">
        <v>501</v>
      </c>
      <c r="F107" s="338">
        <v>0.55273692888467385</v>
      </c>
      <c r="G107" s="338">
        <v>0</v>
      </c>
      <c r="H107" s="338">
        <v>0.55277634422692135</v>
      </c>
      <c r="I107" s="339">
        <v>291345.23876199999</v>
      </c>
      <c r="J107" s="339">
        <v>183672.46963899999</v>
      </c>
      <c r="K107" s="338">
        <v>0.1124984545690442</v>
      </c>
      <c r="L107" s="338">
        <v>0</v>
      </c>
      <c r="M107" s="338">
        <v>0.42487576871337773</v>
      </c>
      <c r="N107" s="227">
        <v>352213.45503700001</v>
      </c>
      <c r="O107" s="222">
        <f t="shared" si="19"/>
        <v>4.7825215732258848E-3</v>
      </c>
      <c r="P107" s="222">
        <f t="shared" si="20"/>
        <v>0</v>
      </c>
      <c r="Q107" s="222">
        <f t="shared" si="21"/>
        <v>4.7828626119999634E-3</v>
      </c>
      <c r="R107" s="222">
        <f t="shared" si="22"/>
        <v>9.7338581486977648E-4</v>
      </c>
      <c r="S107" s="222">
        <f t="shared" si="23"/>
        <v>0</v>
      </c>
      <c r="T107" s="222">
        <f t="shared" si="24"/>
        <v>3.6762109126901193E-3</v>
      </c>
    </row>
    <row r="108" spans="1:20" x14ac:dyDescent="0.45">
      <c r="A108" s="2" t="s">
        <v>503</v>
      </c>
      <c r="B108" s="2">
        <v>11304</v>
      </c>
      <c r="C108" s="391">
        <v>179</v>
      </c>
      <c r="D108" s="156">
        <v>104</v>
      </c>
      <c r="E108" s="156" t="s">
        <v>503</v>
      </c>
      <c r="F108" s="340">
        <v>0.4240198476746726</v>
      </c>
      <c r="G108" s="340">
        <v>1.0315170270006552E-3</v>
      </c>
      <c r="H108" s="340">
        <v>9.7111287677088701E-4</v>
      </c>
      <c r="I108" s="341">
        <v>652818.52300699998</v>
      </c>
      <c r="J108" s="341">
        <v>632873.57925800001</v>
      </c>
      <c r="K108" s="340">
        <v>1.7603479023847726E-4</v>
      </c>
      <c r="L108" s="340">
        <v>5.4696616102683779E-6</v>
      </c>
      <c r="M108" s="340">
        <v>0</v>
      </c>
      <c r="N108" s="227">
        <v>1093946.3381960001</v>
      </c>
      <c r="O108" s="222">
        <f t="shared" si="19"/>
        <v>1.1395010207166377E-2</v>
      </c>
      <c r="P108" s="222">
        <f t="shared" si="20"/>
        <v>2.7720747309349299E-5</v>
      </c>
      <c r="Q108" s="222">
        <f t="shared" si="21"/>
        <v>2.6097460304747763E-5</v>
      </c>
      <c r="R108" s="222">
        <f t="shared" si="22"/>
        <v>4.7307177779160762E-6</v>
      </c>
      <c r="S108" s="222">
        <f t="shared" si="23"/>
        <v>1.4699040674759698E-7</v>
      </c>
      <c r="T108" s="222">
        <f t="shared" si="24"/>
        <v>0</v>
      </c>
    </row>
    <row r="109" spans="1:20" x14ac:dyDescent="0.45">
      <c r="A109" s="2" t="s">
        <v>495</v>
      </c>
      <c r="B109" s="2">
        <v>10980</v>
      </c>
      <c r="C109" s="391">
        <v>112</v>
      </c>
      <c r="D109" s="109">
        <v>105</v>
      </c>
      <c r="E109" s="109" t="s">
        <v>495</v>
      </c>
      <c r="F109" s="338">
        <v>0</v>
      </c>
      <c r="G109" s="338">
        <v>0</v>
      </c>
      <c r="H109" s="338">
        <v>0</v>
      </c>
      <c r="I109" s="339">
        <v>0</v>
      </c>
      <c r="J109" s="339">
        <v>0</v>
      </c>
      <c r="K109" s="338">
        <v>0</v>
      </c>
      <c r="L109" s="338">
        <v>0</v>
      </c>
      <c r="M109" s="338">
        <v>0</v>
      </c>
      <c r="N109" s="227">
        <v>0</v>
      </c>
      <c r="O109" s="222">
        <f t="shared" si="19"/>
        <v>0</v>
      </c>
      <c r="P109" s="222">
        <f t="shared" si="20"/>
        <v>0</v>
      </c>
      <c r="Q109" s="222">
        <f t="shared" si="21"/>
        <v>0</v>
      </c>
      <c r="R109" s="222">
        <f t="shared" si="22"/>
        <v>0</v>
      </c>
      <c r="S109" s="222">
        <f t="shared" si="23"/>
        <v>0</v>
      </c>
      <c r="T109" s="222">
        <f t="shared" si="24"/>
        <v>0</v>
      </c>
    </row>
    <row r="110" spans="1:20" x14ac:dyDescent="0.45">
      <c r="C110" s="172">
        <v>2</v>
      </c>
      <c r="D110" s="320" t="s">
        <v>194</v>
      </c>
      <c r="E110" s="320"/>
      <c r="F110" s="290">
        <f>O110</f>
        <v>1.1766392729196986</v>
      </c>
      <c r="G110" s="290">
        <f>P110</f>
        <v>1.8413810963957675</v>
      </c>
      <c r="H110" s="290">
        <f>Q110</f>
        <v>1.4344634144212116</v>
      </c>
      <c r="I110" s="157">
        <f>SUM(I89:I109)</f>
        <v>27597617.889418997</v>
      </c>
      <c r="J110" s="157">
        <f>SUM(J89:J109)</f>
        <v>23610548.097965997</v>
      </c>
      <c r="K110" s="342">
        <f>R110</f>
        <v>7.3831100451435261E-2</v>
      </c>
      <c r="L110" s="342">
        <f>S110</f>
        <v>7.7113276832167593E-2</v>
      </c>
      <c r="M110" s="342">
        <f>T110</f>
        <v>0.21988826090660657</v>
      </c>
      <c r="N110" s="227">
        <f t="shared" ref="N110" si="25">SUM(N89:N108)</f>
        <v>40706848.985041998</v>
      </c>
      <c r="O110" s="227">
        <f>SUM(O89:O109)</f>
        <v>1.1766392729196986</v>
      </c>
      <c r="P110" s="227">
        <f t="shared" ref="P110:T110" si="26">SUM(P89:P109)</f>
        <v>1.8413810963957675</v>
      </c>
      <c r="Q110" s="227">
        <f t="shared" si="26"/>
        <v>1.4344634144212116</v>
      </c>
      <c r="R110" s="227">
        <f t="shared" si="26"/>
        <v>7.3831100451435261E-2</v>
      </c>
      <c r="S110" s="227">
        <f t="shared" si="26"/>
        <v>7.7113276832167593E-2</v>
      </c>
      <c r="T110" s="227">
        <f t="shared" si="26"/>
        <v>0.21988826090660657</v>
      </c>
    </row>
    <row r="111" spans="1:20" x14ac:dyDescent="0.45">
      <c r="A111" s="2" t="s">
        <v>560</v>
      </c>
      <c r="B111" s="2">
        <v>11314</v>
      </c>
      <c r="C111" s="389">
        <v>182</v>
      </c>
      <c r="D111" s="156">
        <v>106</v>
      </c>
      <c r="E111" s="156" t="s">
        <v>560</v>
      </c>
      <c r="F111" s="340">
        <v>12.941508092896031</v>
      </c>
      <c r="G111" s="340">
        <v>1.4535129130247095</v>
      </c>
      <c r="H111" s="340">
        <v>1.4964434374342621</v>
      </c>
      <c r="I111" s="341">
        <v>313351.00576799997</v>
      </c>
      <c r="J111" s="341">
        <v>308170.03568199999</v>
      </c>
      <c r="K111" s="340">
        <v>1.671522752405169</v>
      </c>
      <c r="L111" s="340">
        <v>0.29653101619577532</v>
      </c>
      <c r="M111" s="340">
        <v>0.82019961303985656</v>
      </c>
      <c r="N111" s="227">
        <v>223378.48039499999</v>
      </c>
      <c r="O111" s="222">
        <f t="shared" ref="O111:O137" si="27">$N111/$N$182*F111</f>
        <v>7.1515813233634772E-3</v>
      </c>
      <c r="P111" s="222">
        <f t="shared" ref="P111:P137" si="28">$N111/$N$182*G111</f>
        <v>8.0322291091879973E-4</v>
      </c>
      <c r="Q111" s="222">
        <f t="shared" ref="Q111:Q137" si="29">$N111/$N$182*H111</f>
        <v>8.2694666354219684E-4</v>
      </c>
      <c r="R111" s="222">
        <f t="shared" ref="R111:R137" si="30">$N111/$N$182*K111</f>
        <v>9.2369689930030913E-4</v>
      </c>
      <c r="S111" s="222">
        <f t="shared" ref="S111:S137" si="31">$N111/$N$182*L111</f>
        <v>1.638654214023012E-4</v>
      </c>
      <c r="T111" s="222">
        <f t="shared" ref="T111:T137" si="32">$N111/$N$182*M111</f>
        <v>4.5324889432829356E-4</v>
      </c>
    </row>
    <row r="112" spans="1:20" x14ac:dyDescent="0.45">
      <c r="A112" s="2" t="s">
        <v>567</v>
      </c>
      <c r="B112" s="2">
        <v>11463</v>
      </c>
      <c r="C112" s="389">
        <v>239</v>
      </c>
      <c r="D112" s="109">
        <v>107</v>
      </c>
      <c r="E112" s="109" t="s">
        <v>567</v>
      </c>
      <c r="F112" s="338">
        <v>7.7851946782762127</v>
      </c>
      <c r="G112" s="338">
        <v>1.6630416006051785</v>
      </c>
      <c r="H112" s="338">
        <v>1.4713110489180636</v>
      </c>
      <c r="I112" s="339">
        <v>682891.73831799999</v>
      </c>
      <c r="J112" s="339">
        <v>461299.743632</v>
      </c>
      <c r="K112" s="338">
        <v>0.51114266865979086</v>
      </c>
      <c r="L112" s="338">
        <v>3.848651671364383E-2</v>
      </c>
      <c r="M112" s="338">
        <v>0.24755655950705746</v>
      </c>
      <c r="N112" s="227">
        <v>499139.00537799997</v>
      </c>
      <c r="O112" s="222">
        <f t="shared" si="27"/>
        <v>9.6131749803558455E-3</v>
      </c>
      <c r="P112" s="222">
        <f t="shared" si="28"/>
        <v>2.0535273126616898E-3</v>
      </c>
      <c r="Q112" s="222">
        <f t="shared" si="29"/>
        <v>1.8167780188268823E-3</v>
      </c>
      <c r="R112" s="222">
        <f t="shared" si="30"/>
        <v>6.3116005659611914E-4</v>
      </c>
      <c r="S112" s="222">
        <f t="shared" si="31"/>
        <v>4.752323285954975E-5</v>
      </c>
      <c r="T112" s="222">
        <f t="shared" si="32"/>
        <v>3.0568336726592314E-4</v>
      </c>
    </row>
    <row r="113" spans="1:20" x14ac:dyDescent="0.45">
      <c r="A113" s="2" t="s">
        <v>516</v>
      </c>
      <c r="B113" s="2">
        <v>10743</v>
      </c>
      <c r="C113" s="391">
        <v>21</v>
      </c>
      <c r="D113" s="156">
        <v>108</v>
      </c>
      <c r="E113" s="156" t="s">
        <v>516</v>
      </c>
      <c r="F113" s="340">
        <v>7.5664218323282801</v>
      </c>
      <c r="G113" s="340">
        <v>1.7789134971716629</v>
      </c>
      <c r="H113" s="340">
        <v>2.0506064042615919</v>
      </c>
      <c r="I113" s="341">
        <v>7046159.6460950002</v>
      </c>
      <c r="J113" s="341">
        <v>4369715.6244550003</v>
      </c>
      <c r="K113" s="340">
        <v>0.24222147943496453</v>
      </c>
      <c r="L113" s="340">
        <v>0.12370733304361019</v>
      </c>
      <c r="M113" s="340">
        <v>0.51762414003422563</v>
      </c>
      <c r="N113" s="227">
        <v>4872903.6596630001</v>
      </c>
      <c r="O113" s="222">
        <f t="shared" si="27"/>
        <v>9.1212474130479976E-2</v>
      </c>
      <c r="P113" s="222">
        <f t="shared" si="28"/>
        <v>2.1444627980938626E-2</v>
      </c>
      <c r="Q113" s="222">
        <f t="shared" si="29"/>
        <v>2.4719859366200872E-2</v>
      </c>
      <c r="R113" s="222">
        <f t="shared" si="30"/>
        <v>2.9199562113245031E-3</v>
      </c>
      <c r="S113" s="222">
        <f t="shared" si="31"/>
        <v>1.4912797838973837E-3</v>
      </c>
      <c r="T113" s="222">
        <f t="shared" si="32"/>
        <v>6.2399083118070738E-3</v>
      </c>
    </row>
    <row r="114" spans="1:20" x14ac:dyDescent="0.45">
      <c r="A114" s="2" t="s">
        <v>554</v>
      </c>
      <c r="B114" s="2">
        <v>11273</v>
      </c>
      <c r="C114" s="391">
        <v>168</v>
      </c>
      <c r="D114" s="109">
        <v>109</v>
      </c>
      <c r="E114" s="109" t="s">
        <v>554</v>
      </c>
      <c r="F114" s="338">
        <v>7.1710719513731789</v>
      </c>
      <c r="G114" s="338">
        <v>3.7843985290124458</v>
      </c>
      <c r="H114" s="338">
        <v>1.6186694527958696</v>
      </c>
      <c r="I114" s="339">
        <v>6873768.6198100001</v>
      </c>
      <c r="J114" s="339">
        <v>7902792.496971</v>
      </c>
      <c r="K114" s="338">
        <v>0.4590025065651327</v>
      </c>
      <c r="L114" s="338">
        <v>0.38905340672085065</v>
      </c>
      <c r="M114" s="338">
        <v>0.24243131503182047</v>
      </c>
      <c r="N114" s="227">
        <v>7771375.813871</v>
      </c>
      <c r="O114" s="222">
        <f t="shared" si="27"/>
        <v>0.13786621499070342</v>
      </c>
      <c r="P114" s="222">
        <f t="shared" si="28"/>
        <v>7.2756305437909341E-2</v>
      </c>
      <c r="Q114" s="222">
        <f t="shared" si="29"/>
        <v>3.1119452195052518E-2</v>
      </c>
      <c r="R114" s="222">
        <f t="shared" si="30"/>
        <v>8.8244740368645658E-3</v>
      </c>
      <c r="S114" s="222">
        <f t="shared" si="31"/>
        <v>7.4796796040474027E-3</v>
      </c>
      <c r="T114" s="222">
        <f t="shared" si="32"/>
        <v>4.6608217049413049E-3</v>
      </c>
    </row>
    <row r="115" spans="1:20" x14ac:dyDescent="0.45">
      <c r="A115" s="2" t="s">
        <v>558</v>
      </c>
      <c r="B115" s="2">
        <v>11297</v>
      </c>
      <c r="C115" s="391">
        <v>177</v>
      </c>
      <c r="D115" s="156">
        <v>110</v>
      </c>
      <c r="E115" s="156" t="s">
        <v>558</v>
      </c>
      <c r="F115" s="340">
        <v>6.2812819157122455</v>
      </c>
      <c r="G115" s="340">
        <v>5.6349521176024382</v>
      </c>
      <c r="H115" s="340">
        <v>1.9379991237548484</v>
      </c>
      <c r="I115" s="341">
        <v>5771985.7947389996</v>
      </c>
      <c r="J115" s="341">
        <v>5294679.5993849998</v>
      </c>
      <c r="K115" s="340">
        <v>0.22443745685179581</v>
      </c>
      <c r="L115" s="340">
        <v>0.47538287477416774</v>
      </c>
      <c r="M115" s="340">
        <v>0.3630853168540375</v>
      </c>
      <c r="N115" s="227">
        <v>6485111.6848560004</v>
      </c>
      <c r="O115" s="222">
        <f t="shared" si="27"/>
        <v>0.10077240111726614</v>
      </c>
      <c r="P115" s="222">
        <f t="shared" si="28"/>
        <v>9.0403147429378175E-2</v>
      </c>
      <c r="Q115" s="222">
        <f t="shared" si="29"/>
        <v>3.1091873869792522E-2</v>
      </c>
      <c r="R115" s="222">
        <f t="shared" si="30"/>
        <v>3.6007142699697923E-3</v>
      </c>
      <c r="S115" s="222">
        <f t="shared" si="31"/>
        <v>7.626703336016314E-3</v>
      </c>
      <c r="T115" s="222">
        <f t="shared" si="32"/>
        <v>5.8250815169240576E-3</v>
      </c>
    </row>
    <row r="116" spans="1:20" x14ac:dyDescent="0.45">
      <c r="A116" s="2" t="s">
        <v>541</v>
      </c>
      <c r="B116" s="2">
        <v>11149</v>
      </c>
      <c r="C116" s="391">
        <v>133</v>
      </c>
      <c r="D116" s="109">
        <v>111</v>
      </c>
      <c r="E116" s="109" t="s">
        <v>541</v>
      </c>
      <c r="F116" s="338">
        <v>5.4469651655977387</v>
      </c>
      <c r="G116" s="338">
        <v>3.8957919743146796</v>
      </c>
      <c r="H116" s="338">
        <v>2.6073143170072006</v>
      </c>
      <c r="I116" s="339">
        <v>5233694.9699360002</v>
      </c>
      <c r="J116" s="339">
        <v>2499569.2943759998</v>
      </c>
      <c r="K116" s="338">
        <v>0.58467791330411822</v>
      </c>
      <c r="L116" s="338">
        <v>0.16930735677776337</v>
      </c>
      <c r="M116" s="338">
        <v>0.64794955181278657</v>
      </c>
      <c r="N116" s="227">
        <v>2334243.5938200001</v>
      </c>
      <c r="O116" s="222">
        <f t="shared" si="27"/>
        <v>3.1454054472511928E-2</v>
      </c>
      <c r="P116" s="222">
        <f t="shared" si="28"/>
        <v>2.249664707745962E-2</v>
      </c>
      <c r="Q116" s="222">
        <f t="shared" si="29"/>
        <v>1.5056201767558954E-2</v>
      </c>
      <c r="R116" s="222">
        <f t="shared" si="30"/>
        <v>3.3762820900882715E-3</v>
      </c>
      <c r="S116" s="222">
        <f t="shared" si="31"/>
        <v>9.7768255547497733E-4</v>
      </c>
      <c r="T116" s="222">
        <f t="shared" si="32"/>
        <v>3.7416506033268434E-3</v>
      </c>
    </row>
    <row r="117" spans="1:20" x14ac:dyDescent="0.45">
      <c r="A117" s="2" t="s">
        <v>555</v>
      </c>
      <c r="B117" s="2">
        <v>11260</v>
      </c>
      <c r="C117" s="391">
        <v>169</v>
      </c>
      <c r="D117" s="156">
        <v>112</v>
      </c>
      <c r="E117" s="156" t="s">
        <v>555</v>
      </c>
      <c r="F117" s="340">
        <v>5.4116592302684383</v>
      </c>
      <c r="G117" s="340">
        <v>0.75780743074233126</v>
      </c>
      <c r="H117" s="340">
        <v>0.59533114403316645</v>
      </c>
      <c r="I117" s="341">
        <v>1200038</v>
      </c>
      <c r="J117" s="341">
        <v>1345263</v>
      </c>
      <c r="K117" s="340">
        <v>0.16379631381112394</v>
      </c>
      <c r="L117" s="340">
        <v>0</v>
      </c>
      <c r="M117" s="340">
        <v>0</v>
      </c>
      <c r="N117" s="227">
        <v>1377462.3540970001</v>
      </c>
      <c r="O117" s="222">
        <f t="shared" si="27"/>
        <v>1.8441066800380403E-2</v>
      </c>
      <c r="P117" s="222">
        <f t="shared" si="28"/>
        <v>2.582346163627671E-3</v>
      </c>
      <c r="Q117" s="222">
        <f t="shared" si="29"/>
        <v>2.0286830578794472E-3</v>
      </c>
      <c r="R117" s="222">
        <f t="shared" si="30"/>
        <v>5.5816130249893361E-4</v>
      </c>
      <c r="S117" s="222">
        <f t="shared" si="31"/>
        <v>0</v>
      </c>
      <c r="T117" s="222">
        <f t="shared" si="32"/>
        <v>0</v>
      </c>
    </row>
    <row r="118" spans="1:20" x14ac:dyDescent="0.45">
      <c r="A118" s="2" t="s">
        <v>547</v>
      </c>
      <c r="B118" s="2">
        <v>11195</v>
      </c>
      <c r="C118" s="391">
        <v>148</v>
      </c>
      <c r="D118" s="109">
        <v>113</v>
      </c>
      <c r="E118" s="109" t="s">
        <v>547</v>
      </c>
      <c r="F118" s="338">
        <v>5.2070199945584852</v>
      </c>
      <c r="G118" s="338">
        <v>1.5337624910966132</v>
      </c>
      <c r="H118" s="338">
        <v>1.1045685666112302</v>
      </c>
      <c r="I118" s="339">
        <v>2647490.9181130002</v>
      </c>
      <c r="J118" s="339">
        <v>2320365.880754</v>
      </c>
      <c r="K118" s="338">
        <v>0.20356910058067976</v>
      </c>
      <c r="L118" s="338">
        <v>0</v>
      </c>
      <c r="M118" s="338">
        <v>1.1444450667129763E-2</v>
      </c>
      <c r="N118" s="227">
        <v>2839606.134544</v>
      </c>
      <c r="O118" s="222">
        <f t="shared" si="27"/>
        <v>3.6578274283691162E-2</v>
      </c>
      <c r="P118" s="222">
        <f t="shared" si="28"/>
        <v>1.0774374814000764E-2</v>
      </c>
      <c r="Q118" s="222">
        <f t="shared" si="29"/>
        <v>7.7593733146544301E-3</v>
      </c>
      <c r="R118" s="222">
        <f t="shared" si="30"/>
        <v>1.4300322265914016E-3</v>
      </c>
      <c r="S118" s="222">
        <f t="shared" si="31"/>
        <v>0</v>
      </c>
      <c r="T118" s="222">
        <f t="shared" si="32"/>
        <v>8.0394977542992967E-5</v>
      </c>
    </row>
    <row r="119" spans="1:20" x14ac:dyDescent="0.45">
      <c r="A119" s="2" t="s">
        <v>562</v>
      </c>
      <c r="B119" s="2">
        <v>11309</v>
      </c>
      <c r="C119" s="391">
        <v>185</v>
      </c>
      <c r="D119" s="156">
        <v>114</v>
      </c>
      <c r="E119" s="156" t="s">
        <v>562</v>
      </c>
      <c r="F119" s="340">
        <v>4.3576537911187803</v>
      </c>
      <c r="G119" s="340">
        <v>2.6024965789093928</v>
      </c>
      <c r="H119" s="340">
        <v>1.809862488567024</v>
      </c>
      <c r="I119" s="341">
        <v>6694400.7786480002</v>
      </c>
      <c r="J119" s="341">
        <v>5345904.1237329999</v>
      </c>
      <c r="K119" s="340">
        <v>0.41510743040100595</v>
      </c>
      <c r="L119" s="340">
        <v>0.20475623284505981</v>
      </c>
      <c r="M119" s="340">
        <v>0.32281116010979483</v>
      </c>
      <c r="N119" s="227">
        <v>5412836.6388100004</v>
      </c>
      <c r="O119" s="222">
        <f t="shared" si="27"/>
        <v>5.8351698834311294E-2</v>
      </c>
      <c r="P119" s="222">
        <f t="shared" si="28"/>
        <v>3.4849050399402635E-2</v>
      </c>
      <c r="Q119" s="222">
        <f t="shared" si="29"/>
        <v>2.4235186163622767E-2</v>
      </c>
      <c r="R119" s="222">
        <f t="shared" si="30"/>
        <v>5.5585470814618213E-3</v>
      </c>
      <c r="S119" s="222">
        <f t="shared" si="31"/>
        <v>2.7418135093186377E-3</v>
      </c>
      <c r="T119" s="222">
        <f t="shared" si="32"/>
        <v>4.3226425269193552E-3</v>
      </c>
    </row>
    <row r="120" spans="1:20" x14ac:dyDescent="0.45">
      <c r="A120" s="2" t="s">
        <v>573</v>
      </c>
      <c r="B120" s="2">
        <v>11649</v>
      </c>
      <c r="C120" s="391">
        <v>275</v>
      </c>
      <c r="D120" s="109">
        <v>115</v>
      </c>
      <c r="E120" s="109" t="s">
        <v>573</v>
      </c>
      <c r="F120" s="338">
        <v>4.2463322142448972</v>
      </c>
      <c r="G120" s="338">
        <v>4.1573267082072753</v>
      </c>
      <c r="H120" s="338">
        <v>3.2718409602425651</v>
      </c>
      <c r="I120" s="339">
        <v>4927637.5864439998</v>
      </c>
      <c r="J120" s="339">
        <v>5274656.5562279997</v>
      </c>
      <c r="K120" s="338">
        <v>0.30521589871017979</v>
      </c>
      <c r="L120" s="338">
        <v>0.29422589700571206</v>
      </c>
      <c r="M120" s="338">
        <v>0.18860650248778224</v>
      </c>
      <c r="N120" s="227">
        <v>5271601.823961</v>
      </c>
      <c r="O120" s="222">
        <f t="shared" si="27"/>
        <v>5.5377383116685941E-2</v>
      </c>
      <c r="P120" s="222">
        <f t="shared" si="28"/>
        <v>5.4216642091571308E-2</v>
      </c>
      <c r="Q120" s="222">
        <f t="shared" si="29"/>
        <v>4.2668821281671078E-2</v>
      </c>
      <c r="R120" s="222">
        <f t="shared" si="30"/>
        <v>3.9803898761093144E-3</v>
      </c>
      <c r="S120" s="222">
        <f t="shared" si="31"/>
        <v>3.8370667670977964E-3</v>
      </c>
      <c r="T120" s="222">
        <f t="shared" si="32"/>
        <v>2.4596602478549581E-3</v>
      </c>
    </row>
    <row r="121" spans="1:20" x14ac:dyDescent="0.45">
      <c r="A121" s="2" t="s">
        <v>517</v>
      </c>
      <c r="B121" s="2">
        <v>10753</v>
      </c>
      <c r="C121" s="391">
        <v>60</v>
      </c>
      <c r="D121" s="156">
        <v>116</v>
      </c>
      <c r="E121" s="156" t="s">
        <v>517</v>
      </c>
      <c r="F121" s="340">
        <v>3.5936514722019535</v>
      </c>
      <c r="G121" s="340">
        <v>2.0560542259806365</v>
      </c>
      <c r="H121" s="340">
        <v>1.6360641168740917</v>
      </c>
      <c r="I121" s="341">
        <v>2076116.2577190001</v>
      </c>
      <c r="J121" s="341">
        <v>1307292.843412</v>
      </c>
      <c r="K121" s="340">
        <v>0.39113427382155214</v>
      </c>
      <c r="L121" s="340">
        <v>7.0076603429799239E-2</v>
      </c>
      <c r="M121" s="340">
        <v>0.33268260382908132</v>
      </c>
      <c r="N121" s="227">
        <v>1414750.7662200001</v>
      </c>
      <c r="O121" s="222">
        <f t="shared" si="27"/>
        <v>1.2577425512643535E-2</v>
      </c>
      <c r="P121" s="222">
        <f t="shared" si="28"/>
        <v>7.1959868888960971E-3</v>
      </c>
      <c r="Q121" s="222">
        <f t="shared" si="29"/>
        <v>5.7260629538134619E-3</v>
      </c>
      <c r="R121" s="222">
        <f t="shared" si="30"/>
        <v>1.3689313592278242E-3</v>
      </c>
      <c r="S121" s="222">
        <f t="shared" si="31"/>
        <v>2.4526119648361631E-4</v>
      </c>
      <c r="T121" s="222">
        <f t="shared" si="32"/>
        <v>1.1643562825664647E-3</v>
      </c>
    </row>
    <row r="122" spans="1:20" x14ac:dyDescent="0.45">
      <c r="A122" s="2" t="s">
        <v>509</v>
      </c>
      <c r="B122" s="2">
        <v>10591</v>
      </c>
      <c r="C122" s="391">
        <v>44</v>
      </c>
      <c r="D122" s="109">
        <v>117</v>
      </c>
      <c r="E122" s="109" t="s">
        <v>509</v>
      </c>
      <c r="F122" s="338">
        <v>3.5812872638791005</v>
      </c>
      <c r="G122" s="338">
        <v>2.7895528730833519</v>
      </c>
      <c r="H122" s="338">
        <v>2.1218380072094556</v>
      </c>
      <c r="I122" s="339">
        <v>3443320.227128</v>
      </c>
      <c r="J122" s="339">
        <v>2621036.457287</v>
      </c>
      <c r="K122" s="338">
        <v>0.20448478369239526</v>
      </c>
      <c r="L122" s="338">
        <v>0.34727089611038542</v>
      </c>
      <c r="M122" s="338">
        <v>0.52118324826609319</v>
      </c>
      <c r="N122" s="227">
        <v>2625224.5229219999</v>
      </c>
      <c r="O122" s="222">
        <f t="shared" si="27"/>
        <v>2.3258487643023452E-2</v>
      </c>
      <c r="P122" s="222">
        <f t="shared" si="28"/>
        <v>1.8116608986538982E-2</v>
      </c>
      <c r="Q122" s="222">
        <f t="shared" si="29"/>
        <v>1.3780168814976314E-2</v>
      </c>
      <c r="R122" s="222">
        <f t="shared" si="30"/>
        <v>1.3280160077257781E-3</v>
      </c>
      <c r="S122" s="222">
        <f t="shared" si="31"/>
        <v>2.2553331388491904E-3</v>
      </c>
      <c r="T122" s="222">
        <f t="shared" si="32"/>
        <v>3.3847980478443332E-3</v>
      </c>
    </row>
    <row r="123" spans="1:20" x14ac:dyDescent="0.45">
      <c r="A123" s="2" t="s">
        <v>534</v>
      </c>
      <c r="B123" s="2">
        <v>10896</v>
      </c>
      <c r="C123" s="391">
        <v>103</v>
      </c>
      <c r="D123" s="156">
        <v>118</v>
      </c>
      <c r="E123" s="156" t="s">
        <v>645</v>
      </c>
      <c r="F123" s="340">
        <v>3.4413645098843437</v>
      </c>
      <c r="G123" s="340">
        <v>1.7187394045498059</v>
      </c>
      <c r="H123" s="340">
        <v>0.70874392363964844</v>
      </c>
      <c r="I123" s="341">
        <v>5637821.1451129997</v>
      </c>
      <c r="J123" s="341">
        <v>4402604.08763</v>
      </c>
      <c r="K123" s="340">
        <v>0.32324477184929729</v>
      </c>
      <c r="L123" s="340">
        <v>6.4436765085764541E-2</v>
      </c>
      <c r="M123" s="340">
        <v>0.18235199089715046</v>
      </c>
      <c r="N123" s="227">
        <v>4712976.4412759999</v>
      </c>
      <c r="O123" s="222">
        <f t="shared" si="27"/>
        <v>4.0123776771964575E-2</v>
      </c>
      <c r="P123" s="222">
        <f t="shared" si="28"/>
        <v>2.0039236180666428E-2</v>
      </c>
      <c r="Q123" s="222">
        <f t="shared" si="29"/>
        <v>8.2634323969242307E-3</v>
      </c>
      <c r="R123" s="222">
        <f t="shared" si="30"/>
        <v>3.7687960781642711E-3</v>
      </c>
      <c r="S123" s="222">
        <f t="shared" si="31"/>
        <v>7.5128524478670477E-4</v>
      </c>
      <c r="T123" s="222">
        <f t="shared" si="32"/>
        <v>2.1260899726447393E-3</v>
      </c>
    </row>
    <row r="124" spans="1:20" x14ac:dyDescent="0.45">
      <c r="A124" s="2" t="s">
        <v>519</v>
      </c>
      <c r="B124" s="2">
        <v>10764</v>
      </c>
      <c r="C124" s="391">
        <v>33</v>
      </c>
      <c r="D124" s="109">
        <v>119</v>
      </c>
      <c r="E124" s="109" t="s">
        <v>519</v>
      </c>
      <c r="F124" s="338">
        <v>3.4075640280782871</v>
      </c>
      <c r="G124" s="338">
        <v>0.55319408561759598</v>
      </c>
      <c r="H124" s="338">
        <v>0.53060916978011141</v>
      </c>
      <c r="I124" s="339">
        <v>1809897.8628760001</v>
      </c>
      <c r="J124" s="339">
        <v>1659325.630816</v>
      </c>
      <c r="K124" s="338">
        <v>8.4731908332452338E-2</v>
      </c>
      <c r="L124" s="338">
        <v>0</v>
      </c>
      <c r="M124" s="338">
        <v>2.1513421227740501E-4</v>
      </c>
      <c r="N124" s="227">
        <v>1699854.647652</v>
      </c>
      <c r="O124" s="222">
        <f t="shared" si="27"/>
        <v>1.4329520993938558E-2</v>
      </c>
      <c r="P124" s="222">
        <f t="shared" si="28"/>
        <v>2.3262970844455302E-3</v>
      </c>
      <c r="Q124" s="222">
        <f t="shared" si="29"/>
        <v>2.2313227793487353E-3</v>
      </c>
      <c r="R124" s="222">
        <f t="shared" si="30"/>
        <v>3.5631543510309012E-4</v>
      </c>
      <c r="S124" s="222">
        <f t="shared" si="31"/>
        <v>0</v>
      </c>
      <c r="T124" s="222">
        <f t="shared" si="32"/>
        <v>9.0468445667976294E-7</v>
      </c>
    </row>
    <row r="125" spans="1:20" x14ac:dyDescent="0.45">
      <c r="A125" s="2" t="s">
        <v>570</v>
      </c>
      <c r="B125" s="2">
        <v>11454</v>
      </c>
      <c r="C125" s="391">
        <v>244</v>
      </c>
      <c r="D125" s="156">
        <v>120</v>
      </c>
      <c r="E125" s="156" t="s">
        <v>646</v>
      </c>
      <c r="F125" s="340">
        <v>3.305225945589819</v>
      </c>
      <c r="G125" s="340">
        <v>1.0842141158608782</v>
      </c>
      <c r="H125" s="340">
        <v>1.0181500491999083</v>
      </c>
      <c r="I125" s="341">
        <v>3142646.664659</v>
      </c>
      <c r="J125" s="341">
        <v>2836162.4545860002</v>
      </c>
      <c r="K125" s="340">
        <v>0.20378253503721064</v>
      </c>
      <c r="L125" s="340">
        <v>0.18177659111784053</v>
      </c>
      <c r="M125" s="340">
        <v>0.17194908227669981</v>
      </c>
      <c r="N125" s="227">
        <v>2963592.4043700001</v>
      </c>
      <c r="O125" s="222">
        <f t="shared" si="27"/>
        <v>2.423234744833792E-2</v>
      </c>
      <c r="P125" s="222">
        <f t="shared" si="28"/>
        <v>7.9489431574230468E-3</v>
      </c>
      <c r="Q125" s="222">
        <f t="shared" si="29"/>
        <v>7.4645927851542896E-3</v>
      </c>
      <c r="R125" s="222">
        <f t="shared" si="30"/>
        <v>1.4940367993642786E-3</v>
      </c>
      <c r="S125" s="222">
        <f t="shared" si="31"/>
        <v>1.3326996660604747E-3</v>
      </c>
      <c r="T125" s="222">
        <f t="shared" si="32"/>
        <v>1.2606490369324143E-3</v>
      </c>
    </row>
    <row r="126" spans="1:20" x14ac:dyDescent="0.45">
      <c r="A126" s="2" t="s">
        <v>569</v>
      </c>
      <c r="B126" s="2">
        <v>11470</v>
      </c>
      <c r="C126" s="391">
        <v>240</v>
      </c>
      <c r="D126" s="109">
        <v>121</v>
      </c>
      <c r="E126" s="109" t="s">
        <v>569</v>
      </c>
      <c r="F126" s="338">
        <v>3.303738702005099</v>
      </c>
      <c r="G126" s="338">
        <v>1.6021324095203813</v>
      </c>
      <c r="H126" s="338">
        <v>1.1298880790480941</v>
      </c>
      <c r="I126" s="339">
        <v>1391599.3284169999</v>
      </c>
      <c r="J126" s="339">
        <v>1225305.1547369999</v>
      </c>
      <c r="K126" s="338">
        <v>9.6145493400805651E-2</v>
      </c>
      <c r="L126" s="338">
        <v>0.21735688293821717</v>
      </c>
      <c r="M126" s="338">
        <v>0.18247699143901452</v>
      </c>
      <c r="N126" s="227">
        <v>1242550.0382930001</v>
      </c>
      <c r="O126" s="222">
        <f t="shared" si="27"/>
        <v>1.0155362705496988E-2</v>
      </c>
      <c r="P126" s="222">
        <f t="shared" si="28"/>
        <v>4.9247949636684668E-3</v>
      </c>
      <c r="Q126" s="222">
        <f t="shared" si="29"/>
        <v>3.4731630720028226E-3</v>
      </c>
      <c r="R126" s="222">
        <f t="shared" si="30"/>
        <v>2.9554164116900599E-4</v>
      </c>
      <c r="S126" s="222">
        <f t="shared" si="31"/>
        <v>6.6813334281980955E-4</v>
      </c>
      <c r="T126" s="222">
        <f t="shared" si="32"/>
        <v>5.6091604107382008E-4</v>
      </c>
    </row>
    <row r="127" spans="1:20" x14ac:dyDescent="0.45">
      <c r="A127" s="2" t="s">
        <v>563</v>
      </c>
      <c r="B127" s="2">
        <v>11334</v>
      </c>
      <c r="C127" s="391">
        <v>194</v>
      </c>
      <c r="D127" s="156">
        <v>122</v>
      </c>
      <c r="E127" s="156" t="s">
        <v>563</v>
      </c>
      <c r="F127" s="340">
        <v>3.0763538023566994</v>
      </c>
      <c r="G127" s="340">
        <v>2.3199525535917824</v>
      </c>
      <c r="H127" s="340">
        <v>0.2892050838380093</v>
      </c>
      <c r="I127" s="341">
        <v>1383832.544365</v>
      </c>
      <c r="J127" s="341">
        <v>1917103.1317179999</v>
      </c>
      <c r="K127" s="340">
        <v>0.17331657623567315</v>
      </c>
      <c r="L127" s="340">
        <v>0.35549744643229481</v>
      </c>
      <c r="M127" s="340">
        <v>6.5236874144845025E-2</v>
      </c>
      <c r="N127" s="227">
        <v>2089400.1190440001</v>
      </c>
      <c r="O127" s="222">
        <f t="shared" si="27"/>
        <v>1.5901341224356491E-2</v>
      </c>
      <c r="P127" s="222">
        <f t="shared" si="28"/>
        <v>1.1991584697026577E-2</v>
      </c>
      <c r="Q127" s="222">
        <f t="shared" si="29"/>
        <v>1.4948699068370657E-3</v>
      </c>
      <c r="R127" s="222">
        <f t="shared" si="30"/>
        <v>8.9585470190371914E-4</v>
      </c>
      <c r="S127" s="222">
        <f t="shared" si="31"/>
        <v>1.8375279838673988E-3</v>
      </c>
      <c r="T127" s="222">
        <f t="shared" si="32"/>
        <v>3.3720237099936154E-4</v>
      </c>
    </row>
    <row r="128" spans="1:20" x14ac:dyDescent="0.45">
      <c r="A128" s="2" t="s">
        <v>532</v>
      </c>
      <c r="B128" s="2">
        <v>10872</v>
      </c>
      <c r="C128" s="391">
        <v>15</v>
      </c>
      <c r="D128" s="109">
        <v>123</v>
      </c>
      <c r="E128" s="109" t="s">
        <v>532</v>
      </c>
      <c r="F128" s="338">
        <v>3.0173017612594197</v>
      </c>
      <c r="G128" s="338">
        <v>3.1858080041020047</v>
      </c>
      <c r="H128" s="338">
        <v>2.0860913961744911</v>
      </c>
      <c r="I128" s="339">
        <v>6614566.4952560002</v>
      </c>
      <c r="J128" s="339">
        <v>4630186.087332</v>
      </c>
      <c r="K128" s="338">
        <v>0.32518643554067356</v>
      </c>
      <c r="L128" s="338">
        <v>8.7321673539169434E-2</v>
      </c>
      <c r="M128" s="338">
        <v>0.34541752393406305</v>
      </c>
      <c r="N128" s="227">
        <v>4543802.4464710001</v>
      </c>
      <c r="O128" s="222">
        <f t="shared" si="27"/>
        <v>3.3916735799577241E-2</v>
      </c>
      <c r="P128" s="222">
        <f t="shared" si="28"/>
        <v>3.5810872406147824E-2</v>
      </c>
      <c r="Q128" s="222">
        <f t="shared" si="29"/>
        <v>2.3449232571384905E-2</v>
      </c>
      <c r="R128" s="222">
        <f t="shared" si="30"/>
        <v>3.655339535955354E-3</v>
      </c>
      <c r="S128" s="222">
        <f t="shared" si="31"/>
        <v>9.8156113154845566E-4</v>
      </c>
      <c r="T128" s="222">
        <f t="shared" si="32"/>
        <v>3.8827521496974005E-3</v>
      </c>
    </row>
    <row r="129" spans="1:20" x14ac:dyDescent="0.45">
      <c r="A129" s="2" t="s">
        <v>538</v>
      </c>
      <c r="B129" s="2">
        <v>11099</v>
      </c>
      <c r="C129" s="391">
        <v>124</v>
      </c>
      <c r="D129" s="156">
        <v>124</v>
      </c>
      <c r="E129" s="156" t="s">
        <v>538</v>
      </c>
      <c r="F129" s="340">
        <v>2.9034375269403707</v>
      </c>
      <c r="G129" s="340">
        <v>3.7909563977891274</v>
      </c>
      <c r="H129" s="340">
        <v>2.9573012833602466</v>
      </c>
      <c r="I129" s="341">
        <v>24869139.669402</v>
      </c>
      <c r="J129" s="341">
        <v>19948283.613531001</v>
      </c>
      <c r="K129" s="340">
        <v>0.12650056170648358</v>
      </c>
      <c r="L129" s="340">
        <v>0.32030003875110952</v>
      </c>
      <c r="M129" s="340">
        <v>0.47112127257638553</v>
      </c>
      <c r="N129" s="227">
        <v>20260479.265099999</v>
      </c>
      <c r="O129" s="222">
        <f t="shared" si="27"/>
        <v>0.14552515192088719</v>
      </c>
      <c r="P129" s="222">
        <f t="shared" si="28"/>
        <v>0.19000908426470584</v>
      </c>
      <c r="Q129" s="222">
        <f t="shared" si="29"/>
        <v>0.14822489361097008</v>
      </c>
      <c r="R129" s="222">
        <f t="shared" si="30"/>
        <v>6.3404200330127039E-3</v>
      </c>
      <c r="S129" s="222">
        <f t="shared" si="31"/>
        <v>1.6053974424116671E-2</v>
      </c>
      <c r="T129" s="222">
        <f t="shared" si="32"/>
        <v>2.3613387279280786E-2</v>
      </c>
    </row>
    <row r="130" spans="1:20" x14ac:dyDescent="0.45">
      <c r="A130" s="2" t="s">
        <v>561</v>
      </c>
      <c r="B130" s="2">
        <v>11312</v>
      </c>
      <c r="C130" s="391">
        <v>184</v>
      </c>
      <c r="D130" s="109">
        <v>125</v>
      </c>
      <c r="E130" s="109" t="s">
        <v>561</v>
      </c>
      <c r="F130" s="338">
        <v>2.8421609704991715</v>
      </c>
      <c r="G130" s="338">
        <v>1.7777795395359555</v>
      </c>
      <c r="H130" s="338">
        <v>0.82520130907307676</v>
      </c>
      <c r="I130" s="339">
        <v>5102298.0516419997</v>
      </c>
      <c r="J130" s="339">
        <v>4970366.5437970003</v>
      </c>
      <c r="K130" s="338">
        <v>0.23942410967647432</v>
      </c>
      <c r="L130" s="338">
        <v>5.1971363110535213E-2</v>
      </c>
      <c r="M130" s="338">
        <v>0</v>
      </c>
      <c r="N130" s="227">
        <v>4918159.5705399998</v>
      </c>
      <c r="O130" s="222">
        <f t="shared" si="27"/>
        <v>3.4580171893446983E-2</v>
      </c>
      <c r="P130" s="222">
        <f t="shared" si="28"/>
        <v>2.1629993059474495E-2</v>
      </c>
      <c r="Q130" s="222">
        <f t="shared" si="29"/>
        <v>1.0040108006068612E-2</v>
      </c>
      <c r="R130" s="222">
        <f t="shared" si="30"/>
        <v>2.9130393929073903E-3</v>
      </c>
      <c r="S130" s="222">
        <f t="shared" si="31"/>
        <v>6.323282490165985E-4</v>
      </c>
      <c r="T130" s="222">
        <f t="shared" si="32"/>
        <v>0</v>
      </c>
    </row>
    <row r="131" spans="1:20" x14ac:dyDescent="0.45">
      <c r="A131" s="2" t="s">
        <v>557</v>
      </c>
      <c r="B131" s="2">
        <v>11285</v>
      </c>
      <c r="C131" s="391">
        <v>174</v>
      </c>
      <c r="D131" s="156">
        <v>126</v>
      </c>
      <c r="E131" s="156" t="s">
        <v>557</v>
      </c>
      <c r="F131" s="340">
        <v>2.8280076774712675</v>
      </c>
      <c r="G131" s="340">
        <v>3.7654328199883693</v>
      </c>
      <c r="H131" s="340">
        <v>2.0088822367618202</v>
      </c>
      <c r="I131" s="341">
        <v>25173062.161008999</v>
      </c>
      <c r="J131" s="341">
        <v>22704285.287514001</v>
      </c>
      <c r="K131" s="340">
        <v>0.13932977110035416</v>
      </c>
      <c r="L131" s="340">
        <v>0.33303652086868579</v>
      </c>
      <c r="M131" s="340">
        <v>0.36919138027414794</v>
      </c>
      <c r="N131" s="227">
        <v>23400990.112349</v>
      </c>
      <c r="O131" s="222">
        <f t="shared" si="27"/>
        <v>0.16371583155827465</v>
      </c>
      <c r="P131" s="222">
        <f t="shared" si="28"/>
        <v>0.21798419085355478</v>
      </c>
      <c r="Q131" s="222">
        <f t="shared" si="29"/>
        <v>0.11629594520344072</v>
      </c>
      <c r="R131" s="222">
        <f t="shared" si="30"/>
        <v>8.0659219981026025E-3</v>
      </c>
      <c r="S131" s="222">
        <f t="shared" si="31"/>
        <v>1.9279774728916215E-2</v>
      </c>
      <c r="T131" s="222">
        <f t="shared" si="32"/>
        <v>2.1372811080829685E-2</v>
      </c>
    </row>
    <row r="132" spans="1:20" x14ac:dyDescent="0.45">
      <c r="A132" s="2" t="s">
        <v>568</v>
      </c>
      <c r="B132" s="2">
        <v>11461</v>
      </c>
      <c r="C132" s="391">
        <v>237</v>
      </c>
      <c r="D132" s="109">
        <v>127</v>
      </c>
      <c r="E132" s="109" t="s">
        <v>568</v>
      </c>
      <c r="F132" s="338">
        <v>2.76221073472089</v>
      </c>
      <c r="G132" s="338">
        <v>2.7935168965843196</v>
      </c>
      <c r="H132" s="338">
        <v>1.587118822220986</v>
      </c>
      <c r="I132" s="339">
        <v>5957431.8463770002</v>
      </c>
      <c r="J132" s="339">
        <v>4984473.3711040001</v>
      </c>
      <c r="K132" s="338">
        <v>7.7868042873284443E-2</v>
      </c>
      <c r="L132" s="338">
        <v>0.20807372956315803</v>
      </c>
      <c r="M132" s="338">
        <v>0.42479223138452171</v>
      </c>
      <c r="N132" s="227">
        <v>5098885.0911670001</v>
      </c>
      <c r="O132" s="222">
        <f t="shared" si="27"/>
        <v>3.484238654942489E-2</v>
      </c>
      <c r="P132" s="222">
        <f t="shared" si="28"/>
        <v>3.5237280892319658E-2</v>
      </c>
      <c r="Q132" s="222">
        <f t="shared" si="29"/>
        <v>2.0019836578210711E-2</v>
      </c>
      <c r="R132" s="222">
        <f t="shared" si="30"/>
        <v>9.8222355576802682E-4</v>
      </c>
      <c r="S132" s="222">
        <f t="shared" si="31"/>
        <v>2.6246315044288647E-3</v>
      </c>
      <c r="T132" s="222">
        <f t="shared" si="32"/>
        <v>5.3583077290400155E-3</v>
      </c>
    </row>
    <row r="133" spans="1:20" x14ac:dyDescent="0.45">
      <c r="A133" s="2" t="s">
        <v>553</v>
      </c>
      <c r="B133" s="2">
        <v>11268</v>
      </c>
      <c r="C133" s="391">
        <v>167</v>
      </c>
      <c r="D133" s="156">
        <v>128</v>
      </c>
      <c r="E133" s="156" t="s">
        <v>553</v>
      </c>
      <c r="F133" s="340">
        <v>2.7044600301796273</v>
      </c>
      <c r="G133" s="340">
        <v>0.8615805255297555</v>
      </c>
      <c r="H133" s="340">
        <v>0.4802170604859613</v>
      </c>
      <c r="I133" s="341">
        <v>3405235.2106150002</v>
      </c>
      <c r="J133" s="341">
        <v>2591011.2934929999</v>
      </c>
      <c r="K133" s="340">
        <v>0.19946141016648569</v>
      </c>
      <c r="L133" s="340">
        <v>7.6391473210232251E-3</v>
      </c>
      <c r="M133" s="340">
        <v>4.937183407314194E-2</v>
      </c>
      <c r="N133" s="227">
        <v>2985567.362621</v>
      </c>
      <c r="O133" s="222">
        <f t="shared" si="27"/>
        <v>1.9974839706853025E-2</v>
      </c>
      <c r="P133" s="222">
        <f t="shared" si="28"/>
        <v>6.3635375268829512E-3</v>
      </c>
      <c r="Q133" s="222">
        <f t="shared" si="29"/>
        <v>3.5468295706578118E-3</v>
      </c>
      <c r="R133" s="222">
        <f t="shared" si="30"/>
        <v>1.4731996965448918E-3</v>
      </c>
      <c r="S133" s="222">
        <f t="shared" si="31"/>
        <v>5.6421888854589474E-5</v>
      </c>
      <c r="T133" s="222">
        <f t="shared" si="32"/>
        <v>3.6465485185183257E-4</v>
      </c>
    </row>
    <row r="134" spans="1:20" x14ac:dyDescent="0.45">
      <c r="A134" s="2" t="s">
        <v>531</v>
      </c>
      <c r="B134" s="2">
        <v>10864</v>
      </c>
      <c r="C134" s="391">
        <v>64</v>
      </c>
      <c r="D134" s="109">
        <v>129</v>
      </c>
      <c r="E134" s="109" t="s">
        <v>531</v>
      </c>
      <c r="F134" s="338">
        <v>2.6409398335229839</v>
      </c>
      <c r="G134" s="338">
        <v>3.8262752838321616</v>
      </c>
      <c r="H134" s="338">
        <v>1.5607245124689477</v>
      </c>
      <c r="I134" s="339">
        <v>1006813.911653</v>
      </c>
      <c r="J134" s="339">
        <v>1103451.8641570001</v>
      </c>
      <c r="K134" s="338">
        <v>0.1451554455421285</v>
      </c>
      <c r="L134" s="338">
        <v>0.41487259347260863</v>
      </c>
      <c r="M134" s="338">
        <v>0.23308770183562338</v>
      </c>
      <c r="N134" s="227">
        <v>1483255.835338</v>
      </c>
      <c r="O134" s="222">
        <f t="shared" si="27"/>
        <v>9.6905947852193967E-3</v>
      </c>
      <c r="P134" s="222">
        <f t="shared" si="28"/>
        <v>1.4040033340273034E-2</v>
      </c>
      <c r="Q134" s="222">
        <f t="shared" si="29"/>
        <v>5.726881252542569E-3</v>
      </c>
      <c r="R134" s="222">
        <f t="shared" si="30"/>
        <v>5.326295532224614E-4</v>
      </c>
      <c r="S134" s="222">
        <f t="shared" si="31"/>
        <v>1.5223225231424488E-3</v>
      </c>
      <c r="T134" s="222">
        <f t="shared" si="32"/>
        <v>8.5528584908877196E-4</v>
      </c>
    </row>
    <row r="135" spans="1:20" x14ac:dyDescent="0.45">
      <c r="A135" s="2" t="s">
        <v>533</v>
      </c>
      <c r="B135" s="2">
        <v>10869</v>
      </c>
      <c r="C135" s="391">
        <v>12</v>
      </c>
      <c r="D135" s="156">
        <v>130</v>
      </c>
      <c r="E135" s="156" t="s">
        <v>533</v>
      </c>
      <c r="F135" s="340">
        <v>2.6002630568087275</v>
      </c>
      <c r="G135" s="340">
        <v>2.435683768533746</v>
      </c>
      <c r="H135" s="340">
        <v>2.0381944819627562</v>
      </c>
      <c r="I135" s="341">
        <v>1995976.391334</v>
      </c>
      <c r="J135" s="341">
        <v>1569660.8496620001</v>
      </c>
      <c r="K135" s="340">
        <v>0.14244732086599726</v>
      </c>
      <c r="L135" s="340">
        <v>0.18397105611239623</v>
      </c>
      <c r="M135" s="340">
        <v>0.20701848937601788</v>
      </c>
      <c r="N135" s="227">
        <v>1621955.6472229999</v>
      </c>
      <c r="O135" s="222">
        <f t="shared" si="27"/>
        <v>1.0433550466321273E-2</v>
      </c>
      <c r="P135" s="222">
        <f t="shared" si="28"/>
        <v>9.7731763916937275E-3</v>
      </c>
      <c r="Q135" s="222">
        <f t="shared" si="29"/>
        <v>8.1782514011620767E-3</v>
      </c>
      <c r="R135" s="222">
        <f t="shared" si="30"/>
        <v>5.7156959837427988E-4</v>
      </c>
      <c r="S135" s="222">
        <f t="shared" si="31"/>
        <v>7.3818350542073749E-4</v>
      </c>
      <c r="T135" s="222">
        <f t="shared" si="32"/>
        <v>8.3066128663810779E-4</v>
      </c>
    </row>
    <row r="136" spans="1:20" x14ac:dyDescent="0.45">
      <c r="A136" s="2" t="s">
        <v>550</v>
      </c>
      <c r="B136" s="2">
        <v>11235</v>
      </c>
      <c r="C136" s="391">
        <v>155</v>
      </c>
      <c r="D136" s="109">
        <v>131</v>
      </c>
      <c r="E136" s="109" t="s">
        <v>550</v>
      </c>
      <c r="F136" s="338">
        <v>2.588103379682416</v>
      </c>
      <c r="G136" s="338">
        <v>2.6276609881775816</v>
      </c>
      <c r="H136" s="338">
        <v>1.8341311749859963</v>
      </c>
      <c r="I136" s="339">
        <v>15281371.748795001</v>
      </c>
      <c r="J136" s="339">
        <v>9004206.5795329995</v>
      </c>
      <c r="K136" s="338">
        <v>0.15613161508777279</v>
      </c>
      <c r="L136" s="338">
        <v>0.15064912071271161</v>
      </c>
      <c r="M136" s="338">
        <v>0.50633603582336195</v>
      </c>
      <c r="N136" s="227">
        <v>9738576.5299650002</v>
      </c>
      <c r="O136" s="222">
        <f t="shared" si="27"/>
        <v>6.2352369554118048E-2</v>
      </c>
      <c r="P136" s="222">
        <f t="shared" si="28"/>
        <v>6.3305388140211138E-2</v>
      </c>
      <c r="Q136" s="222">
        <f t="shared" si="29"/>
        <v>4.4187734435665753E-2</v>
      </c>
      <c r="R136" s="222">
        <f t="shared" si="30"/>
        <v>3.7615097756368288E-3</v>
      </c>
      <c r="S136" s="222">
        <f t="shared" si="31"/>
        <v>3.6294259809801655E-3</v>
      </c>
      <c r="T136" s="222">
        <f t="shared" si="32"/>
        <v>1.2198605307682688E-2</v>
      </c>
    </row>
    <row r="137" spans="1:20" x14ac:dyDescent="0.45">
      <c r="A137" s="2" t="s">
        <v>546</v>
      </c>
      <c r="B137" s="2">
        <v>11197</v>
      </c>
      <c r="C137" s="391">
        <v>147</v>
      </c>
      <c r="D137" s="156">
        <v>132</v>
      </c>
      <c r="E137" s="156" t="s">
        <v>546</v>
      </c>
      <c r="F137" s="340">
        <v>2.5835258962597778</v>
      </c>
      <c r="G137" s="340">
        <v>2.93811419216307</v>
      </c>
      <c r="H137" s="340">
        <v>1.9427179598271231</v>
      </c>
      <c r="I137" s="341">
        <v>6789407.3102559997</v>
      </c>
      <c r="J137" s="341">
        <v>5113297.0029100003</v>
      </c>
      <c r="K137" s="340">
        <v>0.15338610910837225</v>
      </c>
      <c r="L137" s="340">
        <v>0</v>
      </c>
      <c r="M137" s="340">
        <v>0.44298340538067382</v>
      </c>
      <c r="N137" s="227">
        <v>5119651.9179490004</v>
      </c>
      <c r="O137" s="222">
        <f t="shared" si="27"/>
        <v>3.2721191891591249E-2</v>
      </c>
      <c r="P137" s="222">
        <f t="shared" si="28"/>
        <v>3.7212167457023444E-2</v>
      </c>
      <c r="Q137" s="222">
        <f t="shared" si="29"/>
        <v>2.4605151915362139E-2</v>
      </c>
      <c r="R137" s="222">
        <f t="shared" si="30"/>
        <v>1.9426847305481526E-3</v>
      </c>
      <c r="S137" s="222">
        <f t="shared" si="31"/>
        <v>0</v>
      </c>
      <c r="T137" s="222">
        <f t="shared" si="32"/>
        <v>5.6105282448440739E-3</v>
      </c>
    </row>
    <row r="138" spans="1:20" x14ac:dyDescent="0.45">
      <c r="A138" s="2" t="s">
        <v>542</v>
      </c>
      <c r="B138" s="2">
        <v>11173</v>
      </c>
      <c r="C138" s="391">
        <v>140</v>
      </c>
      <c r="D138" s="109">
        <v>133</v>
      </c>
      <c r="E138" s="109" t="s">
        <v>542</v>
      </c>
      <c r="F138" s="338">
        <v>2.5111001323703772</v>
      </c>
      <c r="G138" s="338">
        <v>0.23660174709256984</v>
      </c>
      <c r="H138" s="338">
        <v>0.2035476604663562</v>
      </c>
      <c r="I138" s="339">
        <v>1151454.2525849999</v>
      </c>
      <c r="J138" s="339">
        <v>1156080.0300799999</v>
      </c>
      <c r="K138" s="338">
        <v>7.4979003973553809E-2</v>
      </c>
      <c r="L138" s="338">
        <v>4.8288859036003544E-2</v>
      </c>
      <c r="M138" s="338">
        <v>3.6145585068219624E-3</v>
      </c>
      <c r="N138" s="227">
        <v>1232194.3051720001</v>
      </c>
      <c r="O138" s="222">
        <f>$N138/$N$110*F138</f>
        <v>7.6010876792758017E-2</v>
      </c>
      <c r="P138" s="222">
        <f>$N138/$N$110*G138</f>
        <v>7.1619231807487343E-3</v>
      </c>
      <c r="Q138" s="222">
        <f>$N138/$N$110*H138</f>
        <v>6.1613776136268828E-3</v>
      </c>
      <c r="R138" s="222">
        <f>$N138/$N$110*K138</f>
        <v>2.2696107413676409E-3</v>
      </c>
      <c r="S138" s="222">
        <f>$N138/$N$110*L138</f>
        <v>1.4617013743628542E-3</v>
      </c>
      <c r="T138" s="222">
        <f>$N138/$N$110*M138</f>
        <v>1.0941250720372934E-4</v>
      </c>
    </row>
    <row r="139" spans="1:20" x14ac:dyDescent="0.45">
      <c r="A139" s="2" t="s">
        <v>552</v>
      </c>
      <c r="B139" s="2">
        <v>11223</v>
      </c>
      <c r="C139" s="391">
        <v>160</v>
      </c>
      <c r="D139" s="156">
        <v>134</v>
      </c>
      <c r="E139" s="156" t="s">
        <v>552</v>
      </c>
      <c r="F139" s="340">
        <v>2.4243549922250449</v>
      </c>
      <c r="G139" s="340">
        <v>3.0714460513142465</v>
      </c>
      <c r="H139" s="340">
        <v>2.8147457415853752</v>
      </c>
      <c r="I139" s="341">
        <v>9868571.194743</v>
      </c>
      <c r="J139" s="341">
        <v>5591273.9660120001</v>
      </c>
      <c r="K139" s="340">
        <v>0.19776316537631008</v>
      </c>
      <c r="L139" s="340">
        <v>3.2577918506364767E-2</v>
      </c>
      <c r="M139" s="340">
        <v>0.46336696116048626</v>
      </c>
      <c r="N139" s="227">
        <v>5132447.6532950001</v>
      </c>
      <c r="O139" s="222">
        <f t="shared" ref="O139:O181" si="33">$N139/$N$182*F139</f>
        <v>3.0781983604334619E-2</v>
      </c>
      <c r="P139" s="222">
        <f t="shared" ref="P139:P181" si="34">$N139/$N$182*G139</f>
        <v>3.8998084973678279E-2</v>
      </c>
      <c r="Q139" s="222">
        <f t="shared" ref="Q139:Q181" si="35">$N139/$N$182*H139</f>
        <v>3.5738766618634239E-2</v>
      </c>
      <c r="R139" s="222">
        <f t="shared" ref="R139:R181" si="36">$N139/$N$182*K139</f>
        <v>2.5109946908261223E-3</v>
      </c>
      <c r="S139" s="222">
        <f t="shared" ref="S139:S181" si="37">$N139/$N$182*L139</f>
        <v>4.1364113611344497E-4</v>
      </c>
      <c r="T139" s="222">
        <f t="shared" ref="T139:T181" si="38">$N139/$N$182*M139</f>
        <v>5.8833604183278878E-3</v>
      </c>
    </row>
    <row r="140" spans="1:20" x14ac:dyDescent="0.45">
      <c r="A140" s="2" t="s">
        <v>566</v>
      </c>
      <c r="B140" s="2">
        <v>11378</v>
      </c>
      <c r="C140" s="391">
        <v>226</v>
      </c>
      <c r="D140" s="109">
        <v>135</v>
      </c>
      <c r="E140" s="109" t="s">
        <v>566</v>
      </c>
      <c r="F140" s="338">
        <v>2.1703658250788527</v>
      </c>
      <c r="G140" s="338">
        <v>1.9439595044665303</v>
      </c>
      <c r="H140" s="338">
        <v>0.76601215521271626</v>
      </c>
      <c r="I140" s="339">
        <v>3368558.896429</v>
      </c>
      <c r="J140" s="339">
        <v>3501884.929914</v>
      </c>
      <c r="K140" s="338">
        <v>0.13414425197816979</v>
      </c>
      <c r="L140" s="338">
        <v>0.35441102996555546</v>
      </c>
      <c r="M140" s="338">
        <v>0</v>
      </c>
      <c r="N140" s="227">
        <v>3798012.4138810001</v>
      </c>
      <c r="O140" s="222">
        <f t="shared" si="33"/>
        <v>2.0392251717866249E-2</v>
      </c>
      <c r="P140" s="222">
        <f t="shared" si="34"/>
        <v>1.8264990669478395E-2</v>
      </c>
      <c r="Q140" s="222">
        <f t="shared" si="35"/>
        <v>7.1972717721333528E-3</v>
      </c>
      <c r="R140" s="222">
        <f t="shared" si="36"/>
        <v>1.2603881434339903E-3</v>
      </c>
      <c r="S140" s="222">
        <f t="shared" si="37"/>
        <v>3.3299634794900384E-3</v>
      </c>
      <c r="T140" s="222">
        <f t="shared" si="38"/>
        <v>0</v>
      </c>
    </row>
    <row r="141" spans="1:20" x14ac:dyDescent="0.45">
      <c r="A141" s="2" t="s">
        <v>530</v>
      </c>
      <c r="B141" s="2">
        <v>10855</v>
      </c>
      <c r="C141" s="391">
        <v>8</v>
      </c>
      <c r="D141" s="156">
        <v>136</v>
      </c>
      <c r="E141" s="156" t="s">
        <v>530</v>
      </c>
      <c r="F141" s="340">
        <v>2.1281851300821137</v>
      </c>
      <c r="G141" s="340">
        <v>2.6820268472824531</v>
      </c>
      <c r="H141" s="340">
        <v>1.4526433431913277</v>
      </c>
      <c r="I141" s="341">
        <v>19574928.377999999</v>
      </c>
      <c r="J141" s="341">
        <v>13084426.404673999</v>
      </c>
      <c r="K141" s="340">
        <v>0.17289880592768425</v>
      </c>
      <c r="L141" s="340">
        <v>4.6245817097072706E-2</v>
      </c>
      <c r="M141" s="340">
        <v>0.36968133733315434</v>
      </c>
      <c r="N141" s="227">
        <v>13129067.947512001</v>
      </c>
      <c r="O141" s="222">
        <f t="shared" si="33"/>
        <v>6.912245611482852E-2</v>
      </c>
      <c r="P141" s="222">
        <f t="shared" si="34"/>
        <v>8.7110975652254577E-2</v>
      </c>
      <c r="Q141" s="222">
        <f t="shared" si="35"/>
        <v>4.7181175322076468E-2</v>
      </c>
      <c r="R141" s="222">
        <f t="shared" si="36"/>
        <v>5.6156722251797155E-3</v>
      </c>
      <c r="S141" s="222">
        <f t="shared" si="37"/>
        <v>1.5020424762875097E-3</v>
      </c>
      <c r="T141" s="222">
        <f t="shared" si="38"/>
        <v>1.2007076665974135E-2</v>
      </c>
    </row>
    <row r="142" spans="1:20" x14ac:dyDescent="0.45">
      <c r="A142" s="2" t="s">
        <v>520</v>
      </c>
      <c r="B142" s="2">
        <v>10771</v>
      </c>
      <c r="C142" s="391">
        <v>49</v>
      </c>
      <c r="D142" s="109">
        <v>137</v>
      </c>
      <c r="E142" s="109" t="s">
        <v>520</v>
      </c>
      <c r="F142" s="338">
        <v>2.0776557609802802</v>
      </c>
      <c r="G142" s="338">
        <v>1.4700996058418327</v>
      </c>
      <c r="H142" s="338">
        <v>1.1919459303877604</v>
      </c>
      <c r="I142" s="339">
        <v>1277446.8682619999</v>
      </c>
      <c r="J142" s="339">
        <v>1359781.3202170001</v>
      </c>
      <c r="K142" s="338">
        <v>0.14370700357063207</v>
      </c>
      <c r="L142" s="338">
        <v>0.18556839290437835</v>
      </c>
      <c r="M142" s="338">
        <v>7.0344192925273094E-2</v>
      </c>
      <c r="N142" s="227">
        <v>1370621.2275080001</v>
      </c>
      <c r="O142" s="222">
        <f t="shared" si="33"/>
        <v>7.0447714377684283E-3</v>
      </c>
      <c r="P142" s="222">
        <f t="shared" si="34"/>
        <v>4.9847120530798388E-3</v>
      </c>
      <c r="Q142" s="222">
        <f t="shared" si="35"/>
        <v>4.0415678109246263E-3</v>
      </c>
      <c r="R142" s="222">
        <f t="shared" si="36"/>
        <v>4.8727176714010194E-4</v>
      </c>
      <c r="S142" s="222">
        <f t="shared" si="37"/>
        <v>6.2921247043761939E-4</v>
      </c>
      <c r="T142" s="222">
        <f t="shared" si="38"/>
        <v>2.3851822349002665E-4</v>
      </c>
    </row>
    <row r="143" spans="1:20" x14ac:dyDescent="0.45">
      <c r="A143" s="2" t="s">
        <v>565</v>
      </c>
      <c r="B143" s="2">
        <v>11341</v>
      </c>
      <c r="C143" s="391">
        <v>211</v>
      </c>
      <c r="D143" s="156">
        <v>138</v>
      </c>
      <c r="E143" s="156" t="s">
        <v>565</v>
      </c>
      <c r="F143" s="340">
        <v>2.0729757067347179</v>
      </c>
      <c r="G143" s="340">
        <v>4.7632034207669216</v>
      </c>
      <c r="H143" s="340">
        <v>4.1933480246721446</v>
      </c>
      <c r="I143" s="341">
        <v>10681488.621060001</v>
      </c>
      <c r="J143" s="341">
        <v>10458710.493846999</v>
      </c>
      <c r="K143" s="340">
        <v>0.18176556510497002</v>
      </c>
      <c r="L143" s="340">
        <v>0.69537109194189017</v>
      </c>
      <c r="M143" s="340">
        <v>0.551799069643507</v>
      </c>
      <c r="N143" s="227">
        <v>11098716.028534999</v>
      </c>
      <c r="O143" s="222">
        <f t="shared" si="33"/>
        <v>5.6917106459805772E-2</v>
      </c>
      <c r="P143" s="222">
        <f t="shared" si="34"/>
        <v>0.13078192634323813</v>
      </c>
      <c r="Q143" s="222">
        <f t="shared" si="35"/>
        <v>0.11513556824031999</v>
      </c>
      <c r="R143" s="222">
        <f t="shared" si="36"/>
        <v>4.9906856053331819E-3</v>
      </c>
      <c r="S143" s="222">
        <f t="shared" si="37"/>
        <v>1.9092606990301249E-2</v>
      </c>
      <c r="T143" s="222">
        <f t="shared" si="38"/>
        <v>1.5150590665045573E-2</v>
      </c>
    </row>
    <row r="144" spans="1:20" x14ac:dyDescent="0.45">
      <c r="A144" s="2" t="s">
        <v>572</v>
      </c>
      <c r="B144" s="2">
        <v>11233</v>
      </c>
      <c r="C144" s="391">
        <v>264</v>
      </c>
      <c r="D144" s="109">
        <v>139</v>
      </c>
      <c r="E144" s="109" t="s">
        <v>572</v>
      </c>
      <c r="F144" s="338">
        <v>1.9877153754666466</v>
      </c>
      <c r="G144" s="338">
        <v>0.71090445831927818</v>
      </c>
      <c r="H144" s="338">
        <v>5.0926854229390452E-2</v>
      </c>
      <c r="I144" s="339">
        <v>3868612.5008009998</v>
      </c>
      <c r="J144" s="339">
        <v>3653238.69178</v>
      </c>
      <c r="K144" s="338">
        <v>5.826692274670274E-2</v>
      </c>
      <c r="L144" s="338">
        <v>0</v>
      </c>
      <c r="M144" s="338">
        <v>0</v>
      </c>
      <c r="N144" s="227">
        <v>3658183.0437719999</v>
      </c>
      <c r="O144" s="222">
        <f t="shared" si="33"/>
        <v>1.7988522370215827E-2</v>
      </c>
      <c r="P144" s="222">
        <f t="shared" si="34"/>
        <v>6.4335774172699619E-3</v>
      </c>
      <c r="Q144" s="222">
        <f t="shared" si="35"/>
        <v>4.6088029898900515E-4</v>
      </c>
      <c r="R144" s="222">
        <f t="shared" si="36"/>
        <v>5.2730680469110613E-4</v>
      </c>
      <c r="S144" s="222">
        <f t="shared" si="37"/>
        <v>0</v>
      </c>
      <c r="T144" s="222">
        <f t="shared" si="38"/>
        <v>0</v>
      </c>
    </row>
    <row r="145" spans="1:20" x14ac:dyDescent="0.45">
      <c r="A145" s="2" t="s">
        <v>513</v>
      </c>
      <c r="B145" s="2">
        <v>10630</v>
      </c>
      <c r="C145" s="391">
        <v>19</v>
      </c>
      <c r="D145" s="156">
        <v>140</v>
      </c>
      <c r="E145" s="156" t="s">
        <v>513</v>
      </c>
      <c r="F145" s="340">
        <v>1.8922971135680031</v>
      </c>
      <c r="G145" s="340">
        <v>1.6481713133709899</v>
      </c>
      <c r="H145" s="340">
        <v>1.5345295153622047</v>
      </c>
      <c r="I145" s="341">
        <v>665440.57597000001</v>
      </c>
      <c r="J145" s="341">
        <v>571452.67168200004</v>
      </c>
      <c r="K145" s="340">
        <v>0.11963059923584729</v>
      </c>
      <c r="L145" s="340">
        <v>0.35665869302624237</v>
      </c>
      <c r="M145" s="340">
        <v>0.19361519676099431</v>
      </c>
      <c r="N145" s="227">
        <v>689048.75883900002</v>
      </c>
      <c r="O145" s="222">
        <f t="shared" si="33"/>
        <v>3.225634405700437E-3</v>
      </c>
      <c r="P145" s="222">
        <f t="shared" si="34"/>
        <v>2.8094943742072603E-3</v>
      </c>
      <c r="Q145" s="222">
        <f t="shared" si="35"/>
        <v>2.6157790792070896E-3</v>
      </c>
      <c r="R145" s="222">
        <f t="shared" si="36"/>
        <v>2.0392388388845999E-4</v>
      </c>
      <c r="S145" s="222">
        <f t="shared" si="37"/>
        <v>6.07965072222922E-4</v>
      </c>
      <c r="T145" s="222">
        <f t="shared" si="38"/>
        <v>3.3003899633982049E-4</v>
      </c>
    </row>
    <row r="146" spans="1:20" x14ac:dyDescent="0.45">
      <c r="A146" s="2" t="s">
        <v>528</v>
      </c>
      <c r="B146" s="2">
        <v>10843</v>
      </c>
      <c r="C146" s="391">
        <v>4</v>
      </c>
      <c r="D146" s="109">
        <v>141</v>
      </c>
      <c r="E146" s="109" t="s">
        <v>528</v>
      </c>
      <c r="F146" s="338">
        <v>1.8371636991266558</v>
      </c>
      <c r="G146" s="338">
        <v>1.3681067182673137</v>
      </c>
      <c r="H146" s="338">
        <v>1.264650736516995</v>
      </c>
      <c r="I146" s="339">
        <v>3466726.4337789998</v>
      </c>
      <c r="J146" s="339">
        <v>2672347.6251889998</v>
      </c>
      <c r="K146" s="338">
        <v>0.1299066684004879</v>
      </c>
      <c r="L146" s="338">
        <v>0.14707295566268369</v>
      </c>
      <c r="M146" s="338">
        <v>0.26694123382737822</v>
      </c>
      <c r="N146" s="227">
        <v>2860401.923856</v>
      </c>
      <c r="O146" s="222">
        <f t="shared" si="33"/>
        <v>1.3000222282249485E-2</v>
      </c>
      <c r="P146" s="222">
        <f t="shared" si="34"/>
        <v>9.6810596964053055E-3</v>
      </c>
      <c r="Q146" s="222">
        <f t="shared" si="35"/>
        <v>8.9489797190892683E-3</v>
      </c>
      <c r="R146" s="222">
        <f t="shared" si="36"/>
        <v>9.1925154299295198E-4</v>
      </c>
      <c r="S146" s="222">
        <f t="shared" si="37"/>
        <v>1.040724414613255E-3</v>
      </c>
      <c r="T146" s="222">
        <f t="shared" si="38"/>
        <v>1.8889418388266374E-3</v>
      </c>
    </row>
    <row r="147" spans="1:20" x14ac:dyDescent="0.45">
      <c r="A147" s="2" t="s">
        <v>539</v>
      </c>
      <c r="B147" s="2">
        <v>11132</v>
      </c>
      <c r="C147" s="391">
        <v>126</v>
      </c>
      <c r="D147" s="156">
        <v>142</v>
      </c>
      <c r="E147" s="156" t="s">
        <v>539</v>
      </c>
      <c r="F147" s="340">
        <v>1.74715246051488</v>
      </c>
      <c r="G147" s="340">
        <v>3.1169620469857553</v>
      </c>
      <c r="H147" s="340">
        <v>1.6171075318809618</v>
      </c>
      <c r="I147" s="341">
        <v>28043491.159138002</v>
      </c>
      <c r="J147" s="341">
        <v>20634263.346420001</v>
      </c>
      <c r="K147" s="340">
        <v>0.12130863096011957</v>
      </c>
      <c r="L147" s="340">
        <v>7.7143118318879697E-2</v>
      </c>
      <c r="M147" s="340">
        <v>0.21861239811034813</v>
      </c>
      <c r="N147" s="227">
        <v>26598399.525460001</v>
      </c>
      <c r="O147" s="222">
        <f t="shared" si="33"/>
        <v>0.11496408057060231</v>
      </c>
      <c r="P147" s="222">
        <f t="shared" si="34"/>
        <v>0.20509868715153723</v>
      </c>
      <c r="Q147" s="222">
        <f t="shared" si="35"/>
        <v>0.10640701643845316</v>
      </c>
      <c r="R147" s="222">
        <f t="shared" si="36"/>
        <v>7.9822085014256677E-3</v>
      </c>
      <c r="S147" s="222">
        <f t="shared" si="37"/>
        <v>5.0760811493609547E-3</v>
      </c>
      <c r="T147" s="222">
        <f t="shared" si="38"/>
        <v>1.4384877060290529E-2</v>
      </c>
    </row>
    <row r="148" spans="1:20" x14ac:dyDescent="0.45">
      <c r="A148" s="2" t="s">
        <v>540</v>
      </c>
      <c r="B148" s="2">
        <v>11141</v>
      </c>
      <c r="C148" s="391">
        <v>129</v>
      </c>
      <c r="D148" s="109">
        <v>143</v>
      </c>
      <c r="E148" s="109" t="s">
        <v>540</v>
      </c>
      <c r="F148" s="338">
        <v>1.730106256421408</v>
      </c>
      <c r="G148" s="338">
        <v>1.8797637601166397</v>
      </c>
      <c r="H148" s="338">
        <v>1.852413113300357</v>
      </c>
      <c r="I148" s="339">
        <v>985129.55771800003</v>
      </c>
      <c r="J148" s="339">
        <v>776315.34436700004</v>
      </c>
      <c r="K148" s="338">
        <v>0.15964675587473226</v>
      </c>
      <c r="L148" s="338">
        <v>0.17888300182672787</v>
      </c>
      <c r="M148" s="338">
        <v>0.34387596464269049</v>
      </c>
      <c r="N148" s="227">
        <v>854063.473</v>
      </c>
      <c r="O148" s="222">
        <f t="shared" si="33"/>
        <v>3.6554326439160387E-3</v>
      </c>
      <c r="P148" s="222">
        <f t="shared" si="34"/>
        <v>3.971634566418818E-3</v>
      </c>
      <c r="Q148" s="222">
        <f t="shared" si="35"/>
        <v>3.9138471057739111E-3</v>
      </c>
      <c r="R148" s="222">
        <f t="shared" si="36"/>
        <v>3.3730758486873354E-4</v>
      </c>
      <c r="S148" s="222">
        <f t="shared" si="37"/>
        <v>3.7795063851837896E-4</v>
      </c>
      <c r="T148" s="222">
        <f t="shared" si="38"/>
        <v>7.2655388762829412E-4</v>
      </c>
    </row>
    <row r="149" spans="1:20" x14ac:dyDescent="0.45">
      <c r="A149" s="2" t="s">
        <v>535</v>
      </c>
      <c r="B149" s="2">
        <v>11055</v>
      </c>
      <c r="C149" s="391">
        <v>116</v>
      </c>
      <c r="D149" s="156">
        <v>144</v>
      </c>
      <c r="E149" s="156" t="s">
        <v>535</v>
      </c>
      <c r="F149" s="340">
        <v>1.6133526243262397</v>
      </c>
      <c r="G149" s="340">
        <v>2.0826669613066646</v>
      </c>
      <c r="H149" s="340">
        <v>1.5817711522421185</v>
      </c>
      <c r="I149" s="341">
        <v>13278338.291013001</v>
      </c>
      <c r="J149" s="341">
        <v>9005412.8983709998</v>
      </c>
      <c r="K149" s="340">
        <v>0.13437754437374846</v>
      </c>
      <c r="L149" s="340">
        <v>0.17503234572937801</v>
      </c>
      <c r="M149" s="340">
        <v>0.36757899970117841</v>
      </c>
      <c r="N149" s="227">
        <v>9464022.668358</v>
      </c>
      <c r="O149" s="222">
        <f t="shared" si="33"/>
        <v>3.7772952524099054E-2</v>
      </c>
      <c r="P149" s="222">
        <f t="shared" si="34"/>
        <v>4.8760871657427908E-2</v>
      </c>
      <c r="Q149" s="222">
        <f t="shared" si="35"/>
        <v>3.7033544766806779E-2</v>
      </c>
      <c r="R149" s="222">
        <f t="shared" si="36"/>
        <v>3.1461420940473938E-3</v>
      </c>
      <c r="S149" s="222">
        <f t="shared" si="37"/>
        <v>4.0979810524550044E-3</v>
      </c>
      <c r="T149" s="222">
        <f t="shared" si="38"/>
        <v>8.6060194747362342E-3</v>
      </c>
    </row>
    <row r="150" spans="1:20" x14ac:dyDescent="0.45">
      <c r="A150" s="2" t="s">
        <v>514</v>
      </c>
      <c r="B150" s="2">
        <v>10706</v>
      </c>
      <c r="C150" s="391">
        <v>27</v>
      </c>
      <c r="D150" s="109">
        <v>145</v>
      </c>
      <c r="E150" s="109" t="s">
        <v>514</v>
      </c>
      <c r="F150" s="338">
        <v>1.5387684296832123</v>
      </c>
      <c r="G150" s="338">
        <v>1.5888276960194689</v>
      </c>
      <c r="H150" s="338">
        <v>1.3728471582941446</v>
      </c>
      <c r="I150" s="339">
        <v>27881878.836036999</v>
      </c>
      <c r="J150" s="339">
        <v>23222254.127229001</v>
      </c>
      <c r="K150" s="338">
        <v>5.6049179085069296E-2</v>
      </c>
      <c r="L150" s="338">
        <v>0.16500096236415859</v>
      </c>
      <c r="M150" s="338">
        <v>0.2833999955583193</v>
      </c>
      <c r="N150" s="227">
        <v>24781317.272305999</v>
      </c>
      <c r="O150" s="222">
        <f t="shared" si="33"/>
        <v>9.4335143956320158E-2</v>
      </c>
      <c r="P150" s="222">
        <f t="shared" si="34"/>
        <v>9.740405803402237E-2</v>
      </c>
      <c r="Q150" s="222">
        <f t="shared" si="35"/>
        <v>8.4163238476607602E-2</v>
      </c>
      <c r="R150" s="222">
        <f t="shared" si="36"/>
        <v>3.43612935879644E-3</v>
      </c>
      <c r="S150" s="222">
        <f t="shared" si="37"/>
        <v>1.0115485369529402E-2</v>
      </c>
      <c r="T150" s="222">
        <f t="shared" si="38"/>
        <v>1.737401084042153E-2</v>
      </c>
    </row>
    <row r="151" spans="1:20" x14ac:dyDescent="0.45">
      <c r="A151" s="2" t="s">
        <v>522</v>
      </c>
      <c r="B151" s="2">
        <v>10789</v>
      </c>
      <c r="C151" s="391">
        <v>43</v>
      </c>
      <c r="D151" s="156">
        <v>146</v>
      </c>
      <c r="E151" s="156" t="s">
        <v>522</v>
      </c>
      <c r="F151" s="340">
        <v>1.5113836512757943</v>
      </c>
      <c r="G151" s="340">
        <v>0.77879775122180395</v>
      </c>
      <c r="H151" s="340">
        <v>1.8812488538827317</v>
      </c>
      <c r="I151" s="341">
        <v>1196422.4276439999</v>
      </c>
      <c r="J151" s="341">
        <v>1067468.6830750001</v>
      </c>
      <c r="K151" s="340">
        <v>6.0723676673389862E-2</v>
      </c>
      <c r="L151" s="340">
        <v>4.4586670099947164E-2</v>
      </c>
      <c r="M151" s="340">
        <v>0.17817968912600607</v>
      </c>
      <c r="N151" s="227">
        <v>1386388.8352649999</v>
      </c>
      <c r="O151" s="222">
        <f t="shared" si="33"/>
        <v>5.1836495610350624E-3</v>
      </c>
      <c r="P151" s="222">
        <f t="shared" si="34"/>
        <v>2.6710720457034584E-3</v>
      </c>
      <c r="Q151" s="222">
        <f t="shared" si="35"/>
        <v>6.45219020822097E-3</v>
      </c>
      <c r="R151" s="222">
        <f t="shared" si="36"/>
        <v>2.0826628610594503E-4</v>
      </c>
      <c r="S151" s="222">
        <f t="shared" si="37"/>
        <v>1.529205855154719E-4</v>
      </c>
      <c r="T151" s="222">
        <f t="shared" si="38"/>
        <v>6.1110960578654872E-4</v>
      </c>
    </row>
    <row r="152" spans="1:20" x14ac:dyDescent="0.45">
      <c r="A152" s="2" t="s">
        <v>536</v>
      </c>
      <c r="B152" s="2">
        <v>11087</v>
      </c>
      <c r="C152" s="391">
        <v>119</v>
      </c>
      <c r="D152" s="109">
        <v>147</v>
      </c>
      <c r="E152" s="109" t="s">
        <v>536</v>
      </c>
      <c r="F152" s="338">
        <v>1.5067777423277138</v>
      </c>
      <c r="G152" s="338">
        <v>1.4733249463636995</v>
      </c>
      <c r="H152" s="338">
        <v>1.428292515516447</v>
      </c>
      <c r="I152" s="339">
        <v>907393.37151500001</v>
      </c>
      <c r="J152" s="339">
        <v>782347.68315599998</v>
      </c>
      <c r="K152" s="338">
        <v>0.14597555619243374</v>
      </c>
      <c r="L152" s="338">
        <v>6.2427774781042673E-2</v>
      </c>
      <c r="M152" s="338">
        <v>0.16118496938672847</v>
      </c>
      <c r="N152" s="227">
        <v>951010.71540300001</v>
      </c>
      <c r="O152" s="222">
        <f t="shared" si="33"/>
        <v>3.5449528871687999E-3</v>
      </c>
      <c r="P152" s="222">
        <f t="shared" si="34"/>
        <v>3.466249451150889E-3</v>
      </c>
      <c r="Q152" s="222">
        <f t="shared" si="35"/>
        <v>3.3603029394234304E-3</v>
      </c>
      <c r="R152" s="222">
        <f t="shared" si="36"/>
        <v>3.434325148585131E-4</v>
      </c>
      <c r="S152" s="222">
        <f t="shared" si="37"/>
        <v>1.4687203973938768E-4</v>
      </c>
      <c r="T152" s="222">
        <f t="shared" si="38"/>
        <v>3.7921526615663511E-4</v>
      </c>
    </row>
    <row r="153" spans="1:20" x14ac:dyDescent="0.45">
      <c r="B153" s="2">
        <v>11706</v>
      </c>
      <c r="C153" s="391">
        <v>296</v>
      </c>
      <c r="D153" s="156">
        <v>148</v>
      </c>
      <c r="E153" s="156" t="s">
        <v>647</v>
      </c>
      <c r="F153" s="340">
        <v>1.4240627046754484</v>
      </c>
      <c r="G153" s="340">
        <v>2.4958762176740863</v>
      </c>
      <c r="H153" s="340">
        <v>1.2163646527608394</v>
      </c>
      <c r="I153" s="341">
        <v>1433592.428413</v>
      </c>
      <c r="J153" s="341">
        <v>1185297.400108</v>
      </c>
      <c r="K153" s="340">
        <v>0.21530981429402074</v>
      </c>
      <c r="L153" s="340">
        <v>0.24385915386138698</v>
      </c>
      <c r="M153" s="340">
        <v>0.42005671260696814</v>
      </c>
      <c r="N153" s="227">
        <v>1248417.3719840001</v>
      </c>
      <c r="O153" s="222">
        <f t="shared" si="33"/>
        <v>4.3980967328337934E-3</v>
      </c>
      <c r="P153" s="222">
        <f t="shared" si="34"/>
        <v>7.7083017499652209E-3</v>
      </c>
      <c r="Q153" s="222">
        <f t="shared" si="35"/>
        <v>3.7566389370903316E-3</v>
      </c>
      <c r="R153" s="222">
        <f t="shared" si="36"/>
        <v>6.6496607746594925E-4</v>
      </c>
      <c r="S153" s="222">
        <f t="shared" si="37"/>
        <v>7.5313828832685543E-4</v>
      </c>
      <c r="T153" s="222">
        <f t="shared" si="38"/>
        <v>1.2973094859208844E-3</v>
      </c>
    </row>
    <row r="154" spans="1:20" x14ac:dyDescent="0.45">
      <c r="A154" s="2" t="s">
        <v>527</v>
      </c>
      <c r="B154" s="2">
        <v>10835</v>
      </c>
      <c r="C154" s="391">
        <v>18</v>
      </c>
      <c r="D154" s="109">
        <v>149</v>
      </c>
      <c r="E154" s="109" t="s">
        <v>527</v>
      </c>
      <c r="F154" s="338">
        <v>1.4185051105628987</v>
      </c>
      <c r="G154" s="338">
        <v>2.8312808490015651</v>
      </c>
      <c r="H154" s="338">
        <v>1.2959790959911346</v>
      </c>
      <c r="I154" s="339">
        <v>3594505.3853310002</v>
      </c>
      <c r="J154" s="339">
        <v>2984394.746787</v>
      </c>
      <c r="K154" s="338">
        <v>0.12834805057604026</v>
      </c>
      <c r="L154" s="338">
        <v>0.2389170693181551</v>
      </c>
      <c r="M154" s="338">
        <v>0.286699872371109</v>
      </c>
      <c r="N154" s="227">
        <v>3404971.5944050001</v>
      </c>
      <c r="O154" s="222">
        <f t="shared" si="33"/>
        <v>1.1948689044926028E-2</v>
      </c>
      <c r="P154" s="222">
        <f t="shared" si="34"/>
        <v>2.3849117082242462E-2</v>
      </c>
      <c r="Q154" s="222">
        <f t="shared" si="35"/>
        <v>1.0916598827463842E-2</v>
      </c>
      <c r="R154" s="222">
        <f t="shared" si="36"/>
        <v>1.0811317734674753E-3</v>
      </c>
      <c r="S154" s="222">
        <f t="shared" si="37"/>
        <v>2.0125029846912832E-3</v>
      </c>
      <c r="T154" s="222">
        <f t="shared" si="38"/>
        <v>2.4149984365040185E-3</v>
      </c>
    </row>
    <row r="155" spans="1:20" x14ac:dyDescent="0.45">
      <c r="A155" s="2" t="s">
        <v>551</v>
      </c>
      <c r="B155" s="2">
        <v>11234</v>
      </c>
      <c r="C155" s="391">
        <v>156</v>
      </c>
      <c r="D155" s="156">
        <v>150</v>
      </c>
      <c r="E155" s="156" t="s">
        <v>551</v>
      </c>
      <c r="F155" s="340">
        <v>1.4062288304424568</v>
      </c>
      <c r="G155" s="340">
        <v>1.3287180603809943</v>
      </c>
      <c r="H155" s="340">
        <v>0.66251120618421855</v>
      </c>
      <c r="I155" s="341">
        <v>6247050.5474349996</v>
      </c>
      <c r="J155" s="341">
        <v>4828145.2519070003</v>
      </c>
      <c r="K155" s="340">
        <v>8.6926580395912528E-2</v>
      </c>
      <c r="L155" s="340">
        <v>3.2499968473839592E-3</v>
      </c>
      <c r="M155" s="340">
        <v>0.14973017109597545</v>
      </c>
      <c r="N155" s="227">
        <v>5140043.9147779997</v>
      </c>
      <c r="O155" s="222">
        <f t="shared" si="33"/>
        <v>1.7881283473718458E-2</v>
      </c>
      <c r="P155" s="222">
        <f t="shared" si="34"/>
        <v>1.6895674288548265E-2</v>
      </c>
      <c r="Q155" s="222">
        <f t="shared" si="35"/>
        <v>8.4243406377664306E-3</v>
      </c>
      <c r="R155" s="222">
        <f t="shared" si="36"/>
        <v>1.1053384711016236E-3</v>
      </c>
      <c r="S155" s="222">
        <f t="shared" si="37"/>
        <v>4.1326214950719513E-5</v>
      </c>
      <c r="T155" s="222">
        <f t="shared" si="38"/>
        <v>1.9039345346753371E-3</v>
      </c>
    </row>
    <row r="156" spans="1:20" x14ac:dyDescent="0.45">
      <c r="A156" s="2" t="s">
        <v>518</v>
      </c>
      <c r="B156" s="2">
        <v>10782</v>
      </c>
      <c r="C156" s="391">
        <v>45</v>
      </c>
      <c r="D156" s="109">
        <v>151</v>
      </c>
      <c r="E156" s="109" t="s">
        <v>518</v>
      </c>
      <c r="F156" s="338">
        <v>1.3379011724375316</v>
      </c>
      <c r="G156" s="338">
        <v>2.1013665245209636</v>
      </c>
      <c r="H156" s="338">
        <v>1.2963035107738179</v>
      </c>
      <c r="I156" s="339">
        <v>2016790.78156</v>
      </c>
      <c r="J156" s="339">
        <v>1969901.3305820001</v>
      </c>
      <c r="K156" s="338">
        <v>4.4318552212223784E-2</v>
      </c>
      <c r="L156" s="338">
        <v>0.17426586706983227</v>
      </c>
      <c r="M156" s="338">
        <v>0.21104767420549805</v>
      </c>
      <c r="N156" s="227">
        <v>2185691.0452080001</v>
      </c>
      <c r="O156" s="222">
        <f t="shared" si="33"/>
        <v>7.2341693019829364E-3</v>
      </c>
      <c r="P156" s="222">
        <f t="shared" si="34"/>
        <v>1.1362305017050064E-2</v>
      </c>
      <c r="Q156" s="222">
        <f t="shared" si="35"/>
        <v>7.009246465198472E-3</v>
      </c>
      <c r="R156" s="222">
        <f t="shared" si="36"/>
        <v>2.396349719448107E-4</v>
      </c>
      <c r="S156" s="222">
        <f t="shared" si="37"/>
        <v>9.4227347423815936E-4</v>
      </c>
      <c r="T156" s="222">
        <f t="shared" si="38"/>
        <v>1.141156490064737E-3</v>
      </c>
    </row>
    <row r="157" spans="1:20" x14ac:dyDescent="0.45">
      <c r="A157" s="2" t="s">
        <v>556</v>
      </c>
      <c r="B157" s="2">
        <v>11280</v>
      </c>
      <c r="C157" s="391">
        <v>170</v>
      </c>
      <c r="D157" s="156">
        <v>152</v>
      </c>
      <c r="E157" s="156" t="s">
        <v>556</v>
      </c>
      <c r="F157" s="340">
        <v>1.2872359241698641</v>
      </c>
      <c r="G157" s="340">
        <v>4.040533969625641</v>
      </c>
      <c r="H157" s="340">
        <v>1.8409660464966304</v>
      </c>
      <c r="I157" s="341">
        <v>2091315.0244199999</v>
      </c>
      <c r="J157" s="341">
        <v>2261100.9860040001</v>
      </c>
      <c r="K157" s="340">
        <v>0.11901901560477735</v>
      </c>
      <c r="L157" s="340">
        <v>0.30830891683494727</v>
      </c>
      <c r="M157" s="340">
        <v>0.26588323081917176</v>
      </c>
      <c r="N157" s="227">
        <v>2493083.631267</v>
      </c>
      <c r="O157" s="222">
        <f t="shared" si="33"/>
        <v>7.9390924617385224E-3</v>
      </c>
      <c r="P157" s="222">
        <f t="shared" si="34"/>
        <v>2.4920196971926885E-2</v>
      </c>
      <c r="Q157" s="222">
        <f t="shared" si="35"/>
        <v>1.1354250908964912E-2</v>
      </c>
      <c r="R157" s="222">
        <f t="shared" si="36"/>
        <v>7.3405577940251578E-4</v>
      </c>
      <c r="S157" s="222">
        <f t="shared" si="37"/>
        <v>1.9015107887931353E-3</v>
      </c>
      <c r="T157" s="222">
        <f t="shared" si="38"/>
        <v>1.6398482312871021E-3</v>
      </c>
    </row>
    <row r="158" spans="1:20" x14ac:dyDescent="0.45">
      <c r="A158" s="2" t="s">
        <v>548</v>
      </c>
      <c r="B158" s="2">
        <v>11215</v>
      </c>
      <c r="C158" s="391">
        <v>149</v>
      </c>
      <c r="D158" s="109">
        <v>153</v>
      </c>
      <c r="E158" s="109" t="s">
        <v>548</v>
      </c>
      <c r="F158" s="338">
        <v>1.2736597699346615</v>
      </c>
      <c r="G158" s="338">
        <v>1.8746327617778245</v>
      </c>
      <c r="H158" s="338">
        <v>1.2935902269615043</v>
      </c>
      <c r="I158" s="339">
        <v>7325545.4977150001</v>
      </c>
      <c r="J158" s="339">
        <v>6663120.3568940004</v>
      </c>
      <c r="K158" s="338">
        <v>7.2521489622895133E-2</v>
      </c>
      <c r="L158" s="338">
        <v>6.8945815459415777E-2</v>
      </c>
      <c r="M158" s="338">
        <v>0.16110996363886013</v>
      </c>
      <c r="N158" s="227">
        <v>7917378.3160199998</v>
      </c>
      <c r="O158" s="222">
        <f t="shared" si="33"/>
        <v>2.4946561297321757E-2</v>
      </c>
      <c r="P158" s="222">
        <f t="shared" si="34"/>
        <v>3.6717530227132117E-2</v>
      </c>
      <c r="Q158" s="222">
        <f t="shared" si="35"/>
        <v>2.5336929572775158E-2</v>
      </c>
      <c r="R158" s="222">
        <f t="shared" si="36"/>
        <v>1.4204435352020632E-3</v>
      </c>
      <c r="S158" s="222">
        <f t="shared" si="37"/>
        <v>1.350408525222072E-3</v>
      </c>
      <c r="T158" s="222">
        <f t="shared" si="38"/>
        <v>3.1555833656678068E-3</v>
      </c>
    </row>
    <row r="159" spans="1:20" x14ac:dyDescent="0.45">
      <c r="A159" s="2" t="s">
        <v>510</v>
      </c>
      <c r="B159" s="2">
        <v>10596</v>
      </c>
      <c r="C159" s="391">
        <v>36</v>
      </c>
      <c r="D159" s="156">
        <v>154</v>
      </c>
      <c r="E159" s="156" t="s">
        <v>510</v>
      </c>
      <c r="F159" s="340">
        <v>1.2000760661040788</v>
      </c>
      <c r="G159" s="340">
        <v>1.7678932901827784</v>
      </c>
      <c r="H159" s="340">
        <v>1.1799710552599931</v>
      </c>
      <c r="I159" s="341">
        <v>6889515.1054400001</v>
      </c>
      <c r="J159" s="341">
        <v>5935145.5457020001</v>
      </c>
      <c r="K159" s="340">
        <v>6.1836212019807643E-2</v>
      </c>
      <c r="L159" s="340">
        <v>8.653390236095948E-2</v>
      </c>
      <c r="M159" s="340">
        <v>0.15000766478373501</v>
      </c>
      <c r="N159" s="227">
        <v>6297118.3569609998</v>
      </c>
      <c r="O159" s="222">
        <f t="shared" si="33"/>
        <v>1.8695044000223995E-2</v>
      </c>
      <c r="P159" s="222">
        <f t="shared" si="34"/>
        <v>2.7540623283125638E-2</v>
      </c>
      <c r="Q159" s="222">
        <f t="shared" si="35"/>
        <v>1.8381843801527121E-2</v>
      </c>
      <c r="R159" s="222">
        <f t="shared" si="36"/>
        <v>9.632978585019335E-4</v>
      </c>
      <c r="S159" s="222">
        <f t="shared" si="37"/>
        <v>1.3480438097570741E-3</v>
      </c>
      <c r="T159" s="222">
        <f t="shared" si="38"/>
        <v>2.3368517819099318E-3</v>
      </c>
    </row>
    <row r="160" spans="1:20" x14ac:dyDescent="0.45">
      <c r="A160" s="2" t="s">
        <v>521</v>
      </c>
      <c r="B160" s="2">
        <v>10781</v>
      </c>
      <c r="C160" s="391">
        <v>51</v>
      </c>
      <c r="D160" s="109">
        <v>155</v>
      </c>
      <c r="E160" s="109" t="s">
        <v>521</v>
      </c>
      <c r="F160" s="338">
        <v>1.192523327864162</v>
      </c>
      <c r="G160" s="338">
        <v>1.9843348957142206</v>
      </c>
      <c r="H160" s="338">
        <v>1.4394642674614213</v>
      </c>
      <c r="I160" s="339">
        <v>16189452.336415</v>
      </c>
      <c r="J160" s="339">
        <v>11720556.602399001</v>
      </c>
      <c r="K160" s="338">
        <v>0.11336194126783966</v>
      </c>
      <c r="L160" s="338">
        <v>0.15330109499616681</v>
      </c>
      <c r="M160" s="338">
        <v>0.34721486074560298</v>
      </c>
      <c r="N160" s="227">
        <v>11971914.419118</v>
      </c>
      <c r="O160" s="222">
        <f t="shared" si="33"/>
        <v>3.5318833231999421E-2</v>
      </c>
      <c r="P160" s="222">
        <f t="shared" si="34"/>
        <v>5.8769830007175082E-2</v>
      </c>
      <c r="Q160" s="222">
        <f t="shared" si="35"/>
        <v>4.2632456085323019E-2</v>
      </c>
      <c r="R160" s="222">
        <f t="shared" si="36"/>
        <v>3.3574282405573271E-3</v>
      </c>
      <c r="S160" s="222">
        <f t="shared" si="37"/>
        <v>4.5403017969886305E-3</v>
      </c>
      <c r="T160" s="222">
        <f t="shared" si="38"/>
        <v>1.0283424630618826E-2</v>
      </c>
    </row>
    <row r="161" spans="1:20" x14ac:dyDescent="0.45">
      <c r="A161" s="2" t="s">
        <v>537</v>
      </c>
      <c r="B161" s="2">
        <v>11095</v>
      </c>
      <c r="C161" s="391">
        <v>122</v>
      </c>
      <c r="D161" s="156">
        <v>156</v>
      </c>
      <c r="E161" s="156" t="s">
        <v>537</v>
      </c>
      <c r="F161" s="340">
        <v>1.1603268966744678</v>
      </c>
      <c r="G161" s="340">
        <v>5.5741998148436043</v>
      </c>
      <c r="H161" s="340">
        <v>1.8074716628080747</v>
      </c>
      <c r="I161" s="341">
        <v>3417080.1905780002</v>
      </c>
      <c r="J161" s="341">
        <v>3106409.6857420001</v>
      </c>
      <c r="K161" s="340">
        <v>4.35530637256938E-2</v>
      </c>
      <c r="L161" s="340">
        <v>0.30776130726012652</v>
      </c>
      <c r="M161" s="340">
        <v>0.23310645310646533</v>
      </c>
      <c r="N161" s="227">
        <v>3346173.1031229999</v>
      </c>
      <c r="O161" s="222">
        <f t="shared" si="33"/>
        <v>9.60516046201388E-3</v>
      </c>
      <c r="P161" s="222">
        <f t="shared" si="34"/>
        <v>4.6143103139599066E-2</v>
      </c>
      <c r="Q161" s="222">
        <f t="shared" si="35"/>
        <v>1.4962210564602023E-2</v>
      </c>
      <c r="R161" s="222">
        <f t="shared" si="36"/>
        <v>3.6053130104676833E-4</v>
      </c>
      <c r="S161" s="222">
        <f t="shared" si="37"/>
        <v>2.5476413144476231E-3</v>
      </c>
      <c r="T161" s="222">
        <f t="shared" si="38"/>
        <v>1.9296500781250756E-3</v>
      </c>
    </row>
    <row r="162" spans="1:20" x14ac:dyDescent="0.45">
      <c r="A162" s="2" t="s">
        <v>559</v>
      </c>
      <c r="B162" s="2">
        <v>11308</v>
      </c>
      <c r="C162" s="391">
        <v>181</v>
      </c>
      <c r="D162" s="109">
        <v>157</v>
      </c>
      <c r="E162" s="109" t="s">
        <v>559</v>
      </c>
      <c r="F162" s="338">
        <v>1.1491918362266533</v>
      </c>
      <c r="G162" s="338">
        <v>1.5765347558410088</v>
      </c>
      <c r="H162" s="338">
        <v>0.73110983381042172</v>
      </c>
      <c r="I162" s="339">
        <v>3387215.2789830002</v>
      </c>
      <c r="J162" s="339">
        <v>3318056.0636539999</v>
      </c>
      <c r="K162" s="338">
        <v>0.10187640686295484</v>
      </c>
      <c r="L162" s="338">
        <v>0.17320372883572216</v>
      </c>
      <c r="M162" s="338">
        <v>6.8790569266255486E-2</v>
      </c>
      <c r="N162" s="227">
        <v>3844508.4621319999</v>
      </c>
      <c r="O162" s="222">
        <f t="shared" si="33"/>
        <v>1.0929724483604271E-2</v>
      </c>
      <c r="P162" s="222">
        <f t="shared" si="34"/>
        <v>1.4994094090283891E-2</v>
      </c>
      <c r="Q162" s="222">
        <f t="shared" si="35"/>
        <v>6.9534335338121891E-3</v>
      </c>
      <c r="R162" s="222">
        <f t="shared" si="36"/>
        <v>9.6892531193726436E-4</v>
      </c>
      <c r="S162" s="222">
        <f t="shared" si="37"/>
        <v>1.6473046327262462E-3</v>
      </c>
      <c r="T162" s="222">
        <f t="shared" si="38"/>
        <v>6.5425279352765908E-4</v>
      </c>
    </row>
    <row r="163" spans="1:20" x14ac:dyDescent="0.45">
      <c r="A163" s="2" t="s">
        <v>564</v>
      </c>
      <c r="B163" s="2">
        <v>11384</v>
      </c>
      <c r="C163" s="391">
        <v>209</v>
      </c>
      <c r="D163" s="156">
        <v>158</v>
      </c>
      <c r="E163" s="156" t="s">
        <v>564</v>
      </c>
      <c r="F163" s="340">
        <v>1.07007358312823</v>
      </c>
      <c r="G163" s="340">
        <v>3.1065823007821125</v>
      </c>
      <c r="H163" s="340">
        <v>2.0807897281141328</v>
      </c>
      <c r="I163" s="341">
        <v>1872088.97163</v>
      </c>
      <c r="J163" s="341">
        <v>1697005.4110650001</v>
      </c>
      <c r="K163" s="340">
        <v>6.2606285454932353E-2</v>
      </c>
      <c r="L163" s="340">
        <v>0.18548065530459948</v>
      </c>
      <c r="M163" s="340">
        <v>0.2847621969225419</v>
      </c>
      <c r="N163" s="227">
        <v>1798004.121298</v>
      </c>
      <c r="O163" s="222">
        <f t="shared" si="33"/>
        <v>4.7597066457299043E-3</v>
      </c>
      <c r="P163" s="222">
        <f t="shared" si="34"/>
        <v>1.3818134243921074E-2</v>
      </c>
      <c r="Q163" s="222">
        <f t="shared" si="35"/>
        <v>9.255390333362281E-3</v>
      </c>
      <c r="R163" s="222">
        <f t="shared" si="36"/>
        <v>2.7847388968632852E-4</v>
      </c>
      <c r="S163" s="222">
        <f t="shared" si="37"/>
        <v>8.2502130846626772E-4</v>
      </c>
      <c r="T163" s="222">
        <f t="shared" si="38"/>
        <v>1.2666274006901176E-3</v>
      </c>
    </row>
    <row r="164" spans="1:20" x14ac:dyDescent="0.45">
      <c r="A164" s="2" t="s">
        <v>525</v>
      </c>
      <c r="B164" s="2">
        <v>10825</v>
      </c>
      <c r="C164" s="391">
        <v>61</v>
      </c>
      <c r="D164" s="109">
        <v>159</v>
      </c>
      <c r="E164" s="109" t="s">
        <v>525</v>
      </c>
      <c r="F164" s="338">
        <v>1.064914825325413</v>
      </c>
      <c r="G164" s="338">
        <v>0</v>
      </c>
      <c r="H164" s="338">
        <v>0</v>
      </c>
      <c r="I164" s="339">
        <v>416462.91091699997</v>
      </c>
      <c r="J164" s="339">
        <v>386015.35944099998</v>
      </c>
      <c r="K164" s="338">
        <v>8.1215039760172466E-3</v>
      </c>
      <c r="L164" s="338">
        <v>0</v>
      </c>
      <c r="M164" s="338">
        <v>0</v>
      </c>
      <c r="N164" s="227">
        <v>358316</v>
      </c>
      <c r="O164" s="222">
        <f t="shared" si="33"/>
        <v>9.4396726824744854E-4</v>
      </c>
      <c r="P164" s="222">
        <f t="shared" si="34"/>
        <v>0</v>
      </c>
      <c r="Q164" s="222">
        <f t="shared" si="35"/>
        <v>0</v>
      </c>
      <c r="R164" s="222">
        <f t="shared" si="36"/>
        <v>7.1991052617368811E-6</v>
      </c>
      <c r="S164" s="222">
        <f t="shared" si="37"/>
        <v>0</v>
      </c>
      <c r="T164" s="222">
        <f t="shared" si="38"/>
        <v>0</v>
      </c>
    </row>
    <row r="165" spans="1:20" x14ac:dyDescent="0.45">
      <c r="A165" s="2" t="s">
        <v>524</v>
      </c>
      <c r="B165" s="2">
        <v>10801</v>
      </c>
      <c r="C165" s="391">
        <v>46</v>
      </c>
      <c r="D165" s="156">
        <v>160</v>
      </c>
      <c r="E165" s="156" t="s">
        <v>524</v>
      </c>
      <c r="F165" s="340">
        <v>1.0570728913133689</v>
      </c>
      <c r="G165" s="340">
        <v>4.8903417713019541</v>
      </c>
      <c r="H165" s="340">
        <v>1.4344403410998456</v>
      </c>
      <c r="I165" s="341">
        <v>1803188.236027</v>
      </c>
      <c r="J165" s="341">
        <v>1534432.3712279999</v>
      </c>
      <c r="K165" s="340">
        <v>9.5302180533719902E-2</v>
      </c>
      <c r="L165" s="340">
        <v>0.15078445603197188</v>
      </c>
      <c r="M165" s="340">
        <v>0.31405497288122824</v>
      </c>
      <c r="N165" s="227">
        <v>1568646.38692</v>
      </c>
      <c r="O165" s="222">
        <f t="shared" si="33"/>
        <v>4.1020962859976418E-3</v>
      </c>
      <c r="P165" s="222">
        <f t="shared" si="34"/>
        <v>1.8977549213652006E-2</v>
      </c>
      <c r="Q165" s="222">
        <f t="shared" si="35"/>
        <v>5.5665152744575437E-3</v>
      </c>
      <c r="R165" s="222">
        <f t="shared" si="36"/>
        <v>3.698313749481591E-4</v>
      </c>
      <c r="S165" s="222">
        <f t="shared" si="37"/>
        <v>5.8513690224940495E-4</v>
      </c>
      <c r="T165" s="222">
        <f t="shared" si="38"/>
        <v>1.2187274391783313E-3</v>
      </c>
    </row>
    <row r="166" spans="1:20" x14ac:dyDescent="0.45">
      <c r="A166" s="2" t="s">
        <v>543</v>
      </c>
      <c r="B166" s="2">
        <v>11182</v>
      </c>
      <c r="C166" s="391">
        <v>141</v>
      </c>
      <c r="D166" s="109">
        <v>161</v>
      </c>
      <c r="E166" s="109" t="s">
        <v>543</v>
      </c>
      <c r="F166" s="338">
        <v>1.0411431388703509</v>
      </c>
      <c r="G166" s="338">
        <v>2.0332773828098483</v>
      </c>
      <c r="H166" s="338">
        <v>1.3984641544808631</v>
      </c>
      <c r="I166" s="339">
        <v>9881286.9591710009</v>
      </c>
      <c r="J166" s="339">
        <v>7920631.4358219998</v>
      </c>
      <c r="K166" s="338">
        <v>9.5127806652014119E-2</v>
      </c>
      <c r="L166" s="338">
        <v>8.3058293228357671E-2</v>
      </c>
      <c r="M166" s="338">
        <v>0.23330450085363891</v>
      </c>
      <c r="N166" s="227">
        <v>8094716.1979419999</v>
      </c>
      <c r="O166" s="222">
        <f t="shared" si="33"/>
        <v>2.0849129625299462E-2</v>
      </c>
      <c r="P166" s="222">
        <f t="shared" si="34"/>
        <v>4.0716844913743472E-2</v>
      </c>
      <c r="Q166" s="222">
        <f t="shared" si="35"/>
        <v>2.8004564737123136E-2</v>
      </c>
      <c r="R166" s="222">
        <f t="shared" si="36"/>
        <v>1.9049560985535559E-3</v>
      </c>
      <c r="S166" s="222">
        <f t="shared" si="37"/>
        <v>1.6632613300924821E-3</v>
      </c>
      <c r="T166" s="222">
        <f t="shared" si="38"/>
        <v>4.6719760221836546E-3</v>
      </c>
    </row>
    <row r="167" spans="1:20" x14ac:dyDescent="0.45">
      <c r="A167" s="2" t="s">
        <v>571</v>
      </c>
      <c r="B167" s="2">
        <v>11477</v>
      </c>
      <c r="C167" s="391">
        <v>245</v>
      </c>
      <c r="D167" s="156">
        <v>162</v>
      </c>
      <c r="E167" s="156" t="s">
        <v>571</v>
      </c>
      <c r="F167" s="340">
        <v>0.99701847323475834</v>
      </c>
      <c r="G167" s="340">
        <v>0.69673241084288418</v>
      </c>
      <c r="H167" s="340">
        <v>1.1831281520944896</v>
      </c>
      <c r="I167" s="341">
        <v>6400430.96019</v>
      </c>
      <c r="J167" s="341">
        <v>6189729.0614510002</v>
      </c>
      <c r="K167" s="340">
        <v>1.830198656622975E-2</v>
      </c>
      <c r="L167" s="340">
        <v>2.1650717538719014E-2</v>
      </c>
      <c r="M167" s="340">
        <v>0.13569183767688822</v>
      </c>
      <c r="N167" s="227">
        <v>6286296.2558970004</v>
      </c>
      <c r="O167" s="222">
        <f t="shared" si="33"/>
        <v>1.5505076401441076E-2</v>
      </c>
      <c r="P167" s="222">
        <f t="shared" si="34"/>
        <v>1.0835194684437405E-2</v>
      </c>
      <c r="Q167" s="222">
        <f t="shared" si="35"/>
        <v>1.8399350547039922E-2</v>
      </c>
      <c r="R167" s="222">
        <f t="shared" si="36"/>
        <v>2.8462230903992793E-4</v>
      </c>
      <c r="S167" s="222">
        <f t="shared" si="37"/>
        <v>3.3669990937551612E-4</v>
      </c>
      <c r="T167" s="222">
        <f t="shared" si="38"/>
        <v>2.1102039397586014E-3</v>
      </c>
    </row>
    <row r="168" spans="1:20" x14ac:dyDescent="0.45">
      <c r="A168" s="2" t="s">
        <v>549</v>
      </c>
      <c r="B168" s="2">
        <v>11220</v>
      </c>
      <c r="C168" s="391">
        <v>152</v>
      </c>
      <c r="D168" s="109">
        <v>163</v>
      </c>
      <c r="E168" s="109" t="s">
        <v>549</v>
      </c>
      <c r="F168" s="338">
        <v>0.97681349764297309</v>
      </c>
      <c r="G168" s="338">
        <v>1.2857388390543554</v>
      </c>
      <c r="H168" s="338">
        <v>1.2342109371822474</v>
      </c>
      <c r="I168" s="339">
        <v>1502236.6762890001</v>
      </c>
      <c r="J168" s="339">
        <v>1194800.6013780001</v>
      </c>
      <c r="K168" s="338">
        <v>0.1012360602920766</v>
      </c>
      <c r="L168" s="338">
        <v>4.2241008649906417E-2</v>
      </c>
      <c r="M168" s="338">
        <v>0.25807055870301987</v>
      </c>
      <c r="N168" s="227">
        <v>1157812.8187539999</v>
      </c>
      <c r="O168" s="222">
        <f t="shared" si="33"/>
        <v>2.7978592743657191E-3</v>
      </c>
      <c r="P168" s="222">
        <f t="shared" si="34"/>
        <v>3.6827053925244445E-3</v>
      </c>
      <c r="Q168" s="222">
        <f t="shared" si="35"/>
        <v>3.5351154805408802E-3</v>
      </c>
      <c r="R168" s="222">
        <f t="shared" si="36"/>
        <v>2.8996758426444252E-4</v>
      </c>
      <c r="S168" s="222">
        <f t="shared" si="37"/>
        <v>1.2098972638572181E-4</v>
      </c>
      <c r="T168" s="222">
        <f t="shared" si="38"/>
        <v>7.3918420235824327E-4</v>
      </c>
    </row>
    <row r="169" spans="1:20" x14ac:dyDescent="0.45">
      <c r="A169" s="2" t="s">
        <v>508</v>
      </c>
      <c r="B169" s="2">
        <v>10589</v>
      </c>
      <c r="C169" s="391">
        <v>26</v>
      </c>
      <c r="D169" s="156">
        <v>164</v>
      </c>
      <c r="E169" s="156" t="s">
        <v>508</v>
      </c>
      <c r="F169" s="340">
        <v>0.92412431525549743</v>
      </c>
      <c r="G169" s="340">
        <v>1.2466504156105704</v>
      </c>
      <c r="H169" s="340">
        <v>0.71223192960093096</v>
      </c>
      <c r="I169" s="341">
        <v>3092791.3596160002</v>
      </c>
      <c r="J169" s="341">
        <v>2566971.5430220002</v>
      </c>
      <c r="K169" s="340">
        <v>7.7276113288615458E-2</v>
      </c>
      <c r="L169" s="340">
        <v>0.13099922120551055</v>
      </c>
      <c r="M169" s="340">
        <v>0.17432400948043775</v>
      </c>
      <c r="N169" s="227">
        <v>3029602.3391700001</v>
      </c>
      <c r="O169" s="222">
        <f t="shared" si="33"/>
        <v>6.9261498897084375E-3</v>
      </c>
      <c r="P169" s="222">
        <f t="shared" si="34"/>
        <v>9.3434265239508481E-3</v>
      </c>
      <c r="Q169" s="222">
        <f t="shared" si="35"/>
        <v>5.3380535705182227E-3</v>
      </c>
      <c r="R169" s="222">
        <f t="shared" si="36"/>
        <v>5.7917093479253814E-4</v>
      </c>
      <c r="S169" s="222">
        <f t="shared" si="37"/>
        <v>9.8181621944833965E-4</v>
      </c>
      <c r="T169" s="222">
        <f t="shared" si="38"/>
        <v>1.3065279195717862E-3</v>
      </c>
    </row>
    <row r="170" spans="1:20" x14ac:dyDescent="0.45">
      <c r="A170" s="2" t="s">
        <v>515</v>
      </c>
      <c r="B170" s="2">
        <v>10719</v>
      </c>
      <c r="C170" s="391">
        <v>22</v>
      </c>
      <c r="D170" s="109">
        <v>165</v>
      </c>
      <c r="E170" s="109" t="s">
        <v>515</v>
      </c>
      <c r="F170" s="338">
        <v>0.91514148813557794</v>
      </c>
      <c r="G170" s="338">
        <v>0.36779529049394327</v>
      </c>
      <c r="H170" s="338">
        <v>0.57141227805020045</v>
      </c>
      <c r="I170" s="339">
        <v>21261801.654063001</v>
      </c>
      <c r="J170" s="339">
        <v>18736010.257358</v>
      </c>
      <c r="K170" s="338">
        <v>4.4357273530670351E-2</v>
      </c>
      <c r="L170" s="338">
        <v>2.7140885073703249E-3</v>
      </c>
      <c r="M170" s="338">
        <v>8.163631729685987E-2</v>
      </c>
      <c r="N170" s="227">
        <v>18861586.958248999</v>
      </c>
      <c r="O170" s="222">
        <f t="shared" si="33"/>
        <v>4.2701421824529483E-2</v>
      </c>
      <c r="P170" s="222">
        <f t="shared" si="34"/>
        <v>1.7161697997600218E-2</v>
      </c>
      <c r="Q170" s="222">
        <f t="shared" si="35"/>
        <v>2.6662671332328528E-2</v>
      </c>
      <c r="R170" s="222">
        <f t="shared" si="36"/>
        <v>2.0697549751329575E-3</v>
      </c>
      <c r="S170" s="222">
        <f t="shared" si="37"/>
        <v>1.2664209821635578E-4</v>
      </c>
      <c r="T170" s="222">
        <f t="shared" si="38"/>
        <v>3.809232633738815E-3</v>
      </c>
    </row>
    <row r="171" spans="1:20" x14ac:dyDescent="0.45">
      <c r="A171" s="2" t="s">
        <v>545</v>
      </c>
      <c r="B171" s="2">
        <v>11186</v>
      </c>
      <c r="C171" s="391">
        <v>142</v>
      </c>
      <c r="D171" s="156">
        <v>166</v>
      </c>
      <c r="E171" s="156" t="s">
        <v>545</v>
      </c>
      <c r="F171" s="340">
        <v>0.90567065469369534</v>
      </c>
      <c r="G171" s="340">
        <v>9.4677287842936629E-3</v>
      </c>
      <c r="H171" s="340">
        <v>0.42517346677751489</v>
      </c>
      <c r="I171" s="341">
        <v>1520379</v>
      </c>
      <c r="J171" s="341">
        <v>1470571.9964370001</v>
      </c>
      <c r="K171" s="340">
        <v>6.2462947925786869E-2</v>
      </c>
      <c r="L171" s="340">
        <v>0</v>
      </c>
      <c r="M171" s="340">
        <v>0.23405107810111742</v>
      </c>
      <c r="N171" s="227">
        <v>464832</v>
      </c>
      <c r="O171" s="222">
        <f t="shared" si="33"/>
        <v>1.0414589950454231E-3</v>
      </c>
      <c r="P171" s="222">
        <f t="shared" si="34"/>
        <v>1.0887237268814806E-5</v>
      </c>
      <c r="Q171" s="222">
        <f t="shared" si="35"/>
        <v>4.8892025940693398E-4</v>
      </c>
      <c r="R171" s="222">
        <f t="shared" si="36"/>
        <v>7.1828096270123564E-5</v>
      </c>
      <c r="S171" s="222">
        <f t="shared" si="37"/>
        <v>0</v>
      </c>
      <c r="T171" s="222">
        <f t="shared" si="38"/>
        <v>2.6914265061500446E-4</v>
      </c>
    </row>
    <row r="172" spans="1:20" x14ac:dyDescent="0.45">
      <c r="A172" s="2" t="s">
        <v>512</v>
      </c>
      <c r="B172" s="2">
        <v>10616</v>
      </c>
      <c r="C172" s="391">
        <v>25</v>
      </c>
      <c r="D172" s="109">
        <v>167</v>
      </c>
      <c r="E172" s="109" t="s">
        <v>512</v>
      </c>
      <c r="F172" s="338">
        <v>0.86251210735350681</v>
      </c>
      <c r="G172" s="338">
        <v>1.8843286776253352</v>
      </c>
      <c r="H172" s="338">
        <v>1.4708548839490099</v>
      </c>
      <c r="I172" s="339">
        <v>16400166.014040999</v>
      </c>
      <c r="J172" s="339">
        <v>14008872.851886</v>
      </c>
      <c r="K172" s="338">
        <v>8.3469137148890538E-2</v>
      </c>
      <c r="L172" s="338">
        <v>5.7844432586889746E-2</v>
      </c>
      <c r="M172" s="338">
        <v>0.21938982700936097</v>
      </c>
      <c r="N172" s="227">
        <v>14500474.846929001</v>
      </c>
      <c r="O172" s="222">
        <f t="shared" si="33"/>
        <v>3.0940212027899299E-2</v>
      </c>
      <c r="P172" s="222">
        <f t="shared" si="34"/>
        <v>6.7595026572866035E-2</v>
      </c>
      <c r="Q172" s="222">
        <f t="shared" si="35"/>
        <v>5.2762809453527557E-2</v>
      </c>
      <c r="R172" s="222">
        <f t="shared" si="36"/>
        <v>2.9942220858750232E-3</v>
      </c>
      <c r="S172" s="222">
        <f t="shared" si="37"/>
        <v>2.0750074040854793E-3</v>
      </c>
      <c r="T172" s="222">
        <f t="shared" si="38"/>
        <v>7.86999707779369E-3</v>
      </c>
    </row>
    <row r="173" spans="1:20" x14ac:dyDescent="0.45">
      <c r="A173" s="2" t="s">
        <v>526</v>
      </c>
      <c r="B173" s="2">
        <v>10830</v>
      </c>
      <c r="C173" s="391">
        <v>38</v>
      </c>
      <c r="D173" s="156">
        <v>168</v>
      </c>
      <c r="E173" s="156" t="s">
        <v>526</v>
      </c>
      <c r="F173" s="340">
        <v>0.7131211779710539</v>
      </c>
      <c r="G173" s="340">
        <v>2.0572600873488929</v>
      </c>
      <c r="H173" s="340">
        <v>1.1189583471912203</v>
      </c>
      <c r="I173" s="341">
        <v>2612813.1593960002</v>
      </c>
      <c r="J173" s="341">
        <v>2594161.0886550001</v>
      </c>
      <c r="K173" s="340">
        <v>2.4728581708838689E-2</v>
      </c>
      <c r="L173" s="340">
        <v>0.10540084263668194</v>
      </c>
      <c r="M173" s="340">
        <v>0.16254675366786642</v>
      </c>
      <c r="N173" s="227">
        <v>2842542.1078630001</v>
      </c>
      <c r="O173" s="222">
        <f t="shared" si="33"/>
        <v>5.0147132232446047E-3</v>
      </c>
      <c r="P173" s="222">
        <f t="shared" si="34"/>
        <v>1.4466783041045235E-2</v>
      </c>
      <c r="Q173" s="222">
        <f t="shared" si="35"/>
        <v>7.8685858634638742E-3</v>
      </c>
      <c r="R173" s="222">
        <f t="shared" si="36"/>
        <v>1.7389295048033415E-4</v>
      </c>
      <c r="S173" s="222">
        <f t="shared" si="37"/>
        <v>7.4118539126143731E-4</v>
      </c>
      <c r="T173" s="222">
        <f t="shared" si="38"/>
        <v>1.1430390516979144E-3</v>
      </c>
    </row>
    <row r="174" spans="1:20" x14ac:dyDescent="0.45">
      <c r="A174" s="2" t="s">
        <v>511</v>
      </c>
      <c r="B174" s="2">
        <v>10600</v>
      </c>
      <c r="C174" s="391">
        <v>20</v>
      </c>
      <c r="D174" s="109">
        <v>169</v>
      </c>
      <c r="E174" s="109" t="s">
        <v>511</v>
      </c>
      <c r="F174" s="338">
        <v>0.71065428736181302</v>
      </c>
      <c r="G174" s="338">
        <v>1.0686435457934129</v>
      </c>
      <c r="H174" s="338">
        <v>0.86646369795014044</v>
      </c>
      <c r="I174" s="339">
        <v>13606805.123888999</v>
      </c>
      <c r="J174" s="339">
        <v>14684268.054802001</v>
      </c>
      <c r="K174" s="338">
        <v>4.5592783983866049E-2</v>
      </c>
      <c r="L174" s="338">
        <v>3.835265956070133E-2</v>
      </c>
      <c r="M174" s="338">
        <v>8.8486094525091985E-2</v>
      </c>
      <c r="N174" s="227">
        <v>19321346.90055</v>
      </c>
      <c r="O174" s="222">
        <f t="shared" si="33"/>
        <v>3.3968130051705771E-2</v>
      </c>
      <c r="P174" s="222">
        <f t="shared" si="34"/>
        <v>5.1079439873899526E-2</v>
      </c>
      <c r="Q174" s="222">
        <f t="shared" si="35"/>
        <v>4.1415568864453481E-2</v>
      </c>
      <c r="R174" s="222">
        <f t="shared" si="36"/>
        <v>2.1792616231622124E-3</v>
      </c>
      <c r="S174" s="222">
        <f t="shared" si="37"/>
        <v>1.8331953397804884E-3</v>
      </c>
      <c r="T174" s="222">
        <f t="shared" si="38"/>
        <v>4.2294927646944159E-3</v>
      </c>
    </row>
    <row r="175" spans="1:20" x14ac:dyDescent="0.45">
      <c r="A175" s="2" t="s">
        <v>529</v>
      </c>
      <c r="B175" s="2">
        <v>10851</v>
      </c>
      <c r="C175" s="391">
        <v>9</v>
      </c>
      <c r="D175" s="156">
        <v>170</v>
      </c>
      <c r="E175" s="156" t="s">
        <v>529</v>
      </c>
      <c r="F175" s="340">
        <v>0.68810854779408603</v>
      </c>
      <c r="G175" s="340">
        <v>1.449629884701636</v>
      </c>
      <c r="H175" s="340">
        <v>1.387200673158947</v>
      </c>
      <c r="I175" s="341">
        <v>25448531.147070002</v>
      </c>
      <c r="J175" s="341">
        <v>23657281.212209001</v>
      </c>
      <c r="K175" s="340">
        <v>3.969823330663947E-2</v>
      </c>
      <c r="L175" s="340">
        <v>5.0274290261468867E-2</v>
      </c>
      <c r="M175" s="340">
        <v>0.15326945184523844</v>
      </c>
      <c r="N175" s="227">
        <v>28744283.862909999</v>
      </c>
      <c r="O175" s="222">
        <f t="shared" si="33"/>
        <v>4.8931024271314648E-2</v>
      </c>
      <c r="P175" s="222">
        <f t="shared" si="34"/>
        <v>0.10308239201525644</v>
      </c>
      <c r="Q175" s="222">
        <f t="shared" si="35"/>
        <v>9.8643084764929334E-2</v>
      </c>
      <c r="R175" s="222">
        <f t="shared" si="36"/>
        <v>2.8229197612536648E-3</v>
      </c>
      <c r="S175" s="222">
        <f t="shared" si="37"/>
        <v>3.5749774143819944E-3</v>
      </c>
      <c r="T175" s="222">
        <f t="shared" si="38"/>
        <v>1.0898907290619344E-2</v>
      </c>
    </row>
    <row r="176" spans="1:20" x14ac:dyDescent="0.45">
      <c r="A176" s="2" t="s">
        <v>544</v>
      </c>
      <c r="B176" s="2">
        <v>11183</v>
      </c>
      <c r="C176" s="391">
        <v>144</v>
      </c>
      <c r="D176" s="109">
        <v>171</v>
      </c>
      <c r="E176" s="109" t="s">
        <v>544</v>
      </c>
      <c r="F176" s="338">
        <v>0</v>
      </c>
      <c r="G176" s="338">
        <v>1.6373059055653771</v>
      </c>
      <c r="H176" s="338">
        <v>1.0622071549073655</v>
      </c>
      <c r="I176" s="339">
        <v>9719699.0934350006</v>
      </c>
      <c r="J176" s="339">
        <v>9622206.6000280008</v>
      </c>
      <c r="K176" s="338">
        <v>0</v>
      </c>
      <c r="L176" s="338">
        <v>0</v>
      </c>
      <c r="M176" s="338">
        <v>1.1165844166944258E-2</v>
      </c>
      <c r="N176" s="227">
        <v>9336913.3790399991</v>
      </c>
      <c r="O176" s="222">
        <f t="shared" si="33"/>
        <v>0</v>
      </c>
      <c r="P176" s="222">
        <f t="shared" si="34"/>
        <v>3.7818911000485872E-2</v>
      </c>
      <c r="Q176" s="222">
        <f t="shared" si="35"/>
        <v>2.4535132817254061E-2</v>
      </c>
      <c r="R176" s="222">
        <f t="shared" si="36"/>
        <v>0</v>
      </c>
      <c r="S176" s="222">
        <f t="shared" si="37"/>
        <v>0</v>
      </c>
      <c r="T176" s="222">
        <f t="shared" si="38"/>
        <v>2.5791152732032802E-4</v>
      </c>
    </row>
    <row r="177" spans="1:20" x14ac:dyDescent="0.45">
      <c r="A177" s="2" t="s">
        <v>523</v>
      </c>
      <c r="B177" s="2">
        <v>10787</v>
      </c>
      <c r="C177" s="391">
        <v>54</v>
      </c>
      <c r="D177" s="156">
        <v>172</v>
      </c>
      <c r="E177" s="156" t="s">
        <v>523</v>
      </c>
      <c r="F177" s="340">
        <v>0</v>
      </c>
      <c r="G177" s="340">
        <v>5.2243531104772529</v>
      </c>
      <c r="H177" s="340">
        <v>1.9494510773506668</v>
      </c>
      <c r="I177" s="341">
        <v>20508054.710756999</v>
      </c>
      <c r="J177" s="341">
        <v>15196414.872098999</v>
      </c>
      <c r="K177" s="340">
        <v>0</v>
      </c>
      <c r="L177" s="340">
        <v>0.24894872528066203</v>
      </c>
      <c r="M177" s="340">
        <v>0.38687921219101179</v>
      </c>
      <c r="N177" s="227">
        <v>15433293.33938</v>
      </c>
      <c r="O177" s="222">
        <f t="shared" si="33"/>
        <v>0</v>
      </c>
      <c r="P177" s="222">
        <f t="shared" si="34"/>
        <v>0.19946513483055131</v>
      </c>
      <c r="Q177" s="222">
        <f t="shared" si="35"/>
        <v>7.4429793271341957E-2</v>
      </c>
      <c r="R177" s="222">
        <f t="shared" si="36"/>
        <v>0</v>
      </c>
      <c r="S177" s="222">
        <f t="shared" si="37"/>
        <v>9.5048305510622207E-3</v>
      </c>
      <c r="T177" s="222">
        <f t="shared" si="38"/>
        <v>1.4770998933448458E-2</v>
      </c>
    </row>
    <row r="178" spans="1:20" x14ac:dyDescent="0.45">
      <c r="B178" s="2">
        <v>11712</v>
      </c>
      <c r="C178" s="391">
        <v>290</v>
      </c>
      <c r="D178" s="109">
        <v>173</v>
      </c>
      <c r="E178" s="109" t="s">
        <v>619</v>
      </c>
      <c r="F178" s="338">
        <v>0</v>
      </c>
      <c r="G178" s="338">
        <v>0</v>
      </c>
      <c r="H178" s="338">
        <v>0</v>
      </c>
      <c r="I178" s="339">
        <v>4512749</v>
      </c>
      <c r="J178" s="339">
        <v>5361167</v>
      </c>
      <c r="K178" s="338">
        <v>0</v>
      </c>
      <c r="L178" s="338">
        <v>0</v>
      </c>
      <c r="M178" s="338">
        <v>0</v>
      </c>
      <c r="N178" s="227">
        <v>4350291.0122600002</v>
      </c>
      <c r="O178" s="222">
        <f t="shared" si="33"/>
        <v>0</v>
      </c>
      <c r="P178" s="222">
        <f t="shared" si="34"/>
        <v>0</v>
      </c>
      <c r="Q178" s="222">
        <f t="shared" si="35"/>
        <v>0</v>
      </c>
      <c r="R178" s="222">
        <f t="shared" si="36"/>
        <v>0</v>
      </c>
      <c r="S178" s="222">
        <f t="shared" si="37"/>
        <v>0</v>
      </c>
      <c r="T178" s="222">
        <f t="shared" si="38"/>
        <v>0</v>
      </c>
    </row>
    <row r="179" spans="1:20" x14ac:dyDescent="0.45">
      <c r="B179" s="2">
        <v>11729</v>
      </c>
      <c r="C179" s="391">
        <v>287</v>
      </c>
      <c r="D179" s="156">
        <v>174</v>
      </c>
      <c r="E179" s="156" t="s">
        <v>626</v>
      </c>
      <c r="F179" s="340">
        <v>0</v>
      </c>
      <c r="G179" s="340">
        <v>0</v>
      </c>
      <c r="H179" s="340">
        <v>0</v>
      </c>
      <c r="I179" s="341">
        <v>650561</v>
      </c>
      <c r="J179" s="341">
        <v>979035</v>
      </c>
      <c r="K179" s="340">
        <v>0</v>
      </c>
      <c r="L179" s="340">
        <v>0</v>
      </c>
      <c r="M179" s="340">
        <v>0</v>
      </c>
      <c r="N179" s="227">
        <v>970119.42286199995</v>
      </c>
      <c r="O179" s="222">
        <f t="shared" si="33"/>
        <v>0</v>
      </c>
      <c r="P179" s="222">
        <f t="shared" si="34"/>
        <v>0</v>
      </c>
      <c r="Q179" s="222">
        <f t="shared" si="35"/>
        <v>0</v>
      </c>
      <c r="R179" s="222">
        <f t="shared" si="36"/>
        <v>0</v>
      </c>
      <c r="S179" s="222">
        <f t="shared" si="37"/>
        <v>0</v>
      </c>
      <c r="T179" s="222">
        <f t="shared" si="38"/>
        <v>0</v>
      </c>
    </row>
    <row r="180" spans="1:20" x14ac:dyDescent="0.45">
      <c r="B180" s="2">
        <v>11709</v>
      </c>
      <c r="C180" s="391">
        <v>286</v>
      </c>
      <c r="D180" s="109">
        <v>175</v>
      </c>
      <c r="E180" s="109" t="s">
        <v>648</v>
      </c>
      <c r="F180" s="338">
        <v>0</v>
      </c>
      <c r="G180" s="338">
        <v>0</v>
      </c>
      <c r="H180" s="338">
        <v>0</v>
      </c>
      <c r="I180" s="339">
        <v>157953878</v>
      </c>
      <c r="J180" s="339">
        <v>149699263</v>
      </c>
      <c r="K180" s="338">
        <v>0</v>
      </c>
      <c r="L180" s="338">
        <v>0</v>
      </c>
      <c r="M180" s="338">
        <v>0</v>
      </c>
      <c r="N180" s="227">
        <v>149744034.29270399</v>
      </c>
      <c r="O180" s="222">
        <f t="shared" si="33"/>
        <v>0</v>
      </c>
      <c r="P180" s="222">
        <f t="shared" si="34"/>
        <v>0</v>
      </c>
      <c r="Q180" s="222">
        <f t="shared" si="35"/>
        <v>0</v>
      </c>
      <c r="R180" s="222">
        <f t="shared" si="36"/>
        <v>0</v>
      </c>
      <c r="S180" s="222">
        <f t="shared" si="37"/>
        <v>0</v>
      </c>
      <c r="T180" s="222">
        <f t="shared" si="38"/>
        <v>0</v>
      </c>
    </row>
    <row r="181" spans="1:20" x14ac:dyDescent="0.45">
      <c r="B181" s="2">
        <v>11736</v>
      </c>
      <c r="C181" s="391">
        <v>284</v>
      </c>
      <c r="D181" s="156">
        <v>176</v>
      </c>
      <c r="E181" s="156" t="s">
        <v>649</v>
      </c>
      <c r="F181" s="340">
        <v>0</v>
      </c>
      <c r="G181" s="340">
        <v>0</v>
      </c>
      <c r="H181" s="340">
        <v>0</v>
      </c>
      <c r="I181" s="341">
        <v>0</v>
      </c>
      <c r="J181" s="341">
        <v>3303320.0357110002</v>
      </c>
      <c r="K181" s="340">
        <v>0</v>
      </c>
      <c r="L181" s="340">
        <v>0</v>
      </c>
      <c r="M181" s="340">
        <v>0</v>
      </c>
      <c r="N181" s="227">
        <v>4280000</v>
      </c>
      <c r="O181" s="222">
        <f t="shared" si="33"/>
        <v>0</v>
      </c>
      <c r="P181" s="222">
        <f t="shared" si="34"/>
        <v>0</v>
      </c>
      <c r="Q181" s="222">
        <f t="shared" si="35"/>
        <v>0</v>
      </c>
      <c r="R181" s="222">
        <f t="shared" si="36"/>
        <v>0</v>
      </c>
      <c r="S181" s="222">
        <f t="shared" si="37"/>
        <v>0</v>
      </c>
      <c r="T181" s="222">
        <f t="shared" si="38"/>
        <v>0</v>
      </c>
    </row>
    <row r="182" spans="1:20" x14ac:dyDescent="0.45">
      <c r="C182" s="245"/>
      <c r="D182" s="321" t="s">
        <v>197</v>
      </c>
      <c r="E182" s="321"/>
      <c r="F182" s="225">
        <f>O182</f>
        <v>2.1564670480787864</v>
      </c>
      <c r="G182" s="225">
        <f t="shared" ref="G182:H183" si="39">P182</f>
        <v>2.5408432885736927</v>
      </c>
      <c r="H182" s="225">
        <f t="shared" si="39"/>
        <v>1.6434766652678825</v>
      </c>
      <c r="I182" s="158">
        <f>SUM(I111:I181)</f>
        <v>634443823.8019619</v>
      </c>
      <c r="J182" s="158">
        <f>SUM(J111:J181)</f>
        <v>550022012.54681897</v>
      </c>
      <c r="K182" s="225">
        <f>R182</f>
        <v>0.13070988979784037</v>
      </c>
      <c r="L182" s="225">
        <f t="shared" ref="L182:M183" si="40">S182</f>
        <v>0.16447284239330134</v>
      </c>
      <c r="M182" s="225">
        <f t="shared" si="40"/>
        <v>0.27001970649857965</v>
      </c>
      <c r="N182" s="227">
        <f>SUM(N111:N176)</f>
        <v>404225902.09057498</v>
      </c>
      <c r="O182" s="227">
        <f>SUM(O111:O181)</f>
        <v>2.1564670480787864</v>
      </c>
      <c r="P182" s="227">
        <f t="shared" ref="P182:T182" si="41">SUM(P111:P181)</f>
        <v>2.5408432885736927</v>
      </c>
      <c r="Q182" s="227">
        <f t="shared" si="41"/>
        <v>1.6434766652678825</v>
      </c>
      <c r="R182" s="227">
        <f t="shared" si="41"/>
        <v>0.13070988979784037</v>
      </c>
      <c r="S182" s="227">
        <f t="shared" si="41"/>
        <v>0.16447284239330134</v>
      </c>
      <c r="T182" s="227">
        <f t="shared" si="41"/>
        <v>0.27001970649857965</v>
      </c>
    </row>
    <row r="183" spans="1:20" ht="19.5" x14ac:dyDescent="0.5">
      <c r="C183" s="245"/>
      <c r="D183" s="434" t="s">
        <v>163</v>
      </c>
      <c r="E183" s="434"/>
      <c r="F183" s="288">
        <f>O183</f>
        <v>0.48554234443832733</v>
      </c>
      <c r="G183" s="288">
        <f t="shared" si="39"/>
        <v>2.5083654279785792</v>
      </c>
      <c r="H183" s="288">
        <f t="shared" si="39"/>
        <v>1.688021614169984</v>
      </c>
      <c r="I183" s="108">
        <f>I182+I110+I88</f>
        <v>874601795.58378875</v>
      </c>
      <c r="J183" s="108">
        <f>J182+J110+J88</f>
        <v>823504794.67072487</v>
      </c>
      <c r="K183" s="289">
        <f>R183</f>
        <v>3.5286678759649776E-2</v>
      </c>
      <c r="L183" s="289">
        <f t="shared" si="40"/>
        <v>0.1510038435351391</v>
      </c>
      <c r="M183" s="289">
        <f t="shared" si="40"/>
        <v>0.11171328110832915</v>
      </c>
      <c r="N183" s="227">
        <f>N182+N110+N88</f>
        <v>2975028825.6268425</v>
      </c>
      <c r="O183" s="223">
        <f>($N88*F88+$N110*F110+$N182*F182)/$N$183</f>
        <v>0.48554234443832733</v>
      </c>
      <c r="P183" s="223">
        <f>($N88*G88+$N110*G110+$N182*G182)/$N$183</f>
        <v>2.5083654279785792</v>
      </c>
      <c r="Q183" s="223">
        <f>($N88*H88+$N110*H110+$N182*H182)/$N$183</f>
        <v>1.688021614169984</v>
      </c>
      <c r="R183" s="223">
        <f>($N88*K88+$N110*K110+$N182*K182)/$N$183</f>
        <v>3.5286678759649776E-2</v>
      </c>
      <c r="S183" s="223">
        <f>($N88*L88+$N110*L110+$N182*L182)/$N$183</f>
        <v>0.1510038435351391</v>
      </c>
      <c r="T183" s="223">
        <f>($N88*M88+$N110*M110+$N182*M182)/$N$183</f>
        <v>0.11171328110832915</v>
      </c>
    </row>
    <row r="186" spans="1:20" x14ac:dyDescent="0.45">
      <c r="H186" s="67"/>
      <c r="I186" s="49"/>
    </row>
    <row r="187" spans="1:20" x14ac:dyDescent="0.45">
      <c r="H187" s="67"/>
      <c r="I187" s="9"/>
    </row>
    <row r="188" spans="1:20" x14ac:dyDescent="0.45">
      <c r="H188" s="67"/>
      <c r="I188" s="9"/>
    </row>
  </sheetData>
  <sortState ref="A111:T181">
    <sortCondition descending="1" ref="F111:F181"/>
  </sortState>
  <mergeCells count="7">
    <mergeCell ref="D1:I1"/>
    <mergeCell ref="F2:G2"/>
    <mergeCell ref="I2:J2"/>
    <mergeCell ref="C2:C3"/>
    <mergeCell ref="D183:E183"/>
    <mergeCell ref="D2:D3"/>
    <mergeCell ref="E2:E3"/>
  </mergeCells>
  <printOptions horizontalCentered="1"/>
  <pageMargins left="0.25" right="0.25" top="0.75" bottom="0.75" header="0.3" footer="0.3"/>
  <pageSetup paperSize="9" scale="78" fitToHeight="0" orientation="portrait" r:id="rId1"/>
  <rowBreaks count="4" manualBreakCount="4">
    <brk id="41" min="3" max="12" man="1"/>
    <brk id="79" min="3" max="12" man="1"/>
    <brk id="123" min="3" max="12" man="1"/>
    <brk id="159"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59"/>
  <sheetViews>
    <sheetView rightToLeft="1" view="pageBreakPreview" zoomScale="40" zoomScaleNormal="51" zoomScaleSheetLayoutView="40" workbookViewId="0">
      <pane ySplit="4" topLeftCell="A26" activePane="bottomLeft" state="frozen"/>
      <selection activeCell="B1" sqref="B1"/>
      <selection pane="bottomLeft" activeCell="J55" sqref="J55"/>
    </sheetView>
  </sheetViews>
  <sheetFormatPr defaultColWidth="9" defaultRowHeight="33.75" x14ac:dyDescent="0.25"/>
  <cols>
    <col min="1" max="2" width="9" style="33" hidden="1" customWidth="1"/>
    <col min="3" max="3" width="7.42578125" style="28" hidden="1" customWidth="1"/>
    <col min="4" max="4" width="7.42578125" style="316"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17" customWidth="1"/>
    <col min="11" max="11" width="27.42578125" style="317" customWidth="1"/>
    <col min="12" max="12" width="35.42578125" style="23" customWidth="1"/>
    <col min="13" max="13" width="33.42578125" style="23" customWidth="1"/>
    <col min="14" max="14" width="33.28515625" style="31" customWidth="1"/>
    <col min="15" max="15" width="28.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19" hidden="1" customWidth="1"/>
    <col min="23" max="23" width="20.5703125" style="319" hidden="1" customWidth="1"/>
    <col min="24" max="24" width="20.42578125" style="300"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47" width="9" style="33" hidden="1" customWidth="1"/>
    <col min="48" max="48" width="0" style="33" hidden="1" customWidth="1"/>
    <col min="49" max="16384" width="9" style="33"/>
  </cols>
  <sheetData>
    <row r="1" spans="1:41" s="34" customFormat="1" ht="45" x14ac:dyDescent="0.25">
      <c r="C1" s="447" t="s">
        <v>296</v>
      </c>
      <c r="D1" s="448"/>
      <c r="E1" s="448"/>
      <c r="F1" s="448"/>
      <c r="G1" s="448"/>
      <c r="H1" s="448"/>
      <c r="I1" s="448"/>
      <c r="J1" s="448"/>
      <c r="K1" s="305" t="s">
        <v>640</v>
      </c>
      <c r="L1" s="305" t="s">
        <v>314</v>
      </c>
      <c r="M1" s="305" t="s">
        <v>309</v>
      </c>
      <c r="N1" s="306"/>
      <c r="O1" s="449" t="s">
        <v>252</v>
      </c>
      <c r="P1" s="450"/>
      <c r="Q1" s="305" t="s">
        <v>640</v>
      </c>
      <c r="R1" s="449" t="s">
        <v>253</v>
      </c>
      <c r="S1" s="450"/>
      <c r="T1" s="305" t="s">
        <v>640</v>
      </c>
      <c r="U1" s="446" t="s">
        <v>283</v>
      </c>
      <c r="V1" s="446"/>
      <c r="W1" s="446"/>
      <c r="X1" s="35"/>
    </row>
    <row r="2" spans="1:41" s="34" customFormat="1" ht="49.15" customHeight="1" x14ac:dyDescent="0.25">
      <c r="C2" s="134"/>
      <c r="D2" s="307"/>
      <c r="E2" s="134"/>
      <c r="F2" s="134"/>
      <c r="G2" s="134"/>
      <c r="H2" s="134"/>
      <c r="I2" s="134"/>
      <c r="J2" s="134"/>
      <c r="K2" s="134"/>
      <c r="L2" s="134"/>
      <c r="M2" s="134"/>
      <c r="N2" s="134"/>
      <c r="O2" s="307"/>
      <c r="P2" s="134"/>
      <c r="Q2" s="308"/>
      <c r="R2" s="134"/>
      <c r="S2" s="134"/>
      <c r="T2" s="134"/>
      <c r="U2" s="446"/>
      <c r="V2" s="446"/>
      <c r="W2" s="446"/>
      <c r="X2" s="35"/>
    </row>
    <row r="3" spans="1:41" s="34" customFormat="1" ht="67.5" x14ac:dyDescent="0.85">
      <c r="C3" s="440" t="s">
        <v>162</v>
      </c>
      <c r="D3" s="440" t="s">
        <v>0</v>
      </c>
      <c r="E3" s="442" t="s">
        <v>1</v>
      </c>
      <c r="F3" s="442" t="s">
        <v>2</v>
      </c>
      <c r="G3" s="441" t="s">
        <v>4</v>
      </c>
      <c r="H3" s="442" t="s">
        <v>589</v>
      </c>
      <c r="I3" s="304" t="s">
        <v>256</v>
      </c>
      <c r="J3" s="309" t="s">
        <v>256</v>
      </c>
      <c r="K3" s="451" t="s">
        <v>588</v>
      </c>
      <c r="L3" s="442" t="s">
        <v>6</v>
      </c>
      <c r="M3" s="442" t="s">
        <v>7</v>
      </c>
      <c r="N3" s="438" t="s">
        <v>8</v>
      </c>
      <c r="O3" s="438" t="s">
        <v>239</v>
      </c>
      <c r="P3" s="438" t="s">
        <v>240</v>
      </c>
      <c r="Q3" s="438" t="s">
        <v>63</v>
      </c>
      <c r="R3" s="438" t="s">
        <v>239</v>
      </c>
      <c r="S3" s="438" t="s">
        <v>240</v>
      </c>
      <c r="T3" s="438" t="s">
        <v>63</v>
      </c>
      <c r="U3" s="444" t="s">
        <v>172</v>
      </c>
      <c r="V3" s="444" t="s">
        <v>392</v>
      </c>
      <c r="W3" s="444" t="s">
        <v>171</v>
      </c>
      <c r="X3" s="438" t="s">
        <v>393</v>
      </c>
      <c r="AB3" s="438" t="s">
        <v>172</v>
      </c>
      <c r="AC3" s="438" t="s">
        <v>392</v>
      </c>
      <c r="AD3" s="438" t="s">
        <v>171</v>
      </c>
    </row>
    <row r="4" spans="1:41" s="35" customFormat="1" ht="33.75" customHeight="1" x14ac:dyDescent="0.25">
      <c r="C4" s="440"/>
      <c r="D4" s="440"/>
      <c r="E4" s="443"/>
      <c r="F4" s="443"/>
      <c r="G4" s="441"/>
      <c r="H4" s="443"/>
      <c r="I4" s="310" t="s">
        <v>594</v>
      </c>
      <c r="J4" s="311" t="s">
        <v>640</v>
      </c>
      <c r="K4" s="452"/>
      <c r="L4" s="443"/>
      <c r="M4" s="443"/>
      <c r="N4" s="439"/>
      <c r="O4" s="439"/>
      <c r="P4" s="439"/>
      <c r="Q4" s="439"/>
      <c r="R4" s="439"/>
      <c r="S4" s="439"/>
      <c r="T4" s="439"/>
      <c r="U4" s="445"/>
      <c r="V4" s="445"/>
      <c r="W4" s="445"/>
      <c r="X4" s="439"/>
      <c r="AB4" s="439"/>
      <c r="AC4" s="439"/>
      <c r="AD4" s="439"/>
      <c r="AI4" s="35" t="s">
        <v>24</v>
      </c>
    </row>
    <row r="5" spans="1:41" s="35" customFormat="1" ht="33.75" customHeight="1" x14ac:dyDescent="0.85">
      <c r="A5" s="153">
        <v>120</v>
      </c>
      <c r="B5" s="153">
        <v>11091</v>
      </c>
      <c r="C5" s="312">
        <v>120</v>
      </c>
      <c r="D5" s="151">
        <v>1</v>
      </c>
      <c r="E5" s="348" t="s">
        <v>650</v>
      </c>
      <c r="F5" s="349" t="s">
        <v>40</v>
      </c>
      <c r="G5" s="152" t="s">
        <v>103</v>
      </c>
      <c r="H5" s="350">
        <v>96.633333333333326</v>
      </c>
      <c r="I5" s="351">
        <v>126010.29672</v>
      </c>
      <c r="J5" s="352">
        <v>185080</v>
      </c>
      <c r="K5" s="353">
        <v>0.16925617445230723</v>
      </c>
      <c r="L5" s="350">
        <v>139718</v>
      </c>
      <c r="M5" s="350">
        <v>1000000</v>
      </c>
      <c r="N5" s="350">
        <v>1324666</v>
      </c>
      <c r="O5" s="350">
        <v>30627955.084185001</v>
      </c>
      <c r="P5" s="350">
        <v>30640294.575394001</v>
      </c>
      <c r="Q5" s="350">
        <f t="shared" ref="Q5" si="0">O5-P5</f>
        <v>-12339.491209000349</v>
      </c>
      <c r="R5" s="350">
        <v>4606918.0277129998</v>
      </c>
      <c r="S5" s="350">
        <v>4557778.6769819995</v>
      </c>
      <c r="T5" s="350">
        <f t="shared" ref="T5" si="1">R5-S5</f>
        <v>49139.350731000304</v>
      </c>
      <c r="U5" s="354" t="e">
        <f>VLOOKUP(B5,#REF!,13,0)</f>
        <v>#REF!</v>
      </c>
      <c r="V5" s="354" t="e">
        <f>VLOOKUP(B5,#REF!,14,0)</f>
        <v>#REF!</v>
      </c>
      <c r="W5" s="354" t="e">
        <f>VLOOKUP(B5,#REF!,15,0)</f>
        <v>#REF!</v>
      </c>
      <c r="X5" s="299">
        <v>11091</v>
      </c>
      <c r="Y5" s="153"/>
      <c r="Z5" s="153"/>
      <c r="AA5" s="153"/>
      <c r="AB5" s="235" t="e">
        <f t="shared" ref="AB5:AB49" si="2">$J5/$J$55*$U5</f>
        <v>#REF!</v>
      </c>
      <c r="AC5" s="235" t="e">
        <f t="shared" ref="AC5:AC49" si="3">$J5/$J$55*$V5</f>
        <v>#REF!</v>
      </c>
      <c r="AD5" s="235" t="e">
        <f t="shared" ref="AD5:AD49" si="4">$J5/$J$55*$W5</f>
        <v>#REF!</v>
      </c>
      <c r="AE5" s="153"/>
      <c r="AF5" s="153"/>
      <c r="AG5" s="153"/>
      <c r="AH5" s="153"/>
      <c r="AI5" s="301">
        <v>70913</v>
      </c>
      <c r="AJ5" s="153"/>
      <c r="AO5" s="35">
        <f>IF(L5&gt;M5,1,0)</f>
        <v>0</v>
      </c>
    </row>
    <row r="6" spans="1:41" s="153" customFormat="1" ht="31.5" customHeight="1" x14ac:dyDescent="0.85">
      <c r="A6" s="313">
        <v>127</v>
      </c>
      <c r="B6" s="153">
        <v>11130</v>
      </c>
      <c r="C6" s="149">
        <v>127</v>
      </c>
      <c r="D6" s="356">
        <v>2</v>
      </c>
      <c r="E6" s="357" t="s">
        <v>651</v>
      </c>
      <c r="F6" s="358" t="s">
        <v>24</v>
      </c>
      <c r="G6" s="359" t="s">
        <v>104</v>
      </c>
      <c r="H6" s="360">
        <v>91.433333333333337</v>
      </c>
      <c r="I6" s="356">
        <v>42586215.585185997</v>
      </c>
      <c r="J6" s="361">
        <v>91437599</v>
      </c>
      <c r="K6" s="362">
        <v>0.65101044248099826</v>
      </c>
      <c r="L6" s="360">
        <v>15169033</v>
      </c>
      <c r="M6" s="360">
        <v>0</v>
      </c>
      <c r="N6" s="360">
        <v>6027912</v>
      </c>
      <c r="O6" s="360">
        <v>110941674.73323999</v>
      </c>
      <c r="P6" s="360">
        <v>86831502.730096996</v>
      </c>
      <c r="Q6" s="360">
        <f t="shared" ref="Q6:Q50" si="5">O6-P6</f>
        <v>24110172.003142998</v>
      </c>
      <c r="R6" s="360">
        <v>36268293.646121003</v>
      </c>
      <c r="S6" s="360">
        <v>22401644.543297</v>
      </c>
      <c r="T6" s="360">
        <f t="shared" ref="T6:T50" si="6">R6-S6</f>
        <v>13866649.102824003</v>
      </c>
      <c r="U6" s="363" t="e">
        <f>VLOOKUP(B6,#REF!,13,0)</f>
        <v>#REF!</v>
      </c>
      <c r="V6" s="363" t="e">
        <f>VLOOKUP(B6,#REF!,14,0)</f>
        <v>#REF!</v>
      </c>
      <c r="W6" s="363" t="e">
        <f>VLOOKUP(B6,#REF!,15,0)</f>
        <v>#REF!</v>
      </c>
      <c r="X6" s="299">
        <v>11130</v>
      </c>
      <c r="Y6" s="313"/>
      <c r="Z6" s="313"/>
      <c r="AA6" s="313"/>
      <c r="AB6" s="235" t="e">
        <f t="shared" si="2"/>
        <v>#REF!</v>
      </c>
      <c r="AC6" s="235" t="e">
        <f t="shared" si="3"/>
        <v>#REF!</v>
      </c>
      <c r="AD6" s="235" t="e">
        <f t="shared" si="4"/>
        <v>#REF!</v>
      </c>
      <c r="AE6" s="313"/>
      <c r="AF6" s="313"/>
      <c r="AG6" s="313"/>
      <c r="AH6" s="313"/>
      <c r="AI6" s="301">
        <v>14560853</v>
      </c>
      <c r="AJ6" s="313"/>
      <c r="AL6" s="35"/>
      <c r="AO6" s="35">
        <f t="shared" ref="AO6:AO46" si="7">IF(L6&gt;M6,1,0)</f>
        <v>1</v>
      </c>
    </row>
    <row r="7" spans="1:41" s="313" customFormat="1" ht="36.75" x14ac:dyDescent="0.85">
      <c r="A7" s="153">
        <v>171</v>
      </c>
      <c r="B7" s="153">
        <v>11281</v>
      </c>
      <c r="C7" s="312">
        <v>171</v>
      </c>
      <c r="D7" s="151">
        <v>3</v>
      </c>
      <c r="E7" s="348" t="s">
        <v>652</v>
      </c>
      <c r="F7" s="349" t="s">
        <v>318</v>
      </c>
      <c r="G7" s="152" t="s">
        <v>159</v>
      </c>
      <c r="H7" s="350">
        <v>72.733333333333334</v>
      </c>
      <c r="I7" s="351">
        <v>174961.62613399999</v>
      </c>
      <c r="J7" s="352">
        <v>1114027</v>
      </c>
      <c r="K7" s="353">
        <v>0.16841662779816668</v>
      </c>
      <c r="L7" s="350">
        <v>132306</v>
      </c>
      <c r="M7" s="350">
        <v>200000</v>
      </c>
      <c r="N7" s="350">
        <v>8420081</v>
      </c>
      <c r="O7" s="350">
        <v>11938985.529673001</v>
      </c>
      <c r="P7" s="350">
        <v>11863806.769472999</v>
      </c>
      <c r="Q7" s="350">
        <f t="shared" si="5"/>
        <v>75178.760200001299</v>
      </c>
      <c r="R7" s="350">
        <v>1724735.1226290001</v>
      </c>
      <c r="S7" s="350">
        <v>1707117.6130609999</v>
      </c>
      <c r="T7" s="350">
        <f t="shared" si="6"/>
        <v>17617.509568000212</v>
      </c>
      <c r="U7" s="354" t="e">
        <f>VLOOKUP(B7,#REF!,13,0)</f>
        <v>#REF!</v>
      </c>
      <c r="V7" s="354" t="e">
        <f>VLOOKUP(B7,#REF!,14,0)</f>
        <v>#REF!</v>
      </c>
      <c r="W7" s="354" t="e">
        <f>VLOOKUP(B7,#REF!,15,0)</f>
        <v>#REF!</v>
      </c>
      <c r="X7" s="299">
        <v>11281</v>
      </c>
      <c r="Y7" s="153"/>
      <c r="Z7" s="153"/>
      <c r="AA7" s="153"/>
      <c r="AB7" s="235" t="e">
        <f t="shared" si="2"/>
        <v>#REF!</v>
      </c>
      <c r="AC7" s="235" t="e">
        <f t="shared" si="3"/>
        <v>#REF!</v>
      </c>
      <c r="AD7" s="235" t="e">
        <f t="shared" si="4"/>
        <v>#REF!</v>
      </c>
      <c r="AE7" s="153"/>
      <c r="AF7" s="153"/>
      <c r="AG7" s="153"/>
      <c r="AH7" s="153"/>
      <c r="AI7" s="301">
        <v>36309</v>
      </c>
      <c r="AJ7" s="153"/>
      <c r="AL7" s="35"/>
      <c r="AO7" s="35">
        <f t="shared" si="7"/>
        <v>0</v>
      </c>
    </row>
    <row r="8" spans="1:41" s="153" customFormat="1" ht="31.5" customHeight="1" x14ac:dyDescent="0.85">
      <c r="A8" s="313">
        <v>186</v>
      </c>
      <c r="B8" s="153">
        <v>11287</v>
      </c>
      <c r="C8" s="149">
        <v>186</v>
      </c>
      <c r="D8" s="356">
        <v>4</v>
      </c>
      <c r="E8" s="357" t="s">
        <v>653</v>
      </c>
      <c r="F8" s="358" t="s">
        <v>246</v>
      </c>
      <c r="G8" s="359" t="s">
        <v>184</v>
      </c>
      <c r="H8" s="360">
        <v>72.066666666666663</v>
      </c>
      <c r="I8" s="356">
        <v>136806</v>
      </c>
      <c r="J8" s="361">
        <v>5954414</v>
      </c>
      <c r="K8" s="362">
        <v>0.97758811015733471</v>
      </c>
      <c r="L8" s="360">
        <v>1907577</v>
      </c>
      <c r="M8" s="360">
        <v>2000000</v>
      </c>
      <c r="N8" s="360">
        <v>3344488</v>
      </c>
      <c r="O8" s="360">
        <v>0</v>
      </c>
      <c r="P8" s="360">
        <v>0</v>
      </c>
      <c r="Q8" s="360">
        <f t="shared" si="5"/>
        <v>0</v>
      </c>
      <c r="R8" s="360">
        <v>0</v>
      </c>
      <c r="S8" s="360">
        <v>0</v>
      </c>
      <c r="T8" s="360">
        <f t="shared" si="6"/>
        <v>0</v>
      </c>
      <c r="U8" s="363" t="e">
        <f>VLOOKUP(B8,#REF!,13,0)</f>
        <v>#REF!</v>
      </c>
      <c r="V8" s="363" t="e">
        <f>VLOOKUP(B8,#REF!,14,0)</f>
        <v>#REF!</v>
      </c>
      <c r="W8" s="363" t="e">
        <f>VLOOKUP(B8,#REF!,15,0)</f>
        <v>#REF!</v>
      </c>
      <c r="X8" s="299">
        <v>11287</v>
      </c>
      <c r="Y8" s="313"/>
      <c r="Z8" s="313"/>
      <c r="AA8" s="313"/>
      <c r="AB8" s="235" t="e">
        <f t="shared" si="2"/>
        <v>#REF!</v>
      </c>
      <c r="AC8" s="235" t="e">
        <f t="shared" si="3"/>
        <v>#REF!</v>
      </c>
      <c r="AD8" s="235" t="e">
        <f t="shared" si="4"/>
        <v>#REF!</v>
      </c>
      <c r="AE8" s="313"/>
      <c r="AF8" s="313"/>
      <c r="AG8" s="313"/>
      <c r="AH8" s="313"/>
      <c r="AI8" s="301">
        <v>736566</v>
      </c>
      <c r="AJ8" s="313"/>
      <c r="AL8" s="35"/>
      <c r="AO8" s="35">
        <f t="shared" si="7"/>
        <v>0</v>
      </c>
    </row>
    <row r="9" spans="1:41" s="313" customFormat="1" ht="36.75" x14ac:dyDescent="0.85">
      <c r="A9" s="313">
        <v>176</v>
      </c>
      <c r="B9" s="153">
        <v>11286</v>
      </c>
      <c r="C9" s="149">
        <v>176</v>
      </c>
      <c r="D9" s="151">
        <v>5</v>
      </c>
      <c r="E9" s="348" t="s">
        <v>654</v>
      </c>
      <c r="F9" s="349" t="s">
        <v>247</v>
      </c>
      <c r="G9" s="152" t="s">
        <v>183</v>
      </c>
      <c r="H9" s="350">
        <v>71.933333333333337</v>
      </c>
      <c r="I9" s="351">
        <v>155809</v>
      </c>
      <c r="J9" s="352">
        <v>10156766</v>
      </c>
      <c r="K9" s="353">
        <v>0.84</v>
      </c>
      <c r="L9" s="350">
        <v>3022185</v>
      </c>
      <c r="M9" s="350">
        <v>12000000</v>
      </c>
      <c r="N9" s="350">
        <v>3360736</v>
      </c>
      <c r="O9" s="350">
        <v>9970766.0252579991</v>
      </c>
      <c r="P9" s="350">
        <v>8045938.4195219995</v>
      </c>
      <c r="Q9" s="350">
        <f t="shared" si="5"/>
        <v>1924827.6057359995</v>
      </c>
      <c r="R9" s="350">
        <v>1388477.27425</v>
      </c>
      <c r="S9" s="350">
        <v>849805.97833800002</v>
      </c>
      <c r="T9" s="350">
        <f t="shared" si="6"/>
        <v>538671.295912</v>
      </c>
      <c r="U9" s="354" t="e">
        <f>VLOOKUP(B9,#REF!,13,0)</f>
        <v>#REF!</v>
      </c>
      <c r="V9" s="354" t="e">
        <f>VLOOKUP(B9,#REF!,14,0)</f>
        <v>#REF!</v>
      </c>
      <c r="W9" s="354" t="e">
        <f>VLOOKUP(B9,#REF!,15,0)</f>
        <v>#REF!</v>
      </c>
      <c r="X9" s="299">
        <v>11286</v>
      </c>
      <c r="AB9" s="235" t="e">
        <f t="shared" si="2"/>
        <v>#REF!</v>
      </c>
      <c r="AC9" s="235" t="e">
        <f t="shared" si="3"/>
        <v>#REF!</v>
      </c>
      <c r="AD9" s="235" t="e">
        <f t="shared" si="4"/>
        <v>#REF!</v>
      </c>
      <c r="AI9" s="301">
        <v>469636</v>
      </c>
      <c r="AL9" s="35"/>
      <c r="AO9" s="35">
        <f t="shared" si="7"/>
        <v>0</v>
      </c>
    </row>
    <row r="10" spans="1:41" s="153" customFormat="1" ht="31.5" customHeight="1" x14ac:dyDescent="0.85">
      <c r="A10" s="153">
        <v>187</v>
      </c>
      <c r="B10" s="153">
        <v>11295</v>
      </c>
      <c r="C10" s="312">
        <v>187</v>
      </c>
      <c r="D10" s="356">
        <v>6</v>
      </c>
      <c r="E10" s="357" t="s">
        <v>655</v>
      </c>
      <c r="F10" s="358" t="s">
        <v>248</v>
      </c>
      <c r="G10" s="359" t="s">
        <v>182</v>
      </c>
      <c r="H10" s="360">
        <v>70.833333333333329</v>
      </c>
      <c r="I10" s="356">
        <v>5103287.2914450001</v>
      </c>
      <c r="J10" s="361">
        <v>22508267</v>
      </c>
      <c r="K10" s="362">
        <v>0.96697020371367071</v>
      </c>
      <c r="L10" s="360">
        <v>1411977</v>
      </c>
      <c r="M10" s="360">
        <v>5000000</v>
      </c>
      <c r="N10" s="360">
        <v>15940958</v>
      </c>
      <c r="O10" s="360">
        <v>1334576.5900709999</v>
      </c>
      <c r="P10" s="360">
        <v>1855747.858609</v>
      </c>
      <c r="Q10" s="360">
        <f t="shared" si="5"/>
        <v>-521171.26853800006</v>
      </c>
      <c r="R10" s="360">
        <v>355650.34948400001</v>
      </c>
      <c r="S10" s="360">
        <v>185807.20817299999</v>
      </c>
      <c r="T10" s="360">
        <f t="shared" si="6"/>
        <v>169843.14131100001</v>
      </c>
      <c r="U10" s="363" t="e">
        <f>VLOOKUP(B10,#REF!,13,0)</f>
        <v>#REF!</v>
      </c>
      <c r="V10" s="363" t="e">
        <f>VLOOKUP(B10,#REF!,14,0)</f>
        <v>#REF!</v>
      </c>
      <c r="W10" s="363" t="e">
        <f>VLOOKUP(B10,#REF!,15,0)</f>
        <v>#REF!</v>
      </c>
      <c r="X10" s="299">
        <v>11295</v>
      </c>
      <c r="AB10" s="235" t="e">
        <f t="shared" si="2"/>
        <v>#REF!</v>
      </c>
      <c r="AC10" s="235" t="e">
        <f t="shared" si="3"/>
        <v>#REF!</v>
      </c>
      <c r="AD10" s="235" t="e">
        <f t="shared" si="4"/>
        <v>#REF!</v>
      </c>
      <c r="AI10" s="301">
        <v>2915069</v>
      </c>
      <c r="AL10" s="35"/>
      <c r="AO10" s="35">
        <f t="shared" si="7"/>
        <v>0</v>
      </c>
    </row>
    <row r="11" spans="1:41" s="313" customFormat="1" ht="36.75" x14ac:dyDescent="0.85">
      <c r="A11" s="313">
        <v>188</v>
      </c>
      <c r="B11" s="153">
        <v>11306</v>
      </c>
      <c r="C11" s="149">
        <v>188</v>
      </c>
      <c r="D11" s="151">
        <v>7</v>
      </c>
      <c r="E11" s="348" t="s">
        <v>656</v>
      </c>
      <c r="F11" s="349" t="s">
        <v>323</v>
      </c>
      <c r="G11" s="152" t="s">
        <v>181</v>
      </c>
      <c r="H11" s="350">
        <v>68.166666666666671</v>
      </c>
      <c r="I11" s="351">
        <v>236752</v>
      </c>
      <c r="J11" s="352">
        <v>261659</v>
      </c>
      <c r="K11" s="353">
        <v>6.0550555475954601E-2</v>
      </c>
      <c r="L11" s="350">
        <v>237545</v>
      </c>
      <c r="M11" s="350">
        <v>2000000</v>
      </c>
      <c r="N11" s="350">
        <v>1101513</v>
      </c>
      <c r="O11" s="350">
        <v>176360.84982599999</v>
      </c>
      <c r="P11" s="350">
        <v>178049.66136599999</v>
      </c>
      <c r="Q11" s="350">
        <f t="shared" si="5"/>
        <v>-1688.8115399999951</v>
      </c>
      <c r="R11" s="350">
        <v>6110.2925260000002</v>
      </c>
      <c r="S11" s="350">
        <v>2504</v>
      </c>
      <c r="T11" s="350">
        <f t="shared" si="6"/>
        <v>3606.2925260000002</v>
      </c>
      <c r="U11" s="354" t="e">
        <f>VLOOKUP(B11,#REF!,13,0)</f>
        <v>#REF!</v>
      </c>
      <c r="V11" s="354" t="e">
        <f>VLOOKUP(B11,#REF!,14,0)</f>
        <v>#REF!</v>
      </c>
      <c r="W11" s="354" t="e">
        <f>VLOOKUP(B11,#REF!,15,0)</f>
        <v>#REF!</v>
      </c>
      <c r="X11" s="299">
        <v>11306</v>
      </c>
      <c r="AB11" s="235" t="e">
        <f t="shared" si="2"/>
        <v>#REF!</v>
      </c>
      <c r="AC11" s="235" t="e">
        <f t="shared" si="3"/>
        <v>#REF!</v>
      </c>
      <c r="AD11" s="235" t="e">
        <f t="shared" si="4"/>
        <v>#REF!</v>
      </c>
      <c r="AI11" s="301">
        <v>7079</v>
      </c>
      <c r="AL11" s="35"/>
      <c r="AO11" s="35">
        <f t="shared" si="7"/>
        <v>0</v>
      </c>
    </row>
    <row r="12" spans="1:41" s="153" customFormat="1" ht="31.5" customHeight="1" x14ac:dyDescent="0.85">
      <c r="A12" s="153">
        <v>189</v>
      </c>
      <c r="B12" s="153">
        <v>11318</v>
      </c>
      <c r="C12" s="312">
        <v>189</v>
      </c>
      <c r="D12" s="356">
        <v>8</v>
      </c>
      <c r="E12" s="357" t="s">
        <v>657</v>
      </c>
      <c r="F12" s="358" t="s">
        <v>289</v>
      </c>
      <c r="G12" s="359" t="s">
        <v>180</v>
      </c>
      <c r="H12" s="360">
        <v>66.566666666666663</v>
      </c>
      <c r="I12" s="356">
        <v>253987.81917800001</v>
      </c>
      <c r="J12" s="361">
        <v>460620</v>
      </c>
      <c r="K12" s="362">
        <v>0.98916616107324362</v>
      </c>
      <c r="L12" s="360">
        <v>84020</v>
      </c>
      <c r="M12" s="360">
        <v>500000</v>
      </c>
      <c r="N12" s="360">
        <v>5482271</v>
      </c>
      <c r="O12" s="360">
        <v>1791084.875885</v>
      </c>
      <c r="P12" s="360">
        <v>1702949.6317110001</v>
      </c>
      <c r="Q12" s="360">
        <f t="shared" si="5"/>
        <v>88135.244173999876</v>
      </c>
      <c r="R12" s="360">
        <v>12675.322469999999</v>
      </c>
      <c r="S12" s="360">
        <v>38754.476513000001</v>
      </c>
      <c r="T12" s="360">
        <f t="shared" si="6"/>
        <v>-26079.154043000002</v>
      </c>
      <c r="U12" s="363" t="e">
        <f>VLOOKUP(B12,#REF!,13,0)</f>
        <v>#REF!</v>
      </c>
      <c r="V12" s="363" t="e">
        <f>VLOOKUP(B12,#REF!,14,0)</f>
        <v>#REF!</v>
      </c>
      <c r="W12" s="363" t="e">
        <f>VLOOKUP(B12,#REF!,15,0)</f>
        <v>#REF!</v>
      </c>
      <c r="X12" s="299">
        <v>11318</v>
      </c>
      <c r="AB12" s="235" t="e">
        <f t="shared" si="2"/>
        <v>#REF!</v>
      </c>
      <c r="AC12" s="235" t="e">
        <f t="shared" si="3"/>
        <v>#REF!</v>
      </c>
      <c r="AD12" s="235" t="e">
        <f t="shared" si="4"/>
        <v>#REF!</v>
      </c>
      <c r="AI12" s="301">
        <v>154236</v>
      </c>
      <c r="AL12" s="35"/>
      <c r="AO12" s="35">
        <f t="shared" si="7"/>
        <v>0</v>
      </c>
    </row>
    <row r="13" spans="1:41" s="313" customFormat="1" ht="36.75" x14ac:dyDescent="0.85">
      <c r="A13" s="313">
        <v>190</v>
      </c>
      <c r="B13" s="153">
        <v>11316</v>
      </c>
      <c r="C13" s="149">
        <v>190</v>
      </c>
      <c r="D13" s="151">
        <v>9</v>
      </c>
      <c r="E13" s="348" t="s">
        <v>658</v>
      </c>
      <c r="F13" s="349" t="s">
        <v>307</v>
      </c>
      <c r="G13" s="152" t="s">
        <v>179</v>
      </c>
      <c r="H13" s="350">
        <v>65.8</v>
      </c>
      <c r="I13" s="351">
        <v>360238.35078699997</v>
      </c>
      <c r="J13" s="352">
        <v>433902</v>
      </c>
      <c r="K13" s="353">
        <v>0.97</v>
      </c>
      <c r="L13" s="350">
        <v>94346</v>
      </c>
      <c r="M13" s="350">
        <v>600000</v>
      </c>
      <c r="N13" s="350">
        <v>4599051</v>
      </c>
      <c r="O13" s="350">
        <v>4253473.3279680004</v>
      </c>
      <c r="P13" s="350">
        <v>3904529.4361339998</v>
      </c>
      <c r="Q13" s="350">
        <f t="shared" si="5"/>
        <v>348943.89183400059</v>
      </c>
      <c r="R13" s="350">
        <v>566296.67599400005</v>
      </c>
      <c r="S13" s="350">
        <v>404292.523858</v>
      </c>
      <c r="T13" s="350">
        <f t="shared" si="6"/>
        <v>162004.15213600005</v>
      </c>
      <c r="U13" s="354" t="e">
        <f>VLOOKUP(B13,#REF!,13,0)</f>
        <v>#REF!</v>
      </c>
      <c r="V13" s="354" t="e">
        <f>VLOOKUP(B13,#REF!,14,0)</f>
        <v>#REF!</v>
      </c>
      <c r="W13" s="354" t="e">
        <f>VLOOKUP(B13,#REF!,15,0)</f>
        <v>#REF!</v>
      </c>
      <c r="X13" s="299">
        <v>11316</v>
      </c>
      <c r="AB13" s="235" t="e">
        <f t="shared" si="2"/>
        <v>#REF!</v>
      </c>
      <c r="AC13" s="235" t="e">
        <f t="shared" si="3"/>
        <v>#REF!</v>
      </c>
      <c r="AD13" s="235" t="e">
        <f t="shared" si="4"/>
        <v>#REF!</v>
      </c>
      <c r="AI13" s="301">
        <v>120930</v>
      </c>
      <c r="AL13" s="35"/>
      <c r="AO13" s="35">
        <f t="shared" si="7"/>
        <v>0</v>
      </c>
    </row>
    <row r="14" spans="1:41" s="153" customFormat="1" ht="31.5" customHeight="1" x14ac:dyDescent="0.85">
      <c r="A14" s="153">
        <v>192</v>
      </c>
      <c r="B14" s="153">
        <v>11324</v>
      </c>
      <c r="C14" s="312">
        <v>192</v>
      </c>
      <c r="D14" s="356">
        <v>10</v>
      </c>
      <c r="E14" s="357" t="s">
        <v>659</v>
      </c>
      <c r="F14" s="358" t="s">
        <v>249</v>
      </c>
      <c r="G14" s="359" t="s">
        <v>188</v>
      </c>
      <c r="H14" s="360">
        <v>64.433333333333337</v>
      </c>
      <c r="I14" s="356">
        <v>301701.967596</v>
      </c>
      <c r="J14" s="361">
        <v>421722</v>
      </c>
      <c r="K14" s="362">
        <v>0.81051115717913003</v>
      </c>
      <c r="L14" s="360">
        <v>50002</v>
      </c>
      <c r="M14" s="360">
        <v>500000</v>
      </c>
      <c r="N14" s="360">
        <v>8434102</v>
      </c>
      <c r="O14" s="360">
        <v>4710468.605002</v>
      </c>
      <c r="P14" s="360">
        <v>4675466.8197809998</v>
      </c>
      <c r="Q14" s="360">
        <f t="shared" si="5"/>
        <v>35001.785221000202</v>
      </c>
      <c r="R14" s="360">
        <v>432618.60570199997</v>
      </c>
      <c r="S14" s="360">
        <v>257963.78855999999</v>
      </c>
      <c r="T14" s="360">
        <f t="shared" si="6"/>
        <v>174654.81714199999</v>
      </c>
      <c r="U14" s="363" t="e">
        <f>VLOOKUP(B14,#REF!,13,0)</f>
        <v>#REF!</v>
      </c>
      <c r="V14" s="363" t="e">
        <f>VLOOKUP(B14,#REF!,14,0)</f>
        <v>#REF!</v>
      </c>
      <c r="W14" s="363" t="e">
        <f>VLOOKUP(B14,#REF!,15,0)</f>
        <v>#REF!</v>
      </c>
      <c r="X14" s="299">
        <v>11324</v>
      </c>
      <c r="AB14" s="235" t="e">
        <f t="shared" si="2"/>
        <v>#REF!</v>
      </c>
      <c r="AC14" s="235" t="e">
        <f t="shared" si="3"/>
        <v>#REF!</v>
      </c>
      <c r="AD14" s="235" t="e">
        <f t="shared" si="4"/>
        <v>#REF!</v>
      </c>
      <c r="AI14" s="301">
        <v>152317</v>
      </c>
      <c r="AL14" s="35"/>
      <c r="AO14" s="35">
        <f t="shared" si="7"/>
        <v>0</v>
      </c>
    </row>
    <row r="15" spans="1:41" s="313" customFormat="1" ht="36.75" x14ac:dyDescent="0.85">
      <c r="A15" s="313">
        <v>193</v>
      </c>
      <c r="B15" s="153">
        <v>11329</v>
      </c>
      <c r="C15" s="149">
        <v>193</v>
      </c>
      <c r="D15" s="151">
        <v>11</v>
      </c>
      <c r="E15" s="348" t="s">
        <v>660</v>
      </c>
      <c r="F15" s="349" t="s">
        <v>323</v>
      </c>
      <c r="G15" s="152" t="s">
        <v>195</v>
      </c>
      <c r="H15" s="350">
        <v>64.2</v>
      </c>
      <c r="I15" s="351">
        <v>327863.87650999997</v>
      </c>
      <c r="J15" s="352">
        <v>436955</v>
      </c>
      <c r="K15" s="353">
        <v>0.99201070967403804</v>
      </c>
      <c r="L15" s="350">
        <v>96453</v>
      </c>
      <c r="M15" s="350">
        <v>800000</v>
      </c>
      <c r="N15" s="350">
        <v>4530232</v>
      </c>
      <c r="O15" s="350">
        <v>985698.39676699997</v>
      </c>
      <c r="P15" s="350">
        <v>929949.46073299996</v>
      </c>
      <c r="Q15" s="350">
        <f t="shared" si="5"/>
        <v>55748.936034000013</v>
      </c>
      <c r="R15" s="350">
        <v>0</v>
      </c>
      <c r="S15" s="350">
        <v>37304.177770000002</v>
      </c>
      <c r="T15" s="350">
        <f t="shared" si="6"/>
        <v>-37304.177770000002</v>
      </c>
      <c r="U15" s="354" t="e">
        <f>VLOOKUP(B15,#REF!,13,0)</f>
        <v>#REF!</v>
      </c>
      <c r="V15" s="354" t="e">
        <f>VLOOKUP(B15,#REF!,14,0)</f>
        <v>#REF!</v>
      </c>
      <c r="W15" s="354" t="e">
        <f>VLOOKUP(B15,#REF!,15,0)</f>
        <v>#REF!</v>
      </c>
      <c r="X15" s="299">
        <v>11329</v>
      </c>
      <c r="AB15" s="235" t="e">
        <f t="shared" si="2"/>
        <v>#REF!</v>
      </c>
      <c r="AC15" s="235" t="e">
        <f t="shared" si="3"/>
        <v>#REF!</v>
      </c>
      <c r="AD15" s="235" t="e">
        <f t="shared" si="4"/>
        <v>#REF!</v>
      </c>
      <c r="AI15" s="301">
        <v>248847</v>
      </c>
      <c r="AL15" s="35"/>
      <c r="AO15" s="35">
        <f t="shared" si="7"/>
        <v>0</v>
      </c>
    </row>
    <row r="16" spans="1:41" s="153" customFormat="1" ht="31.5" customHeight="1" x14ac:dyDescent="0.85">
      <c r="A16" s="153">
        <v>199</v>
      </c>
      <c r="B16" s="153">
        <v>11339</v>
      </c>
      <c r="C16" s="312">
        <v>199</v>
      </c>
      <c r="D16" s="356">
        <v>12</v>
      </c>
      <c r="E16" s="357" t="s">
        <v>661</v>
      </c>
      <c r="F16" s="358" t="s">
        <v>190</v>
      </c>
      <c r="G16" s="359" t="s">
        <v>199</v>
      </c>
      <c r="H16" s="360">
        <v>63.2</v>
      </c>
      <c r="I16" s="356">
        <v>2137378.1269860002</v>
      </c>
      <c r="J16" s="361">
        <v>3697088</v>
      </c>
      <c r="K16" s="362">
        <v>0.69795504613034087</v>
      </c>
      <c r="L16" s="360">
        <v>1296407</v>
      </c>
      <c r="M16" s="360">
        <v>2000000</v>
      </c>
      <c r="N16" s="360">
        <v>2851795</v>
      </c>
      <c r="O16" s="360">
        <v>5335785.1106519997</v>
      </c>
      <c r="P16" s="360">
        <v>4940035.6316820001</v>
      </c>
      <c r="Q16" s="360">
        <f t="shared" si="5"/>
        <v>395749.47896999959</v>
      </c>
      <c r="R16" s="360">
        <v>856935.44575399999</v>
      </c>
      <c r="S16" s="360">
        <v>273065.47238300001</v>
      </c>
      <c r="T16" s="360">
        <f t="shared" si="6"/>
        <v>583869.97337100003</v>
      </c>
      <c r="U16" s="363" t="e">
        <f>VLOOKUP(B16,#REF!,13,0)</f>
        <v>#REF!</v>
      </c>
      <c r="V16" s="363" t="e">
        <f>VLOOKUP(B16,#REF!,14,0)</f>
        <v>#REF!</v>
      </c>
      <c r="W16" s="363" t="e">
        <f>VLOOKUP(B16,#REF!,15,0)</f>
        <v>#REF!</v>
      </c>
      <c r="X16" s="299">
        <v>11339</v>
      </c>
      <c r="AB16" s="235" t="e">
        <f t="shared" si="2"/>
        <v>#REF!</v>
      </c>
      <c r="AC16" s="235" t="e">
        <f t="shared" si="3"/>
        <v>#REF!</v>
      </c>
      <c r="AD16" s="235" t="e">
        <f t="shared" si="4"/>
        <v>#REF!</v>
      </c>
      <c r="AI16" s="301">
        <v>428271</v>
      </c>
      <c r="AL16" s="35"/>
      <c r="AO16" s="35">
        <f t="shared" si="7"/>
        <v>0</v>
      </c>
    </row>
    <row r="17" spans="1:41" s="313" customFormat="1" ht="36.75" x14ac:dyDescent="0.85">
      <c r="A17" s="313">
        <v>200</v>
      </c>
      <c r="B17" s="153">
        <v>11346</v>
      </c>
      <c r="C17" s="149">
        <v>200</v>
      </c>
      <c r="D17" s="151">
        <v>13</v>
      </c>
      <c r="E17" s="348" t="s">
        <v>662</v>
      </c>
      <c r="F17" s="349" t="s">
        <v>250</v>
      </c>
      <c r="G17" s="152" t="s">
        <v>200</v>
      </c>
      <c r="H17" s="350">
        <v>62.266666666666666</v>
      </c>
      <c r="I17" s="351">
        <v>1414590</v>
      </c>
      <c r="J17" s="352">
        <v>2232365</v>
      </c>
      <c r="K17" s="353">
        <v>0.97806421472451577</v>
      </c>
      <c r="L17" s="350">
        <v>200000</v>
      </c>
      <c r="M17" s="350">
        <v>2000000</v>
      </c>
      <c r="N17" s="350">
        <v>11161824</v>
      </c>
      <c r="O17" s="350">
        <v>7224866.8158769999</v>
      </c>
      <c r="P17" s="350">
        <v>7134505.6782560004</v>
      </c>
      <c r="Q17" s="350">
        <f t="shared" si="5"/>
        <v>90361.137620999478</v>
      </c>
      <c r="R17" s="350">
        <v>471451.74931500002</v>
      </c>
      <c r="S17" s="350">
        <v>480082.325786</v>
      </c>
      <c r="T17" s="350">
        <f t="shared" si="6"/>
        <v>-8630.5764709999785</v>
      </c>
      <c r="U17" s="354" t="e">
        <f>VLOOKUP(B17,#REF!,13,0)</f>
        <v>#REF!</v>
      </c>
      <c r="V17" s="354" t="e">
        <f>VLOOKUP(B17,#REF!,14,0)</f>
        <v>#REF!</v>
      </c>
      <c r="W17" s="354" t="e">
        <f>VLOOKUP(B17,#REF!,15,0)</f>
        <v>#REF!</v>
      </c>
      <c r="X17" s="299">
        <v>11346</v>
      </c>
      <c r="AB17" s="235" t="e">
        <f t="shared" si="2"/>
        <v>#REF!</v>
      </c>
      <c r="AC17" s="235" t="e">
        <f t="shared" si="3"/>
        <v>#REF!</v>
      </c>
      <c r="AD17" s="235" t="e">
        <f t="shared" si="4"/>
        <v>#REF!</v>
      </c>
      <c r="AI17" s="301">
        <v>599620</v>
      </c>
      <c r="AL17" s="35"/>
      <c r="AO17" s="35">
        <f t="shared" si="7"/>
        <v>0</v>
      </c>
    </row>
    <row r="18" spans="1:41" s="153" customFormat="1" ht="31.5" customHeight="1" x14ac:dyDescent="0.85">
      <c r="A18" s="313">
        <v>202</v>
      </c>
      <c r="B18" s="153">
        <v>11365</v>
      </c>
      <c r="C18" s="149">
        <v>202</v>
      </c>
      <c r="D18" s="356">
        <v>14</v>
      </c>
      <c r="E18" s="357" t="s">
        <v>663</v>
      </c>
      <c r="F18" s="358" t="s">
        <v>71</v>
      </c>
      <c r="G18" s="359" t="s">
        <v>206</v>
      </c>
      <c r="H18" s="360">
        <v>61.333333333333329</v>
      </c>
      <c r="I18" s="356">
        <v>705451.64483899996</v>
      </c>
      <c r="J18" s="361">
        <v>1759526</v>
      </c>
      <c r="K18" s="362">
        <v>0.88471136355542257</v>
      </c>
      <c r="L18" s="360">
        <v>216085</v>
      </c>
      <c r="M18" s="360">
        <v>700000</v>
      </c>
      <c r="N18" s="360">
        <v>8142751</v>
      </c>
      <c r="O18" s="360">
        <v>1271225.1138299999</v>
      </c>
      <c r="P18" s="360">
        <v>911167.53633100004</v>
      </c>
      <c r="Q18" s="360">
        <f t="shared" si="5"/>
        <v>360057.57749899989</v>
      </c>
      <c r="R18" s="360">
        <v>573193.91100800002</v>
      </c>
      <c r="S18" s="360">
        <v>76975</v>
      </c>
      <c r="T18" s="360">
        <f t="shared" si="6"/>
        <v>496218.91100800002</v>
      </c>
      <c r="U18" s="363" t="e">
        <f>VLOOKUP(B18,#REF!,13,0)</f>
        <v>#REF!</v>
      </c>
      <c r="V18" s="363" t="e">
        <f>VLOOKUP(B18,#REF!,14,0)</f>
        <v>#REF!</v>
      </c>
      <c r="W18" s="363" t="e">
        <f>VLOOKUP(B18,#REF!,15,0)</f>
        <v>#REF!</v>
      </c>
      <c r="X18" s="299">
        <v>11365</v>
      </c>
      <c r="Y18" s="313"/>
      <c r="Z18" s="313"/>
      <c r="AA18" s="313"/>
      <c r="AB18" s="235" t="e">
        <f t="shared" si="2"/>
        <v>#REF!</v>
      </c>
      <c r="AC18" s="235" t="e">
        <f t="shared" si="3"/>
        <v>#REF!</v>
      </c>
      <c r="AD18" s="235" t="e">
        <f t="shared" si="4"/>
        <v>#REF!</v>
      </c>
      <c r="AE18" s="313"/>
      <c r="AF18" s="313"/>
      <c r="AG18" s="313"/>
      <c r="AH18" s="313"/>
      <c r="AI18" s="301">
        <v>309707</v>
      </c>
      <c r="AJ18" s="313"/>
      <c r="AL18" s="35"/>
      <c r="AO18" s="35">
        <f t="shared" si="7"/>
        <v>0</v>
      </c>
    </row>
    <row r="19" spans="1:41" s="313" customFormat="1" ht="36.75" x14ac:dyDescent="0.85">
      <c r="A19" s="153">
        <v>203</v>
      </c>
      <c r="B19" s="153">
        <v>11364</v>
      </c>
      <c r="C19" s="312">
        <v>203</v>
      </c>
      <c r="D19" s="151">
        <v>15</v>
      </c>
      <c r="E19" s="348" t="s">
        <v>664</v>
      </c>
      <c r="F19" s="349" t="s">
        <v>207</v>
      </c>
      <c r="G19" s="152" t="s">
        <v>205</v>
      </c>
      <c r="H19" s="350">
        <v>61.2</v>
      </c>
      <c r="I19" s="351">
        <v>8954677.5744969994</v>
      </c>
      <c r="J19" s="352">
        <v>55914685</v>
      </c>
      <c r="K19" s="353">
        <v>0.99995791010068702</v>
      </c>
      <c r="L19" s="350">
        <v>4218834</v>
      </c>
      <c r="M19" s="350">
        <v>4500000</v>
      </c>
      <c r="N19" s="350">
        <v>13253587</v>
      </c>
      <c r="O19" s="350">
        <v>25625261.052473001</v>
      </c>
      <c r="P19" s="350">
        <v>10615991.703942001</v>
      </c>
      <c r="Q19" s="350">
        <f t="shared" si="5"/>
        <v>15009269.348531</v>
      </c>
      <c r="R19" s="350">
        <v>7758690.6479420001</v>
      </c>
      <c r="S19" s="350">
        <v>54115</v>
      </c>
      <c r="T19" s="350">
        <f t="shared" si="6"/>
        <v>7704575.6479420001</v>
      </c>
      <c r="U19" s="354">
        <v>0</v>
      </c>
      <c r="V19" s="354">
        <v>0</v>
      </c>
      <c r="W19" s="354">
        <v>0</v>
      </c>
      <c r="X19" s="299">
        <v>11364</v>
      </c>
      <c r="Y19" s="153"/>
      <c r="Z19" s="153"/>
      <c r="AA19" s="153"/>
      <c r="AB19" s="235">
        <f t="shared" si="2"/>
        <v>0</v>
      </c>
      <c r="AC19" s="235">
        <f t="shared" si="3"/>
        <v>0</v>
      </c>
      <c r="AD19" s="235">
        <f t="shared" si="4"/>
        <v>0</v>
      </c>
      <c r="AE19" s="153"/>
      <c r="AF19" s="153"/>
      <c r="AG19" s="153"/>
      <c r="AH19" s="153"/>
      <c r="AI19" s="301">
        <v>6162983</v>
      </c>
      <c r="AJ19" s="153"/>
      <c r="AL19" s="35"/>
      <c r="AO19" s="35">
        <f t="shared" si="7"/>
        <v>0</v>
      </c>
    </row>
    <row r="20" spans="1:41" s="153" customFormat="1" ht="31.5" customHeight="1" x14ac:dyDescent="0.85">
      <c r="A20" s="153">
        <v>206</v>
      </c>
      <c r="B20" s="153">
        <v>11359</v>
      </c>
      <c r="C20" s="312">
        <v>206</v>
      </c>
      <c r="D20" s="356">
        <v>16</v>
      </c>
      <c r="E20" s="357" t="s">
        <v>665</v>
      </c>
      <c r="F20" s="358" t="s">
        <v>155</v>
      </c>
      <c r="G20" s="359" t="s">
        <v>205</v>
      </c>
      <c r="H20" s="360">
        <v>61.2</v>
      </c>
      <c r="I20" s="356">
        <v>2063201.4174299999</v>
      </c>
      <c r="J20" s="361">
        <v>3092991</v>
      </c>
      <c r="K20" s="362">
        <v>0.89433751497374692</v>
      </c>
      <c r="L20" s="360">
        <v>651201</v>
      </c>
      <c r="M20" s="360">
        <v>1344000</v>
      </c>
      <c r="N20" s="360">
        <v>4752707</v>
      </c>
      <c r="O20" s="360">
        <v>2581366.2447290001</v>
      </c>
      <c r="P20" s="360">
        <v>3375730.8953109998</v>
      </c>
      <c r="Q20" s="360">
        <f t="shared" si="5"/>
        <v>-794364.65058199968</v>
      </c>
      <c r="R20" s="360">
        <v>259401.39301100001</v>
      </c>
      <c r="S20" s="360">
        <v>308321.94702100003</v>
      </c>
      <c r="T20" s="360">
        <f t="shared" si="6"/>
        <v>-48920.554010000022</v>
      </c>
      <c r="U20" s="363" t="e">
        <f>VLOOKUP(B20,#REF!,13,0)</f>
        <v>#REF!</v>
      </c>
      <c r="V20" s="363" t="e">
        <f>VLOOKUP(B20,#REF!,14,0)</f>
        <v>#REF!</v>
      </c>
      <c r="W20" s="363" t="e">
        <f>VLOOKUP(B20,#REF!,15,0)</f>
        <v>#REF!</v>
      </c>
      <c r="X20" s="299">
        <v>11359</v>
      </c>
      <c r="AB20" s="235" t="e">
        <f t="shared" si="2"/>
        <v>#REF!</v>
      </c>
      <c r="AC20" s="235" t="e">
        <f t="shared" si="3"/>
        <v>#REF!</v>
      </c>
      <c r="AD20" s="235" t="e">
        <f t="shared" si="4"/>
        <v>#REF!</v>
      </c>
      <c r="AI20" s="301">
        <v>1148694</v>
      </c>
      <c r="AL20" s="35"/>
      <c r="AO20" s="35">
        <f t="shared" si="7"/>
        <v>0</v>
      </c>
    </row>
    <row r="21" spans="1:41" s="313" customFormat="1" ht="36.75" x14ac:dyDescent="0.85">
      <c r="A21" s="313">
        <v>216</v>
      </c>
      <c r="B21" s="153">
        <v>11386</v>
      </c>
      <c r="C21" s="149">
        <v>216</v>
      </c>
      <c r="D21" s="151">
        <v>17</v>
      </c>
      <c r="E21" s="348" t="s">
        <v>666</v>
      </c>
      <c r="F21" s="349" t="s">
        <v>289</v>
      </c>
      <c r="G21" s="152" t="s">
        <v>224</v>
      </c>
      <c r="H21" s="350">
        <v>58.1</v>
      </c>
      <c r="I21" s="351">
        <v>829173.82858199999</v>
      </c>
      <c r="J21" s="352">
        <v>945318</v>
      </c>
      <c r="K21" s="353">
        <v>7.3693243153936119E-2</v>
      </c>
      <c r="L21" s="350">
        <v>800396</v>
      </c>
      <c r="M21" s="350">
        <v>1000000</v>
      </c>
      <c r="N21" s="350">
        <v>1181063</v>
      </c>
      <c r="O21" s="350">
        <v>129665.17045799999</v>
      </c>
      <c r="P21" s="350">
        <v>83809.660174000004</v>
      </c>
      <c r="Q21" s="350">
        <f t="shared" si="5"/>
        <v>45855.510283999989</v>
      </c>
      <c r="R21" s="350">
        <v>26035.270668000001</v>
      </c>
      <c r="S21" s="350">
        <v>4766.0899170000002</v>
      </c>
      <c r="T21" s="350">
        <f t="shared" si="6"/>
        <v>21269.180751</v>
      </c>
      <c r="U21" s="354" t="e">
        <f>VLOOKUP(B21,#REF!,13,0)</f>
        <v>#REF!</v>
      </c>
      <c r="V21" s="354" t="e">
        <f>VLOOKUP(B21,#REF!,14,0)</f>
        <v>#REF!</v>
      </c>
      <c r="W21" s="354" t="e">
        <f>VLOOKUP(B21,#REF!,15,0)</f>
        <v>#REF!</v>
      </c>
      <c r="X21" s="299">
        <v>11386</v>
      </c>
      <c r="AB21" s="235" t="e">
        <f t="shared" si="2"/>
        <v>#REF!</v>
      </c>
      <c r="AC21" s="235" t="e">
        <f t="shared" si="3"/>
        <v>#REF!</v>
      </c>
      <c r="AD21" s="235" t="e">
        <f t="shared" si="4"/>
        <v>#REF!</v>
      </c>
      <c r="AI21" s="301">
        <v>0</v>
      </c>
      <c r="AL21" s="35"/>
      <c r="AO21" s="35">
        <f t="shared" si="7"/>
        <v>0</v>
      </c>
    </row>
    <row r="22" spans="1:41" s="153" customFormat="1" ht="31.5" customHeight="1" x14ac:dyDescent="0.85">
      <c r="A22" s="313">
        <v>221</v>
      </c>
      <c r="B22" s="153">
        <v>11410</v>
      </c>
      <c r="C22" s="149">
        <v>221</v>
      </c>
      <c r="D22" s="356">
        <v>18</v>
      </c>
      <c r="E22" s="357" t="s">
        <v>667</v>
      </c>
      <c r="F22" s="358" t="s">
        <v>21</v>
      </c>
      <c r="G22" s="359" t="s">
        <v>241</v>
      </c>
      <c r="H22" s="360">
        <v>54.6</v>
      </c>
      <c r="I22" s="356">
        <v>13417529</v>
      </c>
      <c r="J22" s="361">
        <v>36184652</v>
      </c>
      <c r="K22" s="362">
        <v>0.95098456470881776</v>
      </c>
      <c r="L22" s="360">
        <v>5166236</v>
      </c>
      <c r="M22" s="360">
        <v>10000000</v>
      </c>
      <c r="N22" s="360">
        <v>7005826</v>
      </c>
      <c r="O22" s="360">
        <v>11734840.250925999</v>
      </c>
      <c r="P22" s="360">
        <v>7547767.3696659999</v>
      </c>
      <c r="Q22" s="360">
        <f t="shared" si="5"/>
        <v>4187072.8812599992</v>
      </c>
      <c r="R22" s="360">
        <v>712192.14467900002</v>
      </c>
      <c r="S22" s="360">
        <v>629126.59420100006</v>
      </c>
      <c r="T22" s="360">
        <f t="shared" si="6"/>
        <v>83065.550477999961</v>
      </c>
      <c r="U22" s="363" t="e">
        <f>VLOOKUP(B22,#REF!,13,0)</f>
        <v>#REF!</v>
      </c>
      <c r="V22" s="363" t="e">
        <f>VLOOKUP(B22,#REF!,14,0)</f>
        <v>#REF!</v>
      </c>
      <c r="W22" s="363" t="e">
        <f>VLOOKUP(B22,#REF!,15,0)</f>
        <v>#REF!</v>
      </c>
      <c r="X22" s="299">
        <v>11410</v>
      </c>
      <c r="Y22" s="313"/>
      <c r="Z22" s="313"/>
      <c r="AA22" s="313"/>
      <c r="AB22" s="235" t="e">
        <f t="shared" si="2"/>
        <v>#REF!</v>
      </c>
      <c r="AC22" s="235" t="e">
        <f t="shared" si="3"/>
        <v>#REF!</v>
      </c>
      <c r="AD22" s="235" t="e">
        <f t="shared" si="4"/>
        <v>#REF!</v>
      </c>
      <c r="AE22" s="313"/>
      <c r="AF22" s="313"/>
      <c r="AG22" s="313"/>
      <c r="AH22" s="313"/>
      <c r="AI22" s="301">
        <v>4107121</v>
      </c>
      <c r="AJ22" s="313"/>
      <c r="AL22" s="35"/>
      <c r="AO22" s="35">
        <f t="shared" si="7"/>
        <v>0</v>
      </c>
    </row>
    <row r="23" spans="1:41" s="313" customFormat="1" ht="36.75" x14ac:dyDescent="0.85">
      <c r="A23" s="153">
        <v>222</v>
      </c>
      <c r="B23" s="153">
        <v>11407</v>
      </c>
      <c r="C23" s="312">
        <v>222</v>
      </c>
      <c r="D23" s="151">
        <v>19</v>
      </c>
      <c r="E23" s="348" t="s">
        <v>668</v>
      </c>
      <c r="F23" s="349" t="s">
        <v>331</v>
      </c>
      <c r="G23" s="152" t="s">
        <v>241</v>
      </c>
      <c r="H23" s="350">
        <v>54.6</v>
      </c>
      <c r="I23" s="351">
        <v>97536</v>
      </c>
      <c r="J23" s="352">
        <v>279771</v>
      </c>
      <c r="K23" s="353">
        <v>0.49317741578765589</v>
      </c>
      <c r="L23" s="350">
        <v>103080</v>
      </c>
      <c r="M23" s="350">
        <v>250000</v>
      </c>
      <c r="N23" s="350">
        <v>2714118</v>
      </c>
      <c r="O23" s="350">
        <v>7120594.9114300003</v>
      </c>
      <c r="P23" s="350">
        <v>6971957.7994130002</v>
      </c>
      <c r="Q23" s="350">
        <f t="shared" si="5"/>
        <v>148637.11201700009</v>
      </c>
      <c r="R23" s="350">
        <v>882260.51209400001</v>
      </c>
      <c r="S23" s="350">
        <v>797327.73576700001</v>
      </c>
      <c r="T23" s="350">
        <f t="shared" si="6"/>
        <v>84932.776327</v>
      </c>
      <c r="U23" s="354" t="e">
        <f>VLOOKUP(B23,#REF!,13,0)</f>
        <v>#REF!</v>
      </c>
      <c r="V23" s="354" t="e">
        <f>VLOOKUP(B23,#REF!,14,0)</f>
        <v>#REF!</v>
      </c>
      <c r="W23" s="354" t="e">
        <f>VLOOKUP(B23,#REF!,15,0)</f>
        <v>#REF!</v>
      </c>
      <c r="X23" s="299">
        <v>11407</v>
      </c>
      <c r="Y23" s="153"/>
      <c r="Z23" s="153"/>
      <c r="AA23" s="153"/>
      <c r="AB23" s="235" t="e">
        <f t="shared" si="2"/>
        <v>#REF!</v>
      </c>
      <c r="AC23" s="235" t="e">
        <f t="shared" si="3"/>
        <v>#REF!</v>
      </c>
      <c r="AD23" s="235" t="e">
        <f t="shared" si="4"/>
        <v>#REF!</v>
      </c>
      <c r="AE23" s="153"/>
      <c r="AF23" s="153"/>
      <c r="AG23" s="153"/>
      <c r="AH23" s="153"/>
      <c r="AI23" s="301">
        <v>53575</v>
      </c>
      <c r="AJ23" s="153"/>
      <c r="AL23" s="35"/>
      <c r="AO23" s="35">
        <f t="shared" si="7"/>
        <v>0</v>
      </c>
    </row>
    <row r="24" spans="1:41" s="153" customFormat="1" ht="31.5" customHeight="1" x14ac:dyDescent="0.85">
      <c r="A24" s="153">
        <v>228</v>
      </c>
      <c r="B24" s="153">
        <v>11397</v>
      </c>
      <c r="C24" s="312">
        <v>228</v>
      </c>
      <c r="D24" s="356">
        <v>20</v>
      </c>
      <c r="E24" s="357" t="s">
        <v>669</v>
      </c>
      <c r="F24" s="358" t="s">
        <v>213</v>
      </c>
      <c r="G24" s="359" t="s">
        <v>245</v>
      </c>
      <c r="H24" s="360">
        <v>52.966666666666669</v>
      </c>
      <c r="I24" s="356">
        <v>936649.54977000004</v>
      </c>
      <c r="J24" s="361">
        <v>15047759</v>
      </c>
      <c r="K24" s="362">
        <v>0.73201856780140073</v>
      </c>
      <c r="L24" s="360">
        <v>1135334</v>
      </c>
      <c r="M24" s="360">
        <v>40000000</v>
      </c>
      <c r="N24" s="360">
        <v>13254036</v>
      </c>
      <c r="O24" s="360">
        <v>13000888.016651999</v>
      </c>
      <c r="P24" s="360">
        <v>1980544.0778580001</v>
      </c>
      <c r="Q24" s="360">
        <f t="shared" si="5"/>
        <v>11020343.938793998</v>
      </c>
      <c r="R24" s="360">
        <v>11286567.140884999</v>
      </c>
      <c r="S24" s="360">
        <v>451093.19630000001</v>
      </c>
      <c r="T24" s="360">
        <f t="shared" si="6"/>
        <v>10835473.944584999</v>
      </c>
      <c r="U24" s="363" t="e">
        <f>VLOOKUP(B24,#REF!,13,0)</f>
        <v>#REF!</v>
      </c>
      <c r="V24" s="363" t="e">
        <f>VLOOKUP(B24,#REF!,14,0)</f>
        <v>#REF!</v>
      </c>
      <c r="W24" s="363" t="e">
        <f>VLOOKUP(B24,#REF!,15,0)</f>
        <v>#REF!</v>
      </c>
      <c r="X24" s="299">
        <v>11397</v>
      </c>
      <c r="AB24" s="235" t="e">
        <f t="shared" si="2"/>
        <v>#REF!</v>
      </c>
      <c r="AC24" s="235" t="e">
        <f t="shared" si="3"/>
        <v>#REF!</v>
      </c>
      <c r="AD24" s="235" t="e">
        <f t="shared" si="4"/>
        <v>#REF!</v>
      </c>
      <c r="AI24" s="301">
        <v>476565</v>
      </c>
      <c r="AL24" s="35"/>
      <c r="AO24" s="35">
        <f t="shared" si="7"/>
        <v>0</v>
      </c>
    </row>
    <row r="25" spans="1:41" s="313" customFormat="1" ht="36.75" x14ac:dyDescent="0.85">
      <c r="A25" s="313">
        <v>229</v>
      </c>
      <c r="B25" s="153">
        <v>11435</v>
      </c>
      <c r="C25" s="149">
        <v>229</v>
      </c>
      <c r="D25" s="151">
        <v>21</v>
      </c>
      <c r="E25" s="348" t="s">
        <v>670</v>
      </c>
      <c r="F25" s="349" t="s">
        <v>263</v>
      </c>
      <c r="G25" s="152" t="s">
        <v>258</v>
      </c>
      <c r="H25" s="350">
        <v>51.033333333333331</v>
      </c>
      <c r="I25" s="351">
        <v>2684684.3983860002</v>
      </c>
      <c r="J25" s="352">
        <v>16509081</v>
      </c>
      <c r="K25" s="353">
        <v>0.94404533577416172</v>
      </c>
      <c r="L25" s="350">
        <v>595515</v>
      </c>
      <c r="M25" s="350">
        <v>2500000</v>
      </c>
      <c r="N25" s="350">
        <v>27722359</v>
      </c>
      <c r="O25" s="350">
        <v>4578823.8251830004</v>
      </c>
      <c r="P25" s="350">
        <v>2511131.1833279999</v>
      </c>
      <c r="Q25" s="350">
        <f t="shared" si="5"/>
        <v>2067692.6418550005</v>
      </c>
      <c r="R25" s="350">
        <v>891116.54846600001</v>
      </c>
      <c r="S25" s="350">
        <v>144735.78925599999</v>
      </c>
      <c r="T25" s="350">
        <f t="shared" si="6"/>
        <v>746380.75921000005</v>
      </c>
      <c r="U25" s="354" t="e">
        <f>VLOOKUP(B25,#REF!,13,0)</f>
        <v>#REF!</v>
      </c>
      <c r="V25" s="354" t="e">
        <f>VLOOKUP(B25,#REF!,14,0)</f>
        <v>#REF!</v>
      </c>
      <c r="W25" s="354" t="e">
        <f>VLOOKUP(B25,#REF!,15,0)</f>
        <v>#REF!</v>
      </c>
      <c r="X25" s="299">
        <v>11435</v>
      </c>
      <c r="AB25" s="235" t="e">
        <f t="shared" si="2"/>
        <v>#REF!</v>
      </c>
      <c r="AC25" s="235" t="e">
        <f t="shared" si="3"/>
        <v>#REF!</v>
      </c>
      <c r="AD25" s="235" t="e">
        <f t="shared" si="4"/>
        <v>#REF!</v>
      </c>
      <c r="AI25" s="301">
        <v>990023</v>
      </c>
      <c r="AL25" s="35"/>
      <c r="AO25" s="35">
        <f t="shared" si="7"/>
        <v>0</v>
      </c>
    </row>
    <row r="26" spans="1:41" s="153" customFormat="1" ht="31.5" customHeight="1" x14ac:dyDescent="0.85">
      <c r="A26" s="153">
        <v>232</v>
      </c>
      <c r="B26" s="153">
        <v>11443</v>
      </c>
      <c r="C26" s="312">
        <v>232</v>
      </c>
      <c r="D26" s="356">
        <v>22</v>
      </c>
      <c r="E26" s="357" t="s">
        <v>671</v>
      </c>
      <c r="F26" s="358" t="s">
        <v>44</v>
      </c>
      <c r="G26" s="359" t="s">
        <v>262</v>
      </c>
      <c r="H26" s="360">
        <v>49.666666666666671</v>
      </c>
      <c r="I26" s="356">
        <v>120391.12815600001</v>
      </c>
      <c r="J26" s="361">
        <v>639120</v>
      </c>
      <c r="K26" s="362">
        <v>0.99642901181983989</v>
      </c>
      <c r="L26" s="360">
        <v>146288</v>
      </c>
      <c r="M26" s="360">
        <v>500000</v>
      </c>
      <c r="N26" s="360">
        <v>4368914</v>
      </c>
      <c r="O26" s="360">
        <v>1162987.07696</v>
      </c>
      <c r="P26" s="360">
        <v>213625.505844</v>
      </c>
      <c r="Q26" s="360">
        <f t="shared" si="5"/>
        <v>949361.57111599995</v>
      </c>
      <c r="R26" s="360">
        <v>482312.367057</v>
      </c>
      <c r="S26" s="360">
        <v>14376</v>
      </c>
      <c r="T26" s="360">
        <f t="shared" si="6"/>
        <v>467936.367057</v>
      </c>
      <c r="U26" s="363" t="e">
        <f>VLOOKUP(B26,#REF!,13,0)</f>
        <v>#REF!</v>
      </c>
      <c r="V26" s="363" t="e">
        <f>VLOOKUP(B26,#REF!,14,0)</f>
        <v>#REF!</v>
      </c>
      <c r="W26" s="363" t="e">
        <f>VLOOKUP(B26,#REF!,15,0)</f>
        <v>#REF!</v>
      </c>
      <c r="X26" s="299">
        <v>11443</v>
      </c>
      <c r="AB26" s="235" t="e">
        <f t="shared" si="2"/>
        <v>#REF!</v>
      </c>
      <c r="AC26" s="235" t="e">
        <f t="shared" si="3"/>
        <v>#REF!</v>
      </c>
      <c r="AD26" s="235" t="e">
        <f t="shared" si="4"/>
        <v>#REF!</v>
      </c>
      <c r="AI26" s="301">
        <v>15586</v>
      </c>
      <c r="AL26" s="35"/>
      <c r="AO26" s="35">
        <f t="shared" si="7"/>
        <v>0</v>
      </c>
    </row>
    <row r="27" spans="1:41" s="313" customFormat="1" ht="36.75" x14ac:dyDescent="0.85">
      <c r="A27" s="153">
        <v>234</v>
      </c>
      <c r="B27" s="153">
        <v>11447</v>
      </c>
      <c r="C27" s="312">
        <v>234</v>
      </c>
      <c r="D27" s="151">
        <v>23</v>
      </c>
      <c r="E27" s="348" t="s">
        <v>672</v>
      </c>
      <c r="F27" s="349" t="s">
        <v>307</v>
      </c>
      <c r="G27" s="152" t="s">
        <v>266</v>
      </c>
      <c r="H27" s="350">
        <v>48.766666666666666</v>
      </c>
      <c r="I27" s="351">
        <v>580076.59637000004</v>
      </c>
      <c r="J27" s="352">
        <v>3163755</v>
      </c>
      <c r="K27" s="353">
        <v>0</v>
      </c>
      <c r="L27" s="350">
        <v>203978</v>
      </c>
      <c r="M27" s="350">
        <v>1000000</v>
      </c>
      <c r="N27" s="350">
        <v>15510276</v>
      </c>
      <c r="O27" s="350">
        <v>5827917.9446170004</v>
      </c>
      <c r="P27" s="350">
        <v>3989421.1577920001</v>
      </c>
      <c r="Q27" s="350">
        <f t="shared" si="5"/>
        <v>1838496.7868250003</v>
      </c>
      <c r="R27" s="350">
        <v>2905142.3239059998</v>
      </c>
      <c r="S27" s="350">
        <v>1627204.4788800001</v>
      </c>
      <c r="T27" s="350">
        <f t="shared" si="6"/>
        <v>1277937.8450259997</v>
      </c>
      <c r="U27" s="354" t="e">
        <f>VLOOKUP(B27,#REF!,13,0)</f>
        <v>#REF!</v>
      </c>
      <c r="V27" s="354" t="e">
        <f>VLOOKUP(B27,#REF!,14,0)</f>
        <v>#REF!</v>
      </c>
      <c r="W27" s="354" t="e">
        <f>VLOOKUP(B27,#REF!,15,0)</f>
        <v>#REF!</v>
      </c>
      <c r="X27" s="299">
        <v>11447</v>
      </c>
      <c r="Y27" s="153"/>
      <c r="Z27" s="153"/>
      <c r="AA27" s="153"/>
      <c r="AB27" s="235" t="e">
        <f t="shared" si="2"/>
        <v>#REF!</v>
      </c>
      <c r="AC27" s="235" t="e">
        <f t="shared" si="3"/>
        <v>#REF!</v>
      </c>
      <c r="AD27" s="235" t="e">
        <f t="shared" si="4"/>
        <v>#REF!</v>
      </c>
      <c r="AE27" s="153"/>
      <c r="AF27" s="153"/>
      <c r="AG27" s="153"/>
      <c r="AH27" s="153"/>
      <c r="AI27" s="301">
        <v>150111</v>
      </c>
      <c r="AJ27" s="153"/>
      <c r="AL27" s="35"/>
      <c r="AO27" s="35">
        <f t="shared" si="7"/>
        <v>0</v>
      </c>
    </row>
    <row r="28" spans="1:41" s="153" customFormat="1" ht="31.5" customHeight="1" x14ac:dyDescent="0.85">
      <c r="A28" s="313">
        <v>236</v>
      </c>
      <c r="B28" s="153">
        <v>11446</v>
      </c>
      <c r="C28" s="149">
        <v>236</v>
      </c>
      <c r="D28" s="356">
        <v>24</v>
      </c>
      <c r="E28" s="357" t="s">
        <v>673</v>
      </c>
      <c r="F28" s="358" t="s">
        <v>43</v>
      </c>
      <c r="G28" s="359" t="s">
        <v>268</v>
      </c>
      <c r="H28" s="360">
        <v>47.433333333333337</v>
      </c>
      <c r="I28" s="356">
        <v>3958249.0804300001</v>
      </c>
      <c r="J28" s="361">
        <v>8076035</v>
      </c>
      <c r="K28" s="362">
        <v>0.65188244891206393</v>
      </c>
      <c r="L28" s="360">
        <v>218173</v>
      </c>
      <c r="M28" s="360">
        <v>500000</v>
      </c>
      <c r="N28" s="360">
        <v>37016659</v>
      </c>
      <c r="O28" s="360">
        <v>10991152.765929</v>
      </c>
      <c r="P28" s="360">
        <v>15552714.650219001</v>
      </c>
      <c r="Q28" s="360">
        <f t="shared" si="5"/>
        <v>-4561561.8842900004</v>
      </c>
      <c r="R28" s="360">
        <v>2659223.4631289998</v>
      </c>
      <c r="S28" s="360">
        <v>516511.27012399997</v>
      </c>
      <c r="T28" s="360">
        <f t="shared" si="6"/>
        <v>2142712.1930049998</v>
      </c>
      <c r="U28" s="363">
        <v>6.45</v>
      </c>
      <c r="V28" s="363">
        <v>20.079999999999998</v>
      </c>
      <c r="W28" s="363">
        <v>133.28</v>
      </c>
      <c r="X28" s="299">
        <v>11446</v>
      </c>
      <c r="Y28" s="313"/>
      <c r="Z28" s="313"/>
      <c r="AA28" s="313"/>
      <c r="AB28" s="235">
        <f t="shared" si="2"/>
        <v>0.13728742488328813</v>
      </c>
      <c r="AC28" s="235">
        <f t="shared" si="3"/>
        <v>0.42740023126456211</v>
      </c>
      <c r="AD28" s="235">
        <f t="shared" si="4"/>
        <v>2.8368477501464562</v>
      </c>
      <c r="AE28" s="313"/>
      <c r="AF28" s="313"/>
      <c r="AG28" s="313"/>
      <c r="AH28" s="313"/>
      <c r="AI28" s="301">
        <v>2845307</v>
      </c>
      <c r="AJ28" s="313"/>
      <c r="AL28" s="35"/>
      <c r="AO28" s="35">
        <f t="shared" si="7"/>
        <v>0</v>
      </c>
    </row>
    <row r="29" spans="1:41" s="313" customFormat="1" ht="36.75" x14ac:dyDescent="0.85">
      <c r="A29" s="313">
        <v>251</v>
      </c>
      <c r="B29" s="153">
        <v>11512</v>
      </c>
      <c r="C29" s="149">
        <v>251</v>
      </c>
      <c r="D29" s="151">
        <v>25</v>
      </c>
      <c r="E29" s="348" t="s">
        <v>674</v>
      </c>
      <c r="F29" s="349" t="s">
        <v>307</v>
      </c>
      <c r="G29" s="152" t="s">
        <v>297</v>
      </c>
      <c r="H29" s="350">
        <v>39</v>
      </c>
      <c r="I29" s="351">
        <v>1830720.7603490001</v>
      </c>
      <c r="J29" s="352">
        <v>5964246</v>
      </c>
      <c r="K29" s="353">
        <v>0.84467039140218958</v>
      </c>
      <c r="L29" s="350">
        <v>667525</v>
      </c>
      <c r="M29" s="350">
        <v>2150000</v>
      </c>
      <c r="N29" s="350">
        <v>8934864</v>
      </c>
      <c r="O29" s="350">
        <v>17181584.654176001</v>
      </c>
      <c r="P29" s="350">
        <v>19971656.521370001</v>
      </c>
      <c r="Q29" s="350">
        <f t="shared" si="5"/>
        <v>-2790071.8671940006</v>
      </c>
      <c r="R29" s="350">
        <v>4118559.020056</v>
      </c>
      <c r="S29" s="350">
        <v>3397233.4673210001</v>
      </c>
      <c r="T29" s="350">
        <f t="shared" si="6"/>
        <v>721325.55273499992</v>
      </c>
      <c r="U29" s="354">
        <v>13.44</v>
      </c>
      <c r="V29" s="354">
        <v>20.87</v>
      </c>
      <c r="W29" s="354">
        <v>54.58</v>
      </c>
      <c r="X29" s="299">
        <v>11512</v>
      </c>
      <c r="AB29" s="235">
        <f t="shared" si="2"/>
        <v>0.21126505574987495</v>
      </c>
      <c r="AC29" s="235">
        <f t="shared" si="3"/>
        <v>0.32805816320683706</v>
      </c>
      <c r="AD29" s="235">
        <f t="shared" si="4"/>
        <v>0.85794990646042957</v>
      </c>
      <c r="AI29" s="301">
        <v>2836508</v>
      </c>
      <c r="AL29" s="35"/>
      <c r="AO29" s="35">
        <f t="shared" si="7"/>
        <v>0</v>
      </c>
    </row>
    <row r="30" spans="1:41" s="153" customFormat="1" ht="31.5" customHeight="1" x14ac:dyDescent="0.85">
      <c r="A30" s="153">
        <v>252</v>
      </c>
      <c r="B30" s="153">
        <v>11511</v>
      </c>
      <c r="C30" s="312">
        <v>252</v>
      </c>
      <c r="D30" s="356">
        <v>26</v>
      </c>
      <c r="E30" s="357" t="s">
        <v>675</v>
      </c>
      <c r="F30" s="358" t="s">
        <v>38</v>
      </c>
      <c r="G30" s="359" t="s">
        <v>297</v>
      </c>
      <c r="H30" s="360">
        <v>39</v>
      </c>
      <c r="I30" s="356">
        <v>1973269.305065</v>
      </c>
      <c r="J30" s="361">
        <v>2586031</v>
      </c>
      <c r="K30" s="362">
        <v>0.70221485869941769</v>
      </c>
      <c r="L30" s="360">
        <v>1460143</v>
      </c>
      <c r="M30" s="360">
        <v>1500000</v>
      </c>
      <c r="N30" s="360">
        <v>2168527</v>
      </c>
      <c r="O30" s="360">
        <v>15997604.993264001</v>
      </c>
      <c r="P30" s="360">
        <v>14682077.680695999</v>
      </c>
      <c r="Q30" s="360">
        <f t="shared" si="5"/>
        <v>1315527.3125680014</v>
      </c>
      <c r="R30" s="360">
        <v>1240514.9684009999</v>
      </c>
      <c r="S30" s="360">
        <v>785993.57734299998</v>
      </c>
      <c r="T30" s="360">
        <f t="shared" si="6"/>
        <v>454521.39105799992</v>
      </c>
      <c r="U30" s="363" t="e">
        <f>VLOOKUP(B30,#REF!,13,0)</f>
        <v>#REF!</v>
      </c>
      <c r="V30" s="363" t="e">
        <f>VLOOKUP(B30,#REF!,14,0)</f>
        <v>#REF!</v>
      </c>
      <c r="W30" s="363" t="e">
        <f>VLOOKUP(B30,#REF!,15,0)</f>
        <v>#REF!</v>
      </c>
      <c r="X30" s="299">
        <v>11511</v>
      </c>
      <c r="AB30" s="235" t="e">
        <f t="shared" si="2"/>
        <v>#REF!</v>
      </c>
      <c r="AC30" s="235" t="e">
        <f t="shared" si="3"/>
        <v>#REF!</v>
      </c>
      <c r="AD30" s="235" t="e">
        <f t="shared" si="4"/>
        <v>#REF!</v>
      </c>
      <c r="AI30" s="301">
        <v>886340</v>
      </c>
      <c r="AL30" s="35"/>
      <c r="AO30" s="35">
        <f>IF(L30&gt;M30,1,0)</f>
        <v>0</v>
      </c>
    </row>
    <row r="31" spans="1:41" s="313" customFormat="1" ht="36.75" x14ac:dyDescent="0.85">
      <c r="A31" s="313">
        <v>256</v>
      </c>
      <c r="B31" s="153">
        <v>11525</v>
      </c>
      <c r="C31" s="149">
        <v>256</v>
      </c>
      <c r="D31" s="151">
        <v>27</v>
      </c>
      <c r="E31" s="348" t="s">
        <v>676</v>
      </c>
      <c r="F31" s="349" t="s">
        <v>307</v>
      </c>
      <c r="G31" s="152" t="s">
        <v>302</v>
      </c>
      <c r="H31" s="350">
        <v>36</v>
      </c>
      <c r="I31" s="351">
        <v>1913221.884901</v>
      </c>
      <c r="J31" s="352">
        <v>4551864</v>
      </c>
      <c r="K31" s="353">
        <v>0.77997969453483651</v>
      </c>
      <c r="L31" s="350">
        <v>2221004</v>
      </c>
      <c r="M31" s="350">
        <v>20000000</v>
      </c>
      <c r="N31" s="350">
        <v>2049467</v>
      </c>
      <c r="O31" s="350">
        <v>11889359.056725999</v>
      </c>
      <c r="P31" s="350">
        <v>11206619.652527001</v>
      </c>
      <c r="Q31" s="350">
        <f t="shared" si="5"/>
        <v>682739.40419899859</v>
      </c>
      <c r="R31" s="350">
        <v>1474193.401085</v>
      </c>
      <c r="S31" s="350">
        <v>930103.51714799996</v>
      </c>
      <c r="T31" s="350">
        <f t="shared" si="6"/>
        <v>544089.88393700006</v>
      </c>
      <c r="U31" s="354">
        <v>9.25</v>
      </c>
      <c r="V31" s="354">
        <v>14.2</v>
      </c>
      <c r="W31" s="354">
        <v>70.09</v>
      </c>
      <c r="X31" s="299">
        <v>11525</v>
      </c>
      <c r="AB31" s="235">
        <f t="shared" si="2"/>
        <v>0.11096955959426434</v>
      </c>
      <c r="AC31" s="235">
        <f t="shared" si="3"/>
        <v>0.17035326986362739</v>
      </c>
      <c r="AD31" s="235">
        <f t="shared" si="4"/>
        <v>0.84084934399589051</v>
      </c>
      <c r="AI31" s="301">
        <v>585171</v>
      </c>
      <c r="AL31" s="35"/>
      <c r="AO31" s="35">
        <f t="shared" si="7"/>
        <v>0</v>
      </c>
    </row>
    <row r="32" spans="1:41" s="153" customFormat="1" ht="31.5" customHeight="1" x14ac:dyDescent="0.85">
      <c r="A32" s="313">
        <v>258</v>
      </c>
      <c r="B32" s="153">
        <v>11538</v>
      </c>
      <c r="C32" s="149">
        <v>258</v>
      </c>
      <c r="D32" s="356">
        <v>28</v>
      </c>
      <c r="E32" s="357" t="s">
        <v>677</v>
      </c>
      <c r="F32" s="358" t="s">
        <v>323</v>
      </c>
      <c r="G32" s="359" t="s">
        <v>308</v>
      </c>
      <c r="H32" s="360">
        <v>35</v>
      </c>
      <c r="I32" s="356">
        <v>1050682.6117750001</v>
      </c>
      <c r="J32" s="361">
        <v>1997677</v>
      </c>
      <c r="K32" s="362">
        <v>0.93161277165949796</v>
      </c>
      <c r="L32" s="360">
        <v>431734</v>
      </c>
      <c r="M32" s="360">
        <v>1000000</v>
      </c>
      <c r="N32" s="360">
        <v>4908973</v>
      </c>
      <c r="O32" s="360">
        <v>8276348.6312699998</v>
      </c>
      <c r="P32" s="360">
        <v>7694959.0341039998</v>
      </c>
      <c r="Q32" s="360">
        <f t="shared" si="5"/>
        <v>581389.59716599993</v>
      </c>
      <c r="R32" s="360">
        <v>544827.67555199994</v>
      </c>
      <c r="S32" s="360">
        <v>316899.78977500001</v>
      </c>
      <c r="T32" s="360">
        <f t="shared" si="6"/>
        <v>227927.88577699993</v>
      </c>
      <c r="U32" s="363" t="e">
        <f>VLOOKUP(B32,#REF!,13,0)</f>
        <v>#REF!</v>
      </c>
      <c r="V32" s="363" t="e">
        <f>VLOOKUP(B32,#REF!,14,0)</f>
        <v>#REF!</v>
      </c>
      <c r="W32" s="363" t="e">
        <f>VLOOKUP(B32,#REF!,15,0)</f>
        <v>#REF!</v>
      </c>
      <c r="X32" s="299">
        <v>11538</v>
      </c>
      <c r="Y32" s="313"/>
      <c r="Z32" s="313"/>
      <c r="AA32" s="313"/>
      <c r="AB32" s="235" t="e">
        <f t="shared" si="2"/>
        <v>#REF!</v>
      </c>
      <c r="AC32" s="235" t="e">
        <f t="shared" si="3"/>
        <v>#REF!</v>
      </c>
      <c r="AD32" s="235" t="e">
        <f t="shared" si="4"/>
        <v>#REF!</v>
      </c>
      <c r="AE32" s="313"/>
      <c r="AF32" s="313"/>
      <c r="AG32" s="313"/>
      <c r="AH32" s="313"/>
      <c r="AI32" s="301">
        <v>467806</v>
      </c>
      <c r="AJ32" s="313"/>
      <c r="AL32" s="35"/>
      <c r="AO32" s="35">
        <f t="shared" si="7"/>
        <v>0</v>
      </c>
    </row>
    <row r="33" spans="1:41" s="313" customFormat="1" ht="36.75" x14ac:dyDescent="0.85">
      <c r="A33" s="153">
        <v>257</v>
      </c>
      <c r="B33" s="153">
        <v>11534</v>
      </c>
      <c r="C33" s="312">
        <v>257</v>
      </c>
      <c r="D33" s="151">
        <v>29</v>
      </c>
      <c r="E33" s="348" t="s">
        <v>678</v>
      </c>
      <c r="F33" s="349" t="s">
        <v>31</v>
      </c>
      <c r="G33" s="152" t="s">
        <v>308</v>
      </c>
      <c r="H33" s="350">
        <v>35</v>
      </c>
      <c r="I33" s="351">
        <v>1265153.7298079999</v>
      </c>
      <c r="J33" s="352">
        <v>7923944</v>
      </c>
      <c r="K33" s="353">
        <v>0.93319907708670879</v>
      </c>
      <c r="L33" s="350">
        <v>1102549</v>
      </c>
      <c r="M33" s="350">
        <v>5000000</v>
      </c>
      <c r="N33" s="350">
        <v>7186931</v>
      </c>
      <c r="O33" s="350">
        <v>11972519.164535999</v>
      </c>
      <c r="P33" s="350">
        <v>7369409.5919749998</v>
      </c>
      <c r="Q33" s="350">
        <v>0</v>
      </c>
      <c r="R33" s="350">
        <v>1956333.4809310001</v>
      </c>
      <c r="S33" s="350">
        <v>243462.18390100001</v>
      </c>
      <c r="T33" s="350">
        <v>0</v>
      </c>
      <c r="U33" s="354" t="e">
        <f>VLOOKUP(B33,#REF!,13,0)</f>
        <v>#REF!</v>
      </c>
      <c r="V33" s="354" t="e">
        <f>VLOOKUP(B33,#REF!,14,0)</f>
        <v>#REF!</v>
      </c>
      <c r="W33" s="354" t="e">
        <f>VLOOKUP(B33,#REF!,15,0)</f>
        <v>#REF!</v>
      </c>
      <c r="X33" s="299">
        <v>11534</v>
      </c>
      <c r="Y33" s="153"/>
      <c r="Z33" s="153"/>
      <c r="AA33" s="153"/>
      <c r="AB33" s="235" t="e">
        <f t="shared" si="2"/>
        <v>#REF!</v>
      </c>
      <c r="AC33" s="235" t="e">
        <f t="shared" si="3"/>
        <v>#REF!</v>
      </c>
      <c r="AD33" s="235" t="e">
        <f t="shared" si="4"/>
        <v>#REF!</v>
      </c>
      <c r="AE33" s="153"/>
      <c r="AF33" s="153"/>
      <c r="AG33" s="153"/>
      <c r="AH33" s="153"/>
      <c r="AI33" s="301">
        <v>1268413</v>
      </c>
      <c r="AJ33" s="153"/>
      <c r="AL33" s="35"/>
      <c r="AO33" s="35">
        <f t="shared" si="7"/>
        <v>0</v>
      </c>
    </row>
    <row r="34" spans="1:41" s="153" customFormat="1" ht="31.5" customHeight="1" x14ac:dyDescent="0.85">
      <c r="A34" s="153">
        <v>260</v>
      </c>
      <c r="B34" s="153">
        <v>11553</v>
      </c>
      <c r="C34" s="312">
        <v>260</v>
      </c>
      <c r="D34" s="356">
        <v>30</v>
      </c>
      <c r="E34" s="357" t="s">
        <v>679</v>
      </c>
      <c r="F34" s="358" t="s">
        <v>316</v>
      </c>
      <c r="G34" s="359" t="s">
        <v>317</v>
      </c>
      <c r="H34" s="360">
        <v>32</v>
      </c>
      <c r="I34" s="356">
        <v>1361953.132344</v>
      </c>
      <c r="J34" s="361">
        <v>2613305</v>
      </c>
      <c r="K34" s="362">
        <v>0.75698148730158465</v>
      </c>
      <c r="L34" s="360">
        <v>1032695</v>
      </c>
      <c r="M34" s="360">
        <v>1500000</v>
      </c>
      <c r="N34" s="360">
        <v>2530568</v>
      </c>
      <c r="O34" s="360">
        <v>1777726.4481289999</v>
      </c>
      <c r="P34" s="360">
        <v>1684851.352826</v>
      </c>
      <c r="Q34" s="360">
        <f t="shared" si="5"/>
        <v>92875.095302999951</v>
      </c>
      <c r="R34" s="360">
        <v>301152.297319</v>
      </c>
      <c r="S34" s="360">
        <v>330425.77679199999</v>
      </c>
      <c r="T34" s="360">
        <f t="shared" si="6"/>
        <v>-29273.479472999985</v>
      </c>
      <c r="U34" s="363" t="e">
        <f>VLOOKUP(B34,#REF!,13,0)</f>
        <v>#REF!</v>
      </c>
      <c r="V34" s="363" t="e">
        <f>VLOOKUP(B34,#REF!,14,0)</f>
        <v>#REF!</v>
      </c>
      <c r="W34" s="363" t="e">
        <f>VLOOKUP(B34,#REF!,15,0)</f>
        <v>#REF!</v>
      </c>
      <c r="X34" s="299">
        <v>11553</v>
      </c>
      <c r="AB34" s="235" t="e">
        <f t="shared" si="2"/>
        <v>#REF!</v>
      </c>
      <c r="AC34" s="235" t="e">
        <f t="shared" si="3"/>
        <v>#REF!</v>
      </c>
      <c r="AD34" s="235" t="e">
        <f t="shared" si="4"/>
        <v>#REF!</v>
      </c>
      <c r="AI34" s="301">
        <v>707113</v>
      </c>
      <c r="AL34" s="35"/>
      <c r="AO34" s="35">
        <f t="shared" si="7"/>
        <v>0</v>
      </c>
    </row>
    <row r="35" spans="1:41" s="313" customFormat="1" ht="36.75" x14ac:dyDescent="0.85">
      <c r="A35" s="313">
        <v>265</v>
      </c>
      <c r="B35" s="153">
        <v>11583</v>
      </c>
      <c r="C35" s="149">
        <v>265</v>
      </c>
      <c r="D35" s="151">
        <v>31</v>
      </c>
      <c r="E35" s="348" t="s">
        <v>680</v>
      </c>
      <c r="F35" s="349" t="s">
        <v>288</v>
      </c>
      <c r="G35" s="152" t="s">
        <v>324</v>
      </c>
      <c r="H35" s="350">
        <v>27</v>
      </c>
      <c r="I35" s="351">
        <v>123094.648321</v>
      </c>
      <c r="J35" s="352">
        <v>184764</v>
      </c>
      <c r="K35" s="353">
        <v>0.88534327742535912</v>
      </c>
      <c r="L35" s="350">
        <v>6858831</v>
      </c>
      <c r="M35" s="350">
        <v>50000000</v>
      </c>
      <c r="N35" s="350">
        <v>26938</v>
      </c>
      <c r="O35" s="350">
        <v>585853.53286100004</v>
      </c>
      <c r="P35" s="350">
        <v>500510.73294800002</v>
      </c>
      <c r="Q35" s="350">
        <f t="shared" si="5"/>
        <v>85342.799913000024</v>
      </c>
      <c r="R35" s="350">
        <v>114145.692337</v>
      </c>
      <c r="S35" s="350">
        <v>65704.098937000002</v>
      </c>
      <c r="T35" s="350">
        <f t="shared" si="6"/>
        <v>48441.593399999998</v>
      </c>
      <c r="U35" s="354" t="e">
        <f>VLOOKUP(B35,#REF!,13,0)</f>
        <v>#REF!</v>
      </c>
      <c r="V35" s="354" t="e">
        <f>VLOOKUP(B35,#REF!,14,0)</f>
        <v>#REF!</v>
      </c>
      <c r="W35" s="354" t="e">
        <f>VLOOKUP(B35,#REF!,15,0)</f>
        <v>#REF!</v>
      </c>
      <c r="X35" s="299">
        <v>11583</v>
      </c>
      <c r="AB35" s="235" t="e">
        <f t="shared" si="2"/>
        <v>#REF!</v>
      </c>
      <c r="AC35" s="235" t="e">
        <f t="shared" si="3"/>
        <v>#REF!</v>
      </c>
      <c r="AD35" s="235" t="e">
        <f t="shared" si="4"/>
        <v>#REF!</v>
      </c>
      <c r="AI35" s="301">
        <v>43607</v>
      </c>
      <c r="AL35" s="35"/>
      <c r="AO35" s="35">
        <f t="shared" si="7"/>
        <v>0</v>
      </c>
    </row>
    <row r="36" spans="1:41" s="153" customFormat="1" ht="31.5" customHeight="1" x14ac:dyDescent="0.85">
      <c r="A36" s="153">
        <v>266</v>
      </c>
      <c r="B36" s="153">
        <v>11595</v>
      </c>
      <c r="C36" s="312">
        <v>266</v>
      </c>
      <c r="D36" s="356">
        <v>32</v>
      </c>
      <c r="E36" s="357" t="s">
        <v>681</v>
      </c>
      <c r="F36" s="358" t="s">
        <v>71</v>
      </c>
      <c r="G36" s="359" t="s">
        <v>325</v>
      </c>
      <c r="H36" s="360">
        <v>26</v>
      </c>
      <c r="I36" s="356">
        <v>371002.438662</v>
      </c>
      <c r="J36" s="361">
        <v>414354</v>
      </c>
      <c r="K36" s="362">
        <v>0.86577178126750509</v>
      </c>
      <c r="L36" s="360">
        <v>246642</v>
      </c>
      <c r="M36" s="360">
        <v>500000</v>
      </c>
      <c r="N36" s="360">
        <v>1735398</v>
      </c>
      <c r="O36" s="360">
        <v>3996939.6953819999</v>
      </c>
      <c r="P36" s="360">
        <v>3849247.4794729999</v>
      </c>
      <c r="Q36" s="360">
        <f t="shared" si="5"/>
        <v>147692.21590900002</v>
      </c>
      <c r="R36" s="360">
        <v>135893.01519100001</v>
      </c>
      <c r="S36" s="360">
        <v>78343.542610000004</v>
      </c>
      <c r="T36" s="360">
        <f t="shared" si="6"/>
        <v>57549.472581000009</v>
      </c>
      <c r="U36" s="363">
        <v>0</v>
      </c>
      <c r="V36" s="363">
        <v>0</v>
      </c>
      <c r="W36" s="363">
        <v>0</v>
      </c>
      <c r="X36" s="299">
        <v>11595</v>
      </c>
      <c r="AB36" s="235">
        <f t="shared" si="2"/>
        <v>0</v>
      </c>
      <c r="AC36" s="235">
        <f t="shared" si="3"/>
        <v>0</v>
      </c>
      <c r="AD36" s="235">
        <f t="shared" si="4"/>
        <v>0</v>
      </c>
      <c r="AI36" s="301">
        <v>22557</v>
      </c>
      <c r="AL36" s="35"/>
      <c r="AO36" s="35">
        <f t="shared" si="7"/>
        <v>0</v>
      </c>
    </row>
    <row r="37" spans="1:41" s="313" customFormat="1" ht="36.75" x14ac:dyDescent="0.85">
      <c r="A37" s="153">
        <v>274</v>
      </c>
      <c r="B37" s="153">
        <v>11514</v>
      </c>
      <c r="C37" s="312">
        <v>274</v>
      </c>
      <c r="D37" s="151">
        <v>33</v>
      </c>
      <c r="E37" s="348" t="s">
        <v>682</v>
      </c>
      <c r="F37" s="349" t="s">
        <v>24</v>
      </c>
      <c r="G37" s="152" t="s">
        <v>383</v>
      </c>
      <c r="H37" s="350">
        <v>20</v>
      </c>
      <c r="I37" s="351">
        <v>0</v>
      </c>
      <c r="J37" s="352">
        <v>0</v>
      </c>
      <c r="K37" s="353">
        <v>0</v>
      </c>
      <c r="L37" s="350">
        <v>0</v>
      </c>
      <c r="M37" s="350">
        <v>0</v>
      </c>
      <c r="N37" s="350">
        <v>0</v>
      </c>
      <c r="O37" s="350">
        <v>0</v>
      </c>
      <c r="P37" s="350">
        <v>0</v>
      </c>
      <c r="Q37" s="350">
        <v>0</v>
      </c>
      <c r="R37" s="350">
        <v>0</v>
      </c>
      <c r="S37" s="350">
        <v>0</v>
      </c>
      <c r="T37" s="350">
        <v>0</v>
      </c>
      <c r="U37" s="354">
        <v>0</v>
      </c>
      <c r="V37" s="354">
        <v>0</v>
      </c>
      <c r="W37" s="354">
        <v>0</v>
      </c>
      <c r="X37" s="299">
        <v>11514</v>
      </c>
      <c r="Y37" s="153"/>
      <c r="Z37" s="153"/>
      <c r="AA37" s="153"/>
      <c r="AB37" s="235">
        <f t="shared" si="2"/>
        <v>0</v>
      </c>
      <c r="AC37" s="235">
        <f t="shared" si="3"/>
        <v>0</v>
      </c>
      <c r="AD37" s="235">
        <f t="shared" si="4"/>
        <v>0</v>
      </c>
      <c r="AE37" s="153"/>
      <c r="AF37" s="153"/>
      <c r="AG37" s="153"/>
      <c r="AH37" s="153"/>
      <c r="AI37" s="301"/>
      <c r="AJ37" s="153"/>
      <c r="AL37" s="35"/>
      <c r="AO37" s="35">
        <f t="shared" si="7"/>
        <v>0</v>
      </c>
    </row>
    <row r="38" spans="1:41" s="153" customFormat="1" ht="31.5" customHeight="1" x14ac:dyDescent="0.85">
      <c r="A38" s="313">
        <v>267</v>
      </c>
      <c r="B38" s="153">
        <v>11607</v>
      </c>
      <c r="C38" s="149">
        <v>267</v>
      </c>
      <c r="D38" s="356">
        <v>34</v>
      </c>
      <c r="E38" s="357" t="s">
        <v>683</v>
      </c>
      <c r="F38" s="358" t="s">
        <v>330</v>
      </c>
      <c r="G38" s="359" t="s">
        <v>329</v>
      </c>
      <c r="H38" s="360">
        <v>23</v>
      </c>
      <c r="I38" s="356">
        <v>721544.97583600006</v>
      </c>
      <c r="J38" s="361">
        <v>4388747</v>
      </c>
      <c r="K38" s="362">
        <v>0.94483206694073307</v>
      </c>
      <c r="L38" s="360">
        <v>756684</v>
      </c>
      <c r="M38" s="360">
        <v>1620000</v>
      </c>
      <c r="N38" s="360">
        <v>5799974</v>
      </c>
      <c r="O38" s="360">
        <v>5577200.6493229996</v>
      </c>
      <c r="P38" s="360">
        <v>2627616.3036500001</v>
      </c>
      <c r="Q38" s="360">
        <f t="shared" si="5"/>
        <v>2949584.3456729995</v>
      </c>
      <c r="R38" s="360">
        <v>2033310.3727780001</v>
      </c>
      <c r="S38" s="360">
        <v>411926.89978899999</v>
      </c>
      <c r="T38" s="360">
        <f t="shared" si="6"/>
        <v>1621383.4729890001</v>
      </c>
      <c r="U38" s="363" t="e">
        <f>VLOOKUP(B38,#REF!,13,0)</f>
        <v>#REF!</v>
      </c>
      <c r="V38" s="363" t="e">
        <f>VLOOKUP(B38,#REF!,14,0)</f>
        <v>#REF!</v>
      </c>
      <c r="W38" s="363" t="e">
        <f>VLOOKUP(B38,#REF!,15,0)</f>
        <v>#REF!</v>
      </c>
      <c r="X38" s="299">
        <v>11607</v>
      </c>
      <c r="Y38" s="313"/>
      <c r="Z38" s="313"/>
      <c r="AA38" s="313"/>
      <c r="AB38" s="235" t="e">
        <f t="shared" si="2"/>
        <v>#REF!</v>
      </c>
      <c r="AC38" s="235" t="e">
        <f t="shared" si="3"/>
        <v>#REF!</v>
      </c>
      <c r="AD38" s="235" t="e">
        <f t="shared" si="4"/>
        <v>#REF!</v>
      </c>
      <c r="AE38" s="313"/>
      <c r="AF38" s="313"/>
      <c r="AG38" s="313"/>
      <c r="AH38" s="313"/>
      <c r="AI38" s="301">
        <v>289337</v>
      </c>
      <c r="AJ38" s="313"/>
      <c r="AL38" s="35"/>
      <c r="AO38" s="35">
        <f t="shared" si="7"/>
        <v>0</v>
      </c>
    </row>
    <row r="39" spans="1:41" s="313" customFormat="1" ht="36.75" x14ac:dyDescent="0.85">
      <c r="A39" s="153">
        <v>269</v>
      </c>
      <c r="B39" s="153">
        <v>11615</v>
      </c>
      <c r="C39" s="312">
        <v>269</v>
      </c>
      <c r="D39" s="151">
        <v>35</v>
      </c>
      <c r="E39" s="348" t="s">
        <v>684</v>
      </c>
      <c r="F39" s="349" t="s">
        <v>215</v>
      </c>
      <c r="G39" s="152" t="s">
        <v>339</v>
      </c>
      <c r="H39" s="350">
        <v>22</v>
      </c>
      <c r="I39" s="351">
        <v>915885.20765400003</v>
      </c>
      <c r="J39" s="352">
        <v>1405831</v>
      </c>
      <c r="K39" s="353">
        <v>0.87930305294202915</v>
      </c>
      <c r="L39" s="350">
        <v>1016795</v>
      </c>
      <c r="M39" s="350">
        <v>1280000</v>
      </c>
      <c r="N39" s="350">
        <v>2022557</v>
      </c>
      <c r="O39" s="350">
        <v>9164203.2938570008</v>
      </c>
      <c r="P39" s="350">
        <v>8861098.1817390006</v>
      </c>
      <c r="Q39" s="350">
        <f t="shared" si="5"/>
        <v>303105.11211800016</v>
      </c>
      <c r="R39" s="350">
        <v>1248785.2026730001</v>
      </c>
      <c r="S39" s="350">
        <v>1634629.3947010001</v>
      </c>
      <c r="T39" s="350">
        <f t="shared" si="6"/>
        <v>-385844.19202800002</v>
      </c>
      <c r="U39" s="354" t="e">
        <f>VLOOKUP(B39,#REF!,13,0)</f>
        <v>#REF!</v>
      </c>
      <c r="V39" s="354" t="e">
        <f>VLOOKUP(B39,#REF!,14,0)</f>
        <v>#REF!</v>
      </c>
      <c r="W39" s="354" t="e">
        <f>VLOOKUP(B39,#REF!,15,0)</f>
        <v>#REF!</v>
      </c>
      <c r="X39" s="299">
        <v>11615</v>
      </c>
      <c r="Y39" s="153"/>
      <c r="Z39" s="153"/>
      <c r="AA39" s="153"/>
      <c r="AB39" s="235" t="e">
        <f t="shared" si="2"/>
        <v>#REF!</v>
      </c>
      <c r="AC39" s="235" t="e">
        <f t="shared" si="3"/>
        <v>#REF!</v>
      </c>
      <c r="AD39" s="235" t="e">
        <f t="shared" si="4"/>
        <v>#REF!</v>
      </c>
      <c r="AE39" s="153"/>
      <c r="AF39" s="153"/>
      <c r="AG39" s="153"/>
      <c r="AH39" s="153"/>
      <c r="AI39" s="301">
        <v>252315</v>
      </c>
      <c r="AJ39" s="153"/>
      <c r="AL39" s="35"/>
      <c r="AO39" s="35">
        <f t="shared" si="7"/>
        <v>0</v>
      </c>
    </row>
    <row r="40" spans="1:41" s="153" customFormat="1" ht="31.5" customHeight="1" x14ac:dyDescent="0.85">
      <c r="A40" s="153">
        <v>268</v>
      </c>
      <c r="B40" s="153">
        <v>11618</v>
      </c>
      <c r="C40" s="312">
        <v>268</v>
      </c>
      <c r="D40" s="356">
        <v>36</v>
      </c>
      <c r="E40" s="357" t="s">
        <v>685</v>
      </c>
      <c r="F40" s="358" t="s">
        <v>41</v>
      </c>
      <c r="G40" s="359" t="s">
        <v>338</v>
      </c>
      <c r="H40" s="360">
        <v>21</v>
      </c>
      <c r="I40" s="356">
        <v>583171</v>
      </c>
      <c r="J40" s="361">
        <v>3640347</v>
      </c>
      <c r="K40" s="362">
        <v>0.46043889944978006</v>
      </c>
      <c r="L40" s="360">
        <v>2060537</v>
      </c>
      <c r="M40" s="360">
        <v>20000000</v>
      </c>
      <c r="N40" s="360">
        <v>1766698</v>
      </c>
      <c r="O40" s="360">
        <v>73134247.687839001</v>
      </c>
      <c r="P40" s="360">
        <v>71103260.662888005</v>
      </c>
      <c r="Q40" s="360">
        <f t="shared" si="5"/>
        <v>2030987.024950996</v>
      </c>
      <c r="R40" s="360">
        <v>20019966.356428001</v>
      </c>
      <c r="S40" s="360">
        <v>19422339.879960001</v>
      </c>
      <c r="T40" s="360">
        <f t="shared" si="6"/>
        <v>597626.47646800056</v>
      </c>
      <c r="U40" s="363" t="e">
        <f>VLOOKUP(B40,#REF!,13,0)</f>
        <v>#REF!</v>
      </c>
      <c r="V40" s="363" t="e">
        <f>VLOOKUP(B40,#REF!,14,0)</f>
        <v>#REF!</v>
      </c>
      <c r="W40" s="363" t="e">
        <f>VLOOKUP(B40,#REF!,15,0)</f>
        <v>#REF!</v>
      </c>
      <c r="X40" s="299">
        <v>11618</v>
      </c>
      <c r="AB40" s="235" t="e">
        <f t="shared" si="2"/>
        <v>#REF!</v>
      </c>
      <c r="AC40" s="235" t="e">
        <f t="shared" si="3"/>
        <v>#REF!</v>
      </c>
      <c r="AD40" s="235" t="e">
        <f t="shared" si="4"/>
        <v>#REF!</v>
      </c>
      <c r="AI40" s="301">
        <v>25711</v>
      </c>
      <c r="AL40" s="35"/>
      <c r="AO40" s="35">
        <f t="shared" si="7"/>
        <v>0</v>
      </c>
    </row>
    <row r="41" spans="1:41" s="313" customFormat="1" ht="36.75" x14ac:dyDescent="0.85">
      <c r="A41" s="313">
        <v>270</v>
      </c>
      <c r="B41" s="153">
        <v>11617</v>
      </c>
      <c r="C41" s="149">
        <v>270</v>
      </c>
      <c r="D41" s="151">
        <v>37</v>
      </c>
      <c r="E41" s="348" t="s">
        <v>686</v>
      </c>
      <c r="F41" s="349" t="s">
        <v>288</v>
      </c>
      <c r="G41" s="152" t="s">
        <v>343</v>
      </c>
      <c r="H41" s="350">
        <v>21</v>
      </c>
      <c r="I41" s="351">
        <v>413454.27110399998</v>
      </c>
      <c r="J41" s="352">
        <v>2990340</v>
      </c>
      <c r="K41" s="353">
        <v>9.0454105040680237E-3</v>
      </c>
      <c r="L41" s="350">
        <v>91782985</v>
      </c>
      <c r="M41" s="350">
        <v>500000000</v>
      </c>
      <c r="N41" s="350">
        <v>32581</v>
      </c>
      <c r="O41" s="350">
        <v>12212893.204554001</v>
      </c>
      <c r="P41" s="350">
        <v>10791501.646396</v>
      </c>
      <c r="Q41" s="350">
        <f t="shared" si="5"/>
        <v>1421391.5581580009</v>
      </c>
      <c r="R41" s="350">
        <v>1457984.496544</v>
      </c>
      <c r="S41" s="350">
        <v>2176290.1618539998</v>
      </c>
      <c r="T41" s="350">
        <f t="shared" si="6"/>
        <v>-718305.66530999984</v>
      </c>
      <c r="U41" s="354" t="e">
        <f>VLOOKUP(B41,#REF!,13,0)</f>
        <v>#REF!</v>
      </c>
      <c r="V41" s="354" t="e">
        <f>VLOOKUP(B41,#REF!,14,0)</f>
        <v>#REF!</v>
      </c>
      <c r="W41" s="354" t="e">
        <f>VLOOKUP(B41,#REF!,15,0)</f>
        <v>#REF!</v>
      </c>
      <c r="X41" s="299">
        <v>11617</v>
      </c>
      <c r="AB41" s="235" t="e">
        <f t="shared" si="2"/>
        <v>#REF!</v>
      </c>
      <c r="AC41" s="235" t="e">
        <f t="shared" si="3"/>
        <v>#REF!</v>
      </c>
      <c r="AD41" s="235" t="e">
        <f t="shared" si="4"/>
        <v>#REF!</v>
      </c>
      <c r="AI41" s="301">
        <v>0</v>
      </c>
      <c r="AL41" s="35"/>
      <c r="AO41" s="35">
        <f t="shared" si="7"/>
        <v>0</v>
      </c>
    </row>
    <row r="42" spans="1:41" s="153" customFormat="1" ht="31.5" customHeight="1" x14ac:dyDescent="0.85">
      <c r="A42" s="313">
        <v>273</v>
      </c>
      <c r="B42" s="153">
        <v>11633</v>
      </c>
      <c r="C42" s="149">
        <v>273</v>
      </c>
      <c r="D42" s="356">
        <v>38</v>
      </c>
      <c r="E42" s="357" t="s">
        <v>687</v>
      </c>
      <c r="F42" s="358" t="s">
        <v>235</v>
      </c>
      <c r="G42" s="359" t="s">
        <v>347</v>
      </c>
      <c r="H42" s="360">
        <v>19</v>
      </c>
      <c r="I42" s="356">
        <v>139251.168278</v>
      </c>
      <c r="J42" s="361">
        <v>164254</v>
      </c>
      <c r="K42" s="362">
        <v>0.88517084924534783</v>
      </c>
      <c r="L42" s="360">
        <v>122180</v>
      </c>
      <c r="M42" s="360">
        <v>250000</v>
      </c>
      <c r="N42" s="360">
        <v>1344364</v>
      </c>
      <c r="O42" s="360">
        <v>1037627.31832</v>
      </c>
      <c r="P42" s="360">
        <v>965064.20411199995</v>
      </c>
      <c r="Q42" s="360">
        <f t="shared" si="5"/>
        <v>72563.114208000014</v>
      </c>
      <c r="R42" s="360">
        <v>56889.716153000001</v>
      </c>
      <c r="S42" s="360">
        <v>83258.700077000001</v>
      </c>
      <c r="T42" s="360">
        <f t="shared" si="6"/>
        <v>-26368.983924</v>
      </c>
      <c r="U42" s="363" t="e">
        <f>VLOOKUP(B42,#REF!,13,0)</f>
        <v>#REF!</v>
      </c>
      <c r="V42" s="363" t="e">
        <f>VLOOKUP(B42,#REF!,14,0)</f>
        <v>#REF!</v>
      </c>
      <c r="W42" s="363" t="e">
        <f>VLOOKUP(B42,#REF!,15,0)</f>
        <v>#REF!</v>
      </c>
      <c r="X42" s="299">
        <v>11633</v>
      </c>
      <c r="Y42" s="313"/>
      <c r="Z42" s="313"/>
      <c r="AA42" s="313"/>
      <c r="AB42" s="235" t="e">
        <f t="shared" si="2"/>
        <v>#REF!</v>
      </c>
      <c r="AC42" s="235" t="e">
        <f t="shared" si="3"/>
        <v>#REF!</v>
      </c>
      <c r="AD42" s="235" t="e">
        <f t="shared" si="4"/>
        <v>#REF!</v>
      </c>
      <c r="AE42" s="313"/>
      <c r="AF42" s="313"/>
      <c r="AG42" s="313"/>
      <c r="AH42" s="313"/>
      <c r="AI42" s="301">
        <v>37734</v>
      </c>
      <c r="AJ42" s="313"/>
      <c r="AL42" s="35"/>
      <c r="AO42" s="35">
        <f t="shared" si="7"/>
        <v>0</v>
      </c>
    </row>
    <row r="43" spans="1:41" s="313" customFormat="1" ht="36.75" x14ac:dyDescent="0.85">
      <c r="A43" s="153">
        <v>276</v>
      </c>
      <c r="B43" s="153">
        <v>11655</v>
      </c>
      <c r="C43" s="312">
        <v>276</v>
      </c>
      <c r="D43" s="151">
        <v>39</v>
      </c>
      <c r="E43" s="348" t="s">
        <v>688</v>
      </c>
      <c r="F43" s="349" t="s">
        <v>225</v>
      </c>
      <c r="G43" s="152" t="s">
        <v>391</v>
      </c>
      <c r="H43" s="350">
        <v>14</v>
      </c>
      <c r="I43" s="351">
        <v>2634720.2915159999</v>
      </c>
      <c r="J43" s="352">
        <v>9755654</v>
      </c>
      <c r="K43" s="353">
        <v>0.96055538018101527</v>
      </c>
      <c r="L43" s="350">
        <v>4969510</v>
      </c>
      <c r="M43" s="350">
        <v>8000000</v>
      </c>
      <c r="N43" s="350">
        <v>1963101</v>
      </c>
      <c r="O43" s="350">
        <v>11706333.63424</v>
      </c>
      <c r="P43" s="350">
        <v>8228573.0613580002</v>
      </c>
      <c r="Q43" s="350">
        <f t="shared" si="5"/>
        <v>3477760.5728819994</v>
      </c>
      <c r="R43" s="350">
        <v>2560521.122649</v>
      </c>
      <c r="S43" s="350">
        <v>402286.22317900002</v>
      </c>
      <c r="T43" s="350">
        <f t="shared" si="6"/>
        <v>2158234.8994700001</v>
      </c>
      <c r="U43" s="354" t="e">
        <f>VLOOKUP(B43,#REF!,13,0)</f>
        <v>#REF!</v>
      </c>
      <c r="V43" s="354" t="e">
        <f>VLOOKUP(B43,#REF!,14,0)</f>
        <v>#REF!</v>
      </c>
      <c r="W43" s="354" t="e">
        <f>VLOOKUP(B43,#REF!,15,0)</f>
        <v>#REF!</v>
      </c>
      <c r="X43" s="299">
        <v>11655</v>
      </c>
      <c r="Y43" s="153"/>
      <c r="Z43" s="153"/>
      <c r="AA43" s="153"/>
      <c r="AB43" s="235" t="e">
        <f t="shared" si="2"/>
        <v>#REF!</v>
      </c>
      <c r="AC43" s="235" t="e">
        <f t="shared" si="3"/>
        <v>#REF!</v>
      </c>
      <c r="AD43" s="235" t="e">
        <f t="shared" si="4"/>
        <v>#REF!</v>
      </c>
      <c r="AE43" s="153"/>
      <c r="AF43" s="153"/>
      <c r="AG43" s="153"/>
      <c r="AH43" s="153"/>
      <c r="AI43" s="301">
        <v>23113</v>
      </c>
      <c r="AJ43" s="153"/>
      <c r="AL43" s="35"/>
      <c r="AO43" s="35">
        <f t="shared" si="7"/>
        <v>0</v>
      </c>
    </row>
    <row r="44" spans="1:41" s="153" customFormat="1" ht="31.5" customHeight="1" x14ac:dyDescent="0.85">
      <c r="A44" s="153">
        <v>281</v>
      </c>
      <c r="B44" s="153">
        <v>11668</v>
      </c>
      <c r="C44" s="312">
        <v>281</v>
      </c>
      <c r="D44" s="356">
        <v>40</v>
      </c>
      <c r="E44" s="357" t="s">
        <v>689</v>
      </c>
      <c r="F44" s="358" t="s">
        <v>409</v>
      </c>
      <c r="G44" s="359" t="s">
        <v>407</v>
      </c>
      <c r="H44" s="360">
        <v>12</v>
      </c>
      <c r="I44" s="356">
        <v>913777</v>
      </c>
      <c r="J44" s="361">
        <v>1889604</v>
      </c>
      <c r="K44" s="362">
        <v>0.59309355690027277</v>
      </c>
      <c r="L44" s="360">
        <v>1239895</v>
      </c>
      <c r="M44" s="360">
        <v>1240000</v>
      </c>
      <c r="N44" s="360">
        <v>1524003</v>
      </c>
      <c r="O44" s="360">
        <v>2322144.9648059998</v>
      </c>
      <c r="P44" s="360">
        <v>1276846.543273</v>
      </c>
      <c r="Q44" s="360">
        <f t="shared" si="5"/>
        <v>1045298.4215329997</v>
      </c>
      <c r="R44" s="360">
        <v>1458862.5933749999</v>
      </c>
      <c r="S44" s="360">
        <v>578044.42200000002</v>
      </c>
      <c r="T44" s="360">
        <f t="shared" si="6"/>
        <v>880818.17137499992</v>
      </c>
      <c r="U44" s="363" t="e">
        <f>VLOOKUP(B44,#REF!,13,0)</f>
        <v>#REF!</v>
      </c>
      <c r="V44" s="363" t="e">
        <f>VLOOKUP(B44,#REF!,14,0)</f>
        <v>#REF!</v>
      </c>
      <c r="W44" s="363" t="e">
        <f>VLOOKUP(B44,#REF!,15,0)</f>
        <v>#REF!</v>
      </c>
      <c r="X44" s="299">
        <v>11668</v>
      </c>
      <c r="AB44" s="235" t="e">
        <f t="shared" si="2"/>
        <v>#REF!</v>
      </c>
      <c r="AC44" s="235" t="e">
        <f t="shared" si="3"/>
        <v>#REF!</v>
      </c>
      <c r="AD44" s="235" t="e">
        <f t="shared" si="4"/>
        <v>#REF!</v>
      </c>
      <c r="AI44" s="301"/>
      <c r="AL44" s="35"/>
      <c r="AO44" s="35">
        <f t="shared" si="7"/>
        <v>0</v>
      </c>
    </row>
    <row r="45" spans="1:41" s="313" customFormat="1" ht="36.75" x14ac:dyDescent="0.85">
      <c r="A45" s="313">
        <v>282</v>
      </c>
      <c r="B45" s="153">
        <v>11674</v>
      </c>
      <c r="C45" s="149">
        <v>282</v>
      </c>
      <c r="D45" s="151">
        <v>41</v>
      </c>
      <c r="E45" s="348" t="s">
        <v>690</v>
      </c>
      <c r="F45" s="349" t="s">
        <v>410</v>
      </c>
      <c r="G45" s="152" t="s">
        <v>408</v>
      </c>
      <c r="H45" s="350">
        <v>12</v>
      </c>
      <c r="I45" s="351">
        <v>49432</v>
      </c>
      <c r="J45" s="352">
        <v>1317487</v>
      </c>
      <c r="K45" s="353">
        <v>0.59036998627575854</v>
      </c>
      <c r="L45" s="350">
        <v>1140194</v>
      </c>
      <c r="M45" s="350">
        <v>2000000</v>
      </c>
      <c r="N45" s="350">
        <v>1155493</v>
      </c>
      <c r="O45" s="350">
        <v>2228061.2324740002</v>
      </c>
      <c r="P45" s="350">
        <v>1403302.211653</v>
      </c>
      <c r="Q45" s="350">
        <f t="shared" si="5"/>
        <v>824759.02082100022</v>
      </c>
      <c r="R45" s="350">
        <v>494130.09467899997</v>
      </c>
      <c r="S45" s="350">
        <v>60052.525650000003</v>
      </c>
      <c r="T45" s="350">
        <f t="shared" si="6"/>
        <v>434077.56902899995</v>
      </c>
      <c r="U45" s="354">
        <v>0</v>
      </c>
      <c r="V45" s="354">
        <v>0</v>
      </c>
      <c r="W45" s="354">
        <v>0</v>
      </c>
      <c r="X45" s="299">
        <v>11674</v>
      </c>
      <c r="AB45" s="235">
        <f t="shared" si="2"/>
        <v>0</v>
      </c>
      <c r="AC45" s="235">
        <f t="shared" si="3"/>
        <v>0</v>
      </c>
      <c r="AD45" s="235">
        <f t="shared" si="4"/>
        <v>0</v>
      </c>
      <c r="AI45" s="301"/>
      <c r="AL45" s="35"/>
      <c r="AO45" s="35">
        <f t="shared" si="7"/>
        <v>0</v>
      </c>
    </row>
    <row r="46" spans="1:41" s="153" customFormat="1" ht="31.5" customHeight="1" x14ac:dyDescent="0.85">
      <c r="A46" s="313">
        <v>278</v>
      </c>
      <c r="B46" s="153">
        <v>11664</v>
      </c>
      <c r="C46" s="149">
        <v>278</v>
      </c>
      <c r="D46" s="356">
        <v>42</v>
      </c>
      <c r="E46" s="357" t="s">
        <v>691</v>
      </c>
      <c r="F46" s="358" t="s">
        <v>397</v>
      </c>
      <c r="G46" s="359" t="s">
        <v>398</v>
      </c>
      <c r="H46" s="360">
        <v>12</v>
      </c>
      <c r="I46" s="356">
        <v>6159248.3571659997</v>
      </c>
      <c r="J46" s="361">
        <v>40084892</v>
      </c>
      <c r="K46" s="362">
        <v>0.91400968602814359</v>
      </c>
      <c r="L46" s="360">
        <v>10230372</v>
      </c>
      <c r="M46" s="360">
        <v>15000000</v>
      </c>
      <c r="N46" s="360">
        <v>3918224</v>
      </c>
      <c r="O46" s="360">
        <v>33046326.635657001</v>
      </c>
      <c r="P46" s="360">
        <v>12133030.914999999</v>
      </c>
      <c r="Q46" s="360">
        <f t="shared" si="5"/>
        <v>20913295.720657002</v>
      </c>
      <c r="R46" s="360">
        <v>9397224.3442570008</v>
      </c>
      <c r="S46" s="360">
        <v>3313869.6152280001</v>
      </c>
      <c r="T46" s="360">
        <f t="shared" si="6"/>
        <v>6083354.7290290007</v>
      </c>
      <c r="U46" s="363" t="e">
        <f>VLOOKUP(B46,#REF!,13,0)</f>
        <v>#REF!</v>
      </c>
      <c r="V46" s="363" t="e">
        <f>VLOOKUP(B46,#REF!,14,0)</f>
        <v>#REF!</v>
      </c>
      <c r="W46" s="363" t="e">
        <f>VLOOKUP(B46,#REF!,15,0)</f>
        <v>#REF!</v>
      </c>
      <c r="X46" s="299">
        <v>11664</v>
      </c>
      <c r="Y46" s="313"/>
      <c r="Z46" s="313"/>
      <c r="AA46" s="313"/>
      <c r="AB46" s="235" t="e">
        <f t="shared" si="2"/>
        <v>#REF!</v>
      </c>
      <c r="AC46" s="235" t="e">
        <f t="shared" si="3"/>
        <v>#REF!</v>
      </c>
      <c r="AD46" s="235" t="e">
        <f t="shared" si="4"/>
        <v>#REF!</v>
      </c>
      <c r="AE46" s="313"/>
      <c r="AF46" s="313"/>
      <c r="AG46" s="313"/>
      <c r="AH46" s="313"/>
      <c r="AI46" s="301">
        <v>82891</v>
      </c>
      <c r="AJ46" s="313"/>
      <c r="AL46" s="35"/>
      <c r="AO46" s="35">
        <f t="shared" si="7"/>
        <v>0</v>
      </c>
    </row>
    <row r="47" spans="1:41" s="313" customFormat="1" ht="36.75" x14ac:dyDescent="0.85">
      <c r="A47" s="313">
        <v>299</v>
      </c>
      <c r="B47" s="153">
        <v>11687</v>
      </c>
      <c r="C47" s="149">
        <v>299</v>
      </c>
      <c r="D47" s="151">
        <v>43</v>
      </c>
      <c r="E47" s="348" t="s">
        <v>692</v>
      </c>
      <c r="F47" s="349" t="s">
        <v>592</v>
      </c>
      <c r="G47" s="152" t="s">
        <v>581</v>
      </c>
      <c r="H47" s="350">
        <v>7</v>
      </c>
      <c r="I47" s="351">
        <v>59501</v>
      </c>
      <c r="J47" s="352">
        <v>197331</v>
      </c>
      <c r="K47" s="353">
        <v>0.99751707636424092</v>
      </c>
      <c r="L47" s="350">
        <v>105035</v>
      </c>
      <c r="M47" s="350">
        <v>500000</v>
      </c>
      <c r="N47" s="350">
        <v>1878719</v>
      </c>
      <c r="O47" s="350">
        <v>862428.94991800003</v>
      </c>
      <c r="P47" s="350">
        <v>709582.99561099999</v>
      </c>
      <c r="Q47" s="350">
        <f t="shared" si="5"/>
        <v>152845.95430700004</v>
      </c>
      <c r="R47" s="350">
        <v>82805.675608999998</v>
      </c>
      <c r="S47" s="350">
        <v>66465.69743</v>
      </c>
      <c r="T47" s="350">
        <f t="shared" si="6"/>
        <v>16339.978178999998</v>
      </c>
      <c r="U47" s="354">
        <v>0</v>
      </c>
      <c r="V47" s="354">
        <v>0</v>
      </c>
      <c r="W47" s="354">
        <v>0</v>
      </c>
      <c r="X47" s="299"/>
      <c r="AB47" s="235">
        <f t="shared" si="2"/>
        <v>0</v>
      </c>
      <c r="AC47" s="235">
        <f t="shared" si="3"/>
        <v>0</v>
      </c>
      <c r="AD47" s="235">
        <f t="shared" si="4"/>
        <v>0</v>
      </c>
      <c r="AI47" s="301"/>
      <c r="AL47" s="35"/>
    </row>
    <row r="48" spans="1:41" s="153" customFormat="1" ht="31.5" customHeight="1" x14ac:dyDescent="0.85">
      <c r="A48" s="153">
        <v>298</v>
      </c>
      <c r="B48" s="153">
        <v>11681</v>
      </c>
      <c r="C48" s="312">
        <v>298</v>
      </c>
      <c r="D48" s="356">
        <v>44</v>
      </c>
      <c r="E48" s="357" t="s">
        <v>693</v>
      </c>
      <c r="F48" s="358" t="s">
        <v>591</v>
      </c>
      <c r="G48" s="359" t="s">
        <v>581</v>
      </c>
      <c r="H48" s="360">
        <v>7</v>
      </c>
      <c r="I48" s="356">
        <v>78325</v>
      </c>
      <c r="J48" s="361">
        <v>62884</v>
      </c>
      <c r="K48" s="362">
        <v>0.89187167691341318</v>
      </c>
      <c r="L48" s="360">
        <v>75699</v>
      </c>
      <c r="M48" s="360">
        <v>250000</v>
      </c>
      <c r="N48" s="360">
        <v>830710</v>
      </c>
      <c r="O48" s="360">
        <v>689032.94535000005</v>
      </c>
      <c r="P48" s="360">
        <v>619790.00133400003</v>
      </c>
      <c r="Q48" s="360">
        <f t="shared" si="5"/>
        <v>69242.944016000023</v>
      </c>
      <c r="R48" s="360">
        <v>15883.60569</v>
      </c>
      <c r="S48" s="360">
        <v>5367.7516800000003</v>
      </c>
      <c r="T48" s="360">
        <f t="shared" si="6"/>
        <v>10515.854009999999</v>
      </c>
      <c r="U48" s="363">
        <v>0</v>
      </c>
      <c r="V48" s="363">
        <v>0</v>
      </c>
      <c r="W48" s="363">
        <v>0</v>
      </c>
      <c r="X48" s="299"/>
      <c r="AB48" s="235">
        <f t="shared" si="2"/>
        <v>0</v>
      </c>
      <c r="AC48" s="235">
        <f t="shared" si="3"/>
        <v>0</v>
      </c>
      <c r="AD48" s="235">
        <f t="shared" si="4"/>
        <v>0</v>
      </c>
      <c r="AI48" s="301"/>
      <c r="AL48" s="35"/>
    </row>
    <row r="49" spans="1:38" s="313" customFormat="1" ht="36.75" x14ac:dyDescent="0.85">
      <c r="A49" s="313">
        <v>297</v>
      </c>
      <c r="B49" s="153">
        <v>11679</v>
      </c>
      <c r="C49" s="149">
        <v>297</v>
      </c>
      <c r="D49" s="151">
        <v>45</v>
      </c>
      <c r="E49" s="348" t="s">
        <v>694</v>
      </c>
      <c r="F49" s="349" t="s">
        <v>153</v>
      </c>
      <c r="G49" s="152" t="s">
        <v>580</v>
      </c>
      <c r="H49" s="350">
        <v>7</v>
      </c>
      <c r="I49" s="351">
        <v>24989</v>
      </c>
      <c r="J49" s="352">
        <v>20848</v>
      </c>
      <c r="K49" s="353">
        <v>0.9148521547518621</v>
      </c>
      <c r="L49" s="350">
        <v>25000</v>
      </c>
      <c r="M49" s="350">
        <v>250000</v>
      </c>
      <c r="N49" s="350">
        <v>833904</v>
      </c>
      <c r="O49" s="350">
        <v>287404.81413399999</v>
      </c>
      <c r="P49" s="350">
        <v>264164.79998100002</v>
      </c>
      <c r="Q49" s="350">
        <f t="shared" si="5"/>
        <v>23240.014152999967</v>
      </c>
      <c r="R49" s="350">
        <v>39795.838928999998</v>
      </c>
      <c r="S49" s="350">
        <v>40782.514522999998</v>
      </c>
      <c r="T49" s="350">
        <f t="shared" si="6"/>
        <v>-986.67559400000027</v>
      </c>
      <c r="U49" s="354">
        <v>0</v>
      </c>
      <c r="V49" s="354">
        <v>0</v>
      </c>
      <c r="W49" s="354">
        <v>0</v>
      </c>
      <c r="X49" s="299"/>
      <c r="AB49" s="235">
        <f t="shared" si="2"/>
        <v>0</v>
      </c>
      <c r="AC49" s="235">
        <f t="shared" si="3"/>
        <v>0</v>
      </c>
      <c r="AD49" s="235">
        <f t="shared" si="4"/>
        <v>0</v>
      </c>
      <c r="AI49" s="301"/>
      <c r="AL49" s="35"/>
    </row>
    <row r="50" spans="1:38" s="153" customFormat="1" ht="31.5" customHeight="1" x14ac:dyDescent="0.85">
      <c r="A50" s="313">
        <v>296</v>
      </c>
      <c r="B50" s="153">
        <v>11688</v>
      </c>
      <c r="C50" s="149">
        <v>294</v>
      </c>
      <c r="D50" s="356">
        <v>46</v>
      </c>
      <c r="E50" s="357" t="s">
        <v>695</v>
      </c>
      <c r="F50" s="358" t="s">
        <v>202</v>
      </c>
      <c r="G50" s="359" t="s">
        <v>595</v>
      </c>
      <c r="H50" s="360">
        <v>5</v>
      </c>
      <c r="I50" s="356">
        <v>0</v>
      </c>
      <c r="J50" s="361">
        <v>298996</v>
      </c>
      <c r="K50" s="362">
        <v>0.33042920210800497</v>
      </c>
      <c r="L50" s="360">
        <v>266822</v>
      </c>
      <c r="M50" s="360">
        <v>600000</v>
      </c>
      <c r="N50" s="360">
        <v>1120583</v>
      </c>
      <c r="O50" s="360">
        <v>724816.78651699994</v>
      </c>
      <c r="P50" s="360">
        <v>541285.15003400005</v>
      </c>
      <c r="Q50" s="360">
        <f t="shared" si="5"/>
        <v>183531.63648299989</v>
      </c>
      <c r="R50" s="360">
        <v>525258.79169099999</v>
      </c>
      <c r="S50" s="360">
        <v>392131.66745800001</v>
      </c>
      <c r="T50" s="360">
        <f t="shared" si="6"/>
        <v>133127.12423299998</v>
      </c>
      <c r="U50" s="363"/>
      <c r="V50" s="363"/>
      <c r="W50" s="363"/>
      <c r="X50" s="299"/>
      <c r="Y50" s="313"/>
      <c r="Z50" s="313"/>
      <c r="AA50" s="313"/>
      <c r="AB50" s="235"/>
      <c r="AC50" s="235"/>
      <c r="AD50" s="235"/>
      <c r="AE50" s="313"/>
      <c r="AF50" s="313"/>
      <c r="AG50" s="313"/>
      <c r="AH50" s="313"/>
      <c r="AI50" s="301"/>
      <c r="AJ50" s="313"/>
      <c r="AL50" s="35"/>
    </row>
    <row r="51" spans="1:38" s="313" customFormat="1" ht="36.75" x14ac:dyDescent="0.85">
      <c r="B51" s="153">
        <v>11710</v>
      </c>
      <c r="C51" s="149"/>
      <c r="D51" s="151">
        <v>47</v>
      </c>
      <c r="E51" s="348" t="s">
        <v>600</v>
      </c>
      <c r="F51" s="349" t="s">
        <v>612</v>
      </c>
      <c r="G51" s="152" t="s">
        <v>601</v>
      </c>
      <c r="H51" s="350">
        <v>1</v>
      </c>
      <c r="I51" s="351">
        <v>0</v>
      </c>
      <c r="J51" s="352">
        <v>428189</v>
      </c>
      <c r="K51" s="353">
        <v>0</v>
      </c>
      <c r="L51" s="350">
        <v>424361</v>
      </c>
      <c r="M51" s="350">
        <v>500000</v>
      </c>
      <c r="N51" s="350">
        <v>1009021</v>
      </c>
      <c r="O51" s="350">
        <v>0</v>
      </c>
      <c r="P51" s="350">
        <v>0</v>
      </c>
      <c r="Q51" s="350">
        <v>0</v>
      </c>
      <c r="R51" s="350">
        <v>0</v>
      </c>
      <c r="S51" s="350">
        <v>0</v>
      </c>
      <c r="T51" s="350">
        <v>0</v>
      </c>
      <c r="U51" s="354"/>
      <c r="V51" s="354"/>
      <c r="W51" s="354"/>
      <c r="X51" s="299"/>
      <c r="AB51" s="235"/>
      <c r="AC51" s="235"/>
      <c r="AD51" s="235"/>
      <c r="AI51" s="301"/>
      <c r="AL51" s="35"/>
    </row>
    <row r="52" spans="1:38" s="153" customFormat="1" ht="31.5" customHeight="1" x14ac:dyDescent="0.85">
      <c r="A52" s="313">
        <v>293</v>
      </c>
      <c r="B52" s="153">
        <v>11704</v>
      </c>
      <c r="C52" s="149">
        <v>293</v>
      </c>
      <c r="D52" s="356">
        <v>48</v>
      </c>
      <c r="E52" s="357" t="s">
        <v>696</v>
      </c>
      <c r="F52" s="358" t="s">
        <v>609</v>
      </c>
      <c r="G52" s="359" t="s">
        <v>602</v>
      </c>
      <c r="H52" s="360">
        <v>1</v>
      </c>
      <c r="I52" s="356">
        <v>0</v>
      </c>
      <c r="J52" s="361">
        <v>24820</v>
      </c>
      <c r="K52" s="362">
        <v>0</v>
      </c>
      <c r="L52" s="360">
        <v>25000</v>
      </c>
      <c r="M52" s="360">
        <v>25000</v>
      </c>
      <c r="N52" s="360">
        <v>992805</v>
      </c>
      <c r="O52" s="360">
        <v>0</v>
      </c>
      <c r="P52" s="360">
        <v>0</v>
      </c>
      <c r="Q52" s="360">
        <f t="shared" ref="Q52:Q54" si="8">O52-P52</f>
        <v>0</v>
      </c>
      <c r="R52" s="360">
        <v>0</v>
      </c>
      <c r="S52" s="360">
        <v>0</v>
      </c>
      <c r="T52" s="360">
        <f t="shared" ref="T52:T54" si="9">R52-S52</f>
        <v>0</v>
      </c>
      <c r="U52" s="363"/>
      <c r="V52" s="363"/>
      <c r="W52" s="363"/>
      <c r="X52" s="299"/>
      <c r="Y52" s="313"/>
      <c r="Z52" s="313"/>
      <c r="AA52" s="313"/>
      <c r="AB52" s="235"/>
      <c r="AC52" s="235"/>
      <c r="AD52" s="235"/>
      <c r="AE52" s="313"/>
      <c r="AF52" s="313"/>
      <c r="AG52" s="313"/>
      <c r="AH52" s="313"/>
      <c r="AI52" s="301"/>
      <c r="AJ52" s="313"/>
      <c r="AL52" s="35"/>
    </row>
    <row r="53" spans="1:38" s="313" customFormat="1" ht="36.75" x14ac:dyDescent="0.85">
      <c r="A53" s="313">
        <v>292</v>
      </c>
      <c r="B53" s="153">
        <v>11711</v>
      </c>
      <c r="C53" s="149">
        <v>292</v>
      </c>
      <c r="D53" s="151">
        <v>49</v>
      </c>
      <c r="E53" s="348" t="s">
        <v>697</v>
      </c>
      <c r="F53" s="349" t="s">
        <v>390</v>
      </c>
      <c r="G53" s="152" t="s">
        <v>602</v>
      </c>
      <c r="H53" s="350">
        <v>1</v>
      </c>
      <c r="I53" s="351">
        <v>0</v>
      </c>
      <c r="J53" s="352">
        <v>5606487</v>
      </c>
      <c r="K53" s="353">
        <v>0</v>
      </c>
      <c r="L53" s="350">
        <v>3742139</v>
      </c>
      <c r="M53" s="350">
        <v>5000000</v>
      </c>
      <c r="N53" s="350">
        <v>1498203</v>
      </c>
      <c r="O53" s="350">
        <v>0</v>
      </c>
      <c r="P53" s="350">
        <v>0</v>
      </c>
      <c r="Q53" s="350">
        <f t="shared" si="8"/>
        <v>0</v>
      </c>
      <c r="R53" s="350">
        <v>0</v>
      </c>
      <c r="S53" s="350">
        <v>0</v>
      </c>
      <c r="T53" s="350">
        <f t="shared" si="9"/>
        <v>0</v>
      </c>
      <c r="U53" s="354"/>
      <c r="V53" s="354"/>
      <c r="W53" s="354"/>
      <c r="X53" s="299"/>
      <c r="AB53" s="235"/>
      <c r="AC53" s="235"/>
      <c r="AD53" s="235"/>
      <c r="AI53" s="301"/>
      <c r="AL53" s="35"/>
    </row>
    <row r="54" spans="1:38" s="153" customFormat="1" ht="31.5" customHeight="1" x14ac:dyDescent="0.85">
      <c r="A54" s="313">
        <v>224</v>
      </c>
      <c r="B54" s="153">
        <v>11419</v>
      </c>
      <c r="C54" s="149">
        <v>224</v>
      </c>
      <c r="D54" s="356">
        <v>50</v>
      </c>
      <c r="E54" s="357" t="s">
        <v>698</v>
      </c>
      <c r="F54" s="20" t="s">
        <v>614</v>
      </c>
      <c r="G54" s="359" t="s">
        <v>615</v>
      </c>
      <c r="H54" s="360">
        <v>1</v>
      </c>
      <c r="I54" s="356"/>
      <c r="J54" s="361">
        <v>0</v>
      </c>
      <c r="K54" s="362">
        <v>0</v>
      </c>
      <c r="L54" s="360">
        <v>0</v>
      </c>
      <c r="M54" s="360">
        <v>0</v>
      </c>
      <c r="N54" s="360">
        <v>0</v>
      </c>
      <c r="O54" s="360">
        <v>0</v>
      </c>
      <c r="P54" s="360">
        <v>0</v>
      </c>
      <c r="Q54" s="360">
        <f t="shared" si="8"/>
        <v>0</v>
      </c>
      <c r="R54" s="360">
        <v>0</v>
      </c>
      <c r="S54" s="360">
        <v>0</v>
      </c>
      <c r="T54" s="360">
        <f t="shared" si="9"/>
        <v>0</v>
      </c>
      <c r="U54" s="363"/>
      <c r="V54" s="363"/>
      <c r="W54" s="363"/>
      <c r="X54" s="299"/>
      <c r="Y54" s="313"/>
      <c r="Z54" s="313"/>
      <c r="AA54" s="313"/>
      <c r="AB54" s="235"/>
      <c r="AC54" s="235"/>
      <c r="AD54" s="235"/>
      <c r="AE54" s="313"/>
      <c r="AF54" s="313"/>
      <c r="AG54" s="313"/>
      <c r="AH54" s="313"/>
      <c r="AI54" s="301"/>
      <c r="AJ54" s="313"/>
      <c r="AL54" s="35"/>
    </row>
    <row r="55" spans="1:38" ht="36" x14ac:dyDescent="0.75">
      <c r="C55" s="54"/>
      <c r="D55" s="150"/>
      <c r="E55" s="250"/>
      <c r="F55" s="110"/>
      <c r="G55" s="111"/>
      <c r="H55" s="111"/>
      <c r="I55" s="247">
        <f>SUM(I5:I54)</f>
        <v>110245619.94178101</v>
      </c>
      <c r="J55" s="247">
        <f>SUM(J5:J54)</f>
        <v>379426053</v>
      </c>
      <c r="K55" s="247" t="s">
        <v>24</v>
      </c>
      <c r="L55" s="112">
        <f>SUM(L5:L54)</f>
        <v>169301020</v>
      </c>
      <c r="M55" s="111" t="s">
        <v>24</v>
      </c>
      <c r="N55" s="89" t="s">
        <v>24</v>
      </c>
      <c r="O55" s="113">
        <f t="shared" ref="O55:T55" si="10">SUM(O5:O54)</f>
        <v>497987076.61092389</v>
      </c>
      <c r="P55" s="113">
        <f t="shared" si="10"/>
        <v>402941086.93558395</v>
      </c>
      <c r="Q55" s="113">
        <f t="shared" si="10"/>
        <v>90442880.102779001</v>
      </c>
      <c r="R55" s="113">
        <f t="shared" si="10"/>
        <v>124403335.99712998</v>
      </c>
      <c r="S55" s="113">
        <f t="shared" si="10"/>
        <v>70556285.293542981</v>
      </c>
      <c r="T55" s="113">
        <f t="shared" si="10"/>
        <v>52134179.406556994</v>
      </c>
      <c r="U55" s="355" t="e">
        <f>AB55</f>
        <v>#REF!</v>
      </c>
      <c r="V55" s="355" t="e">
        <f>AC55</f>
        <v>#REF!</v>
      </c>
      <c r="W55" s="355" t="e">
        <f>AD55</f>
        <v>#REF!</v>
      </c>
      <c r="X55" s="113">
        <f t="shared" ref="X55:AA55" si="11">SUM(X5:X46)</f>
        <v>480723</v>
      </c>
      <c r="Y55" s="113">
        <f t="shared" si="11"/>
        <v>0</v>
      </c>
      <c r="Z55" s="113">
        <f t="shared" si="11"/>
        <v>0</v>
      </c>
      <c r="AA55" s="113">
        <f t="shared" si="11"/>
        <v>0</v>
      </c>
      <c r="AB55" s="113" t="e">
        <f t="shared" ref="AB55:AK55" si="12">SUM(AB5:AB49)</f>
        <v>#REF!</v>
      </c>
      <c r="AC55" s="113" t="e">
        <f t="shared" si="12"/>
        <v>#REF!</v>
      </c>
      <c r="AD55" s="113" t="e">
        <f t="shared" si="12"/>
        <v>#REF!</v>
      </c>
      <c r="AE55" s="113">
        <f t="shared" si="12"/>
        <v>0</v>
      </c>
      <c r="AF55" s="113">
        <f t="shared" si="12"/>
        <v>0</v>
      </c>
      <c r="AG55" s="113">
        <f t="shared" si="12"/>
        <v>0</v>
      </c>
      <c r="AH55" s="113">
        <f t="shared" si="12"/>
        <v>0</v>
      </c>
      <c r="AI55" s="113">
        <f t="shared" si="12"/>
        <v>44288934</v>
      </c>
      <c r="AJ55" s="113">
        <f t="shared" si="12"/>
        <v>0</v>
      </c>
      <c r="AK55" s="113">
        <f t="shared" si="12"/>
        <v>0</v>
      </c>
      <c r="AL55" s="35"/>
    </row>
    <row r="56" spans="1:38" ht="33.75" customHeight="1" x14ac:dyDescent="0.75">
      <c r="D56" s="314"/>
      <c r="E56" s="236" t="s">
        <v>320</v>
      </c>
      <c r="F56" s="236"/>
      <c r="G56" s="237"/>
      <c r="H56" s="237"/>
      <c r="I56" s="238"/>
      <c r="J56" s="315"/>
      <c r="K56" s="436"/>
      <c r="L56" s="437"/>
      <c r="M56" s="437"/>
      <c r="N56" s="437"/>
      <c r="O56" s="437"/>
      <c r="P56" s="437"/>
      <c r="Q56" s="437"/>
      <c r="R56" s="437"/>
      <c r="S56" s="437"/>
      <c r="T56" s="437"/>
      <c r="U56" s="437"/>
      <c r="V56" s="437"/>
      <c r="W56" s="437"/>
      <c r="X56" s="299" t="e">
        <v>#N/A</v>
      </c>
    </row>
    <row r="57" spans="1:38" x14ac:dyDescent="0.75">
      <c r="E57" s="30" t="s">
        <v>590</v>
      </c>
      <c r="I57" s="62"/>
      <c r="K57" s="365">
        <f>SUMPRODUCT(K5:K49,J5:J49)</f>
        <v>307221641.53151327</v>
      </c>
      <c r="L57" s="366">
        <f>K57/J55</f>
        <v>0.80970096571495387</v>
      </c>
      <c r="X57" s="299" t="e">
        <v>#N/A</v>
      </c>
    </row>
    <row r="58" spans="1:38" x14ac:dyDescent="0.25">
      <c r="J58" s="318"/>
    </row>
    <row r="59" spans="1:38" x14ac:dyDescent="0.25">
      <c r="I59" s="244"/>
    </row>
  </sheetData>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56:W56"/>
    <mergeCell ref="AB3:AB4"/>
    <mergeCell ref="AD3:AD4"/>
    <mergeCell ref="C3:C4"/>
    <mergeCell ref="G3:G4"/>
    <mergeCell ref="H3:H4"/>
    <mergeCell ref="V3:V4"/>
    <mergeCell ref="AC3:AC4"/>
    <mergeCell ref="X3:X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0"/>
  <sheetViews>
    <sheetView rightToLeft="1" view="pageBreakPreview" zoomScale="55" zoomScaleNormal="51" zoomScaleSheetLayoutView="55" workbookViewId="0">
      <pane ySplit="4" topLeftCell="A5" activePane="bottomLeft" state="frozen"/>
      <selection activeCell="B1" sqref="B1"/>
      <selection pane="bottomLeft" activeCell="G5" sqref="G5"/>
    </sheetView>
  </sheetViews>
  <sheetFormatPr defaultColWidth="9" defaultRowHeight="27.75" x14ac:dyDescent="0.25"/>
  <cols>
    <col min="1" max="1" width="10.5703125" style="287"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55" customWidth="1"/>
    <col min="7" max="7" width="58" style="29" bestFit="1" customWidth="1"/>
    <col min="8" max="8" width="59.140625" style="121" bestFit="1" customWidth="1"/>
    <col min="9" max="16384" width="9" style="278"/>
  </cols>
  <sheetData>
    <row r="1" spans="1:8" s="275" customFormat="1" ht="45" customHeight="1" x14ac:dyDescent="0.25">
      <c r="A1" s="453" t="s">
        <v>349</v>
      </c>
      <c r="B1" s="454"/>
      <c r="C1" s="454"/>
      <c r="D1" s="454"/>
      <c r="E1" s="454"/>
      <c r="F1" s="454"/>
      <c r="G1" s="454"/>
      <c r="H1" s="454"/>
    </row>
    <row r="2" spans="1:8" s="275" customFormat="1" ht="45" x14ac:dyDescent="0.25">
      <c r="A2" s="285"/>
      <c r="B2" s="134"/>
      <c r="C2" s="134"/>
      <c r="D2" s="134"/>
      <c r="E2" s="134"/>
      <c r="F2" s="253"/>
      <c r="G2" s="138"/>
      <c r="H2" s="138"/>
    </row>
    <row r="3" spans="1:8" s="275" customFormat="1" ht="42.75" x14ac:dyDescent="0.85">
      <c r="A3" s="455" t="s">
        <v>0</v>
      </c>
      <c r="B3" s="442" t="s">
        <v>1</v>
      </c>
      <c r="C3" s="442" t="s">
        <v>2</v>
      </c>
      <c r="D3" s="251" t="s">
        <v>3</v>
      </c>
      <c r="E3" s="441" t="s">
        <v>4</v>
      </c>
      <c r="F3" s="456" t="s">
        <v>5</v>
      </c>
      <c r="G3" s="256" t="s">
        <v>256</v>
      </c>
      <c r="H3" s="279" t="s">
        <v>256</v>
      </c>
    </row>
    <row r="4" spans="1:8" s="276" customFormat="1" ht="33.75" customHeight="1" x14ac:dyDescent="0.25">
      <c r="A4" s="455"/>
      <c r="B4" s="443"/>
      <c r="C4" s="443"/>
      <c r="D4" s="249"/>
      <c r="E4" s="441"/>
      <c r="F4" s="457"/>
      <c r="G4" s="282" t="s">
        <v>594</v>
      </c>
      <c r="H4" s="280" t="s">
        <v>640</v>
      </c>
    </row>
    <row r="5" spans="1:8" s="277" customFormat="1" ht="31.5" customHeight="1" x14ac:dyDescent="0.75">
      <c r="A5" s="206">
        <v>1</v>
      </c>
      <c r="B5" s="291" t="s">
        <v>350</v>
      </c>
      <c r="C5" s="292" t="s">
        <v>360</v>
      </c>
      <c r="D5" s="293" t="s">
        <v>355</v>
      </c>
      <c r="E5" s="294" t="s">
        <v>356</v>
      </c>
      <c r="F5" s="295"/>
      <c r="G5" s="151"/>
      <c r="H5" s="119"/>
    </row>
    <row r="6" spans="1:8" s="276" customFormat="1" ht="33.75" customHeight="1" x14ac:dyDescent="0.25">
      <c r="A6" s="286">
        <v>2</v>
      </c>
      <c r="B6" s="296" t="s">
        <v>351</v>
      </c>
      <c r="C6" s="296" t="s">
        <v>361</v>
      </c>
      <c r="D6" s="296" t="s">
        <v>355</v>
      </c>
      <c r="E6" s="297" t="s">
        <v>357</v>
      </c>
      <c r="F6" s="298"/>
      <c r="G6" s="283"/>
      <c r="H6" s="281"/>
    </row>
    <row r="7" spans="1:8" s="277" customFormat="1" ht="31.5" customHeight="1" x14ac:dyDescent="0.75">
      <c r="A7" s="206">
        <v>3</v>
      </c>
      <c r="B7" s="291" t="s">
        <v>352</v>
      </c>
      <c r="C7" s="292" t="s">
        <v>360</v>
      </c>
      <c r="D7" s="293" t="s">
        <v>355</v>
      </c>
      <c r="E7" s="294" t="s">
        <v>358</v>
      </c>
      <c r="F7" s="295"/>
      <c r="G7" s="151"/>
      <c r="H7" s="119"/>
    </row>
    <row r="8" spans="1:8" s="276" customFormat="1" ht="33.75" customHeight="1" x14ac:dyDescent="0.25">
      <c r="A8" s="286">
        <v>4</v>
      </c>
      <c r="B8" s="296" t="s">
        <v>353</v>
      </c>
      <c r="C8" s="296" t="s">
        <v>360</v>
      </c>
      <c r="D8" s="296" t="s">
        <v>355</v>
      </c>
      <c r="E8" s="297" t="s">
        <v>359</v>
      </c>
      <c r="F8" s="298"/>
      <c r="G8" s="252"/>
      <c r="H8" s="281"/>
    </row>
    <row r="9" spans="1:8" s="277" customFormat="1" ht="31.5" customHeight="1" x14ac:dyDescent="0.75">
      <c r="A9" s="206">
        <v>5</v>
      </c>
      <c r="B9" s="291" t="s">
        <v>354</v>
      </c>
      <c r="C9" s="292" t="s">
        <v>40</v>
      </c>
      <c r="D9" s="293" t="s">
        <v>367</v>
      </c>
      <c r="E9" s="294" t="s">
        <v>308</v>
      </c>
      <c r="F9" s="295"/>
      <c r="G9" s="151"/>
      <c r="H9" s="119"/>
    </row>
    <row r="10" spans="1:8" s="276" customFormat="1" ht="33.75" customHeight="1" x14ac:dyDescent="0.25">
      <c r="A10" s="286">
        <v>6</v>
      </c>
      <c r="B10" s="296" t="s">
        <v>362</v>
      </c>
      <c r="C10" s="296" t="s">
        <v>39</v>
      </c>
      <c r="D10" s="296" t="s">
        <v>368</v>
      </c>
      <c r="E10" s="297" t="s">
        <v>363</v>
      </c>
      <c r="F10" s="298"/>
      <c r="G10" s="252"/>
      <c r="H10" s="281"/>
    </row>
    <row r="11" spans="1:8" s="277" customFormat="1" ht="31.5" customHeight="1" x14ac:dyDescent="0.75">
      <c r="A11" s="206">
        <v>7</v>
      </c>
      <c r="B11" s="291" t="s">
        <v>364</v>
      </c>
      <c r="C11" s="292" t="s">
        <v>190</v>
      </c>
      <c r="D11" s="293" t="s">
        <v>368</v>
      </c>
      <c r="E11" s="294" t="s">
        <v>369</v>
      </c>
      <c r="F11" s="295"/>
      <c r="G11" s="151"/>
      <c r="H11" s="119"/>
    </row>
    <row r="12" spans="1:8" s="276" customFormat="1" ht="33.75" customHeight="1" x14ac:dyDescent="0.25">
      <c r="A12" s="286">
        <v>8</v>
      </c>
      <c r="B12" s="296" t="s">
        <v>365</v>
      </c>
      <c r="C12" s="296" t="s">
        <v>340</v>
      </c>
      <c r="D12" s="296" t="s">
        <v>368</v>
      </c>
      <c r="E12" s="297" t="s">
        <v>370</v>
      </c>
      <c r="F12" s="298"/>
      <c r="G12" s="252"/>
      <c r="H12" s="281"/>
    </row>
    <row r="13" spans="1:8" s="277" customFormat="1" ht="31.5" customHeight="1" x14ac:dyDescent="0.75">
      <c r="A13" s="206">
        <v>9</v>
      </c>
      <c r="B13" s="291" t="s">
        <v>366</v>
      </c>
      <c r="C13" s="292" t="s">
        <v>288</v>
      </c>
      <c r="D13" s="293" t="s">
        <v>368</v>
      </c>
      <c r="E13" s="294" t="s">
        <v>371</v>
      </c>
      <c r="F13" s="295"/>
      <c r="G13" s="151"/>
      <c r="H13" s="119"/>
    </row>
    <row r="14" spans="1:8" s="276" customFormat="1" ht="33.75" customHeight="1" x14ac:dyDescent="0.25">
      <c r="A14" s="286">
        <v>10</v>
      </c>
      <c r="B14" s="296" t="s">
        <v>372</v>
      </c>
      <c r="C14" s="296" t="s">
        <v>39</v>
      </c>
      <c r="D14" s="296" t="s">
        <v>377</v>
      </c>
      <c r="E14" s="297" t="s">
        <v>378</v>
      </c>
      <c r="F14" s="298"/>
      <c r="G14" s="252"/>
      <c r="H14" s="281"/>
    </row>
    <row r="15" spans="1:8" s="277" customFormat="1" ht="31.5" customHeight="1" x14ac:dyDescent="0.75">
      <c r="A15" s="206">
        <v>11</v>
      </c>
      <c r="B15" s="291" t="s">
        <v>373</v>
      </c>
      <c r="C15" s="292" t="s">
        <v>40</v>
      </c>
      <c r="D15" s="293" t="s">
        <v>377</v>
      </c>
      <c r="E15" s="294" t="s">
        <v>378</v>
      </c>
      <c r="F15" s="295"/>
      <c r="G15" s="151"/>
      <c r="H15" s="119"/>
    </row>
    <row r="16" spans="1:8" s="276" customFormat="1" ht="33.75" customHeight="1" x14ac:dyDescent="0.25">
      <c r="A16" s="286">
        <v>12</v>
      </c>
      <c r="B16" s="296" t="s">
        <v>374</v>
      </c>
      <c r="C16" s="296" t="s">
        <v>307</v>
      </c>
      <c r="D16" s="296" t="s">
        <v>377</v>
      </c>
      <c r="E16" s="297" t="s">
        <v>379</v>
      </c>
      <c r="F16" s="298"/>
      <c r="G16" s="252"/>
      <c r="H16" s="281"/>
    </row>
    <row r="17" spans="1:8" s="277" customFormat="1" ht="31.15" customHeight="1" x14ac:dyDescent="0.75">
      <c r="A17" s="206">
        <v>13</v>
      </c>
      <c r="B17" s="291" t="s">
        <v>375</v>
      </c>
      <c r="C17" s="292" t="s">
        <v>323</v>
      </c>
      <c r="D17" s="293" t="s">
        <v>377</v>
      </c>
      <c r="E17" s="294" t="s">
        <v>380</v>
      </c>
      <c r="F17" s="295"/>
      <c r="G17" s="151"/>
      <c r="H17" s="119"/>
    </row>
    <row r="18" spans="1:8" s="276" customFormat="1" ht="33.75" customHeight="1" x14ac:dyDescent="0.25">
      <c r="A18" s="286">
        <v>14</v>
      </c>
      <c r="B18" s="296" t="s">
        <v>376</v>
      </c>
      <c r="C18" s="296" t="s">
        <v>382</v>
      </c>
      <c r="D18" s="296" t="s">
        <v>377</v>
      </c>
      <c r="E18" s="297" t="s">
        <v>381</v>
      </c>
      <c r="F18" s="298"/>
      <c r="G18" s="252"/>
      <c r="H18" s="281"/>
    </row>
    <row r="19" spans="1:8" s="277" customFormat="1" ht="31.5" customHeight="1" x14ac:dyDescent="0.75">
      <c r="A19" s="206">
        <v>15</v>
      </c>
      <c r="B19" s="291" t="s">
        <v>385</v>
      </c>
      <c r="C19" s="292" t="s">
        <v>386</v>
      </c>
      <c r="D19" s="293" t="s">
        <v>377</v>
      </c>
      <c r="E19" s="294" t="s">
        <v>387</v>
      </c>
      <c r="F19" s="295"/>
      <c r="G19" s="151"/>
      <c r="H19" s="119"/>
    </row>
    <row r="20" spans="1:8" s="276" customFormat="1" ht="33.75" customHeight="1" x14ac:dyDescent="0.25">
      <c r="A20" s="286">
        <v>16</v>
      </c>
      <c r="B20" s="296" t="s">
        <v>583</v>
      </c>
      <c r="C20" s="296" t="s">
        <v>584</v>
      </c>
      <c r="D20" s="296" t="s">
        <v>586</v>
      </c>
      <c r="E20" s="297" t="s">
        <v>585</v>
      </c>
      <c r="F20" s="298"/>
      <c r="G20" s="252"/>
      <c r="H20" s="281"/>
    </row>
    <row r="21" spans="1:8" s="277" customFormat="1" ht="31.5" customHeight="1" x14ac:dyDescent="0.75">
      <c r="A21" s="206">
        <v>17</v>
      </c>
      <c r="B21" s="291" t="s">
        <v>603</v>
      </c>
      <c r="C21" s="292" t="s">
        <v>604</v>
      </c>
      <c r="D21" s="293" t="s">
        <v>605</v>
      </c>
      <c r="E21" s="294" t="s">
        <v>606</v>
      </c>
      <c r="F21" s="295"/>
      <c r="G21" s="151"/>
      <c r="H21" s="119"/>
    </row>
    <row r="22" spans="1:8" s="277" customFormat="1" ht="31.5" customHeight="1" x14ac:dyDescent="0.75">
      <c r="A22" s="206">
        <v>18</v>
      </c>
      <c r="B22" s="291" t="s">
        <v>623</v>
      </c>
      <c r="C22" s="292" t="s">
        <v>624</v>
      </c>
      <c r="D22" s="293" t="s">
        <v>377</v>
      </c>
      <c r="E22" s="294" t="s">
        <v>625</v>
      </c>
      <c r="F22" s="295"/>
      <c r="G22" s="151"/>
      <c r="H22" s="119"/>
    </row>
    <row r="23" spans="1:8" ht="45" customHeight="1" x14ac:dyDescent="0.75">
      <c r="A23" s="284"/>
      <c r="B23" s="250"/>
      <c r="C23" s="110"/>
      <c r="D23" s="110"/>
      <c r="E23" s="111"/>
      <c r="F23" s="254"/>
      <c r="G23" s="120">
        <f>SUM(G5:G18)</f>
        <v>0</v>
      </c>
      <c r="H23" s="120">
        <f>SUM(H5:H18)</f>
        <v>0</v>
      </c>
    </row>
    <row r="24" spans="1:8" x14ac:dyDescent="0.25">
      <c r="G24" s="62"/>
    </row>
    <row r="25" spans="1:8" x14ac:dyDescent="0.25">
      <c r="E25" s="121"/>
      <c r="F25" s="121"/>
      <c r="G25" s="121"/>
    </row>
    <row r="26" spans="1:8" x14ac:dyDescent="0.25">
      <c r="E26" s="121"/>
      <c r="F26" s="121"/>
      <c r="G26" s="121"/>
    </row>
    <row r="27" spans="1:8" x14ac:dyDescent="0.25">
      <c r="E27" s="121"/>
      <c r="F27" s="121"/>
      <c r="G27" s="121"/>
    </row>
    <row r="28" spans="1:8" x14ac:dyDescent="0.25">
      <c r="E28" s="121"/>
      <c r="F28" s="121"/>
      <c r="G28" s="121"/>
    </row>
    <row r="29" spans="1:8" x14ac:dyDescent="0.25">
      <c r="E29" s="121"/>
      <c r="F29" s="121"/>
      <c r="G29" s="121"/>
    </row>
    <row r="30" spans="1:8" x14ac:dyDescent="0.25">
      <c r="E30" s="121"/>
      <c r="F30" s="121"/>
      <c r="G30" s="121"/>
    </row>
  </sheetData>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2020-11-01T14:02:06Z</dcterms:modified>
</cp:coreProperties>
</file>