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4'!$C$1:$T$184</definedName>
    <definedName name="_xlnm._FilterDatabase" localSheetId="4" hidden="1">'پیوست 5'!$AI$4:$AI$45</definedName>
    <definedName name="_xlnm._FilterDatabase" localSheetId="0" hidden="1">پیوست1!$C$3:$AH$185</definedName>
    <definedName name="_xlnm._FilterDatabase" localSheetId="1" hidden="1">پیوست2!$A$1:$V$186</definedName>
    <definedName name="_xlnm._FilterDatabase" localSheetId="2" hidden="1">پیوست3!$C$74:$Q$85</definedName>
    <definedName name="_xlnm._FilterDatabase" localSheetId="5" hidden="1">'سایر صندوقهای سرمایه گذاری'!$A$4:$H$4</definedName>
    <definedName name="_xlnm.Print_Area" localSheetId="3">'پیوست 4'!$D$1:$M$184</definedName>
    <definedName name="_xlnm.Print_Area" localSheetId="4">'پیوست 5'!$C$1:$W$59</definedName>
    <definedName name="_xlnm.Print_Area" localSheetId="0">پیوست1!$D$1:$W$187</definedName>
    <definedName name="_xlnm.Print_Area" localSheetId="1">پیوست2!$C$1:$J$184</definedName>
    <definedName name="_xlnm.Print_Area" localSheetId="2">پیوست3!$B$1:$Q$185</definedName>
    <definedName name="_xlnm.Print_Area" localSheetId="5">'سایر صندوقهای سرمایه گذاری'!$A$1:$H$24</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J89" i="12" l="1"/>
  <c r="I89" i="12"/>
  <c r="W90" i="8"/>
  <c r="U90" i="8"/>
  <c r="S90" i="8"/>
  <c r="J183" i="9" l="1"/>
  <c r="K183" i="9"/>
  <c r="G183" i="9"/>
  <c r="N182" i="9"/>
  <c r="K158" i="9"/>
  <c r="F158" i="9"/>
  <c r="G158" i="9"/>
  <c r="Q141" i="9"/>
  <c r="Q163" i="9"/>
  <c r="N114" i="9"/>
  <c r="Q101" i="9"/>
  <c r="K100" i="9"/>
  <c r="F38" i="9"/>
  <c r="G78" i="9"/>
  <c r="Q37" i="9"/>
  <c r="Q50" i="9"/>
  <c r="Q71" i="9"/>
  <c r="K26" i="9"/>
  <c r="K44" i="9"/>
  <c r="Q21" i="9"/>
  <c r="N21" i="9"/>
  <c r="G43" i="9"/>
  <c r="N25" i="9"/>
  <c r="N52" i="9"/>
  <c r="G33" i="9"/>
  <c r="N24" i="9"/>
  <c r="F28" i="9"/>
  <c r="G41" i="9"/>
  <c r="N27" i="9"/>
  <c r="F66" i="9"/>
  <c r="J54" i="9"/>
  <c r="P4" i="4"/>
  <c r="P81" i="4"/>
  <c r="J171" i="9" l="1"/>
  <c r="Q132" i="9"/>
  <c r="F161" i="9"/>
  <c r="K24" i="9"/>
  <c r="K51" i="9"/>
  <c r="Q43" i="9"/>
  <c r="G63" i="9"/>
  <c r="G26" i="9"/>
  <c r="N46" i="9"/>
  <c r="N39" i="9"/>
  <c r="N70" i="9"/>
  <c r="G62" i="9"/>
  <c r="G61" i="9"/>
  <c r="J169" i="9"/>
  <c r="N115" i="9"/>
  <c r="N116" i="9"/>
  <c r="F148" i="9"/>
  <c r="G96" i="9"/>
  <c r="G95" i="9"/>
  <c r="F76" i="9"/>
  <c r="J15" i="9"/>
  <c r="K131" i="9"/>
  <c r="K140" i="9"/>
  <c r="Q157" i="9"/>
  <c r="J154" i="9"/>
  <c r="J173" i="9"/>
  <c r="N159" i="9"/>
  <c r="J178" i="9"/>
  <c r="N161" i="9"/>
  <c r="G152" i="9"/>
  <c r="N180" i="9"/>
  <c r="J130" i="9"/>
  <c r="K156" i="9"/>
  <c r="K182" i="9"/>
  <c r="G123" i="9"/>
  <c r="F137" i="9"/>
  <c r="G133" i="9"/>
  <c r="N93" i="9"/>
  <c r="G101" i="9"/>
  <c r="K92" i="9"/>
  <c r="K94" i="9"/>
  <c r="K104" i="9"/>
  <c r="G76" i="9"/>
  <c r="Q12" i="9"/>
  <c r="G11" i="9"/>
  <c r="N17" i="9"/>
  <c r="N14" i="9"/>
  <c r="N20" i="9"/>
  <c r="N18" i="9"/>
  <c r="Q23" i="9"/>
  <c r="Q16" i="9"/>
  <c r="K65" i="9"/>
  <c r="K57" i="9"/>
  <c r="Q89" i="9"/>
  <c r="Q55" i="9"/>
  <c r="J17" i="9"/>
  <c r="J14" i="9"/>
  <c r="J23" i="9"/>
  <c r="K6" i="9"/>
  <c r="K19" i="9"/>
  <c r="J22" i="9"/>
  <c r="K61" i="9"/>
  <c r="J78" i="9"/>
  <c r="Q84" i="9"/>
  <c r="K86" i="9"/>
  <c r="K89" i="9"/>
  <c r="K48" i="9"/>
  <c r="Q105" i="9"/>
  <c r="Q102" i="9"/>
  <c r="F117" i="9"/>
  <c r="K170" i="9"/>
  <c r="K134" i="9"/>
  <c r="K167" i="9"/>
  <c r="K169" i="9"/>
  <c r="K28" i="9"/>
  <c r="G31" i="9"/>
  <c r="N69" i="9"/>
  <c r="N32" i="9"/>
  <c r="N44" i="9"/>
  <c r="N63" i="9"/>
  <c r="G46" i="9"/>
  <c r="F39" i="9"/>
  <c r="G71" i="9"/>
  <c r="G50" i="9"/>
  <c r="F36" i="9"/>
  <c r="G37" i="9"/>
  <c r="G35" i="9"/>
  <c r="N64" i="9"/>
  <c r="N73" i="9"/>
  <c r="N10" i="9"/>
  <c r="N74" i="9"/>
  <c r="N53" i="9"/>
  <c r="N61" i="9"/>
  <c r="J148" i="9"/>
  <c r="K113" i="9"/>
  <c r="Q119" i="9"/>
  <c r="Q165" i="9"/>
  <c r="J121" i="9"/>
  <c r="J163" i="9"/>
  <c r="N133" i="9"/>
  <c r="N141" i="9"/>
  <c r="N149" i="9"/>
  <c r="N173" i="9"/>
  <c r="K9" i="9"/>
  <c r="J12" i="9"/>
  <c r="N19" i="9"/>
  <c r="N15" i="9"/>
  <c r="G27" i="9"/>
  <c r="G67" i="9"/>
  <c r="N41" i="9"/>
  <c r="N28" i="9"/>
  <c r="F51" i="9"/>
  <c r="G40" i="9"/>
  <c r="F25" i="9"/>
  <c r="K31" i="9"/>
  <c r="K36" i="9"/>
  <c r="K37" i="9"/>
  <c r="F59" i="9"/>
  <c r="G57" i="9"/>
  <c r="N38" i="9"/>
  <c r="F105" i="9"/>
  <c r="G115" i="9"/>
  <c r="F114" i="9"/>
  <c r="G125" i="9"/>
  <c r="G119" i="9"/>
  <c r="G120" i="9"/>
  <c r="K150" i="9"/>
  <c r="K172" i="9"/>
  <c r="J135" i="9"/>
  <c r="Q149" i="9"/>
  <c r="Q19" i="9"/>
  <c r="G7" i="9"/>
  <c r="F20" i="9"/>
  <c r="N94" i="9"/>
  <c r="N107" i="9"/>
  <c r="N96" i="9"/>
  <c r="N102" i="9"/>
  <c r="N100" i="9"/>
  <c r="N109" i="9"/>
  <c r="K116" i="9"/>
  <c r="F136" i="9"/>
  <c r="G146" i="9"/>
  <c r="F175" i="9"/>
  <c r="F13" i="9"/>
  <c r="F35" i="9"/>
  <c r="G114" i="9"/>
  <c r="Q17" i="9"/>
  <c r="Q29" i="9"/>
  <c r="N16" i="9"/>
  <c r="N6" i="9"/>
  <c r="G28" i="9"/>
  <c r="F42" i="9"/>
  <c r="K10" i="9"/>
  <c r="K74" i="9"/>
  <c r="K47" i="9"/>
  <c r="F78" i="9"/>
  <c r="F49" i="9"/>
  <c r="G83" i="9"/>
  <c r="G86" i="9"/>
  <c r="G65" i="9"/>
  <c r="K114" i="9"/>
  <c r="K118" i="9"/>
  <c r="J116" i="9"/>
  <c r="G132" i="9"/>
  <c r="F174" i="9"/>
  <c r="F156" i="9"/>
  <c r="G167" i="9"/>
  <c r="Q175" i="9"/>
  <c r="N181" i="9"/>
  <c r="N104" i="9"/>
  <c r="F152" i="9"/>
  <c r="Q6" i="9"/>
  <c r="N66" i="9"/>
  <c r="J83" i="9"/>
  <c r="J170" i="9"/>
  <c r="F164" i="9"/>
  <c r="G20" i="9"/>
  <c r="F6" i="9"/>
  <c r="Q63" i="9"/>
  <c r="Q74" i="9"/>
  <c r="N78" i="9"/>
  <c r="N49" i="9"/>
  <c r="N80" i="9"/>
  <c r="N59" i="9"/>
  <c r="N57" i="9"/>
  <c r="G89" i="9"/>
  <c r="G106" i="9"/>
  <c r="Q94" i="9"/>
  <c r="Q96" i="9"/>
  <c r="N121" i="9"/>
  <c r="N172" i="9"/>
  <c r="K149" i="9"/>
  <c r="G173" i="9"/>
  <c r="K175" i="9"/>
  <c r="K179" i="9"/>
  <c r="G182" i="9"/>
  <c r="P67" i="4"/>
  <c r="N12" i="9"/>
  <c r="G15" i="9"/>
  <c r="F108" i="9"/>
  <c r="G118" i="9"/>
  <c r="F116" i="9"/>
  <c r="Q121" i="9"/>
  <c r="N164" i="9"/>
  <c r="G9" i="9"/>
  <c r="G12" i="9"/>
  <c r="K14" i="9"/>
  <c r="K8" i="9"/>
  <c r="K54" i="9"/>
  <c r="Q27" i="9"/>
  <c r="K25" i="9"/>
  <c r="K39" i="9"/>
  <c r="K71" i="9"/>
  <c r="G36" i="9"/>
  <c r="G64" i="9"/>
  <c r="G73" i="9"/>
  <c r="G10" i="9"/>
  <c r="G53" i="9"/>
  <c r="G45" i="9"/>
  <c r="G47" i="9"/>
  <c r="N76" i="9"/>
  <c r="K78" i="9"/>
  <c r="K49" i="9"/>
  <c r="K82" i="9"/>
  <c r="F85" i="9"/>
  <c r="N89" i="9"/>
  <c r="N48" i="9"/>
  <c r="N105" i="9"/>
  <c r="K98" i="9"/>
  <c r="J102" i="9"/>
  <c r="G104" i="9"/>
  <c r="Q100" i="9"/>
  <c r="Q103" i="9"/>
  <c r="Q108" i="9"/>
  <c r="Q109" i="9"/>
  <c r="K125" i="9"/>
  <c r="G129" i="9"/>
  <c r="G155" i="9"/>
  <c r="F113" i="9"/>
  <c r="Q139" i="9"/>
  <c r="N137" i="9"/>
  <c r="N136" i="9"/>
  <c r="N150" i="9"/>
  <c r="G154" i="9"/>
  <c r="N177" i="9"/>
  <c r="K178" i="9"/>
  <c r="F180" i="9"/>
  <c r="Q122" i="9"/>
  <c r="N123" i="9"/>
  <c r="J144" i="9"/>
  <c r="F139" i="9"/>
  <c r="J179" i="9"/>
  <c r="K12" i="9"/>
  <c r="F14" i="9"/>
  <c r="K20" i="9"/>
  <c r="G19" i="9"/>
  <c r="Q22" i="9"/>
  <c r="K13" i="9"/>
  <c r="J27" i="9"/>
  <c r="K67" i="9"/>
  <c r="G30" i="9"/>
  <c r="G24" i="9"/>
  <c r="G42" i="9"/>
  <c r="Q40" i="9"/>
  <c r="Q32" i="9"/>
  <c r="N36" i="9"/>
  <c r="N72" i="9"/>
  <c r="K62" i="9"/>
  <c r="J61" i="9"/>
  <c r="Q77" i="9"/>
  <c r="N82" i="9"/>
  <c r="N84" i="9"/>
  <c r="J65" i="9"/>
  <c r="K87" i="9"/>
  <c r="K97" i="9"/>
  <c r="Q118" i="9"/>
  <c r="N148" i="9"/>
  <c r="K171" i="9"/>
  <c r="J119" i="9"/>
  <c r="K120" i="9"/>
  <c r="K147" i="9"/>
  <c r="K153" i="9"/>
  <c r="Q137" i="9"/>
  <c r="Q172" i="9"/>
  <c r="Q161" i="9"/>
  <c r="N134" i="9"/>
  <c r="G175" i="9"/>
  <c r="N168" i="9"/>
  <c r="N178" i="9"/>
  <c r="N179" i="9"/>
  <c r="G94" i="9"/>
  <c r="Q98" i="9"/>
  <c r="J110" i="9"/>
  <c r="Q116" i="9"/>
  <c r="N171" i="9"/>
  <c r="N155" i="9"/>
  <c r="N113" i="9"/>
  <c r="G131" i="9"/>
  <c r="G140" i="9"/>
  <c r="G150" i="9"/>
  <c r="G177" i="9"/>
  <c r="Q14" i="9"/>
  <c r="Q70" i="9"/>
  <c r="N45" i="9"/>
  <c r="F123" i="9"/>
  <c r="Q148" i="9"/>
  <c r="N139" i="9"/>
  <c r="N165" i="9"/>
  <c r="N147" i="9"/>
  <c r="G172" i="9"/>
  <c r="G135" i="9"/>
  <c r="N154" i="9"/>
  <c r="K161" i="9"/>
  <c r="G143" i="9"/>
  <c r="Q162" i="9"/>
  <c r="N169" i="9"/>
  <c r="N130" i="9"/>
  <c r="G51" i="9"/>
  <c r="Q72" i="9"/>
  <c r="F94" i="9"/>
  <c r="K122" i="9"/>
  <c r="Q66" i="9"/>
  <c r="G25" i="9"/>
  <c r="G39" i="9"/>
  <c r="G80" i="9"/>
  <c r="Q59" i="9"/>
  <c r="J89" i="9"/>
  <c r="J55" i="9"/>
  <c r="K105" i="9"/>
  <c r="K99" i="9"/>
  <c r="G98" i="9"/>
  <c r="G107" i="9"/>
  <c r="Q113" i="9"/>
  <c r="J126" i="9"/>
  <c r="F141" i="9"/>
  <c r="J176" i="9"/>
  <c r="Q180" i="9"/>
  <c r="K108" i="9"/>
  <c r="J108" i="9"/>
  <c r="G159" i="9"/>
  <c r="F159" i="9"/>
  <c r="K177" i="9"/>
  <c r="J177" i="9"/>
  <c r="G168" i="9"/>
  <c r="F168" i="9"/>
  <c r="K29" i="9"/>
  <c r="N7" i="9"/>
  <c r="G18" i="9"/>
  <c r="G23" i="9"/>
  <c r="K22" i="9"/>
  <c r="G66" i="9"/>
  <c r="Q41" i="9"/>
  <c r="J24" i="9"/>
  <c r="K75" i="9"/>
  <c r="Q80" i="9"/>
  <c r="K165" i="9"/>
  <c r="J165" i="9"/>
  <c r="K160" i="9"/>
  <c r="J160" i="9"/>
  <c r="N175" i="9"/>
  <c r="K130" i="9"/>
  <c r="F182" i="9"/>
  <c r="F12" i="9"/>
  <c r="G16" i="9"/>
  <c r="G6" i="9"/>
  <c r="K15" i="9"/>
  <c r="J67" i="9"/>
  <c r="F41" i="9"/>
  <c r="G52" i="9"/>
  <c r="F52" i="9"/>
  <c r="K162" i="9"/>
  <c r="J162" i="9"/>
  <c r="N29" i="9"/>
  <c r="Q7" i="9"/>
  <c r="J20" i="9"/>
  <c r="K18" i="9"/>
  <c r="K23" i="9"/>
  <c r="G13" i="9"/>
  <c r="K41" i="9"/>
  <c r="N42" i="9"/>
  <c r="G68" i="9"/>
  <c r="G21" i="9"/>
  <c r="F21" i="9"/>
  <c r="G70" i="9"/>
  <c r="G60" i="9"/>
  <c r="N87" i="9"/>
  <c r="Q48" i="9"/>
  <c r="G148" i="9"/>
  <c r="G166" i="9"/>
  <c r="G138" i="9"/>
  <c r="F138" i="9"/>
  <c r="G142" i="9"/>
  <c r="F142" i="9"/>
  <c r="N9" i="9"/>
  <c r="G8" i="9"/>
  <c r="G54" i="9"/>
  <c r="K16" i="9"/>
  <c r="N22" i="9"/>
  <c r="K66" i="9"/>
  <c r="Q24" i="9"/>
  <c r="K40" i="9"/>
  <c r="J40" i="9"/>
  <c r="G72" i="9"/>
  <c r="K79" i="9"/>
  <c r="G97" i="9"/>
  <c r="N122" i="9"/>
  <c r="K137" i="9"/>
  <c r="K43" i="9"/>
  <c r="J43" i="9"/>
  <c r="G74" i="9"/>
  <c r="F74" i="9"/>
  <c r="G56" i="9"/>
  <c r="F56" i="9"/>
  <c r="G100" i="9"/>
  <c r="F100" i="9"/>
  <c r="K157" i="9"/>
  <c r="J157" i="9"/>
  <c r="K146" i="9"/>
  <c r="J146" i="9"/>
  <c r="K151" i="9"/>
  <c r="J151" i="9"/>
  <c r="G181" i="9"/>
  <c r="F181" i="9"/>
  <c r="G17" i="9"/>
  <c r="Q65" i="9"/>
  <c r="F92" i="9"/>
  <c r="G92" i="9"/>
  <c r="K95" i="9"/>
  <c r="J95" i="9"/>
  <c r="G110" i="9"/>
  <c r="F110" i="9"/>
  <c r="G128" i="9"/>
  <c r="F128" i="9"/>
  <c r="Q147" i="9"/>
  <c r="Q9" i="9"/>
  <c r="K17" i="9"/>
  <c r="G29" i="9"/>
  <c r="G14" i="9"/>
  <c r="K7" i="9"/>
  <c r="Q20" i="9"/>
  <c r="Q18" i="9"/>
  <c r="N23" i="9"/>
  <c r="F19" i="9"/>
  <c r="G22" i="9"/>
  <c r="Q15" i="9"/>
  <c r="K27" i="9"/>
  <c r="K30" i="9"/>
  <c r="J30" i="9"/>
  <c r="N50" i="9"/>
  <c r="K73" i="9"/>
  <c r="J73" i="9"/>
  <c r="K45" i="9"/>
  <c r="J45" i="9"/>
  <c r="Q76" i="9"/>
  <c r="J84" i="9"/>
  <c r="K84" i="9"/>
  <c r="G88" i="9"/>
  <c r="G93" i="9"/>
  <c r="G127" i="9"/>
  <c r="K129" i="9"/>
  <c r="G147" i="9"/>
  <c r="F147" i="9"/>
  <c r="K133" i="9"/>
  <c r="J133" i="9"/>
  <c r="G149" i="9"/>
  <c r="F149" i="9"/>
  <c r="K33" i="9"/>
  <c r="K68" i="9"/>
  <c r="G34" i="9"/>
  <c r="Q69" i="9"/>
  <c r="K63" i="9"/>
  <c r="K70" i="9"/>
  <c r="K72" i="9"/>
  <c r="Q62" i="9"/>
  <c r="N75" i="9"/>
  <c r="K76" i="9"/>
  <c r="G77" i="9"/>
  <c r="K60" i="9"/>
  <c r="K80" i="9"/>
  <c r="G81" i="9"/>
  <c r="G82" i="9"/>
  <c r="Q82" i="9"/>
  <c r="N83" i="9"/>
  <c r="K85" i="9"/>
  <c r="G87" i="9"/>
  <c r="Q87" i="9"/>
  <c r="K88" i="9"/>
  <c r="K38" i="9"/>
  <c r="G48" i="9"/>
  <c r="G55" i="9"/>
  <c r="K93" i="9"/>
  <c r="G99" i="9"/>
  <c r="K107" i="9"/>
  <c r="G102" i="9"/>
  <c r="N103" i="9"/>
  <c r="K109" i="9"/>
  <c r="K127" i="9"/>
  <c r="F122" i="9"/>
  <c r="J123" i="9"/>
  <c r="G144" i="9"/>
  <c r="J132" i="9"/>
  <c r="K155" i="9"/>
  <c r="G153" i="9"/>
  <c r="K136" i="9"/>
  <c r="G126" i="9"/>
  <c r="K166" i="9"/>
  <c r="K141" i="9"/>
  <c r="Q154" i="9"/>
  <c r="K174" i="9"/>
  <c r="G170" i="9"/>
  <c r="Q159" i="9"/>
  <c r="N176" i="9"/>
  <c r="K164" i="9"/>
  <c r="Q168" i="9"/>
  <c r="K180" i="9"/>
  <c r="Q181" i="9"/>
  <c r="Q173" i="9"/>
  <c r="K143" i="9"/>
  <c r="G156" i="9"/>
  <c r="Q42" i="9"/>
  <c r="J33" i="9"/>
  <c r="Q52" i="9"/>
  <c r="J68" i="9"/>
  <c r="K34" i="9"/>
  <c r="G69" i="9"/>
  <c r="G32" i="9"/>
  <c r="J63" i="9"/>
  <c r="Q46" i="9"/>
  <c r="J70" i="9"/>
  <c r="J72" i="9"/>
  <c r="Q64" i="9"/>
  <c r="Q53" i="9"/>
  <c r="K56" i="9"/>
  <c r="F61" i="9"/>
  <c r="Q61" i="9"/>
  <c r="Q75" i="9"/>
  <c r="J76" i="9"/>
  <c r="K77" i="9"/>
  <c r="Q78" i="9"/>
  <c r="N60" i="9"/>
  <c r="J80" i="9"/>
  <c r="K81" i="9"/>
  <c r="F82" i="9"/>
  <c r="G58" i="9"/>
  <c r="Q83" i="9"/>
  <c r="G59" i="9"/>
  <c r="J88" i="9"/>
  <c r="K55" i="9"/>
  <c r="G105" i="9"/>
  <c r="N98" i="9"/>
  <c r="J107" i="9"/>
  <c r="K96" i="9"/>
  <c r="F102" i="9"/>
  <c r="Q104" i="9"/>
  <c r="J100" i="9"/>
  <c r="N108" i="9"/>
  <c r="Q115" i="9"/>
  <c r="J127" i="9"/>
  <c r="G117" i="9"/>
  <c r="K144" i="9"/>
  <c r="F171" i="9"/>
  <c r="Q171" i="9"/>
  <c r="N132" i="9"/>
  <c r="J155" i="9"/>
  <c r="K128" i="9"/>
  <c r="F124" i="9"/>
  <c r="G139" i="9"/>
  <c r="N160" i="9"/>
  <c r="F153" i="9"/>
  <c r="G121" i="9"/>
  <c r="K126" i="9"/>
  <c r="N157" i="9"/>
  <c r="J166" i="9"/>
  <c r="K138" i="9"/>
  <c r="N162" i="9"/>
  <c r="J167" i="9"/>
  <c r="K159" i="9"/>
  <c r="K142" i="9"/>
  <c r="Q176" i="9"/>
  <c r="G178" i="9"/>
  <c r="Q178" i="9"/>
  <c r="G169" i="9"/>
  <c r="Q169" i="9"/>
  <c r="J26" i="9"/>
  <c r="F46" i="9"/>
  <c r="J71" i="9"/>
  <c r="F50" i="9"/>
  <c r="J37" i="9"/>
  <c r="J92" i="9"/>
  <c r="K110" i="9"/>
  <c r="F115" i="9"/>
  <c r="J118" i="9"/>
  <c r="G163" i="9"/>
  <c r="G137" i="9"/>
  <c r="J131" i="9"/>
  <c r="F140" i="9"/>
  <c r="F172" i="9"/>
  <c r="Q133" i="9"/>
  <c r="K154" i="9"/>
  <c r="G161" i="9"/>
  <c r="J143" i="9"/>
  <c r="G134" i="9"/>
  <c r="Q134" i="9"/>
  <c r="N151" i="9"/>
  <c r="G176" i="9"/>
  <c r="Q177" i="9"/>
  <c r="K168" i="9"/>
  <c r="G179" i="9"/>
  <c r="Q179" i="9"/>
  <c r="K181" i="9"/>
  <c r="G130" i="9"/>
  <c r="Q130" i="9"/>
  <c r="Q28" i="9"/>
  <c r="K42" i="9"/>
  <c r="K52" i="9"/>
  <c r="Q25" i="9"/>
  <c r="K21" i="9"/>
  <c r="K69" i="9"/>
  <c r="F32" i="9"/>
  <c r="Q44" i="9"/>
  <c r="K46" i="9"/>
  <c r="Q39" i="9"/>
  <c r="K50" i="9"/>
  <c r="Q36" i="9"/>
  <c r="K35" i="9"/>
  <c r="G75" i="9"/>
  <c r="N77" i="9"/>
  <c r="G79" i="9"/>
  <c r="G49" i="9"/>
  <c r="Q49" i="9"/>
  <c r="Q60" i="9"/>
  <c r="K58" i="9"/>
  <c r="G84" i="9"/>
  <c r="N65" i="9"/>
  <c r="J87" i="9"/>
  <c r="Q57" i="9"/>
  <c r="K106" i="9"/>
  <c r="Q93" i="9"/>
  <c r="J94" i="9"/>
  <c r="F95" i="9"/>
  <c r="G103" i="9"/>
  <c r="K101" i="9"/>
  <c r="K115" i="9"/>
  <c r="Q114" i="9"/>
  <c r="J122" i="9"/>
  <c r="N118" i="9"/>
  <c r="K124" i="9"/>
  <c r="G165" i="9"/>
  <c r="Q160" i="9"/>
  <c r="K121" i="9"/>
  <c r="Q150" i="9"/>
  <c r="K173" i="9"/>
  <c r="N40" i="9"/>
  <c r="N43" i="9"/>
  <c r="J31" i="9"/>
  <c r="K32" i="9"/>
  <c r="G44" i="9"/>
  <c r="N71" i="9"/>
  <c r="N37" i="9"/>
  <c r="K64" i="9"/>
  <c r="F73" i="9"/>
  <c r="Q73" i="9"/>
  <c r="Q10" i="9"/>
  <c r="J74" i="9"/>
  <c r="K53" i="9"/>
  <c r="F45" i="9"/>
  <c r="Q45" i="9"/>
  <c r="N62" i="9"/>
  <c r="K83" i="9"/>
  <c r="G85" i="9"/>
  <c r="K59" i="9"/>
  <c r="G38" i="9"/>
  <c r="Q38" i="9"/>
  <c r="N55" i="9"/>
  <c r="J105" i="9"/>
  <c r="F107" i="9"/>
  <c r="Q107" i="9"/>
  <c r="K102" i="9"/>
  <c r="K103" i="9"/>
  <c r="G108" i="9"/>
  <c r="G109" i="9"/>
  <c r="K117" i="9"/>
  <c r="Q123" i="9"/>
  <c r="F125" i="9"/>
  <c r="F129" i="9"/>
  <c r="F132" i="9"/>
  <c r="Q155" i="9"/>
  <c r="N119" i="9"/>
  <c r="J120" i="9"/>
  <c r="K139" i="9"/>
  <c r="G160" i="9"/>
  <c r="K163" i="9"/>
  <c r="G136" i="9"/>
  <c r="Q136" i="9"/>
  <c r="F150" i="9"/>
  <c r="G157" i="9"/>
  <c r="K135" i="9"/>
  <c r="G141" i="9"/>
  <c r="G174" i="9"/>
  <c r="F134" i="9"/>
  <c r="G162" i="9"/>
  <c r="K152" i="9"/>
  <c r="G151" i="9"/>
  <c r="Q151" i="9"/>
  <c r="K176" i="9"/>
  <c r="G164" i="9"/>
  <c r="Q164" i="9"/>
  <c r="G180" i="9"/>
  <c r="Q182" i="9"/>
  <c r="J114" i="9"/>
  <c r="G122" i="9"/>
  <c r="K123" i="9"/>
  <c r="G116" i="9"/>
  <c r="K148" i="9"/>
  <c r="G171" i="9"/>
  <c r="K132" i="9"/>
  <c r="G113" i="9"/>
  <c r="K119" i="9"/>
  <c r="G124" i="9"/>
  <c r="J115" i="9"/>
  <c r="F127" i="9"/>
  <c r="J117" i="9"/>
  <c r="F118" i="9"/>
  <c r="J125" i="9"/>
  <c r="F144" i="9"/>
  <c r="J129" i="9"/>
  <c r="F155" i="9"/>
  <c r="J128" i="9"/>
  <c r="F120" i="9"/>
  <c r="J139" i="9"/>
  <c r="F160" i="9"/>
  <c r="J153" i="9"/>
  <c r="F163" i="9"/>
  <c r="J136" i="9"/>
  <c r="F126" i="9"/>
  <c r="J150" i="9"/>
  <c r="F166" i="9"/>
  <c r="J172" i="9"/>
  <c r="F133" i="9"/>
  <c r="J149" i="9"/>
  <c r="F173" i="9"/>
  <c r="J174" i="9"/>
  <c r="F170" i="9"/>
  <c r="J134" i="9"/>
  <c r="F167" i="9"/>
  <c r="J152" i="9"/>
  <c r="F151" i="9"/>
  <c r="J175" i="9"/>
  <c r="F177" i="9"/>
  <c r="J168" i="9"/>
  <c r="F179" i="9"/>
  <c r="J181" i="9"/>
  <c r="F130" i="9"/>
  <c r="J182" i="9"/>
  <c r="J113" i="9"/>
  <c r="F119" i="9"/>
  <c r="J124" i="9"/>
  <c r="F165" i="9"/>
  <c r="J147" i="9"/>
  <c r="F121" i="9"/>
  <c r="J137" i="9"/>
  <c r="F131" i="9"/>
  <c r="J140" i="9"/>
  <c r="F157" i="9"/>
  <c r="J138" i="9"/>
  <c r="F135" i="9"/>
  <c r="J141" i="9"/>
  <c r="F154" i="9"/>
  <c r="J161" i="9"/>
  <c r="F143" i="9"/>
  <c r="J156" i="9"/>
  <c r="F162" i="9"/>
  <c r="J159" i="9"/>
  <c r="F146" i="9"/>
  <c r="J142" i="9"/>
  <c r="F176" i="9"/>
  <c r="J164" i="9"/>
  <c r="F178" i="9"/>
  <c r="J180" i="9"/>
  <c r="F169" i="9"/>
  <c r="J158" i="9"/>
  <c r="F183" i="9"/>
  <c r="F106" i="9"/>
  <c r="J93" i="9"/>
  <c r="F99" i="9"/>
  <c r="J98" i="9"/>
  <c r="F96" i="9"/>
  <c r="J104" i="9"/>
  <c r="F97" i="9"/>
  <c r="J103" i="9"/>
  <c r="F109" i="9"/>
  <c r="J101" i="9"/>
  <c r="J106" i="9"/>
  <c r="F93" i="9"/>
  <c r="J99" i="9"/>
  <c r="F98" i="9"/>
  <c r="J96" i="9"/>
  <c r="F104" i="9"/>
  <c r="J97" i="9"/>
  <c r="F103" i="9"/>
  <c r="J109" i="9"/>
  <c r="F101" i="9"/>
  <c r="F9" i="9"/>
  <c r="J11" i="9"/>
  <c r="F29" i="9"/>
  <c r="J8" i="9"/>
  <c r="F7" i="9"/>
  <c r="J18" i="9"/>
  <c r="F16" i="9"/>
  <c r="J19" i="9"/>
  <c r="F15" i="9"/>
  <c r="J13" i="9"/>
  <c r="F67" i="9"/>
  <c r="J28" i="9"/>
  <c r="F24" i="9"/>
  <c r="J51" i="9"/>
  <c r="F40" i="9"/>
  <c r="J25" i="9"/>
  <c r="F43" i="9"/>
  <c r="J34" i="9"/>
  <c r="F69" i="9"/>
  <c r="J44" i="9"/>
  <c r="F26" i="9"/>
  <c r="J39" i="9"/>
  <c r="F71" i="9"/>
  <c r="J36" i="9"/>
  <c r="F37" i="9"/>
  <c r="J64" i="9"/>
  <c r="F10" i="9"/>
  <c r="J53" i="9"/>
  <c r="F47" i="9"/>
  <c r="J62" i="9"/>
  <c r="F75" i="9"/>
  <c r="J77" i="9"/>
  <c r="F79" i="9"/>
  <c r="J60" i="9"/>
  <c r="F81" i="9"/>
  <c r="J58" i="9"/>
  <c r="F84" i="9"/>
  <c r="J86" i="9"/>
  <c r="F87" i="9"/>
  <c r="J57" i="9"/>
  <c r="F89" i="9"/>
  <c r="J48" i="9"/>
  <c r="K11" i="9"/>
  <c r="F17" i="9"/>
  <c r="F54" i="9"/>
  <c r="F23" i="9"/>
  <c r="J6" i="9"/>
  <c r="F22" i="9"/>
  <c r="J66" i="9"/>
  <c r="F27" i="9"/>
  <c r="J41" i="9"/>
  <c r="F30" i="9"/>
  <c r="J42" i="9"/>
  <c r="F33" i="9"/>
  <c r="J52" i="9"/>
  <c r="F68" i="9"/>
  <c r="J21" i="9"/>
  <c r="F31" i="9"/>
  <c r="J32" i="9"/>
  <c r="F63" i="9"/>
  <c r="J46" i="9"/>
  <c r="F70" i="9"/>
  <c r="J50" i="9"/>
  <c r="F72" i="9"/>
  <c r="J35" i="9"/>
  <c r="J56" i="9"/>
  <c r="J49" i="9"/>
  <c r="F80" i="9"/>
  <c r="J82" i="9"/>
  <c r="F83" i="9"/>
  <c r="J85" i="9"/>
  <c r="F65" i="9"/>
  <c r="J59" i="9"/>
  <c r="F88" i="9"/>
  <c r="J38" i="9"/>
  <c r="F55" i="9"/>
  <c r="J9" i="9"/>
  <c r="F11" i="9"/>
  <c r="J29" i="9"/>
  <c r="F8" i="9"/>
  <c r="J7" i="9"/>
  <c r="F18" i="9"/>
  <c r="J16" i="9"/>
  <c r="F34" i="9"/>
  <c r="J69" i="9"/>
  <c r="F44" i="9"/>
  <c r="F64" i="9"/>
  <c r="J10" i="9"/>
  <c r="F53" i="9"/>
  <c r="J47" i="9"/>
  <c r="F62" i="9"/>
  <c r="J75" i="9"/>
  <c r="F77" i="9"/>
  <c r="J79" i="9"/>
  <c r="F60" i="9"/>
  <c r="J81" i="9"/>
  <c r="F58" i="9"/>
  <c r="F86" i="9"/>
  <c r="F57" i="9"/>
  <c r="F48" i="9"/>
  <c r="W89" i="8"/>
  <c r="I90" i="8"/>
  <c r="T56" i="13"/>
  <c r="I57" i="13"/>
  <c r="T34" i="13" l="1"/>
  <c r="Q36" i="13"/>
  <c r="Q49" i="13"/>
  <c r="Q11" i="13"/>
  <c r="T20" i="13"/>
  <c r="T25" i="13"/>
  <c r="Q8" i="13"/>
  <c r="Q9" i="13"/>
  <c r="Q12" i="13"/>
  <c r="Q53" i="13"/>
  <c r="T42" i="13"/>
  <c r="T27" i="13"/>
  <c r="Q16" i="13"/>
  <c r="Q28" i="13"/>
  <c r="Q38" i="13"/>
  <c r="T9" i="13"/>
  <c r="T24" i="13"/>
  <c r="Q45" i="13"/>
  <c r="T17" i="13"/>
  <c r="Q41" i="13"/>
  <c r="Q15" i="13"/>
  <c r="T53" i="13"/>
  <c r="T45" i="13"/>
  <c r="T47" i="13"/>
  <c r="Q10" i="13"/>
  <c r="T15" i="13"/>
  <c r="T26" i="13"/>
  <c r="Q7" i="13"/>
  <c r="T16" i="13"/>
  <c r="Q19" i="13"/>
  <c r="Q27" i="13"/>
  <c r="T33" i="13"/>
  <c r="T21" i="13"/>
  <c r="T39" i="13"/>
  <c r="T43" i="13"/>
  <c r="T14" i="13"/>
  <c r="Q14" i="13"/>
  <c r="T41" i="13"/>
  <c r="T49" i="13"/>
  <c r="Q23" i="13"/>
  <c r="T10" i="13"/>
  <c r="T18" i="13"/>
  <c r="T22" i="13"/>
  <c r="Q24" i="13"/>
  <c r="Q39" i="13"/>
  <c r="Q43" i="13"/>
  <c r="T11" i="13"/>
  <c r="T19" i="13"/>
  <c r="Q31" i="13"/>
  <c r="Q35" i="13"/>
  <c r="Q44" i="13"/>
  <c r="Q48" i="13"/>
  <c r="T8" i="13"/>
  <c r="T35" i="13"/>
  <c r="T44" i="13"/>
  <c r="T28" i="13"/>
  <c r="T36" i="13"/>
  <c r="T29" i="13"/>
  <c r="T50" i="13"/>
  <c r="Q13" i="13"/>
  <c r="Q20" i="13"/>
  <c r="Q21" i="13"/>
  <c r="Q25" i="13"/>
  <c r="T31" i="13"/>
  <c r="T40" i="13"/>
  <c r="T48" i="13"/>
  <c r="Q18" i="13"/>
  <c r="Q29" i="13"/>
  <c r="Q33" i="13"/>
  <c r="Q17" i="13"/>
  <c r="T52" i="13"/>
  <c r="Q30" i="13"/>
  <c r="Q34" i="13"/>
  <c r="Q42" i="13"/>
  <c r="Q52" i="13"/>
  <c r="T32" i="13"/>
  <c r="T46" i="13"/>
  <c r="Q46" i="13"/>
  <c r="Q50" i="13"/>
  <c r="T6" i="13"/>
  <c r="T12" i="13"/>
  <c r="T23" i="13"/>
  <c r="Q6" i="13"/>
  <c r="Q22" i="13"/>
  <c r="Q32" i="13"/>
  <c r="Q40" i="13"/>
  <c r="T13" i="13"/>
  <c r="T30" i="13"/>
  <c r="Q26" i="13"/>
  <c r="Q47" i="13"/>
  <c r="Q51" i="13"/>
  <c r="T7" i="13"/>
  <c r="T38" i="13"/>
  <c r="T51" i="13"/>
  <c r="S57" i="13" l="1"/>
  <c r="R57" i="13"/>
  <c r="P57" i="13"/>
  <c r="O57" i="13"/>
  <c r="E90" i="9"/>
  <c r="D90" i="9"/>
  <c r="I90" i="9"/>
  <c r="H90" i="9"/>
  <c r="E89" i="4" l="1"/>
  <c r="K67" i="4" s="1"/>
  <c r="J90" i="8"/>
  <c r="M90" i="8"/>
  <c r="W85" i="8"/>
  <c r="M67" i="4" l="1"/>
  <c r="O67" i="4"/>
  <c r="N67" i="4"/>
  <c r="L67" i="4"/>
  <c r="L4" i="4"/>
  <c r="K81" i="4"/>
  <c r="N4" i="4"/>
  <c r="M4" i="4"/>
  <c r="K4" i="4"/>
  <c r="O81" i="4"/>
  <c r="N81" i="4"/>
  <c r="O4" i="4"/>
  <c r="M81" i="4"/>
  <c r="L81" i="4"/>
  <c r="L57" i="13"/>
  <c r="J57" i="13"/>
  <c r="X89" i="8"/>
  <c r="AH89" i="8"/>
  <c r="AG89" i="8"/>
  <c r="AF89" i="8"/>
  <c r="AO37" i="13"/>
  <c r="Q109" i="4" l="1"/>
  <c r="Q110" i="4"/>
  <c r="P110" i="4"/>
  <c r="P90" i="4"/>
  <c r="P182" i="4"/>
  <c r="I183" i="12" l="1"/>
  <c r="J183" i="12"/>
  <c r="I111" i="12"/>
  <c r="P98" i="4"/>
  <c r="P93" i="4"/>
  <c r="P104" i="4"/>
  <c r="P107" i="4"/>
  <c r="J111" i="12"/>
  <c r="N145" i="9"/>
  <c r="K145" i="9"/>
  <c r="Q145" i="9"/>
  <c r="J145" i="9"/>
  <c r="P99" i="4"/>
  <c r="P101" i="4"/>
  <c r="P94" i="4"/>
  <c r="P109" i="4"/>
  <c r="P108" i="4"/>
  <c r="P95" i="4"/>
  <c r="P102" i="4"/>
  <c r="P92" i="4"/>
  <c r="P106" i="4"/>
  <c r="P91" i="4"/>
  <c r="P100" i="4"/>
  <c r="P105" i="4"/>
  <c r="P97" i="4"/>
  <c r="P103" i="4"/>
  <c r="AA87" i="8"/>
  <c r="AA88" i="8" l="1"/>
  <c r="W87" i="8"/>
  <c r="W88" i="8" l="1"/>
  <c r="I184" i="8"/>
  <c r="AO5" i="13" l="1"/>
  <c r="AO9" i="13"/>
  <c r="AO13" i="13"/>
  <c r="AO17" i="13"/>
  <c r="AO21" i="13"/>
  <c r="AO25" i="13"/>
  <c r="AO29" i="13"/>
  <c r="AO33" i="13"/>
  <c r="AO40" i="13"/>
  <c r="AO44" i="13"/>
  <c r="AO8" i="13"/>
  <c r="AO12" i="13"/>
  <c r="AO16" i="13"/>
  <c r="AO20" i="13"/>
  <c r="AO24" i="13"/>
  <c r="AO28" i="13"/>
  <c r="AO32" i="13"/>
  <c r="AO36" i="13"/>
  <c r="AO39" i="13"/>
  <c r="AO43" i="13"/>
  <c r="AO7" i="13"/>
  <c r="AO11" i="13"/>
  <c r="AO15" i="13"/>
  <c r="AO19" i="13"/>
  <c r="AO23" i="13"/>
  <c r="AO27" i="13"/>
  <c r="AO31" i="13"/>
  <c r="AO35" i="13"/>
  <c r="AO38" i="13"/>
  <c r="AO42" i="13"/>
  <c r="AO46" i="13"/>
  <c r="AO6" i="13"/>
  <c r="AO10" i="13"/>
  <c r="AO14" i="13"/>
  <c r="AO18" i="13"/>
  <c r="AO22" i="13"/>
  <c r="AO26" i="13"/>
  <c r="AO30" i="13"/>
  <c r="AO34" i="13"/>
  <c r="AO41" i="13"/>
  <c r="AO45" i="13"/>
  <c r="P112" i="4"/>
  <c r="P120" i="4" l="1"/>
  <c r="P88" i="4"/>
  <c r="P12" i="4" l="1"/>
  <c r="W35" i="8" l="1"/>
  <c r="P139" i="4" l="1"/>
  <c r="P117" i="4"/>
  <c r="P134" i="4" l="1"/>
  <c r="P159" i="4"/>
  <c r="P157" i="4"/>
  <c r="P158" i="4"/>
  <c r="P131" i="4"/>
  <c r="P153" i="4"/>
  <c r="P166" i="4"/>
  <c r="P127" i="4"/>
  <c r="P168" i="4"/>
  <c r="P173" i="4"/>
  <c r="P137" i="4"/>
  <c r="P154" i="4"/>
  <c r="P129" i="4"/>
  <c r="P156" i="4"/>
  <c r="P162" i="4"/>
  <c r="P115" i="4"/>
  <c r="P119" i="4"/>
  <c r="P113" i="4"/>
  <c r="P144" i="4"/>
  <c r="P165" i="4"/>
  <c r="P151" i="4"/>
  <c r="P122" i="4"/>
  <c r="P181" i="4"/>
  <c r="P170" i="4"/>
  <c r="P128" i="4"/>
  <c r="P161" i="4"/>
  <c r="P149" i="4"/>
  <c r="P136" i="4"/>
  <c r="P116" i="4"/>
  <c r="P147" i="4"/>
  <c r="P145" i="4"/>
  <c r="P175" i="4"/>
  <c r="P180" i="4"/>
  <c r="P152" i="4"/>
  <c r="P155" i="4"/>
  <c r="P146" i="4"/>
  <c r="P150" i="4"/>
  <c r="P126" i="4"/>
  <c r="P172" i="4"/>
  <c r="P167" i="4"/>
  <c r="P125" i="4"/>
  <c r="P143" i="4"/>
  <c r="P179" i="4"/>
  <c r="P142" i="4"/>
  <c r="P164" i="4"/>
  <c r="P148" i="4"/>
  <c r="P124" i="4"/>
  <c r="P169" i="4"/>
  <c r="P163" i="4"/>
  <c r="P133" i="4"/>
  <c r="P176" i="4"/>
  <c r="P178" i="4"/>
  <c r="P130" i="4"/>
  <c r="P114" i="4"/>
  <c r="P135" i="4"/>
  <c r="P177" i="4"/>
  <c r="P160" i="4"/>
  <c r="P140" i="4"/>
  <c r="P138" i="4"/>
  <c r="P121" i="4"/>
  <c r="P123" i="4"/>
  <c r="P132" i="4"/>
  <c r="P118" i="4"/>
  <c r="P141" i="4"/>
  <c r="P171" i="4"/>
  <c r="P174" i="4"/>
  <c r="I112" i="8" l="1"/>
  <c r="Q139" i="4" l="1"/>
  <c r="Q74" i="4"/>
  <c r="P54" i="4"/>
  <c r="W98"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AK57" i="13" l="1"/>
  <c r="AJ57" i="13"/>
  <c r="AI57" i="13"/>
  <c r="AH57" i="13"/>
  <c r="AG57" i="13"/>
  <c r="AF57" i="13"/>
  <c r="AE57" i="13"/>
  <c r="P73" i="4"/>
  <c r="X57" i="13" l="1"/>
  <c r="Y57" i="13"/>
  <c r="Z57" i="13"/>
  <c r="AA57" i="13"/>
  <c r="P71" i="4" l="1"/>
  <c r="U39" i="4" l="1"/>
  <c r="U86" i="4"/>
  <c r="U71" i="4"/>
  <c r="V186" i="4" l="1"/>
  <c r="V185" i="4"/>
  <c r="P86" i="4"/>
  <c r="P39" i="4"/>
  <c r="P7" i="4" l="1"/>
  <c r="U53" i="4" l="1"/>
  <c r="Q111" i="4" l="1"/>
  <c r="U125" i="4" l="1"/>
  <c r="U48" i="4" l="1"/>
  <c r="U45" i="4"/>
  <c r="U51" i="4"/>
  <c r="U7" i="4"/>
  <c r="U83" i="4"/>
  <c r="U42" i="4"/>
  <c r="U13" i="4"/>
  <c r="U27" i="4"/>
  <c r="U75" i="4"/>
  <c r="U38" i="4"/>
  <c r="U84" i="4"/>
  <c r="U87" i="4"/>
  <c r="U62" i="4"/>
  <c r="U52" i="4"/>
  <c r="U41" i="4"/>
  <c r="U57" i="4"/>
  <c r="U76" i="4"/>
  <c r="U34" i="4"/>
  <c r="U50" i="4"/>
  <c r="U44" i="4"/>
  <c r="U16" i="4"/>
  <c r="U31" i="4"/>
  <c r="U63" i="4"/>
  <c r="U80" i="4"/>
  <c r="U19" i="4"/>
  <c r="U5" i="4"/>
  <c r="U59" i="4"/>
  <c r="U65" i="4"/>
  <c r="U25" i="4"/>
  <c r="U69" i="4"/>
  <c r="U33" i="4"/>
  <c r="U47" i="4"/>
  <c r="U64" i="4"/>
  <c r="U23" i="4"/>
  <c r="U79" i="4"/>
  <c r="U77" i="4"/>
  <c r="U8" i="4"/>
  <c r="U130" i="4"/>
  <c r="U103" i="4"/>
  <c r="U108" i="4"/>
  <c r="U96" i="4"/>
  <c r="U95" i="4"/>
  <c r="U98" i="4"/>
  <c r="U94" i="4"/>
  <c r="U104" i="4"/>
  <c r="U91" i="4"/>
  <c r="U90" i="4"/>
  <c r="U144" i="4"/>
  <c r="U114" i="4"/>
  <c r="U140" i="4"/>
  <c r="U183" i="4"/>
  <c r="U185" i="4"/>
  <c r="U111" i="4"/>
  <c r="U184" i="4"/>
  <c r="U89" i="4"/>
  <c r="U186" i="4"/>
  <c r="U36" i="4"/>
  <c r="U12" i="4"/>
  <c r="U72" i="4"/>
  <c r="U15" i="4"/>
  <c r="U43" i="4"/>
  <c r="U55" i="4"/>
  <c r="U30" i="4"/>
  <c r="U14" i="4"/>
  <c r="U24" i="4"/>
  <c r="U46" i="4"/>
  <c r="U18" i="4"/>
  <c r="U29" i="4"/>
  <c r="U9" i="4"/>
  <c r="U20" i="4"/>
  <c r="U49" i="4"/>
  <c r="U28" i="4"/>
  <c r="U10" i="4"/>
  <c r="U11" i="4"/>
  <c r="U26" i="4"/>
  <c r="U17" i="4"/>
  <c r="U60" i="4"/>
  <c r="U56" i="4"/>
  <c r="U82" i="4"/>
  <c r="U35" i="4"/>
  <c r="U58" i="4"/>
  <c r="U70" i="4"/>
  <c r="U37" i="4"/>
  <c r="U32" i="4"/>
  <c r="U22" i="4"/>
  <c r="U40" i="4"/>
  <c r="U85" i="4"/>
  <c r="U6" i="4"/>
  <c r="U68" i="4"/>
  <c r="U66" i="4"/>
  <c r="U21" i="4"/>
  <c r="U78" i="4"/>
  <c r="U93" i="4"/>
  <c r="U100" i="4"/>
  <c r="U97" i="4"/>
  <c r="U92" i="4"/>
  <c r="U106" i="4"/>
  <c r="U99" i="4"/>
  <c r="U107" i="4"/>
  <c r="U102" i="4"/>
  <c r="U101" i="4"/>
  <c r="U105" i="4"/>
  <c r="U110" i="4"/>
  <c r="U158" i="4"/>
  <c r="U113" i="4"/>
  <c r="U171" i="4"/>
  <c r="U136" i="4"/>
  <c r="U132" i="4"/>
  <c r="U138" i="4"/>
  <c r="U124" i="4"/>
  <c r="U160" i="4"/>
  <c r="U115" i="4"/>
  <c r="U153" i="4"/>
  <c r="U166" i="4"/>
  <c r="U156" i="4"/>
  <c r="U118" i="4"/>
  <c r="U157" i="4"/>
  <c r="U164" i="4"/>
  <c r="U145" i="4"/>
  <c r="U169" i="4"/>
  <c r="U119" i="4"/>
  <c r="U165" i="4"/>
  <c r="U133" i="4"/>
  <c r="U122" i="4"/>
  <c r="U180" i="4"/>
  <c r="U175" i="4"/>
  <c r="U74" i="4"/>
  <c r="U161" i="4"/>
  <c r="U181" i="4"/>
  <c r="U177" i="4"/>
  <c r="U159" i="4"/>
  <c r="U121" i="4"/>
  <c r="U142" i="4"/>
  <c r="U174" i="4"/>
  <c r="U137" i="4"/>
  <c r="U146" i="4"/>
  <c r="U129" i="4"/>
  <c r="U143" i="4"/>
  <c r="U168" i="4"/>
  <c r="U126" i="4"/>
  <c r="U172" i="4"/>
  <c r="U162" i="4"/>
  <c r="U116" i="4"/>
  <c r="U176" i="4"/>
  <c r="U173" i="4"/>
  <c r="U150" i="4"/>
  <c r="U148" i="4"/>
  <c r="U147" i="4"/>
  <c r="U151" i="4"/>
  <c r="U178" i="4"/>
  <c r="U167" i="4"/>
  <c r="U154" i="4"/>
  <c r="U134" i="4"/>
  <c r="U135" i="4"/>
  <c r="U128" i="4"/>
  <c r="U170" i="4"/>
  <c r="U152" i="4"/>
  <c r="U141" i="4"/>
  <c r="U149" i="4"/>
  <c r="U123" i="4"/>
  <c r="U179" i="4"/>
  <c r="U155" i="4"/>
  <c r="U131" i="4"/>
  <c r="U163" i="4"/>
  <c r="U127" i="4"/>
  <c r="H24" i="14" l="1"/>
  <c r="G24" i="14"/>
  <c r="F5" i="9" l="1"/>
  <c r="F90" i="9" s="1"/>
  <c r="P5" i="4" l="1"/>
  <c r="R185" i="4" l="1"/>
  <c r="S185" i="4" s="1"/>
  <c r="T185" i="4" s="1"/>
  <c r="R186" i="4"/>
  <c r="S186" i="4" s="1"/>
  <c r="T186" i="4" s="1"/>
  <c r="P13" i="4" l="1"/>
  <c r="I185" i="8" l="1"/>
  <c r="P23" i="4" l="1"/>
  <c r="P77" i="4" l="1"/>
  <c r="P75" i="4"/>
  <c r="P53" i="4"/>
  <c r="P21" i="4"/>
  <c r="P17" i="4"/>
  <c r="P60" i="4"/>
  <c r="P40" i="4"/>
  <c r="P18" i="4"/>
  <c r="P64" i="4"/>
  <c r="P50" i="4"/>
  <c r="P59" i="4"/>
  <c r="P6" i="4"/>
  <c r="P63" i="4"/>
  <c r="P14" i="4"/>
  <c r="P57" i="4"/>
  <c r="P47" i="4"/>
  <c r="P35" i="4"/>
  <c r="P46" i="4"/>
  <c r="P85" i="4"/>
  <c r="P69" i="4"/>
  <c r="P79" i="4"/>
  <c r="P10" i="4"/>
  <c r="P38" i="4"/>
  <c r="P43" i="4"/>
  <c r="P27" i="4"/>
  <c r="P15" i="4"/>
  <c r="P45" i="4"/>
  <c r="P20" i="4"/>
  <c r="J5" i="9"/>
  <c r="J90" i="9" s="1"/>
  <c r="N5" i="9"/>
  <c r="P51" i="4"/>
  <c r="P83" i="4"/>
  <c r="P56" i="4"/>
  <c r="P72" i="4"/>
  <c r="P24" i="4"/>
  <c r="P87" i="4"/>
  <c r="P62" i="4"/>
  <c r="P30" i="4"/>
  <c r="P70" i="4"/>
  <c r="P55" i="4"/>
  <c r="P22" i="4"/>
  <c r="P29" i="4"/>
  <c r="P52" i="4"/>
  <c r="P41" i="4"/>
  <c r="P33" i="4"/>
  <c r="P65" i="4"/>
  <c r="P68" i="4"/>
  <c r="P84" i="4"/>
  <c r="P34" i="4"/>
  <c r="P82" i="4"/>
  <c r="P66" i="4"/>
  <c r="P31" i="4"/>
  <c r="P28" i="4"/>
  <c r="P16" i="4"/>
  <c r="P76" i="4"/>
  <c r="P49" i="4"/>
  <c r="P42" i="4"/>
  <c r="P36" i="4"/>
  <c r="P37" i="4"/>
  <c r="P26" i="4"/>
  <c r="P32" i="4"/>
  <c r="P9" i="4"/>
  <c r="P48" i="4"/>
  <c r="P19" i="4"/>
  <c r="P44" i="4"/>
  <c r="P80" i="4"/>
  <c r="P8" i="4"/>
  <c r="P58" i="4"/>
  <c r="P25" i="4"/>
  <c r="P61" i="4"/>
  <c r="P74" i="4"/>
  <c r="G5" i="9"/>
  <c r="G90" i="9" s="1"/>
  <c r="K5" i="9"/>
  <c r="K90" i="9" s="1"/>
  <c r="Q5" i="9"/>
  <c r="P78" i="4"/>
  <c r="P96" i="4"/>
  <c r="V47" i="4" l="1"/>
  <c r="V71" i="4"/>
  <c r="V20" i="4"/>
  <c r="V163" i="4"/>
  <c r="V87" i="4"/>
  <c r="V43" i="4"/>
  <c r="V6" i="4"/>
  <c r="V73" i="4"/>
  <c r="V88" i="4"/>
  <c r="V32" i="4"/>
  <c r="V68" i="4"/>
  <c r="V84" i="4"/>
  <c r="V10" i="4"/>
  <c r="V21" i="4"/>
  <c r="V52" i="4"/>
  <c r="V75" i="4"/>
  <c r="V61" i="4"/>
  <c r="V50" i="4"/>
  <c r="AB98" i="8" l="1"/>
  <c r="AB68" i="8"/>
  <c r="AB54" i="8"/>
  <c r="AD54" i="8" l="1"/>
  <c r="AD68" i="8"/>
  <c r="AD17" i="8"/>
  <c r="AD98" i="8"/>
  <c r="AB17" i="8"/>
  <c r="AC54" i="8"/>
  <c r="AA17" i="8"/>
  <c r="AE17" i="8"/>
  <c r="AA54" i="8"/>
  <c r="AE54" i="8"/>
  <c r="AA68" i="8"/>
  <c r="AE68" i="8"/>
  <c r="AA98" i="8"/>
  <c r="AE98" i="8"/>
  <c r="AC17" i="8"/>
  <c r="AC68" i="8"/>
  <c r="AC98" i="8"/>
  <c r="P11" i="4" l="1"/>
  <c r="Q69" i="4" l="1"/>
  <c r="Q62" i="4" l="1"/>
  <c r="Q27" i="4"/>
  <c r="I184" i="12" l="1"/>
  <c r="R110" i="4" l="1"/>
  <c r="S110" i="4" s="1"/>
  <c r="T110" i="4" s="1"/>
  <c r="Q7" i="4"/>
  <c r="Q9" i="4"/>
  <c r="Q13" i="4"/>
  <c r="Q30" i="4"/>
  <c r="R30" i="4" s="1"/>
  <c r="S30" i="4" s="1"/>
  <c r="T30" i="4" s="1"/>
  <c r="Q29" i="4"/>
  <c r="R29" i="4" s="1"/>
  <c r="S29" i="4" s="1"/>
  <c r="T29" i="4" s="1"/>
  <c r="Q20" i="4"/>
  <c r="R20" i="4" s="1"/>
  <c r="S20" i="4" s="1"/>
  <c r="T20" i="4" s="1"/>
  <c r="Q72" i="4" l="1"/>
  <c r="K59" i="13" l="1"/>
  <c r="Q12" i="4" l="1"/>
  <c r="R12" i="4" s="1"/>
  <c r="S12" i="4" s="1"/>
  <c r="T12" i="4" s="1"/>
  <c r="Q17" i="4"/>
  <c r="Q152" i="4"/>
  <c r="Q15" i="4"/>
  <c r="AB35" i="8" l="1"/>
  <c r="AC35" i="8"/>
  <c r="AD35" i="8"/>
  <c r="AA35" i="8"/>
  <c r="AE35" i="8"/>
  <c r="AC29" i="13" l="1"/>
  <c r="AB15" i="13" l="1"/>
  <c r="AC47" i="13"/>
  <c r="AD15" i="13"/>
  <c r="AB13" i="13"/>
  <c r="AC35" i="13"/>
  <c r="AD21" i="13"/>
  <c r="L59" i="13"/>
  <c r="AB20" i="13"/>
  <c r="AD36" i="13"/>
  <c r="AD20" i="13"/>
  <c r="AC40" i="13"/>
  <c r="AD8" i="13"/>
  <c r="AD30" i="13"/>
  <c r="AB11" i="13"/>
  <c r="AC39" i="13"/>
  <c r="AB49" i="13"/>
  <c r="AB40" i="13"/>
  <c r="AB45" i="13"/>
  <c r="AD11" i="13"/>
  <c r="AD10" i="13"/>
  <c r="AC16" i="13"/>
  <c r="AD28" i="13"/>
  <c r="AB34" i="13"/>
  <c r="AD5" i="13"/>
  <c r="AD57" i="13" s="1"/>
  <c r="W57"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7" i="13" s="1"/>
  <c r="U57"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7" i="13" s="1"/>
  <c r="V57"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AC15" i="13"/>
  <c r="AD47" i="13"/>
  <c r="AD29" i="13"/>
  <c r="AA85" i="8" l="1"/>
  <c r="Q131" i="4"/>
  <c r="AA84" i="8"/>
  <c r="AA83" i="8"/>
  <c r="AA82" i="8"/>
  <c r="Q85" i="4"/>
  <c r="Q146" i="4"/>
  <c r="Q95" i="4"/>
  <c r="Q119" i="4"/>
  <c r="Q49" i="4"/>
  <c r="Q59" i="4"/>
  <c r="Q107" i="4"/>
  <c r="Q175" i="4"/>
  <c r="Q180" i="4"/>
  <c r="Q168" i="4"/>
  <c r="Q45" i="4"/>
  <c r="Q60" i="4"/>
  <c r="Q130" i="4"/>
  <c r="Q169" i="4"/>
  <c r="Q14" i="4"/>
  <c r="Q56" i="4"/>
  <c r="Q176" i="4"/>
  <c r="Q171" i="4"/>
  <c r="Q54" i="4"/>
  <c r="Q55" i="4"/>
  <c r="Q70" i="4"/>
  <c r="Q137" i="4"/>
  <c r="Q38" i="4"/>
  <c r="Q31" i="4"/>
  <c r="Q181" i="4"/>
  <c r="Q128" i="4"/>
  <c r="Q98" i="4"/>
  <c r="Q126" i="4"/>
  <c r="Q53" i="4"/>
  <c r="R53" i="4" s="1"/>
  <c r="S53" i="4" s="1"/>
  <c r="T53" i="4" s="1"/>
  <c r="Q127" i="4"/>
  <c r="Q143" i="4"/>
  <c r="Q33" i="4"/>
  <c r="Q103" i="4"/>
  <c r="Q8" i="4"/>
  <c r="Q177" i="4"/>
  <c r="Q165" i="4"/>
  <c r="Q42" i="4"/>
  <c r="Q114" i="4"/>
  <c r="Q167" i="4"/>
  <c r="Q26" i="4"/>
  <c r="N91" i="9" l="1"/>
  <c r="Q91" i="9"/>
  <c r="Q144" i="4"/>
  <c r="Q158" i="4"/>
  <c r="Q48" i="4"/>
  <c r="Q78" i="4"/>
  <c r="R78" i="4" s="1"/>
  <c r="S78" i="4" s="1"/>
  <c r="T78" i="4" s="1"/>
  <c r="Q25" i="4"/>
  <c r="Q118" i="4"/>
  <c r="Q23" i="4"/>
  <c r="Q102" i="4"/>
  <c r="R102" i="4" s="1"/>
  <c r="S102" i="4" s="1"/>
  <c r="T102" i="4" s="1"/>
  <c r="Q123" i="4"/>
  <c r="Q34" i="4"/>
  <c r="Q32" i="4"/>
  <c r="Q166" i="4"/>
  <c r="Q65" i="4"/>
  <c r="Q5" i="4"/>
  <c r="Q106" i="4"/>
  <c r="Q96" i="4"/>
  <c r="Q80" i="4"/>
  <c r="Q75" i="4"/>
  <c r="J91" i="9"/>
  <c r="Q52" i="4"/>
  <c r="Q57" i="4"/>
  <c r="Q113" i="4"/>
  <c r="Q155" i="4"/>
  <c r="Q153" i="4"/>
  <c r="Q164" i="4"/>
  <c r="Q37" i="4"/>
  <c r="Q135" i="4"/>
  <c r="Q142" i="4"/>
  <c r="Q116" i="4"/>
  <c r="Q50" i="4"/>
  <c r="Q132" i="4"/>
  <c r="Q101" i="4"/>
  <c r="Q44" i="4"/>
  <c r="AC141" i="8"/>
  <c r="AC33" i="8"/>
  <c r="AC48" i="8"/>
  <c r="AC93" i="8"/>
  <c r="AC38" i="8"/>
  <c r="AC124" i="8"/>
  <c r="AC127" i="8"/>
  <c r="AC169" i="8"/>
  <c r="AC163" i="8"/>
  <c r="AC175" i="8"/>
  <c r="AA75" i="8"/>
  <c r="AE75" i="8"/>
  <c r="AA178" i="8"/>
  <c r="AE178" i="8"/>
  <c r="AA63" i="8"/>
  <c r="AE63" i="8"/>
  <c r="AA170" i="8"/>
  <c r="AE170" i="8"/>
  <c r="R55" i="4"/>
  <c r="S55" i="4" s="1"/>
  <c r="T55" i="4" s="1"/>
  <c r="AE42" i="8"/>
  <c r="AA42" i="8"/>
  <c r="AA103" i="8"/>
  <c r="AE103" i="8"/>
  <c r="AC147" i="8"/>
  <c r="AC24" i="8"/>
  <c r="AC118" i="8"/>
  <c r="AC116" i="8"/>
  <c r="AC26" i="8"/>
  <c r="AC52" i="8"/>
  <c r="AC44" i="8"/>
  <c r="AC27" i="8"/>
  <c r="AC172" i="8"/>
  <c r="AC77" i="8"/>
  <c r="AC66" i="8"/>
  <c r="Q162" i="4"/>
  <c r="Q22" i="4"/>
  <c r="Q105" i="4"/>
  <c r="Q108" i="4"/>
  <c r="Q63" i="4"/>
  <c r="Q87" i="4"/>
  <c r="Q133" i="4"/>
  <c r="Q178" i="4"/>
  <c r="Q161" i="4"/>
  <c r="Q90" i="4"/>
  <c r="Q41" i="4"/>
  <c r="Q58" i="4"/>
  <c r="Q64" i="4"/>
  <c r="Q35" i="4"/>
  <c r="Q136" i="4"/>
  <c r="Q51" i="4"/>
  <c r="Q61" i="4"/>
  <c r="Q163" i="4"/>
  <c r="Q79" i="4"/>
  <c r="Q99" i="4"/>
  <c r="Q172" i="4"/>
  <c r="Q18" i="4"/>
  <c r="Q148" i="4"/>
  <c r="Q138" i="4"/>
  <c r="Q151" i="4"/>
  <c r="Q149" i="4"/>
  <c r="AC16" i="8"/>
  <c r="AC144" i="8"/>
  <c r="AC122" i="8"/>
  <c r="AC140" i="8"/>
  <c r="AC134" i="8"/>
  <c r="AC146" i="8"/>
  <c r="AC50" i="8"/>
  <c r="AC126" i="8"/>
  <c r="AC165" i="8"/>
  <c r="AC55" i="8"/>
  <c r="AC74" i="8"/>
  <c r="Q115" i="4"/>
  <c r="Q66" i="4"/>
  <c r="Q77" i="4"/>
  <c r="Q100" i="4"/>
  <c r="Q154" i="4"/>
  <c r="Q173" i="4"/>
  <c r="Q16" i="4"/>
  <c r="Q122" i="4"/>
  <c r="Q91" i="4"/>
  <c r="Q19" i="4"/>
  <c r="Q21" i="4"/>
  <c r="Q84" i="4"/>
  <c r="Q157" i="4"/>
  <c r="Q24" i="4"/>
  <c r="Q125" i="4"/>
  <c r="Q93" i="4"/>
  <c r="Q82" i="4"/>
  <c r="Q159" i="4"/>
  <c r="Q174" i="4"/>
  <c r="Q104" i="4"/>
  <c r="Q141" i="4"/>
  <c r="Q160" i="4"/>
  <c r="Q6" i="4"/>
  <c r="Q10" i="4"/>
  <c r="Q140" i="4"/>
  <c r="AC100" i="8"/>
  <c r="AC11" i="8"/>
  <c r="AC41" i="8"/>
  <c r="AC145" i="8"/>
  <c r="AC92" i="8"/>
  <c r="AC167" i="8"/>
  <c r="AC7" i="8"/>
  <c r="AC104" i="8"/>
  <c r="AC99" i="8"/>
  <c r="AC67" i="8"/>
  <c r="AE19" i="8"/>
  <c r="AA19" i="8"/>
  <c r="AE149" i="8"/>
  <c r="AA149" i="8"/>
  <c r="AA70" i="8"/>
  <c r="AE70" i="8"/>
  <c r="AE130" i="8"/>
  <c r="AA130" i="8"/>
  <c r="Q147" i="4"/>
  <c r="Q121" i="4"/>
  <c r="Q47" i="4"/>
  <c r="Q43" i="4"/>
  <c r="Q94" i="4"/>
  <c r="Q179" i="4"/>
  <c r="Q36" i="4"/>
  <c r="Q124" i="4"/>
  <c r="Q76" i="4"/>
  <c r="Q170" i="4"/>
  <c r="Q97" i="4"/>
  <c r="Q11" i="4"/>
  <c r="Q145" i="4"/>
  <c r="AA76" i="8"/>
  <c r="AE76" i="8"/>
  <c r="AE61" i="8"/>
  <c r="AA61" i="8"/>
  <c r="AE46" i="8"/>
  <c r="AA46" i="8"/>
  <c r="Q156" i="4"/>
  <c r="Q89" i="4"/>
  <c r="Q28" i="4"/>
  <c r="Q129" i="4"/>
  <c r="Q40" i="4"/>
  <c r="Q83" i="4"/>
  <c r="Q134" i="4"/>
  <c r="Q68" i="4"/>
  <c r="Q46" i="4"/>
  <c r="Q150" i="4"/>
  <c r="W16" i="8"/>
  <c r="AB16" i="8" s="1"/>
  <c r="W100" i="8"/>
  <c r="AB100" i="8" s="1"/>
  <c r="W141" i="8"/>
  <c r="AB141" i="8" s="1"/>
  <c r="W144" i="8"/>
  <c r="AB144" i="8" s="1"/>
  <c r="W147" i="8"/>
  <c r="AB147" i="8" s="1"/>
  <c r="W33" i="8"/>
  <c r="AB33" i="8" s="1"/>
  <c r="W11" i="8"/>
  <c r="AB11" i="8" s="1"/>
  <c r="W24" i="8"/>
  <c r="AB24" i="8" s="1"/>
  <c r="W122" i="8"/>
  <c r="AB122" i="8" s="1"/>
  <c r="W48" i="8"/>
  <c r="AB48" i="8" s="1"/>
  <c r="W41" i="8"/>
  <c r="AB41" i="8" s="1"/>
  <c r="W118" i="8"/>
  <c r="AB118" i="8" s="1"/>
  <c r="W140" i="8"/>
  <c r="AB140" i="8" s="1"/>
  <c r="W93" i="8"/>
  <c r="AB93" i="8" s="1"/>
  <c r="W145" i="8"/>
  <c r="AB145" i="8" s="1"/>
  <c r="W116" i="8"/>
  <c r="AB116" i="8" s="1"/>
  <c r="W134" i="8"/>
  <c r="AB134" i="8" s="1"/>
  <c r="W92" i="8"/>
  <c r="AB92" i="8" s="1"/>
  <c r="W38" i="8"/>
  <c r="AB38" i="8" s="1"/>
  <c r="W146" i="8"/>
  <c r="AB146" i="8" s="1"/>
  <c r="W26" i="8"/>
  <c r="AB26" i="8" s="1"/>
  <c r="W167" i="8"/>
  <c r="AB167" i="8" s="1"/>
  <c r="W124" i="8"/>
  <c r="AB124" i="8" s="1"/>
  <c r="W50" i="8"/>
  <c r="AB50" i="8" s="1"/>
  <c r="W52" i="8"/>
  <c r="AB52" i="8" s="1"/>
  <c r="W7" i="8"/>
  <c r="AB7" i="8" s="1"/>
  <c r="W127" i="8"/>
  <c r="AB127" i="8" s="1"/>
  <c r="W44" i="8"/>
  <c r="AB44" i="8" s="1"/>
  <c r="W126" i="8"/>
  <c r="AB126" i="8" s="1"/>
  <c r="W104" i="8"/>
  <c r="AB104" i="8" s="1"/>
  <c r="W169" i="8"/>
  <c r="AB169" i="8" s="1"/>
  <c r="W27" i="8"/>
  <c r="AB27" i="8" s="1"/>
  <c r="W165" i="8"/>
  <c r="AB165" i="8" s="1"/>
  <c r="W99" i="8"/>
  <c r="AB99" i="8" s="1"/>
  <c r="W163" i="8"/>
  <c r="AB163" i="8" s="1"/>
  <c r="W172" i="8"/>
  <c r="AB172" i="8" s="1"/>
  <c r="W55" i="8"/>
  <c r="AB55" i="8" s="1"/>
  <c r="W67" i="8"/>
  <c r="AB67" i="8" s="1"/>
  <c r="W175" i="8"/>
  <c r="AB175" i="8" s="1"/>
  <c r="W74" i="8"/>
  <c r="AB74" i="8" s="1"/>
  <c r="W77" i="8"/>
  <c r="AB77" i="8" s="1"/>
  <c r="W111" i="8"/>
  <c r="AB111" i="8" s="1"/>
  <c r="W66" i="8"/>
  <c r="AB66" i="8" s="1"/>
  <c r="K91" i="9"/>
  <c r="AE151" i="8"/>
  <c r="AA151" i="8"/>
  <c r="AE80" i="8"/>
  <c r="AA80" i="8"/>
  <c r="AA72" i="8"/>
  <c r="AE72" i="8"/>
  <c r="AA171" i="8"/>
  <c r="AE171" i="8"/>
  <c r="AE45" i="8"/>
  <c r="AA45" i="8"/>
  <c r="AE56" i="8"/>
  <c r="AA56" i="8"/>
  <c r="AA109" i="8"/>
  <c r="AE109" i="8"/>
  <c r="AA160" i="8"/>
  <c r="AE160" i="8"/>
  <c r="R131" i="4" l="1"/>
  <c r="S131" i="4" s="1"/>
  <c r="T131" i="4" s="1"/>
  <c r="R113" i="4"/>
  <c r="S113" i="4" s="1"/>
  <c r="T113" i="4" s="1"/>
  <c r="R166" i="4"/>
  <c r="S166" i="4" s="1"/>
  <c r="T166" i="4" s="1"/>
  <c r="R25" i="4"/>
  <c r="S25" i="4" s="1"/>
  <c r="T25" i="4" s="1"/>
  <c r="R75" i="4"/>
  <c r="S75" i="4" s="1"/>
  <c r="T75" i="4" s="1"/>
  <c r="R83" i="4"/>
  <c r="S83" i="4" s="1"/>
  <c r="T83" i="4" s="1"/>
  <c r="AD103" i="8"/>
  <c r="AD149" i="8"/>
  <c r="Q92" i="4"/>
  <c r="AD80" i="8"/>
  <c r="R79" i="4"/>
  <c r="S79" i="4" s="1"/>
  <c r="T79" i="4" s="1"/>
  <c r="AD61" i="8"/>
  <c r="AD130" i="8"/>
  <c r="AD42" i="8"/>
  <c r="AD109" i="8"/>
  <c r="AD19" i="8"/>
  <c r="AD45" i="8"/>
  <c r="R39" i="4"/>
  <c r="S39" i="4" s="1"/>
  <c r="T39" i="4" s="1"/>
  <c r="J184" i="12"/>
  <c r="AD63" i="8"/>
  <c r="R125" i="4"/>
  <c r="S125" i="4" s="1"/>
  <c r="T125" i="4" s="1"/>
  <c r="R66" i="4"/>
  <c r="S66" i="4" s="1"/>
  <c r="T66" i="4" s="1"/>
  <c r="R87" i="4"/>
  <c r="S87" i="4" s="1"/>
  <c r="T87" i="4" s="1"/>
  <c r="AD76" i="8"/>
  <c r="AD170" i="8"/>
  <c r="AD160" i="8"/>
  <c r="AD56" i="8"/>
  <c r="R80" i="4"/>
  <c r="S80" i="4" s="1"/>
  <c r="T80" i="4" s="1"/>
  <c r="AD171" i="8"/>
  <c r="AD178" i="8"/>
  <c r="R100" i="4"/>
  <c r="S100" i="4" s="1"/>
  <c r="T100" i="4" s="1"/>
  <c r="R77" i="4"/>
  <c r="S77" i="4" s="1"/>
  <c r="T77" i="4" s="1"/>
  <c r="R163" i="4"/>
  <c r="S163" i="4" s="1"/>
  <c r="T163" i="4" s="1"/>
  <c r="AD70" i="8"/>
  <c r="AD72" i="8"/>
  <c r="AD151" i="8"/>
  <c r="R37" i="4"/>
  <c r="S37" i="4" s="1"/>
  <c r="T37" i="4" s="1"/>
  <c r="R155" i="4"/>
  <c r="S155" i="4" s="1"/>
  <c r="T155" i="4" s="1"/>
  <c r="R121" i="4"/>
  <c r="S121" i="4" s="1"/>
  <c r="T121" i="4" s="1"/>
  <c r="AD75" i="8"/>
  <c r="AD46" i="8"/>
  <c r="R71" i="4"/>
  <c r="S71" i="4" s="1"/>
  <c r="T71" i="4" s="1"/>
  <c r="AA86" i="8" l="1"/>
  <c r="W128" i="8" l="1"/>
  <c r="AB128" i="8" s="1"/>
  <c r="W20" i="8"/>
  <c r="AB20" i="8" s="1"/>
  <c r="W97" i="8"/>
  <c r="AB97" i="8" s="1"/>
  <c r="W23" i="8"/>
  <c r="AB23" i="8" s="1"/>
  <c r="W25" i="8"/>
  <c r="AB25" i="8" s="1"/>
  <c r="W142" i="8"/>
  <c r="AB142" i="8" s="1"/>
  <c r="W28" i="8"/>
  <c r="AB28" i="8" s="1"/>
  <c r="W29" i="8"/>
  <c r="AB29" i="8" s="1"/>
  <c r="W30" i="8"/>
  <c r="AB30" i="8" s="1"/>
  <c r="W31" i="8"/>
  <c r="AB31" i="8" s="1"/>
  <c r="W32" i="8"/>
  <c r="AB32" i="8" s="1"/>
  <c r="W34" i="8"/>
  <c r="AB34" i="8" s="1"/>
  <c r="W148" i="8"/>
  <c r="AB148" i="8" s="1"/>
  <c r="W150" i="8"/>
  <c r="AB150" i="8" s="1"/>
  <c r="W36" i="8"/>
  <c r="AB36" i="8" s="1"/>
  <c r="W154" i="8"/>
  <c r="AB154" i="8" s="1"/>
  <c r="W157" i="8"/>
  <c r="AB157" i="8" s="1"/>
  <c r="W156" i="8"/>
  <c r="AB156" i="8" s="1"/>
  <c r="W155" i="8"/>
  <c r="AB155" i="8" s="1"/>
  <c r="W108" i="8"/>
  <c r="AB108" i="8" s="1"/>
  <c r="W37" i="8"/>
  <c r="AB37" i="8" s="1"/>
  <c r="W105" i="8"/>
  <c r="AB105" i="8" s="1"/>
  <c r="W158" i="8"/>
  <c r="AB158" i="8" s="1"/>
  <c r="W159" i="8"/>
  <c r="AB159" i="8" s="1"/>
  <c r="W161" i="8"/>
  <c r="AB161" i="8" s="1"/>
  <c r="W162" i="8"/>
  <c r="AB162" i="8" s="1"/>
  <c r="W39" i="8"/>
  <c r="AB39" i="8" s="1"/>
  <c r="W40" i="8"/>
  <c r="AB40" i="8" s="1"/>
  <c r="W106" i="8"/>
  <c r="AB106" i="8" s="1"/>
  <c r="W107" i="8"/>
  <c r="AB107" i="8" s="1"/>
  <c r="W168" i="8"/>
  <c r="AB168" i="8" s="1"/>
  <c r="W43" i="8"/>
  <c r="AB43" i="8" s="1"/>
  <c r="W51" i="8"/>
  <c r="AB51" i="8" s="1"/>
  <c r="W110" i="8"/>
  <c r="AB110" i="8" s="1"/>
  <c r="W49" i="8"/>
  <c r="AB49" i="8" s="1"/>
  <c r="W53" i="8"/>
  <c r="AB53" i="8" s="1"/>
  <c r="W57" i="8"/>
  <c r="AB57" i="8" s="1"/>
  <c r="W58" i="8"/>
  <c r="AB58" i="8" s="1"/>
  <c r="W59" i="8"/>
  <c r="AB59" i="8" s="1"/>
  <c r="W60" i="8"/>
  <c r="AB60" i="8" s="1"/>
  <c r="W173" i="8"/>
  <c r="AB173" i="8" s="1"/>
  <c r="W174" i="8"/>
  <c r="AB174" i="8" s="1"/>
  <c r="W176" i="8"/>
  <c r="AB176" i="8" s="1"/>
  <c r="W62" i="8"/>
  <c r="AB62" i="8" s="1"/>
  <c r="W65" i="8"/>
  <c r="AB65" i="8" s="1"/>
  <c r="W143" i="8"/>
  <c r="AB143" i="8" s="1"/>
  <c r="W102" i="8"/>
  <c r="AB102" i="8" s="1"/>
  <c r="W69" i="8"/>
  <c r="AB69" i="8" s="1"/>
  <c r="W71" i="8"/>
  <c r="AB71" i="8" s="1"/>
  <c r="W9" i="8"/>
  <c r="AB9" i="8" s="1"/>
  <c r="W73" i="8"/>
  <c r="AB73" i="8" s="1"/>
  <c r="W79" i="8"/>
  <c r="AB79" i="8" s="1"/>
  <c r="W81" i="8"/>
  <c r="AB81" i="8" s="1"/>
  <c r="W179" i="8"/>
  <c r="AE5" i="8"/>
  <c r="AA5" i="8"/>
  <c r="AA15" i="8"/>
  <c r="AE15" i="8"/>
  <c r="AC128" i="8"/>
  <c r="AE117" i="8"/>
  <c r="AA117" i="8"/>
  <c r="AE114" i="8"/>
  <c r="AA114" i="8"/>
  <c r="AA6" i="8"/>
  <c r="AE6" i="8"/>
  <c r="AA8" i="8"/>
  <c r="AE8" i="8"/>
  <c r="AE123" i="8"/>
  <c r="AA123" i="8"/>
  <c r="AE132" i="8"/>
  <c r="AA132" i="8"/>
  <c r="AA136" i="8"/>
  <c r="AE136" i="8"/>
  <c r="AA138" i="8"/>
  <c r="AE138" i="8"/>
  <c r="AA139" i="8"/>
  <c r="AE139" i="8"/>
  <c r="AA22" i="8"/>
  <c r="AE22" i="8"/>
  <c r="AE23" i="8"/>
  <c r="AA23" i="8"/>
  <c r="AE29" i="8"/>
  <c r="AA29" i="8"/>
  <c r="AE34" i="8"/>
  <c r="AA34" i="8"/>
  <c r="AA36" i="8"/>
  <c r="AE36" i="8"/>
  <c r="AE155" i="8"/>
  <c r="AA155" i="8"/>
  <c r="AE158" i="8"/>
  <c r="AA158" i="8"/>
  <c r="AE106" i="8"/>
  <c r="AA106" i="8"/>
  <c r="AE49" i="8"/>
  <c r="AA49" i="8"/>
  <c r="AA58" i="8"/>
  <c r="AE58" i="8"/>
  <c r="AA174" i="8"/>
  <c r="AE174" i="8"/>
  <c r="AA143" i="8"/>
  <c r="AE143" i="8"/>
  <c r="AE71" i="8"/>
  <c r="AA71" i="8"/>
  <c r="AA81" i="8"/>
  <c r="AE81" i="8"/>
  <c r="W5" i="8"/>
  <c r="W113" i="8"/>
  <c r="W114" i="8"/>
  <c r="AB114" i="8" s="1"/>
  <c r="W115" i="8"/>
  <c r="AB115" i="8" s="1"/>
  <c r="W91" i="8"/>
  <c r="W117" i="8"/>
  <c r="AB117" i="8" s="1"/>
  <c r="W6" i="8"/>
  <c r="AB6" i="8" s="1"/>
  <c r="W119" i="8"/>
  <c r="AB119" i="8" s="1"/>
  <c r="W120" i="8"/>
  <c r="AB120" i="8" s="1"/>
  <c r="W121" i="8"/>
  <c r="AB121" i="8" s="1"/>
  <c r="W8" i="8"/>
  <c r="AB8" i="8" s="1"/>
  <c r="W94" i="8"/>
  <c r="AB94" i="8" s="1"/>
  <c r="W10" i="8"/>
  <c r="AB10" i="8" s="1"/>
  <c r="W125" i="8"/>
  <c r="AB125" i="8" s="1"/>
  <c r="W123" i="8"/>
  <c r="AB123" i="8" s="1"/>
  <c r="W12" i="8"/>
  <c r="AB12" i="8" s="1"/>
  <c r="W129" i="8"/>
  <c r="AB129" i="8" s="1"/>
  <c r="W130" i="8"/>
  <c r="AB130" i="8" s="1"/>
  <c r="W131" i="8"/>
  <c r="AB131" i="8" s="1"/>
  <c r="W132" i="8"/>
  <c r="AB132" i="8" s="1"/>
  <c r="W13" i="8"/>
  <c r="AB13" i="8" s="1"/>
  <c r="W133" i="8"/>
  <c r="AB133" i="8" s="1"/>
  <c r="W14" i="8"/>
  <c r="AB14" i="8" s="1"/>
  <c r="W135" i="8"/>
  <c r="AB135" i="8" s="1"/>
  <c r="W136" i="8"/>
  <c r="AB136" i="8" s="1"/>
  <c r="W138" i="8"/>
  <c r="AB138" i="8" s="1"/>
  <c r="W137" i="8"/>
  <c r="AB137" i="8" s="1"/>
  <c r="W15" i="8"/>
  <c r="AB15" i="8" s="1"/>
  <c r="W95" i="8"/>
  <c r="AB95" i="8" s="1"/>
  <c r="W139" i="8"/>
  <c r="AB139" i="8" s="1"/>
  <c r="W96" i="8"/>
  <c r="AB96" i="8" s="1"/>
  <c r="W21" i="8"/>
  <c r="AB21" i="8" s="1"/>
  <c r="W18" i="8"/>
  <c r="AB18" i="8" s="1"/>
  <c r="W22" i="8"/>
  <c r="AB22" i="8" s="1"/>
  <c r="AA115" i="8"/>
  <c r="AE115" i="8"/>
  <c r="AA119" i="8"/>
  <c r="AE119" i="8"/>
  <c r="AE94" i="8"/>
  <c r="AA94" i="8"/>
  <c r="AE12" i="8"/>
  <c r="AA12" i="8"/>
  <c r="AE13" i="8"/>
  <c r="AA13" i="8"/>
  <c r="AE137" i="8"/>
  <c r="AA137" i="8"/>
  <c r="AE96" i="8"/>
  <c r="AA96" i="8"/>
  <c r="AE20" i="8"/>
  <c r="AA20" i="8"/>
  <c r="AA25" i="8"/>
  <c r="AE25" i="8"/>
  <c r="AA30" i="8"/>
  <c r="AE30" i="8"/>
  <c r="AA148" i="8"/>
  <c r="AE148" i="8"/>
  <c r="AE154" i="8"/>
  <c r="AA154" i="8"/>
  <c r="AE108" i="8"/>
  <c r="AA108" i="8"/>
  <c r="AE159" i="8"/>
  <c r="AA159" i="8"/>
  <c r="AA107" i="8"/>
  <c r="AE107" i="8"/>
  <c r="AA53" i="8"/>
  <c r="AE53" i="8"/>
  <c r="AE59" i="8"/>
  <c r="AA59" i="8"/>
  <c r="AE176" i="8"/>
  <c r="AA176" i="8"/>
  <c r="AA102" i="8"/>
  <c r="AE102" i="8"/>
  <c r="AE9" i="8"/>
  <c r="AA9" i="8"/>
  <c r="AC5" i="8"/>
  <c r="AC113" i="8"/>
  <c r="AC114" i="8"/>
  <c r="AC115" i="8"/>
  <c r="AC91" i="8"/>
  <c r="AC117" i="8"/>
  <c r="AC6" i="8"/>
  <c r="AC119" i="8"/>
  <c r="AC120" i="8"/>
  <c r="AC121" i="8"/>
  <c r="AC8" i="8"/>
  <c r="AC94" i="8"/>
  <c r="AC10" i="8"/>
  <c r="AC125" i="8"/>
  <c r="AC123" i="8"/>
  <c r="AC12" i="8"/>
  <c r="AC129" i="8"/>
  <c r="AC130" i="8"/>
  <c r="AC131" i="8"/>
  <c r="AC132" i="8"/>
  <c r="AC13" i="8"/>
  <c r="AC133" i="8"/>
  <c r="AC14" i="8"/>
  <c r="AC135" i="8"/>
  <c r="AC136" i="8"/>
  <c r="AC138" i="8"/>
  <c r="AC137" i="8"/>
  <c r="AC15" i="8"/>
  <c r="AC95" i="8"/>
  <c r="AC139" i="8"/>
  <c r="AC96" i="8"/>
  <c r="AC21" i="8"/>
  <c r="AC18" i="8"/>
  <c r="AC22" i="8"/>
  <c r="AC20" i="8"/>
  <c r="AC97" i="8"/>
  <c r="AC23" i="8"/>
  <c r="AC25" i="8"/>
  <c r="AC142" i="8"/>
  <c r="AC28" i="8"/>
  <c r="AC29" i="8"/>
  <c r="AC30" i="8"/>
  <c r="AC31" i="8"/>
  <c r="AC32" i="8"/>
  <c r="AC34" i="8"/>
  <c r="AC148" i="8"/>
  <c r="AC150" i="8"/>
  <c r="AC36" i="8"/>
  <c r="AC154" i="8"/>
  <c r="AC157" i="8"/>
  <c r="AC156" i="8"/>
  <c r="AC155" i="8"/>
  <c r="AC108" i="8"/>
  <c r="AC37" i="8"/>
  <c r="AC105" i="8"/>
  <c r="AC158" i="8"/>
  <c r="AC159" i="8"/>
  <c r="AC161" i="8"/>
  <c r="AC162" i="8"/>
  <c r="AC39" i="8"/>
  <c r="AC40" i="8"/>
  <c r="AC106" i="8"/>
  <c r="AC107" i="8"/>
  <c r="AC168" i="8"/>
  <c r="AC43" i="8"/>
  <c r="AC51" i="8"/>
  <c r="AC110" i="8"/>
  <c r="AC49" i="8"/>
  <c r="AC53" i="8"/>
  <c r="AC57" i="8"/>
  <c r="AC58" i="8"/>
  <c r="AC59" i="8"/>
  <c r="AC60" i="8"/>
  <c r="AC173" i="8"/>
  <c r="AC174" i="8"/>
  <c r="AC176" i="8"/>
  <c r="AC62" i="8"/>
  <c r="AC65" i="8"/>
  <c r="AC143" i="8"/>
  <c r="AC102" i="8"/>
  <c r="AC69" i="8"/>
  <c r="AC71" i="8"/>
  <c r="AC9" i="8"/>
  <c r="AC73" i="8"/>
  <c r="AC79" i="8"/>
  <c r="AC81" i="8"/>
  <c r="AE91" i="8"/>
  <c r="AA91" i="8"/>
  <c r="AE10" i="8"/>
  <c r="AA10" i="8"/>
  <c r="AE133" i="8"/>
  <c r="AA133" i="8"/>
  <c r="AE21" i="8"/>
  <c r="AA21" i="8"/>
  <c r="AE97" i="8"/>
  <c r="AA97" i="8"/>
  <c r="AA142" i="8"/>
  <c r="AE142" i="8"/>
  <c r="AE31" i="8"/>
  <c r="AA31" i="8"/>
  <c r="AA150" i="8"/>
  <c r="AE150" i="8"/>
  <c r="AE157" i="8"/>
  <c r="AA157" i="8"/>
  <c r="AA37" i="8"/>
  <c r="AE37" i="8"/>
  <c r="AA161" i="8"/>
  <c r="AE161" i="8"/>
  <c r="AA39" i="8"/>
  <c r="AE39" i="8"/>
  <c r="AE168" i="8"/>
  <c r="AA168" i="8"/>
  <c r="AE51" i="8"/>
  <c r="AA51" i="8"/>
  <c r="AE57" i="8"/>
  <c r="AA57" i="8"/>
  <c r="AE60" i="8"/>
  <c r="AA60" i="8"/>
  <c r="AE62" i="8"/>
  <c r="AA62" i="8"/>
  <c r="AA69" i="8"/>
  <c r="AE69" i="8"/>
  <c r="AE73" i="8"/>
  <c r="AA73" i="8"/>
  <c r="AE135" i="8"/>
  <c r="AA135" i="8"/>
  <c r="AA120" i="8"/>
  <c r="AE120" i="8"/>
  <c r="AA129" i="8"/>
  <c r="AE129" i="8"/>
  <c r="AA113" i="8"/>
  <c r="AE113" i="8"/>
  <c r="AE121" i="8"/>
  <c r="AA121" i="8"/>
  <c r="AA125" i="8"/>
  <c r="AE125" i="8"/>
  <c r="AE131" i="8"/>
  <c r="AA131" i="8"/>
  <c r="AE14" i="8"/>
  <c r="AA14" i="8"/>
  <c r="AE95" i="8"/>
  <c r="AA95" i="8"/>
  <c r="AA18" i="8"/>
  <c r="AE18" i="8"/>
  <c r="AA28" i="8"/>
  <c r="AE28" i="8"/>
  <c r="AA32" i="8"/>
  <c r="AE32" i="8"/>
  <c r="AE156" i="8"/>
  <c r="AA156" i="8"/>
  <c r="AA105" i="8"/>
  <c r="AE105" i="8"/>
  <c r="AE162" i="8"/>
  <c r="AA162" i="8"/>
  <c r="AE40" i="8"/>
  <c r="AA40" i="8"/>
  <c r="AE43" i="8"/>
  <c r="AA43" i="8"/>
  <c r="AE110" i="8"/>
  <c r="AA110" i="8"/>
  <c r="AA173" i="8"/>
  <c r="AE173" i="8"/>
  <c r="AE65" i="8"/>
  <c r="AA65" i="8"/>
  <c r="AA79" i="8"/>
  <c r="AE79" i="8"/>
  <c r="W86" i="8"/>
  <c r="AD81" i="8" l="1"/>
  <c r="AD71" i="8"/>
  <c r="AD143" i="8"/>
  <c r="AD174" i="8"/>
  <c r="AD49" i="8"/>
  <c r="AD106" i="8"/>
  <c r="R144" i="4"/>
  <c r="S144" i="4" s="1"/>
  <c r="T144" i="4" s="1"/>
  <c r="AD155" i="8"/>
  <c r="AD36" i="8"/>
  <c r="AD34" i="8"/>
  <c r="AD29" i="8"/>
  <c r="AD22" i="8"/>
  <c r="R141" i="4"/>
  <c r="S141" i="4" s="1"/>
  <c r="T141" i="4" s="1"/>
  <c r="R158" i="4"/>
  <c r="S158" i="4" s="1"/>
  <c r="T158" i="4" s="1"/>
  <c r="AD8" i="8"/>
  <c r="AD131" i="8"/>
  <c r="AD79" i="8"/>
  <c r="AD173" i="8"/>
  <c r="AD43" i="8"/>
  <c r="R142" i="4"/>
  <c r="S142" i="4" s="1"/>
  <c r="T142" i="4" s="1"/>
  <c r="AD156" i="8"/>
  <c r="AD28" i="8"/>
  <c r="AD14" i="8"/>
  <c r="R156" i="4"/>
  <c r="S156" i="4" s="1"/>
  <c r="T156" i="4" s="1"/>
  <c r="AD73" i="8"/>
  <c r="R65" i="4"/>
  <c r="S65" i="4" s="1"/>
  <c r="T65" i="4" s="1"/>
  <c r="AD57" i="8"/>
  <c r="AD168" i="8"/>
  <c r="AD161" i="8"/>
  <c r="R164" i="4"/>
  <c r="S164" i="4" s="1"/>
  <c r="T164" i="4" s="1"/>
  <c r="AD150" i="8"/>
  <c r="AD142" i="8"/>
  <c r="R19" i="4"/>
  <c r="S19" i="4" s="1"/>
  <c r="T19" i="4" s="1"/>
  <c r="AD133" i="8"/>
  <c r="R16" i="4"/>
  <c r="S16" i="4" s="1"/>
  <c r="T16" i="4" s="1"/>
  <c r="AD91" i="8"/>
  <c r="AD125" i="8"/>
  <c r="R170" i="4"/>
  <c r="S170" i="4" s="1"/>
  <c r="T170" i="4" s="1"/>
  <c r="AB113" i="8"/>
  <c r="AD59" i="8"/>
  <c r="R44" i="4"/>
  <c r="S44" i="4" s="1"/>
  <c r="T44" i="4" s="1"/>
  <c r="AD108" i="8"/>
  <c r="R126" i="4"/>
  <c r="S126" i="4" s="1"/>
  <c r="T126" i="4" s="1"/>
  <c r="AD25" i="8"/>
  <c r="R58" i="4"/>
  <c r="S58" i="4" s="1"/>
  <c r="T58" i="4" s="1"/>
  <c r="AD119" i="8"/>
  <c r="AD114" i="8"/>
  <c r="R84" i="4"/>
  <c r="S84" i="4" s="1"/>
  <c r="T84" i="4" s="1"/>
  <c r="R34" i="4"/>
  <c r="S34" i="4" s="1"/>
  <c r="T34" i="4" s="1"/>
  <c r="R151" i="4"/>
  <c r="S151" i="4" s="1"/>
  <c r="T151" i="4" s="1"/>
  <c r="R177" i="4"/>
  <c r="S177" i="4" s="1"/>
  <c r="T177" i="4" s="1"/>
  <c r="AD123" i="8"/>
  <c r="R42" i="4"/>
  <c r="S42" i="4" s="1"/>
  <c r="T42" i="4" s="1"/>
  <c r="AD6" i="8"/>
  <c r="R162" i="4"/>
  <c r="S162" i="4" s="1"/>
  <c r="T162" i="4" s="1"/>
  <c r="R7" i="4"/>
  <c r="S7" i="4" s="1"/>
  <c r="T7" i="4" s="1"/>
  <c r="AD65" i="8"/>
  <c r="R157" i="4"/>
  <c r="S157" i="4" s="1"/>
  <c r="T157" i="4" s="1"/>
  <c r="R108" i="4"/>
  <c r="S108" i="4" s="1"/>
  <c r="T108" i="4" s="1"/>
  <c r="R31" i="4"/>
  <c r="S31" i="4" s="1"/>
  <c r="T31" i="4" s="1"/>
  <c r="AD40" i="8"/>
  <c r="AD105" i="8"/>
  <c r="R115" i="4"/>
  <c r="S115" i="4" s="1"/>
  <c r="T115" i="4" s="1"/>
  <c r="AD32" i="8"/>
  <c r="R32" i="4"/>
  <c r="S32" i="4" s="1"/>
  <c r="T32" i="4" s="1"/>
  <c r="AD18" i="8"/>
  <c r="R47" i="4"/>
  <c r="S47" i="4" s="1"/>
  <c r="T47" i="4" s="1"/>
  <c r="R129" i="4"/>
  <c r="S129" i="4" s="1"/>
  <c r="T129" i="4" s="1"/>
  <c r="R69" i="4"/>
  <c r="S69" i="4" s="1"/>
  <c r="T69" i="4" s="1"/>
  <c r="AD69" i="8"/>
  <c r="AD60" i="8"/>
  <c r="R17" i="4"/>
  <c r="S17" i="4" s="1"/>
  <c r="T17" i="4" s="1"/>
  <c r="AD51" i="8"/>
  <c r="R181" i="4"/>
  <c r="S181" i="4" s="1"/>
  <c r="T181" i="4" s="1"/>
  <c r="AD39" i="8"/>
  <c r="R160" i="4"/>
  <c r="S160" i="4" s="1"/>
  <c r="T160" i="4" s="1"/>
  <c r="AD37" i="8"/>
  <c r="AD31" i="8"/>
  <c r="R143" i="4"/>
  <c r="S143" i="4" s="1"/>
  <c r="T143" i="4" s="1"/>
  <c r="AD97" i="8"/>
  <c r="AD15" i="8"/>
  <c r="R153" i="4"/>
  <c r="S153" i="4" s="1"/>
  <c r="T153" i="4" s="1"/>
  <c r="AD129" i="8"/>
  <c r="AD120" i="8"/>
  <c r="R97" i="4"/>
  <c r="S97" i="4" s="1"/>
  <c r="T97" i="4" s="1"/>
  <c r="R147" i="4"/>
  <c r="S147" i="4" s="1"/>
  <c r="T147" i="4" s="1"/>
  <c r="AB91" i="8"/>
  <c r="AD102" i="8"/>
  <c r="R6" i="4"/>
  <c r="S6" i="4" s="1"/>
  <c r="T6" i="4" s="1"/>
  <c r="AD107" i="8"/>
  <c r="R92" i="4"/>
  <c r="S92" i="4" s="1"/>
  <c r="T92" i="4" s="1"/>
  <c r="AD148" i="8"/>
  <c r="R33" i="4"/>
  <c r="S33" i="4" s="1"/>
  <c r="T33" i="4" s="1"/>
  <c r="AD96" i="8"/>
  <c r="AD13" i="8"/>
  <c r="R90" i="4"/>
  <c r="S90" i="4" s="1"/>
  <c r="T90" i="4" s="1"/>
  <c r="R167" i="4"/>
  <c r="S167" i="4" s="1"/>
  <c r="T167" i="4" s="1"/>
  <c r="R138" i="4"/>
  <c r="S138" i="4" s="1"/>
  <c r="T138" i="4" s="1"/>
  <c r="R173" i="4"/>
  <c r="S173" i="4" s="1"/>
  <c r="T173" i="4" s="1"/>
  <c r="AD121" i="8"/>
  <c r="R63" i="4"/>
  <c r="S63" i="4" s="1"/>
  <c r="T63" i="4" s="1"/>
  <c r="R137" i="4"/>
  <c r="S137" i="4" s="1"/>
  <c r="T137" i="4" s="1"/>
  <c r="R38" i="4"/>
  <c r="S38" i="4" s="1"/>
  <c r="T38" i="4" s="1"/>
  <c r="AD158" i="8"/>
  <c r="R35" i="4"/>
  <c r="S35" i="4" s="1"/>
  <c r="T35" i="4" s="1"/>
  <c r="R64" i="4"/>
  <c r="S64" i="4" s="1"/>
  <c r="T64" i="4" s="1"/>
  <c r="R48" i="4"/>
  <c r="S48" i="4" s="1"/>
  <c r="T48" i="4" s="1"/>
  <c r="AD138" i="8"/>
  <c r="R26" i="4"/>
  <c r="S26" i="4" s="1"/>
  <c r="T26" i="4" s="1"/>
  <c r="R40" i="4"/>
  <c r="S40" i="4" s="1"/>
  <c r="T40" i="4" s="1"/>
  <c r="R24" i="4"/>
  <c r="S24" i="4" s="1"/>
  <c r="T24" i="4" s="1"/>
  <c r="R62" i="4"/>
  <c r="S62" i="4" s="1"/>
  <c r="T62" i="4" s="1"/>
  <c r="R52" i="4"/>
  <c r="S52" i="4" s="1"/>
  <c r="T52" i="4" s="1"/>
  <c r="R23" i="4"/>
  <c r="S23" i="4" s="1"/>
  <c r="T23" i="4" s="1"/>
  <c r="R103" i="4"/>
  <c r="S103" i="4" s="1"/>
  <c r="T103" i="4" s="1"/>
  <c r="R122" i="4"/>
  <c r="S122" i="4" s="1"/>
  <c r="T122" i="4" s="1"/>
  <c r="AD5" i="8"/>
  <c r="AD9" i="8"/>
  <c r="R94" i="4"/>
  <c r="S94" i="4" s="1"/>
  <c r="T94" i="4" s="1"/>
  <c r="AD176" i="8"/>
  <c r="AD53" i="8"/>
  <c r="R105" i="4"/>
  <c r="S105" i="4" s="1"/>
  <c r="T105" i="4" s="1"/>
  <c r="AD159" i="8"/>
  <c r="AD154" i="8"/>
  <c r="R127" i="4"/>
  <c r="S127" i="4" s="1"/>
  <c r="T127" i="4" s="1"/>
  <c r="AD30" i="8"/>
  <c r="AD20" i="8"/>
  <c r="R96" i="4"/>
  <c r="S96" i="4" s="1"/>
  <c r="T96" i="4" s="1"/>
  <c r="AD137" i="8"/>
  <c r="R28" i="4"/>
  <c r="S28" i="4" s="1"/>
  <c r="T28" i="4" s="1"/>
  <c r="R41" i="4"/>
  <c r="S41" i="4" s="1"/>
  <c r="T41" i="4" s="1"/>
  <c r="AD95" i="8"/>
  <c r="R86" i="4"/>
  <c r="S86" i="4" s="1"/>
  <c r="T86" i="4" s="1"/>
  <c r="R149" i="4"/>
  <c r="S149" i="4" s="1"/>
  <c r="T149" i="4" s="1"/>
  <c r="AD58" i="8"/>
  <c r="R101" i="4"/>
  <c r="S101" i="4" s="1"/>
  <c r="T101" i="4" s="1"/>
  <c r="R136" i="4"/>
  <c r="S136" i="4" s="1"/>
  <c r="T136" i="4" s="1"/>
  <c r="R72" i="4"/>
  <c r="S72" i="4" s="1"/>
  <c r="T72" i="4" s="1"/>
  <c r="AD23" i="8"/>
  <c r="AD139" i="8"/>
  <c r="AD136" i="8"/>
  <c r="AD132" i="8"/>
  <c r="R165" i="4"/>
  <c r="S165" i="4" s="1"/>
  <c r="T165" i="4" s="1"/>
  <c r="R70" i="4"/>
  <c r="S70" i="4" s="1"/>
  <c r="T70" i="4" s="1"/>
  <c r="AD110" i="8"/>
  <c r="AD162" i="8"/>
  <c r="R98" i="4"/>
  <c r="S98" i="4" s="1"/>
  <c r="T98" i="4" s="1"/>
  <c r="R22" i="4"/>
  <c r="S22" i="4" s="1"/>
  <c r="T22" i="4" s="1"/>
  <c r="R8" i="4"/>
  <c r="S8" i="4" s="1"/>
  <c r="T8" i="4" s="1"/>
  <c r="AD117" i="8"/>
  <c r="AD135" i="8"/>
  <c r="AD62" i="8"/>
  <c r="R27" i="4"/>
  <c r="S27" i="4" s="1"/>
  <c r="T27" i="4" s="1"/>
  <c r="AD157" i="8"/>
  <c r="R152" i="4"/>
  <c r="S152" i="4" s="1"/>
  <c r="T152" i="4" s="1"/>
  <c r="R74" i="4"/>
  <c r="S74" i="4" s="1"/>
  <c r="T74" i="4" s="1"/>
  <c r="AD21" i="8"/>
  <c r="R43" i="4"/>
  <c r="S43" i="4" s="1"/>
  <c r="T43" i="4" s="1"/>
  <c r="AD10" i="8"/>
  <c r="R114" i="4"/>
  <c r="S114" i="4" s="1"/>
  <c r="T114" i="4" s="1"/>
  <c r="R57" i="4"/>
  <c r="S57" i="4" s="1"/>
  <c r="T57" i="4" s="1"/>
  <c r="AD113" i="8"/>
  <c r="AB5" i="8"/>
  <c r="R116" i="4"/>
  <c r="S116" i="4" s="1"/>
  <c r="T116" i="4" s="1"/>
  <c r="R128" i="4"/>
  <c r="S128" i="4" s="1"/>
  <c r="T128" i="4" s="1"/>
  <c r="R21" i="4"/>
  <c r="S21" i="4" s="1"/>
  <c r="T21" i="4" s="1"/>
  <c r="R118" i="4"/>
  <c r="S118" i="4" s="1"/>
  <c r="T118" i="4" s="1"/>
  <c r="AD12" i="8"/>
  <c r="AD94" i="8"/>
  <c r="AD115" i="8"/>
  <c r="R91" i="4"/>
  <c r="S91" i="4" s="1"/>
  <c r="T91" i="4" s="1"/>
  <c r="R132" i="4"/>
  <c r="S132" i="4" s="1"/>
  <c r="T132" i="4" s="1"/>
  <c r="I184" i="9" l="1"/>
  <c r="M184" i="8"/>
  <c r="D184" i="9"/>
  <c r="I112" i="9"/>
  <c r="Q5" i="13"/>
  <c r="Q57" i="13" s="1"/>
  <c r="AE101" i="8"/>
  <c r="AA101" i="8"/>
  <c r="AE47" i="8"/>
  <c r="AA47" i="8"/>
  <c r="AE11" i="8"/>
  <c r="AA11" i="8"/>
  <c r="AE41" i="8"/>
  <c r="AA41" i="8"/>
  <c r="AE93" i="8"/>
  <c r="AA93" i="8"/>
  <c r="AE26" i="8"/>
  <c r="AA26" i="8"/>
  <c r="AA7" i="8"/>
  <c r="AE7" i="8"/>
  <c r="AE104" i="8"/>
  <c r="AA104" i="8"/>
  <c r="AE163" i="8"/>
  <c r="AA163" i="8"/>
  <c r="AE27" i="8"/>
  <c r="AA27" i="8"/>
  <c r="AE153" i="8"/>
  <c r="AA153" i="8"/>
  <c r="AA64" i="8"/>
  <c r="AE64" i="8"/>
  <c r="AE16" i="8"/>
  <c r="AA16" i="8"/>
  <c r="AE144" i="8"/>
  <c r="AA144" i="8"/>
  <c r="AA24" i="8"/>
  <c r="AE24" i="8"/>
  <c r="AE145" i="8"/>
  <c r="AA145" i="8"/>
  <c r="AE92" i="8"/>
  <c r="AA92" i="8"/>
  <c r="M112" i="8"/>
  <c r="AE167" i="8"/>
  <c r="AA167" i="8"/>
  <c r="AA127" i="8"/>
  <c r="AE127" i="8"/>
  <c r="AE169" i="8"/>
  <c r="AA169" i="8"/>
  <c r="AA172" i="8"/>
  <c r="AE172" i="8"/>
  <c r="AE74" i="8"/>
  <c r="AA74" i="8"/>
  <c r="AA66" i="8"/>
  <c r="AE66" i="8"/>
  <c r="AA128" i="8"/>
  <c r="AE128" i="8"/>
  <c r="AA166" i="8"/>
  <c r="AE166" i="8"/>
  <c r="AA177" i="8"/>
  <c r="AE177" i="8"/>
  <c r="AE100" i="8"/>
  <c r="AA100" i="8"/>
  <c r="AA147" i="8"/>
  <c r="AE147" i="8"/>
  <c r="AA122" i="8"/>
  <c r="AE122" i="8"/>
  <c r="AA118" i="8"/>
  <c r="AE118" i="8"/>
  <c r="AA116" i="8"/>
  <c r="AE116" i="8"/>
  <c r="AA38" i="8"/>
  <c r="AE38" i="8"/>
  <c r="AA124" i="8"/>
  <c r="AE124" i="8"/>
  <c r="AA50" i="8"/>
  <c r="AE50" i="8"/>
  <c r="AE44" i="8"/>
  <c r="AA44" i="8"/>
  <c r="AE165" i="8"/>
  <c r="AA165" i="8"/>
  <c r="AE55" i="8"/>
  <c r="AA55" i="8"/>
  <c r="AE67" i="8"/>
  <c r="AA67" i="8"/>
  <c r="AE77" i="8"/>
  <c r="AA77" i="8"/>
  <c r="AA152" i="8"/>
  <c r="AE152" i="8"/>
  <c r="AA164" i="8"/>
  <c r="AE164" i="8"/>
  <c r="AA78" i="8"/>
  <c r="AE78" i="8"/>
  <c r="AA141" i="8"/>
  <c r="AE141" i="8"/>
  <c r="AA33" i="8"/>
  <c r="AE33" i="8"/>
  <c r="AE48" i="8"/>
  <c r="AA48" i="8"/>
  <c r="AA140" i="8"/>
  <c r="AE140" i="8"/>
  <c r="AE134" i="8"/>
  <c r="AA134" i="8"/>
  <c r="AA146" i="8"/>
  <c r="AE146" i="8"/>
  <c r="AA52" i="8"/>
  <c r="AE52" i="8"/>
  <c r="AE126" i="8"/>
  <c r="AA126" i="8"/>
  <c r="AA99" i="8"/>
  <c r="AE99" i="8"/>
  <c r="AA175" i="8"/>
  <c r="AE175" i="8"/>
  <c r="T5" i="13"/>
  <c r="T57" i="13" s="1"/>
  <c r="H112" i="9"/>
  <c r="D112" i="9"/>
  <c r="F91" i="9"/>
  <c r="F145" i="9"/>
  <c r="G145" i="9"/>
  <c r="G91" i="9"/>
  <c r="W151" i="8"/>
  <c r="AB151" i="8" s="1"/>
  <c r="W19" i="8"/>
  <c r="W75" i="8"/>
  <c r="AB75" i="8" s="1"/>
  <c r="W82" i="8"/>
  <c r="W80" i="8"/>
  <c r="AB80" i="8" s="1"/>
  <c r="W149" i="8"/>
  <c r="S184" i="8"/>
  <c r="W178" i="8"/>
  <c r="AB178" i="8" s="1"/>
  <c r="W76" i="8"/>
  <c r="AB76" i="8" s="1"/>
  <c r="W72" i="8"/>
  <c r="AB72" i="8" s="1"/>
  <c r="W70" i="8"/>
  <c r="AB70" i="8" s="1"/>
  <c r="W63" i="8"/>
  <c r="AB63" i="8" s="1"/>
  <c r="W61" i="8"/>
  <c r="AB61" i="8" s="1"/>
  <c r="W171" i="8"/>
  <c r="AB171" i="8" s="1"/>
  <c r="W56" i="8"/>
  <c r="AB56" i="8" s="1"/>
  <c r="W170" i="8"/>
  <c r="AB170" i="8" s="1"/>
  <c r="W46" i="8"/>
  <c r="AB46" i="8" s="1"/>
  <c r="W45" i="8"/>
  <c r="AB45" i="8" s="1"/>
  <c r="W109" i="8"/>
  <c r="AB109" i="8" s="1"/>
  <c r="W42" i="8"/>
  <c r="AB42" i="8" s="1"/>
  <c r="W160" i="8"/>
  <c r="AB160" i="8" s="1"/>
  <c r="W103" i="8"/>
  <c r="AB103" i="8" s="1"/>
  <c r="W83" i="8"/>
  <c r="W84" i="8"/>
  <c r="W180" i="8"/>
  <c r="W181" i="8"/>
  <c r="W182" i="8"/>
  <c r="W152" i="8"/>
  <c r="AB152" i="8" s="1"/>
  <c r="W101" i="8"/>
  <c r="S112" i="8"/>
  <c r="W153" i="8"/>
  <c r="AB153" i="8" s="1"/>
  <c r="W166" i="8"/>
  <c r="AB166" i="8" s="1"/>
  <c r="W164" i="8"/>
  <c r="AB164" i="8" s="1"/>
  <c r="W47" i="8"/>
  <c r="AB47" i="8" s="1"/>
  <c r="W64" i="8"/>
  <c r="AB64" i="8" s="1"/>
  <c r="W177" i="8"/>
  <c r="AB177" i="8" s="1"/>
  <c r="W78" i="8"/>
  <c r="AB78" i="8" s="1"/>
  <c r="W183" i="8"/>
  <c r="U184" i="8"/>
  <c r="U112" i="8"/>
  <c r="AC151" i="8"/>
  <c r="AC19" i="8"/>
  <c r="AC75" i="8"/>
  <c r="AC80" i="8"/>
  <c r="AC149" i="8"/>
  <c r="AC178" i="8"/>
  <c r="AC76" i="8"/>
  <c r="AC72" i="8"/>
  <c r="AC70" i="8"/>
  <c r="AC63" i="8"/>
  <c r="AC61" i="8"/>
  <c r="AC171" i="8"/>
  <c r="AC56" i="8"/>
  <c r="AC170" i="8"/>
  <c r="AC46" i="8"/>
  <c r="AC45" i="8"/>
  <c r="AC109" i="8"/>
  <c r="AC42" i="8"/>
  <c r="AC160" i="8"/>
  <c r="AC103" i="8"/>
  <c r="AC152" i="8"/>
  <c r="AC101" i="8"/>
  <c r="AC153" i="8"/>
  <c r="AC166" i="8"/>
  <c r="AC164" i="8"/>
  <c r="AC47" i="8"/>
  <c r="AC64" i="8"/>
  <c r="AC177" i="8"/>
  <c r="AC78" i="8"/>
  <c r="U185" i="8" l="1"/>
  <c r="D185" i="9"/>
  <c r="H184" i="9"/>
  <c r="E184" i="9"/>
  <c r="K112" i="9"/>
  <c r="R46" i="4"/>
  <c r="S46" i="4" s="1"/>
  <c r="T46" i="4" s="1"/>
  <c r="R150" i="4"/>
  <c r="S150" i="4" s="1"/>
  <c r="T150" i="4" s="1"/>
  <c r="AD104" i="8"/>
  <c r="R59" i="4"/>
  <c r="S59" i="4" s="1"/>
  <c r="T59" i="4" s="1"/>
  <c r="R45" i="4"/>
  <c r="S45" i="4" s="1"/>
  <c r="T45" i="4" s="1"/>
  <c r="AD11" i="8"/>
  <c r="R148" i="4"/>
  <c r="S148" i="4" s="1"/>
  <c r="T148" i="4" s="1"/>
  <c r="AD134" i="8"/>
  <c r="AD141" i="8"/>
  <c r="R119" i="4"/>
  <c r="S119" i="4" s="1"/>
  <c r="T119" i="4" s="1"/>
  <c r="E183" i="4"/>
  <c r="L119" i="4" s="1"/>
  <c r="R154" i="4"/>
  <c r="S154" i="4" s="1"/>
  <c r="T154" i="4" s="1"/>
  <c r="R106" i="4"/>
  <c r="S106" i="4" s="1"/>
  <c r="T106" i="4" s="1"/>
  <c r="AD66" i="8"/>
  <c r="AD92" i="8"/>
  <c r="J112" i="8"/>
  <c r="X104" i="8" s="1"/>
  <c r="AD64" i="8"/>
  <c r="R36" i="4"/>
  <c r="S36" i="4" s="1"/>
  <c r="T36" i="4" s="1"/>
  <c r="AD47" i="8"/>
  <c r="AD101" i="8"/>
  <c r="AD99" i="8"/>
  <c r="R68" i="4"/>
  <c r="S68" i="4" s="1"/>
  <c r="T68" i="4" s="1"/>
  <c r="R175" i="4"/>
  <c r="S175" i="4" s="1"/>
  <c r="T175" i="4" s="1"/>
  <c r="R60" i="4"/>
  <c r="S60" i="4" s="1"/>
  <c r="T60" i="4" s="1"/>
  <c r="R169" i="4"/>
  <c r="S169" i="4" s="1"/>
  <c r="T169" i="4" s="1"/>
  <c r="AD164" i="8"/>
  <c r="R171" i="4"/>
  <c r="S171" i="4" s="1"/>
  <c r="T171" i="4" s="1"/>
  <c r="AD77" i="8"/>
  <c r="N183" i="12"/>
  <c r="AD50" i="8"/>
  <c r="R140" i="4"/>
  <c r="S140" i="4" s="1"/>
  <c r="T140" i="4" s="1"/>
  <c r="AD38" i="8"/>
  <c r="R178" i="4"/>
  <c r="S178" i="4" s="1"/>
  <c r="T178" i="4" s="1"/>
  <c r="R130" i="4"/>
  <c r="S130" i="4" s="1"/>
  <c r="T130" i="4" s="1"/>
  <c r="R135" i="4"/>
  <c r="S135" i="4" s="1"/>
  <c r="T135" i="4" s="1"/>
  <c r="AD128" i="8"/>
  <c r="R85" i="4"/>
  <c r="S85" i="4" s="1"/>
  <c r="T85" i="4" s="1"/>
  <c r="AD169" i="8"/>
  <c r="R107" i="4"/>
  <c r="S107" i="4" s="1"/>
  <c r="T107" i="4" s="1"/>
  <c r="AD16" i="8"/>
  <c r="AD52" i="8"/>
  <c r="R15" i="4"/>
  <c r="S15" i="4" s="1"/>
  <c r="T15" i="4" s="1"/>
  <c r="R5" i="4"/>
  <c r="S5" i="4" s="1"/>
  <c r="T5" i="4" s="1"/>
  <c r="M46" i="4"/>
  <c r="R9" i="4"/>
  <c r="S9" i="4" s="1"/>
  <c r="T9" i="4" s="1"/>
  <c r="AD116" i="8"/>
  <c r="J184" i="8"/>
  <c r="AD147" i="8"/>
  <c r="R146" i="4"/>
  <c r="S146" i="4" s="1"/>
  <c r="T146" i="4" s="1"/>
  <c r="AD167" i="8"/>
  <c r="AD27" i="8"/>
  <c r="R104" i="4"/>
  <c r="S104" i="4" s="1"/>
  <c r="T104" i="4" s="1"/>
  <c r="AD7" i="8"/>
  <c r="X11" i="8"/>
  <c r="AD26" i="8"/>
  <c r="AD93" i="8"/>
  <c r="AD41" i="8"/>
  <c r="R50" i="4"/>
  <c r="S50" i="4" s="1"/>
  <c r="T50" i="4" s="1"/>
  <c r="N111" i="12"/>
  <c r="O108" i="12" s="1"/>
  <c r="R161" i="4"/>
  <c r="S161" i="4" s="1"/>
  <c r="T161" i="4" s="1"/>
  <c r="AD126" i="8"/>
  <c r="AD146" i="8"/>
  <c r="AE184" i="8"/>
  <c r="M185" i="8"/>
  <c r="AA184" i="8"/>
  <c r="R124" i="4"/>
  <c r="S124" i="4" s="1"/>
  <c r="T124" i="4" s="1"/>
  <c r="N89" i="12"/>
  <c r="R49" i="4"/>
  <c r="S49" i="4" s="1"/>
  <c r="T49" i="4" s="1"/>
  <c r="AD124" i="8"/>
  <c r="AD118" i="8"/>
  <c r="AD100" i="8"/>
  <c r="R134" i="4"/>
  <c r="S134" i="4" s="1"/>
  <c r="T134" i="4" s="1"/>
  <c r="R133" i="4"/>
  <c r="S133" i="4" s="1"/>
  <c r="T133" i="4" s="1"/>
  <c r="R51" i="4"/>
  <c r="S51" i="4" s="1"/>
  <c r="T51" i="4" s="1"/>
  <c r="AD172" i="8"/>
  <c r="AD127" i="8"/>
  <c r="AD145" i="8"/>
  <c r="AD24" i="8"/>
  <c r="AD144" i="8"/>
  <c r="R56" i="4"/>
  <c r="S56" i="4" s="1"/>
  <c r="T56" i="4" s="1"/>
  <c r="AD153" i="8"/>
  <c r="AD175" i="8"/>
  <c r="R76" i="4"/>
  <c r="S76" i="4" s="1"/>
  <c r="T76" i="4" s="1"/>
  <c r="AD44" i="8"/>
  <c r="AA112" i="8"/>
  <c r="AE112" i="8"/>
  <c r="AD177" i="8"/>
  <c r="AD74" i="8"/>
  <c r="R174" i="4"/>
  <c r="S174" i="4" s="1"/>
  <c r="T174" i="4" s="1"/>
  <c r="R168" i="4"/>
  <c r="S168" i="4" s="1"/>
  <c r="T168" i="4" s="1"/>
  <c r="AD163" i="8"/>
  <c r="R18" i="4"/>
  <c r="S18" i="4" s="1"/>
  <c r="T18" i="4" s="1"/>
  <c r="R93" i="4"/>
  <c r="S93" i="4" s="1"/>
  <c r="T93" i="4" s="1"/>
  <c r="E111" i="4"/>
  <c r="R99" i="4"/>
  <c r="S99" i="4" s="1"/>
  <c r="T99" i="4" s="1"/>
  <c r="R95" i="4"/>
  <c r="S95" i="4" s="1"/>
  <c r="T95" i="4" s="1"/>
  <c r="R123" i="4"/>
  <c r="S123" i="4" s="1"/>
  <c r="T123" i="4" s="1"/>
  <c r="AD140" i="8"/>
  <c r="AD48" i="8"/>
  <c r="AD33" i="8"/>
  <c r="AD78" i="8"/>
  <c r="R172" i="4"/>
  <c r="S172" i="4" s="1"/>
  <c r="T172" i="4" s="1"/>
  <c r="AD152" i="8"/>
  <c r="R13" i="4"/>
  <c r="S13" i="4" s="1"/>
  <c r="T13" i="4" s="1"/>
  <c r="AD67" i="8"/>
  <c r="AD55" i="8"/>
  <c r="AD165" i="8"/>
  <c r="R11" i="4"/>
  <c r="S11" i="4" s="1"/>
  <c r="T11" i="4" s="1"/>
  <c r="R82" i="4"/>
  <c r="S82" i="4" s="1"/>
  <c r="T82" i="4" s="1"/>
  <c r="R180" i="4"/>
  <c r="S180" i="4" s="1"/>
  <c r="T180" i="4" s="1"/>
  <c r="AD122" i="8"/>
  <c r="AD166" i="8"/>
  <c r="R145" i="4"/>
  <c r="S145" i="4" s="1"/>
  <c r="T145" i="4" s="1"/>
  <c r="R159" i="4"/>
  <c r="S159" i="4" s="1"/>
  <c r="T159" i="4" s="1"/>
  <c r="R10" i="4"/>
  <c r="S10" i="4" s="1"/>
  <c r="T10" i="4" s="1"/>
  <c r="R179" i="4"/>
  <c r="S179" i="4" s="1"/>
  <c r="T179" i="4" s="1"/>
  <c r="R14" i="4"/>
  <c r="S14" i="4" s="1"/>
  <c r="T14" i="4" s="1"/>
  <c r="R176" i="4"/>
  <c r="S176" i="4" s="1"/>
  <c r="T176" i="4" s="1"/>
  <c r="J112" i="9"/>
  <c r="I185" i="9"/>
  <c r="G112" i="9"/>
  <c r="E112" i="9"/>
  <c r="S185" i="8"/>
  <c r="AB149" i="8"/>
  <c r="W184" i="8"/>
  <c r="AB101" i="8"/>
  <c r="W112" i="8"/>
  <c r="AB112" i="8" s="1"/>
  <c r="AB19" i="8"/>
  <c r="AH134" i="8" l="1"/>
  <c r="X183" i="8"/>
  <c r="M159" i="4"/>
  <c r="N182" i="4"/>
  <c r="L123" i="4"/>
  <c r="M168" i="4"/>
  <c r="L179" i="4"/>
  <c r="K134" i="4"/>
  <c r="O159" i="4"/>
  <c r="K180" i="4"/>
  <c r="K168" i="4"/>
  <c r="M146" i="4"/>
  <c r="L174" i="4"/>
  <c r="L178" i="4"/>
  <c r="L161" i="4"/>
  <c r="N176" i="4"/>
  <c r="M145" i="4"/>
  <c r="L133" i="4"/>
  <c r="O145" i="4"/>
  <c r="K124" i="4"/>
  <c r="N161" i="4"/>
  <c r="N123" i="4"/>
  <c r="AG140" i="8"/>
  <c r="AF152" i="8"/>
  <c r="AF172" i="8"/>
  <c r="AG163" i="8"/>
  <c r="AF153" i="8"/>
  <c r="AF163" i="8"/>
  <c r="AF177" i="8"/>
  <c r="AF166" i="8"/>
  <c r="AH140" i="8"/>
  <c r="AG122" i="8"/>
  <c r="AG165" i="8"/>
  <c r="L172" i="4"/>
  <c r="AG172" i="8"/>
  <c r="N134" i="4"/>
  <c r="K146" i="4"/>
  <c r="N179" i="4"/>
  <c r="K145" i="4"/>
  <c r="X122" i="8"/>
  <c r="AF165" i="8"/>
  <c r="K172" i="4"/>
  <c r="K123" i="4"/>
  <c r="K174" i="4"/>
  <c r="M134" i="4"/>
  <c r="O124" i="4"/>
  <c r="K161" i="4"/>
  <c r="O130" i="4"/>
  <c r="K176" i="4"/>
  <c r="O180" i="4"/>
  <c r="AH175" i="8"/>
  <c r="AH145" i="8"/>
  <c r="N133" i="4"/>
  <c r="O178" i="4"/>
  <c r="M176" i="4"/>
  <c r="N159" i="4"/>
  <c r="AH166" i="8"/>
  <c r="X177" i="8"/>
  <c r="AG177" i="8"/>
  <c r="AG175" i="8"/>
  <c r="K133" i="4"/>
  <c r="X124" i="8"/>
  <c r="F112" i="9"/>
  <c r="O182" i="4"/>
  <c r="AF146" i="8"/>
  <c r="AG24" i="8"/>
  <c r="X67" i="8"/>
  <c r="AG78" i="8"/>
  <c r="AH67" i="8"/>
  <c r="AG145" i="8"/>
  <c r="X126" i="8"/>
  <c r="AG55" i="8"/>
  <c r="X44" i="8"/>
  <c r="X118" i="8"/>
  <c r="AF126" i="8"/>
  <c r="AF48" i="8"/>
  <c r="AF74" i="8"/>
  <c r="AF144" i="8"/>
  <c r="X127" i="8"/>
  <c r="AF118" i="8"/>
  <c r="AF55" i="8"/>
  <c r="X144" i="8"/>
  <c r="O135" i="4"/>
  <c r="L130" i="4"/>
  <c r="AH48" i="8"/>
  <c r="R92" i="12"/>
  <c r="X24" i="8"/>
  <c r="AH74" i="8"/>
  <c r="AG44" i="8"/>
  <c r="AG33" i="8"/>
  <c r="AF33" i="8"/>
  <c r="R182" i="12"/>
  <c r="F184" i="9"/>
  <c r="L176" i="4"/>
  <c r="O179" i="4"/>
  <c r="L159" i="4"/>
  <c r="AH122" i="8"/>
  <c r="AG152" i="8"/>
  <c r="AF140" i="8"/>
  <c r="M123" i="4"/>
  <c r="O174" i="4"/>
  <c r="AG144" i="8"/>
  <c r="AF145" i="8"/>
  <c r="M133" i="4"/>
  <c r="O134" i="4"/>
  <c r="AG118" i="8"/>
  <c r="AH126" i="8"/>
  <c r="M161" i="4"/>
  <c r="N146" i="4"/>
  <c r="AF116" i="8"/>
  <c r="M182" i="4"/>
  <c r="K130" i="4"/>
  <c r="N178" i="4"/>
  <c r="O176" i="4"/>
  <c r="K179" i="4"/>
  <c r="AG166" i="8"/>
  <c r="M180" i="4"/>
  <c r="X165" i="8"/>
  <c r="N172" i="4"/>
  <c r="X140" i="8"/>
  <c r="AH163" i="8"/>
  <c r="O168" i="4"/>
  <c r="M174" i="4"/>
  <c r="AH177" i="8"/>
  <c r="AG153" i="8"/>
  <c r="AH144" i="8"/>
  <c r="X145" i="8"/>
  <c r="AH172" i="8"/>
  <c r="O133" i="4"/>
  <c r="L134" i="4"/>
  <c r="M124" i="4"/>
  <c r="AG126" i="8"/>
  <c r="L146" i="4"/>
  <c r="N135" i="4"/>
  <c r="M130" i="4"/>
  <c r="N145" i="4"/>
  <c r="N180" i="4"/>
  <c r="AH165" i="8"/>
  <c r="M172" i="4"/>
  <c r="R41" i="12"/>
  <c r="X163" i="8"/>
  <c r="L168" i="4"/>
  <c r="N174" i="4"/>
  <c r="X175" i="8"/>
  <c r="AH153" i="8"/>
  <c r="AF127" i="8"/>
  <c r="X172" i="8"/>
  <c r="AF124" i="8"/>
  <c r="N124" i="4"/>
  <c r="AG146" i="8"/>
  <c r="O175" i="12"/>
  <c r="O146" i="4"/>
  <c r="L135" i="4"/>
  <c r="N130" i="4"/>
  <c r="M140" i="4"/>
  <c r="AH127" i="8"/>
  <c r="AG124" i="8"/>
  <c r="AH146" i="8"/>
  <c r="AG167" i="8"/>
  <c r="L182" i="4"/>
  <c r="K135" i="4"/>
  <c r="O140" i="4"/>
  <c r="M179" i="4"/>
  <c r="K159" i="4"/>
  <c r="L145" i="4"/>
  <c r="AF122" i="8"/>
  <c r="L180" i="4"/>
  <c r="AH152" i="8"/>
  <c r="O172" i="4"/>
  <c r="O123" i="4"/>
  <c r="O98" i="12"/>
  <c r="N168" i="4"/>
  <c r="AF175" i="8"/>
  <c r="AG127" i="8"/>
  <c r="AH118" i="8"/>
  <c r="AH124" i="8"/>
  <c r="L124" i="4"/>
  <c r="X146" i="8"/>
  <c r="O161" i="4"/>
  <c r="AF167" i="8"/>
  <c r="AG183" i="8"/>
  <c r="K182" i="4"/>
  <c r="M135" i="4"/>
  <c r="M178" i="4"/>
  <c r="K140" i="4"/>
  <c r="J184" i="9"/>
  <c r="J185" i="9" s="1"/>
  <c r="O84" i="12"/>
  <c r="N18" i="4"/>
  <c r="K51" i="4"/>
  <c r="L82" i="4"/>
  <c r="AF183" i="8"/>
  <c r="O53" i="12"/>
  <c r="K184" i="9"/>
  <c r="K185" i="9" s="1"/>
  <c r="G184" i="9"/>
  <c r="K169" i="4"/>
  <c r="K175" i="4"/>
  <c r="L140" i="4"/>
  <c r="L171" i="4"/>
  <c r="M169" i="4"/>
  <c r="L175" i="4"/>
  <c r="M11" i="4"/>
  <c r="X55" i="8"/>
  <c r="AF67" i="8"/>
  <c r="AH78" i="8"/>
  <c r="AH33" i="8"/>
  <c r="AG48" i="8"/>
  <c r="O52" i="12"/>
  <c r="AG74" i="8"/>
  <c r="AH44" i="8"/>
  <c r="O76" i="4"/>
  <c r="L56" i="4"/>
  <c r="AH24" i="8"/>
  <c r="S182" i="12"/>
  <c r="AG93" i="8"/>
  <c r="R64" i="12"/>
  <c r="N14" i="4"/>
  <c r="O10" i="4"/>
  <c r="O78" i="12"/>
  <c r="O82" i="4"/>
  <c r="AH55" i="8"/>
  <c r="AG67" i="8"/>
  <c r="O13" i="4"/>
  <c r="AF78" i="8"/>
  <c r="X33" i="8"/>
  <c r="X48" i="8"/>
  <c r="O179" i="12"/>
  <c r="O40" i="12"/>
  <c r="X74" i="8"/>
  <c r="AF44" i="8"/>
  <c r="AF24" i="8"/>
  <c r="O26" i="12"/>
  <c r="AF100" i="8"/>
  <c r="O49" i="4"/>
  <c r="X147" i="8"/>
  <c r="K178" i="4"/>
  <c r="N140" i="4"/>
  <c r="O171" i="4"/>
  <c r="L169" i="4"/>
  <c r="AG101" i="8"/>
  <c r="AH41" i="8"/>
  <c r="AF99" i="8"/>
  <c r="R26" i="12"/>
  <c r="O175" i="4"/>
  <c r="AG41" i="8"/>
  <c r="AH26" i="8"/>
  <c r="X7" i="8"/>
  <c r="O69" i="12"/>
  <c r="AG38" i="8"/>
  <c r="AH50" i="8"/>
  <c r="AH47" i="8"/>
  <c r="R25" i="12"/>
  <c r="N119" i="4"/>
  <c r="AG11" i="8"/>
  <c r="O28" i="12"/>
  <c r="AG26" i="8"/>
  <c r="AG7" i="8"/>
  <c r="AH167" i="8"/>
  <c r="AH147" i="8"/>
  <c r="AG116" i="8"/>
  <c r="AH169" i="8"/>
  <c r="O47" i="12"/>
  <c r="K154" i="4"/>
  <c r="M119" i="4"/>
  <c r="AG141" i="8"/>
  <c r="M148" i="4"/>
  <c r="O150" i="4"/>
  <c r="AF41" i="8"/>
  <c r="X26" i="8"/>
  <c r="AF7" i="8"/>
  <c r="AH27" i="8"/>
  <c r="X64" i="8"/>
  <c r="AF147" i="8"/>
  <c r="AH116" i="8"/>
  <c r="AH52" i="8"/>
  <c r="X16" i="8"/>
  <c r="AF169" i="8"/>
  <c r="AG128" i="8"/>
  <c r="AF64" i="8"/>
  <c r="X66" i="8"/>
  <c r="O154" i="4"/>
  <c r="O25" i="12"/>
  <c r="AG27" i="8"/>
  <c r="AG77" i="8"/>
  <c r="O60" i="12"/>
  <c r="X134" i="8"/>
  <c r="L108" i="4"/>
  <c r="K91" i="4"/>
  <c r="K98" i="4"/>
  <c r="N101" i="4"/>
  <c r="L101" i="4"/>
  <c r="K105" i="4"/>
  <c r="L98" i="4"/>
  <c r="N94" i="4"/>
  <c r="M101" i="4"/>
  <c r="O94" i="4"/>
  <c r="M96" i="4"/>
  <c r="M94" i="4"/>
  <c r="O91" i="4"/>
  <c r="N98" i="4"/>
  <c r="K94" i="4"/>
  <c r="K101" i="4"/>
  <c r="M103" i="4"/>
  <c r="O98" i="4"/>
  <c r="M105" i="4"/>
  <c r="O105" i="4"/>
  <c r="K103" i="4"/>
  <c r="K96" i="4"/>
  <c r="N91" i="4"/>
  <c r="O96" i="4"/>
  <c r="M98" i="4"/>
  <c r="L96" i="4"/>
  <c r="L103" i="4"/>
  <c r="O101" i="4"/>
  <c r="M91" i="4"/>
  <c r="L94" i="4"/>
  <c r="N96" i="4"/>
  <c r="L105" i="4"/>
  <c r="L91" i="4"/>
  <c r="N105" i="4"/>
  <c r="N103" i="4"/>
  <c r="N90" i="4"/>
  <c r="N92" i="4"/>
  <c r="M90" i="4"/>
  <c r="O103" i="4"/>
  <c r="N97" i="4"/>
  <c r="L92" i="4"/>
  <c r="N108" i="4"/>
  <c r="L90" i="4"/>
  <c r="M97" i="4"/>
  <c r="M108" i="4"/>
  <c r="O108" i="4"/>
  <c r="O90" i="4"/>
  <c r="O92" i="4"/>
  <c r="K102" i="4"/>
  <c r="M110" i="4"/>
  <c r="N100" i="4"/>
  <c r="O100" i="4"/>
  <c r="K92" i="4"/>
  <c r="M92" i="4"/>
  <c r="K97" i="4"/>
  <c r="N102" i="4"/>
  <c r="L102" i="4"/>
  <c r="O102" i="4"/>
  <c r="O110" i="4"/>
  <c r="L97" i="4"/>
  <c r="L110" i="4"/>
  <c r="L100" i="4"/>
  <c r="R111" i="4"/>
  <c r="S111" i="4" s="1"/>
  <c r="M100" i="4"/>
  <c r="O97" i="4"/>
  <c r="K90" i="4"/>
  <c r="M102" i="4"/>
  <c r="N110" i="4"/>
  <c r="K110" i="4"/>
  <c r="K100" i="4"/>
  <c r="K108" i="4"/>
  <c r="M104" i="4"/>
  <c r="K9" i="4"/>
  <c r="L15" i="4"/>
  <c r="K85" i="4"/>
  <c r="AG111" i="8"/>
  <c r="M59" i="4"/>
  <c r="L46" i="4"/>
  <c r="N46" i="4"/>
  <c r="R131" i="12"/>
  <c r="O94" i="12"/>
  <c r="K82" i="4"/>
  <c r="K11" i="4"/>
  <c r="N13" i="4"/>
  <c r="K95" i="4"/>
  <c r="N99" i="4"/>
  <c r="M99" i="4"/>
  <c r="M93" i="4"/>
  <c r="M18" i="4"/>
  <c r="R166" i="12"/>
  <c r="M76" i="4"/>
  <c r="O177" i="12"/>
  <c r="K56" i="4"/>
  <c r="M51" i="4"/>
  <c r="T182" i="12"/>
  <c r="O154" i="12"/>
  <c r="X100" i="8"/>
  <c r="K49" i="4"/>
  <c r="S86" i="12"/>
  <c r="T86" i="12"/>
  <c r="T87" i="12"/>
  <c r="Q12" i="12"/>
  <c r="P72" i="12"/>
  <c r="R32" i="12"/>
  <c r="R82" i="12"/>
  <c r="Q53" i="12"/>
  <c r="R40" i="12"/>
  <c r="S8" i="12"/>
  <c r="P49" i="12"/>
  <c r="Q6" i="12"/>
  <c r="Q40" i="12"/>
  <c r="T82" i="12"/>
  <c r="S80" i="12"/>
  <c r="S40" i="12"/>
  <c r="S82" i="12"/>
  <c r="R49" i="12"/>
  <c r="R86" i="12"/>
  <c r="Q86" i="12"/>
  <c r="P87" i="12"/>
  <c r="R12" i="12"/>
  <c r="P60" i="12"/>
  <c r="T73" i="12"/>
  <c r="S53" i="12"/>
  <c r="T72" i="12"/>
  <c r="T8" i="12"/>
  <c r="S37" i="12"/>
  <c r="T55" i="12"/>
  <c r="R73" i="12"/>
  <c r="R60" i="12"/>
  <c r="Q32" i="12"/>
  <c r="S6" i="12"/>
  <c r="R53" i="12"/>
  <c r="P40" i="12"/>
  <c r="S73" i="12"/>
  <c r="P55" i="12"/>
  <c r="S87" i="12"/>
  <c r="O87" i="12"/>
  <c r="R87" i="12"/>
  <c r="T12" i="12"/>
  <c r="P12" i="12"/>
  <c r="T53" i="12"/>
  <c r="R8" i="12"/>
  <c r="S49" i="12"/>
  <c r="Q60" i="12"/>
  <c r="S72" i="12"/>
  <c r="Q82" i="12"/>
  <c r="S55" i="12"/>
  <c r="P37" i="12"/>
  <c r="T32" i="12"/>
  <c r="P73" i="12"/>
  <c r="Q55" i="12"/>
  <c r="R72" i="12"/>
  <c r="T37" i="12"/>
  <c r="S13" i="12"/>
  <c r="O86" i="12"/>
  <c r="P86" i="12"/>
  <c r="Q87" i="12"/>
  <c r="S12" i="12"/>
  <c r="Q8" i="12"/>
  <c r="P53" i="12"/>
  <c r="Q72" i="12"/>
  <c r="R55" i="12"/>
  <c r="T60" i="12"/>
  <c r="S32" i="12"/>
  <c r="Q73" i="12"/>
  <c r="Q49" i="12"/>
  <c r="R80" i="12"/>
  <c r="T49" i="12"/>
  <c r="T40" i="12"/>
  <c r="P8" i="12"/>
  <c r="R37" i="12"/>
  <c r="P13" i="12"/>
  <c r="S60" i="12"/>
  <c r="P32" i="12"/>
  <c r="Q37" i="12"/>
  <c r="T80" i="12"/>
  <c r="T52" i="12"/>
  <c r="S7" i="12"/>
  <c r="T36" i="12"/>
  <c r="T15" i="12"/>
  <c r="S34" i="12"/>
  <c r="S21" i="12"/>
  <c r="R36" i="12"/>
  <c r="Q68" i="12"/>
  <c r="R34" i="12"/>
  <c r="T62" i="12"/>
  <c r="T31" i="12"/>
  <c r="P54" i="12"/>
  <c r="S52" i="12"/>
  <c r="T7" i="12"/>
  <c r="Q15" i="12"/>
  <c r="T21" i="12"/>
  <c r="S59" i="12"/>
  <c r="P22" i="12"/>
  <c r="P10" i="12"/>
  <c r="S58" i="12"/>
  <c r="P44" i="12"/>
  <c r="Q83" i="12"/>
  <c r="R83" i="12"/>
  <c r="Q67" i="12"/>
  <c r="R44" i="12"/>
  <c r="Q23" i="12"/>
  <c r="T23" i="12"/>
  <c r="R67" i="12"/>
  <c r="P67" i="12"/>
  <c r="Q35" i="12"/>
  <c r="T16" i="12"/>
  <c r="T77" i="12"/>
  <c r="S16" i="12"/>
  <c r="R46" i="12"/>
  <c r="Q77" i="12"/>
  <c r="T46" i="12"/>
  <c r="P61" i="12"/>
  <c r="R62" i="12"/>
  <c r="P36" i="12"/>
  <c r="S68" i="12"/>
  <c r="Q21" i="12"/>
  <c r="R63" i="12"/>
  <c r="Q29" i="12"/>
  <c r="R48" i="12"/>
  <c r="R10" i="12"/>
  <c r="R58" i="12"/>
  <c r="T65" i="12"/>
  <c r="T20" i="12"/>
  <c r="R33" i="12"/>
  <c r="Q58" i="12"/>
  <c r="Q44" i="12"/>
  <c r="S45" i="12"/>
  <c r="P39" i="12"/>
  <c r="T85" i="12"/>
  <c r="P83" i="12"/>
  <c r="R39" i="12"/>
  <c r="S23" i="12"/>
  <c r="P23" i="12"/>
  <c r="Q45" i="12"/>
  <c r="P76" i="12"/>
  <c r="Q38" i="12"/>
  <c r="R16" i="12"/>
  <c r="P77" i="12"/>
  <c r="Q76" i="12"/>
  <c r="Q61" i="12"/>
  <c r="P35" i="12"/>
  <c r="T35" i="12"/>
  <c r="T54" i="12"/>
  <c r="S36" i="12"/>
  <c r="R15" i="12"/>
  <c r="T68" i="12"/>
  <c r="Q34" i="12"/>
  <c r="S20" i="12"/>
  <c r="R59" i="12"/>
  <c r="T19" i="12"/>
  <c r="Q22" i="12"/>
  <c r="S33" i="12"/>
  <c r="T9" i="12"/>
  <c r="T58" i="12"/>
  <c r="P50" i="12"/>
  <c r="Q20" i="12"/>
  <c r="P29" i="12"/>
  <c r="R27" i="12"/>
  <c r="T48" i="12"/>
  <c r="S9" i="12"/>
  <c r="P82" i="12"/>
  <c r="S83" i="12"/>
  <c r="T67" i="12"/>
  <c r="S39" i="12"/>
  <c r="T39" i="12"/>
  <c r="S67" i="12"/>
  <c r="R45" i="12"/>
  <c r="P45" i="12"/>
  <c r="R23" i="12"/>
  <c r="Q46" i="12"/>
  <c r="R77" i="12"/>
  <c r="S35" i="12"/>
  <c r="R61" i="12"/>
  <c r="P16" i="12"/>
  <c r="S38" i="12"/>
  <c r="S77" i="12"/>
  <c r="P31" i="12"/>
  <c r="P15" i="12"/>
  <c r="Q50" i="12"/>
  <c r="P20" i="12"/>
  <c r="P59" i="12"/>
  <c r="S27" i="12"/>
  <c r="R9" i="12"/>
  <c r="R14" i="12"/>
  <c r="S29" i="12"/>
  <c r="S22" i="12"/>
  <c r="Q14" i="12"/>
  <c r="R65" i="12"/>
  <c r="T44" i="12"/>
  <c r="S44" i="12"/>
  <c r="T83" i="12"/>
  <c r="S85" i="12"/>
  <c r="T45" i="12"/>
  <c r="Q39" i="12"/>
  <c r="R85" i="12"/>
  <c r="T61" i="12"/>
  <c r="P38" i="12"/>
  <c r="P46" i="12"/>
  <c r="T38" i="12"/>
  <c r="S61" i="12"/>
  <c r="R38" i="12"/>
  <c r="R35" i="12"/>
  <c r="S46" i="12"/>
  <c r="Q16" i="12"/>
  <c r="S62" i="12"/>
  <c r="R7" i="12"/>
  <c r="P21" i="12"/>
  <c r="P84" i="12"/>
  <c r="P80" i="12"/>
  <c r="R54" i="12"/>
  <c r="P63" i="12"/>
  <c r="P19" i="12"/>
  <c r="T27" i="12"/>
  <c r="T33" i="12"/>
  <c r="Q10" i="12"/>
  <c r="P9" i="12"/>
  <c r="P14" i="12"/>
  <c r="Q80" i="12"/>
  <c r="R52" i="12"/>
  <c r="Q7" i="12"/>
  <c r="S54" i="12"/>
  <c r="R21" i="12"/>
  <c r="R50" i="12"/>
  <c r="R20" i="12"/>
  <c r="Q62" i="12"/>
  <c r="Q31" i="12"/>
  <c r="P68" i="12"/>
  <c r="Q63" i="12"/>
  <c r="T59" i="12"/>
  <c r="Q19" i="12"/>
  <c r="S48" i="12"/>
  <c r="P33" i="12"/>
  <c r="P58" i="12"/>
  <c r="P7" i="12"/>
  <c r="R68" i="12"/>
  <c r="T34" i="12"/>
  <c r="T84" i="12"/>
  <c r="Q13" i="12"/>
  <c r="Q52" i="12"/>
  <c r="P34" i="12"/>
  <c r="S50" i="12"/>
  <c r="S84" i="12"/>
  <c r="P48" i="12"/>
  <c r="S65" i="12"/>
  <c r="T6" i="12"/>
  <c r="P62" i="12"/>
  <c r="S31" i="12"/>
  <c r="Q36" i="12"/>
  <c r="S63" i="12"/>
  <c r="Q84" i="12"/>
  <c r="T13" i="12"/>
  <c r="R6" i="12"/>
  <c r="R84" i="12"/>
  <c r="R29" i="12"/>
  <c r="Q27" i="12"/>
  <c r="T10" i="12"/>
  <c r="T14" i="12"/>
  <c r="R13" i="12"/>
  <c r="P6" i="12"/>
  <c r="P52" i="12"/>
  <c r="R31" i="12"/>
  <c r="Q54" i="12"/>
  <c r="S15" i="12"/>
  <c r="T50" i="12"/>
  <c r="T63" i="12"/>
  <c r="R19" i="12"/>
  <c r="P27" i="12"/>
  <c r="Q48" i="12"/>
  <c r="Q9" i="12"/>
  <c r="Q65" i="12"/>
  <c r="Q59" i="12"/>
  <c r="S14" i="12"/>
  <c r="P65" i="12"/>
  <c r="T29" i="12"/>
  <c r="R22" i="12"/>
  <c r="S19" i="12"/>
  <c r="T22" i="12"/>
  <c r="Q33" i="12"/>
  <c r="S10" i="12"/>
  <c r="O68" i="12"/>
  <c r="O83" i="12"/>
  <c r="R71" i="12"/>
  <c r="O54" i="12"/>
  <c r="O15" i="12"/>
  <c r="R42" i="12"/>
  <c r="O44" i="12"/>
  <c r="R24" i="12"/>
  <c r="O56" i="12"/>
  <c r="O12" i="12"/>
  <c r="O75" i="12"/>
  <c r="O6" i="12"/>
  <c r="O10" i="12"/>
  <c r="R70" i="12"/>
  <c r="O32" i="12"/>
  <c r="O16" i="12"/>
  <c r="O59" i="12"/>
  <c r="O61" i="12"/>
  <c r="O62" i="12"/>
  <c r="O43" i="12"/>
  <c r="O82" i="12"/>
  <c r="O70" i="12"/>
  <c r="R79" i="12"/>
  <c r="O73" i="12"/>
  <c r="O85" i="12"/>
  <c r="O50" i="12"/>
  <c r="O80" i="12"/>
  <c r="O23" i="12"/>
  <c r="O63" i="12"/>
  <c r="R56" i="12"/>
  <c r="O79" i="12"/>
  <c r="O4" i="12"/>
  <c r="O20" i="12"/>
  <c r="O38" i="12"/>
  <c r="O30" i="12"/>
  <c r="R75" i="12"/>
  <c r="O17" i="12"/>
  <c r="O45" i="12"/>
  <c r="O71" i="12"/>
  <c r="O77" i="12"/>
  <c r="R4" i="12"/>
  <c r="O9" i="12"/>
  <c r="O13" i="12"/>
  <c r="O64" i="12"/>
  <c r="O67" i="12"/>
  <c r="R81" i="12"/>
  <c r="O58" i="12"/>
  <c r="O34" i="12"/>
  <c r="O14" i="12"/>
  <c r="O27" i="12"/>
  <c r="O36" i="12"/>
  <c r="O24" i="12"/>
  <c r="O11" i="12"/>
  <c r="O51" i="12"/>
  <c r="O65" i="12"/>
  <c r="O49" i="12"/>
  <c r="O55" i="12"/>
  <c r="O39" i="12"/>
  <c r="R74" i="12"/>
  <c r="R51" i="12"/>
  <c r="O7" i="12"/>
  <c r="O35" i="12"/>
  <c r="R30" i="12"/>
  <c r="O22" i="12"/>
  <c r="O42" i="12"/>
  <c r="O8" i="12"/>
  <c r="O46" i="12"/>
  <c r="O92" i="12"/>
  <c r="O50" i="4"/>
  <c r="N50" i="4"/>
  <c r="X93" i="8"/>
  <c r="N104" i="4"/>
  <c r="N109" i="4"/>
  <c r="O119" i="12"/>
  <c r="O33" i="12"/>
  <c r="O18" i="12"/>
  <c r="R162" i="12"/>
  <c r="O9" i="4"/>
  <c r="L9" i="4"/>
  <c r="N5" i="4"/>
  <c r="N15" i="4"/>
  <c r="X52" i="8"/>
  <c r="R116" i="12"/>
  <c r="O66" i="12"/>
  <c r="AF16" i="8"/>
  <c r="O107" i="4"/>
  <c r="N85" i="4"/>
  <c r="X128" i="8"/>
  <c r="O97" i="12"/>
  <c r="R5" i="12"/>
  <c r="AF38" i="8"/>
  <c r="X50" i="8"/>
  <c r="X77" i="8"/>
  <c r="AF164" i="8"/>
  <c r="N60" i="4"/>
  <c r="O68" i="4"/>
  <c r="AH99" i="8"/>
  <c r="AF101" i="8"/>
  <c r="AG47" i="8"/>
  <c r="K36" i="4"/>
  <c r="X111" i="8"/>
  <c r="O172" i="12"/>
  <c r="O76" i="12"/>
  <c r="O107" i="12"/>
  <c r="O139" i="12"/>
  <c r="AH64" i="8"/>
  <c r="AF92" i="8"/>
  <c r="AG66" i="8"/>
  <c r="K106" i="4"/>
  <c r="K144" i="4"/>
  <c r="O126" i="4"/>
  <c r="L126" i="4"/>
  <c r="N157" i="4"/>
  <c r="M158" i="4"/>
  <c r="M128" i="4"/>
  <c r="K158" i="4"/>
  <c r="K126" i="4"/>
  <c r="L129" i="4"/>
  <c r="N152" i="4"/>
  <c r="L152" i="4"/>
  <c r="N126" i="4"/>
  <c r="K152" i="4"/>
  <c r="K128" i="4"/>
  <c r="M142" i="4"/>
  <c r="L115" i="4"/>
  <c r="K115" i="4"/>
  <c r="O128" i="4"/>
  <c r="N128" i="4"/>
  <c r="M126" i="4"/>
  <c r="M129" i="4"/>
  <c r="O152" i="4"/>
  <c r="O141" i="4"/>
  <c r="L181" i="4"/>
  <c r="K181" i="4"/>
  <c r="L128" i="4"/>
  <c r="N142" i="4"/>
  <c r="M152" i="4"/>
  <c r="N181" i="4"/>
  <c r="K157" i="4"/>
  <c r="O129" i="4"/>
  <c r="O157" i="4"/>
  <c r="N118" i="4"/>
  <c r="N158" i="4"/>
  <c r="L158" i="4"/>
  <c r="O138" i="4"/>
  <c r="L116" i="4"/>
  <c r="M160" i="4"/>
  <c r="O165" i="4"/>
  <c r="O147" i="4"/>
  <c r="N132" i="4"/>
  <c r="M177" i="4"/>
  <c r="N138" i="4"/>
  <c r="N116" i="4"/>
  <c r="N160" i="4"/>
  <c r="L149" i="4"/>
  <c r="N147" i="4"/>
  <c r="M132" i="4"/>
  <c r="L177" i="4"/>
  <c r="O120" i="4"/>
  <c r="N120" i="4"/>
  <c r="M166" i="4"/>
  <c r="K163" i="4"/>
  <c r="L113" i="4"/>
  <c r="M121" i="4"/>
  <c r="K114" i="4"/>
  <c r="L156" i="4"/>
  <c r="O127" i="4"/>
  <c r="M153" i="4"/>
  <c r="L173" i="4"/>
  <c r="K143" i="4"/>
  <c r="O151" i="4"/>
  <c r="M167" i="4"/>
  <c r="O114" i="4"/>
  <c r="K156" i="4"/>
  <c r="O149" i="4"/>
  <c r="K147" i="4"/>
  <c r="L132" i="4"/>
  <c r="O143" i="4"/>
  <c r="N151" i="4"/>
  <c r="M157" i="4"/>
  <c r="K129" i="4"/>
  <c r="O158" i="4"/>
  <c r="N129" i="4"/>
  <c r="L141" i="4"/>
  <c r="M115" i="4"/>
  <c r="K141" i="4"/>
  <c r="M141" i="4"/>
  <c r="K167" i="4"/>
  <c r="M114" i="4"/>
  <c r="O156" i="4"/>
  <c r="M149" i="4"/>
  <c r="M147" i="4"/>
  <c r="N173" i="4"/>
  <c r="N143" i="4"/>
  <c r="M151" i="4"/>
  <c r="O167" i="4"/>
  <c r="L114" i="4"/>
  <c r="N156" i="4"/>
  <c r="N149" i="4"/>
  <c r="N153" i="4"/>
  <c r="M173" i="4"/>
  <c r="M143" i="4"/>
  <c r="K151" i="4"/>
  <c r="M117" i="4"/>
  <c r="L120" i="4"/>
  <c r="K131" i="4"/>
  <c r="N125" i="4"/>
  <c r="L121" i="4"/>
  <c r="N121" i="4"/>
  <c r="L131" i="4"/>
  <c r="K125" i="4"/>
  <c r="O166" i="4"/>
  <c r="N163" i="4"/>
  <c r="M125" i="4"/>
  <c r="L166" i="4"/>
  <c r="O163" i="4"/>
  <c r="L155" i="4"/>
  <c r="N122" i="4"/>
  <c r="K162" i="4"/>
  <c r="M127" i="4"/>
  <c r="M137" i="4"/>
  <c r="O170" i="4"/>
  <c r="O164" i="4"/>
  <c r="O144" i="4"/>
  <c r="L167" i="4"/>
  <c r="N114" i="4"/>
  <c r="L162" i="4"/>
  <c r="N127" i="4"/>
  <c r="L153" i="4"/>
  <c r="K173" i="4"/>
  <c r="L143" i="4"/>
  <c r="N144" i="4"/>
  <c r="O136" i="4"/>
  <c r="O115" i="4"/>
  <c r="L138" i="4"/>
  <c r="N115" i="4"/>
  <c r="N167" i="4"/>
  <c r="O142" i="4"/>
  <c r="M138" i="4"/>
  <c r="N141" i="4"/>
  <c r="K118" i="4"/>
  <c r="K122" i="4"/>
  <c r="N162" i="4"/>
  <c r="L127" i="4"/>
  <c r="O153" i="4"/>
  <c r="O173" i="4"/>
  <c r="L164" i="4"/>
  <c r="M144" i="4"/>
  <c r="O118" i="4"/>
  <c r="O122" i="4"/>
  <c r="M162" i="4"/>
  <c r="K127" i="4"/>
  <c r="K153" i="4"/>
  <c r="K170" i="4"/>
  <c r="K164" i="4"/>
  <c r="O117" i="4"/>
  <c r="K120" i="4"/>
  <c r="L117" i="4"/>
  <c r="N131" i="4"/>
  <c r="O125" i="4"/>
  <c r="K166" i="4"/>
  <c r="L163" i="4"/>
  <c r="M113" i="4"/>
  <c r="N155" i="4"/>
  <c r="M131" i="4"/>
  <c r="O155" i="4"/>
  <c r="L160" i="4"/>
  <c r="N165" i="4"/>
  <c r="K139" i="4"/>
  <c r="O137" i="4"/>
  <c r="K177" i="4"/>
  <c r="L136" i="4"/>
  <c r="M118" i="4"/>
  <c r="L122" i="4"/>
  <c r="O162" i="4"/>
  <c r="M139" i="4"/>
  <c r="L137" i="4"/>
  <c r="N170" i="4"/>
  <c r="N164" i="4"/>
  <c r="L144" i="4"/>
  <c r="M181" i="4"/>
  <c r="K142" i="4"/>
  <c r="O181" i="4"/>
  <c r="L142" i="4"/>
  <c r="M136" i="4"/>
  <c r="L157" i="4"/>
  <c r="O116" i="4"/>
  <c r="K136" i="4"/>
  <c r="L118" i="4"/>
  <c r="M122" i="4"/>
  <c r="M165" i="4"/>
  <c r="L139" i="4"/>
  <c r="N137" i="4"/>
  <c r="M170" i="4"/>
  <c r="M164" i="4"/>
  <c r="N136" i="4"/>
  <c r="K116" i="4"/>
  <c r="O160" i="4"/>
  <c r="L165" i="4"/>
  <c r="N139" i="4"/>
  <c r="K137" i="4"/>
  <c r="L170" i="4"/>
  <c r="O177" i="4"/>
  <c r="K117" i="4"/>
  <c r="N117" i="4"/>
  <c r="M120" i="4"/>
  <c r="K113" i="4"/>
  <c r="M163" i="4"/>
  <c r="K155" i="4"/>
  <c r="O131" i="4"/>
  <c r="L125" i="4"/>
  <c r="N166" i="4"/>
  <c r="M155" i="4"/>
  <c r="N113" i="4"/>
  <c r="O121" i="4"/>
  <c r="O113" i="4"/>
  <c r="K121" i="4"/>
  <c r="M156" i="4"/>
  <c r="K149" i="4"/>
  <c r="L147" i="4"/>
  <c r="K132" i="4"/>
  <c r="L151" i="4"/>
  <c r="K138" i="4"/>
  <c r="M116" i="4"/>
  <c r="K160" i="4"/>
  <c r="K165" i="4"/>
  <c r="O139" i="4"/>
  <c r="O132" i="4"/>
  <c r="N177" i="4"/>
  <c r="L112" i="4"/>
  <c r="O112" i="4"/>
  <c r="R183" i="4"/>
  <c r="S183" i="4" s="1"/>
  <c r="M112" i="4"/>
  <c r="N112" i="4"/>
  <c r="K112" i="4"/>
  <c r="X141" i="8"/>
  <c r="AF134" i="8"/>
  <c r="L148" i="4"/>
  <c r="R105" i="12"/>
  <c r="K45" i="4"/>
  <c r="K59" i="4"/>
  <c r="N150" i="4"/>
  <c r="O46" i="4"/>
  <c r="R57" i="12"/>
  <c r="O5" i="12"/>
  <c r="O162" i="12"/>
  <c r="O81" i="12"/>
  <c r="O165" i="12"/>
  <c r="R113" i="12"/>
  <c r="R128" i="12"/>
  <c r="O95" i="4"/>
  <c r="K99" i="4"/>
  <c r="P93" i="12"/>
  <c r="P91" i="12"/>
  <c r="T93" i="12"/>
  <c r="P96" i="12"/>
  <c r="T110" i="12"/>
  <c r="S110" i="12"/>
  <c r="P95" i="12"/>
  <c r="T98" i="12"/>
  <c r="R103" i="12"/>
  <c r="Q96" i="12"/>
  <c r="O110" i="12"/>
  <c r="Q110" i="12"/>
  <c r="S95" i="12"/>
  <c r="S96" i="12"/>
  <c r="T96" i="12"/>
  <c r="S102" i="12"/>
  <c r="R96" i="12"/>
  <c r="R110" i="12"/>
  <c r="P110" i="12"/>
  <c r="S98" i="12"/>
  <c r="S103" i="12"/>
  <c r="T106" i="12"/>
  <c r="P94" i="12"/>
  <c r="T95" i="12"/>
  <c r="Q109" i="12"/>
  <c r="Q106" i="12"/>
  <c r="Q100" i="12"/>
  <c r="Q107" i="12"/>
  <c r="Q93" i="12"/>
  <c r="S106" i="12"/>
  <c r="T107" i="12"/>
  <c r="R94" i="12"/>
  <c r="R95" i="12"/>
  <c r="P103" i="12"/>
  <c r="R107" i="12"/>
  <c r="T91" i="12"/>
  <c r="S100" i="12"/>
  <c r="S107" i="12"/>
  <c r="R102" i="12"/>
  <c r="Q91" i="12"/>
  <c r="T109" i="12"/>
  <c r="P100" i="12"/>
  <c r="T94" i="12"/>
  <c r="S93" i="12"/>
  <c r="T102" i="12"/>
  <c r="R109" i="12"/>
  <c r="R106" i="12"/>
  <c r="S94" i="12"/>
  <c r="R93" i="12"/>
  <c r="P98" i="12"/>
  <c r="R91" i="12"/>
  <c r="Q95" i="12"/>
  <c r="Q98" i="12"/>
  <c r="Q103" i="12"/>
  <c r="T103" i="12"/>
  <c r="P107" i="12"/>
  <c r="S91" i="12"/>
  <c r="P102" i="12"/>
  <c r="R98" i="12"/>
  <c r="T100" i="12"/>
  <c r="Q102" i="12"/>
  <c r="P109" i="12"/>
  <c r="S109" i="12"/>
  <c r="R100" i="12"/>
  <c r="P106" i="12"/>
  <c r="Q94" i="12"/>
  <c r="O106" i="12"/>
  <c r="R104" i="12"/>
  <c r="O99" i="12"/>
  <c r="O100" i="12"/>
  <c r="O140" i="12"/>
  <c r="O95" i="12"/>
  <c r="O93" i="12"/>
  <c r="O96" i="12"/>
  <c r="O91" i="12"/>
  <c r="O102" i="12"/>
  <c r="R97" i="12"/>
  <c r="O103" i="12"/>
  <c r="O101" i="12"/>
  <c r="R99" i="12"/>
  <c r="O104" i="12"/>
  <c r="R140" i="12"/>
  <c r="O105" i="12"/>
  <c r="L50" i="4"/>
  <c r="L104" i="4"/>
  <c r="O109" i="4"/>
  <c r="L5" i="4"/>
  <c r="N107" i="4"/>
  <c r="L85" i="4"/>
  <c r="R154" i="12"/>
  <c r="O116" i="12"/>
  <c r="X110" i="8"/>
  <c r="AG110" i="8"/>
  <c r="AG94" i="8"/>
  <c r="AG97" i="8"/>
  <c r="X106" i="8"/>
  <c r="AF102" i="8"/>
  <c r="AH96" i="8"/>
  <c r="AH105" i="8"/>
  <c r="AH107" i="8"/>
  <c r="AF110" i="8"/>
  <c r="AF97" i="8"/>
  <c r="AF94" i="8"/>
  <c r="AG96" i="8"/>
  <c r="AG108" i="8"/>
  <c r="AF95" i="8"/>
  <c r="AF91" i="8"/>
  <c r="AG95" i="8"/>
  <c r="AG105" i="8"/>
  <c r="AF107" i="8"/>
  <c r="AH94" i="8"/>
  <c r="AG107" i="8"/>
  <c r="AF96" i="8"/>
  <c r="AF108" i="8"/>
  <c r="AH95" i="8"/>
  <c r="AH97" i="8"/>
  <c r="AG102" i="8"/>
  <c r="AH102" i="8"/>
  <c r="AH108" i="8"/>
  <c r="AH110" i="8"/>
  <c r="AF105" i="8"/>
  <c r="AF106" i="8"/>
  <c r="AG106" i="8"/>
  <c r="AG91" i="8"/>
  <c r="AH91" i="8"/>
  <c r="AG109" i="8"/>
  <c r="AF103" i="8"/>
  <c r="X95" i="8"/>
  <c r="X102" i="8"/>
  <c r="AG103" i="8"/>
  <c r="AH98" i="8"/>
  <c r="AH109" i="8"/>
  <c r="AF98" i="8"/>
  <c r="X108" i="8"/>
  <c r="X96" i="8"/>
  <c r="AH103" i="8"/>
  <c r="AF109" i="8"/>
  <c r="X98" i="8"/>
  <c r="AG98" i="8"/>
  <c r="X94" i="8"/>
  <c r="X107" i="8"/>
  <c r="AH106" i="8"/>
  <c r="AD112" i="8"/>
  <c r="X91" i="8"/>
  <c r="X97" i="8"/>
  <c r="X105" i="8"/>
  <c r="X109" i="8"/>
  <c r="X103" i="8"/>
  <c r="X101" i="8"/>
  <c r="M106" i="4"/>
  <c r="N45" i="4"/>
  <c r="AF104" i="8"/>
  <c r="R90" i="12"/>
  <c r="M14" i="4"/>
  <c r="M10" i="4"/>
  <c r="R125" i="12"/>
  <c r="O90" i="12"/>
  <c r="L14" i="4"/>
  <c r="K10" i="4"/>
  <c r="O125" i="12"/>
  <c r="O121" i="12"/>
  <c r="M82" i="4"/>
  <c r="N11" i="4"/>
  <c r="O11" i="4"/>
  <c r="M13" i="4"/>
  <c r="K13" i="4"/>
  <c r="N95" i="4"/>
  <c r="R151" i="12"/>
  <c r="L99" i="4"/>
  <c r="N93" i="4"/>
  <c r="L18" i="4"/>
  <c r="O18" i="4"/>
  <c r="R119" i="12"/>
  <c r="O148" i="12"/>
  <c r="O128" i="12"/>
  <c r="K76" i="4"/>
  <c r="N56" i="4"/>
  <c r="N51" i="4"/>
  <c r="Q182" i="12"/>
  <c r="R78" i="12"/>
  <c r="R43" i="12"/>
  <c r="AH100" i="8"/>
  <c r="L49" i="4"/>
  <c r="R69" i="12"/>
  <c r="M50" i="4"/>
  <c r="AF93" i="8"/>
  <c r="X23" i="8"/>
  <c r="AF62" i="8"/>
  <c r="AG62" i="8"/>
  <c r="AH58" i="8"/>
  <c r="AG23" i="8"/>
  <c r="AF10" i="8"/>
  <c r="AH10" i="8"/>
  <c r="X65" i="8"/>
  <c r="AF12" i="8"/>
  <c r="AF21" i="8"/>
  <c r="X71" i="8"/>
  <c r="X22" i="8"/>
  <c r="AH23" i="8"/>
  <c r="AF58" i="8"/>
  <c r="AF23" i="8"/>
  <c r="AH12" i="8"/>
  <c r="AG10" i="8"/>
  <c r="AH21" i="8"/>
  <c r="AG58" i="8"/>
  <c r="X81" i="8"/>
  <c r="AG12" i="8"/>
  <c r="AG21" i="8"/>
  <c r="AH62" i="8"/>
  <c r="AG20" i="8"/>
  <c r="AH30" i="8"/>
  <c r="AF30" i="8"/>
  <c r="AH13" i="8"/>
  <c r="AH39" i="8"/>
  <c r="X32" i="8"/>
  <c r="AG30" i="8"/>
  <c r="AG9" i="8"/>
  <c r="AG53" i="8"/>
  <c r="AF15" i="8"/>
  <c r="AF51" i="8"/>
  <c r="AF53" i="8"/>
  <c r="AF9" i="8"/>
  <c r="AG5" i="8"/>
  <c r="AF31" i="8"/>
  <c r="AF20" i="8"/>
  <c r="AH20" i="8"/>
  <c r="AF5" i="8"/>
  <c r="AH9" i="8"/>
  <c r="AH37" i="8"/>
  <c r="AH18" i="8"/>
  <c r="X14" i="8"/>
  <c r="AG79" i="8"/>
  <c r="X29" i="8"/>
  <c r="AG31" i="8"/>
  <c r="AH60" i="8"/>
  <c r="AG6" i="8"/>
  <c r="AF57" i="8"/>
  <c r="AF73" i="8"/>
  <c r="AG29" i="8"/>
  <c r="AH71" i="8"/>
  <c r="AG71" i="8"/>
  <c r="X43" i="8"/>
  <c r="AF37" i="8"/>
  <c r="AF69" i="8"/>
  <c r="AF25" i="8"/>
  <c r="X8" i="8"/>
  <c r="AH79" i="8"/>
  <c r="AF8" i="8"/>
  <c r="AG34" i="8"/>
  <c r="AH49" i="8"/>
  <c r="AG81" i="8"/>
  <c r="AG32" i="8"/>
  <c r="AH6" i="8"/>
  <c r="AH28" i="8"/>
  <c r="AH8" i="8"/>
  <c r="AG49" i="8"/>
  <c r="AF81" i="8"/>
  <c r="X79" i="8"/>
  <c r="AG51" i="8"/>
  <c r="AG65" i="8"/>
  <c r="AG59" i="8"/>
  <c r="AH43" i="8"/>
  <c r="AF36" i="8"/>
  <c r="AH40" i="8"/>
  <c r="AF65" i="8"/>
  <c r="AH14" i="8"/>
  <c r="AG43" i="8"/>
  <c r="X6" i="8"/>
  <c r="AG13" i="8"/>
  <c r="AH32" i="8"/>
  <c r="AG14" i="8"/>
  <c r="AG22" i="8"/>
  <c r="AF83" i="8"/>
  <c r="X87" i="8"/>
  <c r="AH88" i="8"/>
  <c r="AG75" i="8"/>
  <c r="AG83" i="8"/>
  <c r="AH75" i="8"/>
  <c r="AF46" i="8"/>
  <c r="X17" i="8"/>
  <c r="AF19" i="8"/>
  <c r="AF70" i="8"/>
  <c r="AH56" i="8"/>
  <c r="AF76" i="8"/>
  <c r="X35" i="8"/>
  <c r="AG85" i="8"/>
  <c r="AG42" i="8"/>
  <c r="AG80" i="8"/>
  <c r="X85" i="8"/>
  <c r="AH82" i="8"/>
  <c r="AF63" i="8"/>
  <c r="AG84" i="8"/>
  <c r="AH19" i="8"/>
  <c r="X51" i="8"/>
  <c r="X5" i="8"/>
  <c r="X60" i="8"/>
  <c r="X12" i="8"/>
  <c r="X59" i="8"/>
  <c r="X9" i="8"/>
  <c r="X34" i="8"/>
  <c r="AF13" i="8"/>
  <c r="AF39" i="8"/>
  <c r="AG69" i="8"/>
  <c r="X49" i="8"/>
  <c r="AF59" i="8"/>
  <c r="AF14" i="8"/>
  <c r="AG36" i="8"/>
  <c r="AH5" i="8"/>
  <c r="X18" i="8"/>
  <c r="AG39" i="8"/>
  <c r="AH87" i="8"/>
  <c r="AG88" i="8"/>
  <c r="AG46" i="8"/>
  <c r="AH72" i="8"/>
  <c r="AH17" i="8"/>
  <c r="AH54" i="8"/>
  <c r="AH68" i="8"/>
  <c r="AH63" i="8"/>
  <c r="AH70" i="8"/>
  <c r="AH35" i="8"/>
  <c r="AG63" i="8"/>
  <c r="AG19" i="8"/>
  <c r="AH80" i="8"/>
  <c r="AH76" i="8"/>
  <c r="AF56" i="8"/>
  <c r="X25" i="8"/>
  <c r="X57" i="8"/>
  <c r="X10" i="8"/>
  <c r="X62" i="8"/>
  <c r="X15" i="8"/>
  <c r="X73" i="8"/>
  <c r="AF86" i="8"/>
  <c r="AH15" i="8"/>
  <c r="AH51" i="8"/>
  <c r="AF32" i="8"/>
  <c r="AH65" i="8"/>
  <c r="AH22" i="8"/>
  <c r="AH53" i="8"/>
  <c r="X40" i="8"/>
  <c r="AF40" i="8"/>
  <c r="X88" i="8"/>
  <c r="AH46" i="8"/>
  <c r="AF87" i="8"/>
  <c r="AG72" i="8"/>
  <c r="AH83" i="8"/>
  <c r="AF35" i="8"/>
  <c r="AG17" i="8"/>
  <c r="AG56" i="8"/>
  <c r="AG68" i="8"/>
  <c r="AH85" i="8"/>
  <c r="AF54" i="8"/>
  <c r="AG82" i="8"/>
  <c r="AH61" i="8"/>
  <c r="AH84" i="8"/>
  <c r="X68" i="8"/>
  <c r="AF84" i="8"/>
  <c r="AG70" i="8"/>
  <c r="AG45" i="8"/>
  <c r="AG61" i="8"/>
  <c r="AH42" i="8"/>
  <c r="X30" i="8"/>
  <c r="AG86" i="8"/>
  <c r="X13" i="8"/>
  <c r="X69" i="8"/>
  <c r="X21" i="8"/>
  <c r="X20" i="8"/>
  <c r="AH31" i="8"/>
  <c r="X28" i="8"/>
  <c r="AF18" i="8"/>
  <c r="AG40" i="8"/>
  <c r="AG25" i="8"/>
  <c r="AG73" i="8"/>
  <c r="AF28" i="8"/>
  <c r="AH29" i="8"/>
  <c r="AG60" i="8"/>
  <c r="AG87" i="8"/>
  <c r="AF88" i="8"/>
  <c r="AF72" i="8"/>
  <c r="AF75" i="8"/>
  <c r="X54" i="8"/>
  <c r="AF85" i="8"/>
  <c r="AG35" i="8"/>
  <c r="AG76" i="8"/>
  <c r="AF68" i="8"/>
  <c r="AF17" i="8"/>
  <c r="AG54" i="8"/>
  <c r="AH45" i="8"/>
  <c r="AF45" i="8"/>
  <c r="AF80" i="8"/>
  <c r="AF82" i="8"/>
  <c r="AF61" i="8"/>
  <c r="AF42" i="8"/>
  <c r="X37" i="8"/>
  <c r="X86" i="8"/>
  <c r="X53" i="8"/>
  <c r="AH86" i="8"/>
  <c r="X39" i="8"/>
  <c r="X31" i="8"/>
  <c r="AG37" i="8"/>
  <c r="AF60" i="8"/>
  <c r="X36" i="8"/>
  <c r="AF6" i="8"/>
  <c r="AG57" i="8"/>
  <c r="AF43" i="8"/>
  <c r="AF79" i="8"/>
  <c r="AF34" i="8"/>
  <c r="X58" i="8"/>
  <c r="AG15" i="8"/>
  <c r="AH69" i="8"/>
  <c r="AG18" i="8"/>
  <c r="AH59" i="8"/>
  <c r="AG28" i="8"/>
  <c r="AH36" i="8"/>
  <c r="AF22" i="8"/>
  <c r="AG8" i="8"/>
  <c r="AF29" i="8"/>
  <c r="AF71" i="8"/>
  <c r="AH25" i="8"/>
  <c r="AH57" i="8"/>
  <c r="AH73" i="8"/>
  <c r="AH34" i="8"/>
  <c r="AF49" i="8"/>
  <c r="AH81" i="8"/>
  <c r="X63" i="8"/>
  <c r="X42" i="8"/>
  <c r="X83" i="8"/>
  <c r="X75" i="8"/>
  <c r="X70" i="8"/>
  <c r="X56" i="8"/>
  <c r="X19" i="8"/>
  <c r="X80" i="8"/>
  <c r="X72" i="8"/>
  <c r="X45" i="8"/>
  <c r="X84" i="8"/>
  <c r="X47" i="8"/>
  <c r="X82" i="8"/>
  <c r="X76" i="8"/>
  <c r="X46" i="8"/>
  <c r="X78" i="8"/>
  <c r="X61" i="8"/>
  <c r="K104" i="4"/>
  <c r="L109" i="4"/>
  <c r="M109" i="4"/>
  <c r="AF27" i="8"/>
  <c r="O74" i="12"/>
  <c r="O72" i="12"/>
  <c r="O115" i="12"/>
  <c r="O127" i="12"/>
  <c r="X167" i="8"/>
  <c r="AH183" i="8"/>
  <c r="AG147" i="8"/>
  <c r="X116" i="8"/>
  <c r="N9" i="4"/>
  <c r="M5" i="4"/>
  <c r="O15" i="4"/>
  <c r="M15" i="4"/>
  <c r="AF52" i="8"/>
  <c r="AH16" i="8"/>
  <c r="M107" i="4"/>
  <c r="X169" i="8"/>
  <c r="O85" i="4"/>
  <c r="R18" i="12"/>
  <c r="AF128" i="8"/>
  <c r="O117" i="12"/>
  <c r="R17" i="12"/>
  <c r="X38" i="8"/>
  <c r="AF50" i="8"/>
  <c r="AF77" i="8"/>
  <c r="R153" i="12"/>
  <c r="M171" i="4"/>
  <c r="AG164" i="8"/>
  <c r="N169" i="4"/>
  <c r="L60" i="4"/>
  <c r="M175" i="4"/>
  <c r="N68" i="4"/>
  <c r="X99" i="8"/>
  <c r="R117" i="12"/>
  <c r="O36" i="4"/>
  <c r="AF111" i="8"/>
  <c r="O158" i="12"/>
  <c r="O29" i="12"/>
  <c r="O21" i="12"/>
  <c r="AH92" i="8"/>
  <c r="AH66" i="8"/>
  <c r="L106" i="4"/>
  <c r="L154" i="4"/>
  <c r="M154" i="4"/>
  <c r="K119" i="4"/>
  <c r="AF141" i="8"/>
  <c r="N148" i="4"/>
  <c r="R66" i="12"/>
  <c r="O166" i="12"/>
  <c r="AF11" i="8"/>
  <c r="M45" i="4"/>
  <c r="L59" i="4"/>
  <c r="O59" i="4"/>
  <c r="AH104" i="8"/>
  <c r="L150" i="4"/>
  <c r="M150" i="4"/>
  <c r="O131" i="12"/>
  <c r="O151" i="12"/>
  <c r="O126" i="12"/>
  <c r="O19" i="12"/>
  <c r="O109" i="12"/>
  <c r="O37" i="12"/>
  <c r="M95" i="4"/>
  <c r="K93" i="4"/>
  <c r="O74" i="4"/>
  <c r="M43" i="4"/>
  <c r="L43" i="4"/>
  <c r="N27" i="4"/>
  <c r="M21" i="4"/>
  <c r="L21" i="4"/>
  <c r="K21" i="4"/>
  <c r="N21" i="4"/>
  <c r="L57" i="4"/>
  <c r="O21" i="4"/>
  <c r="K57" i="4"/>
  <c r="O43" i="4"/>
  <c r="M83" i="4"/>
  <c r="O77" i="4"/>
  <c r="L83" i="4"/>
  <c r="O54" i="4"/>
  <c r="L78" i="4"/>
  <c r="N71" i="4"/>
  <c r="R89" i="4"/>
  <c r="S89" i="4" s="1"/>
  <c r="N80" i="4"/>
  <c r="L87" i="4"/>
  <c r="K87" i="4"/>
  <c r="N87" i="4"/>
  <c r="L55" i="4"/>
  <c r="M73" i="4"/>
  <c r="K79" i="4"/>
  <c r="K88" i="4"/>
  <c r="O30" i="4"/>
  <c r="E184" i="4"/>
  <c r="R184" i="4" s="1"/>
  <c r="S184" i="4" s="1"/>
  <c r="M12" i="4"/>
  <c r="K29" i="4"/>
  <c r="M53" i="4"/>
  <c r="L30" i="4"/>
  <c r="M37" i="4"/>
  <c r="L29" i="4"/>
  <c r="K8" i="4"/>
  <c r="M70" i="4"/>
  <c r="K72" i="4"/>
  <c r="M41" i="4"/>
  <c r="M62" i="4"/>
  <c r="M35" i="4"/>
  <c r="M17" i="4"/>
  <c r="M78" i="4"/>
  <c r="N77" i="4"/>
  <c r="K83" i="4"/>
  <c r="N78" i="4"/>
  <c r="N54" i="4"/>
  <c r="L71" i="4"/>
  <c r="O71" i="4"/>
  <c r="O66" i="4"/>
  <c r="K66" i="4"/>
  <c r="M25" i="4"/>
  <c r="N39" i="4"/>
  <c r="K25" i="4"/>
  <c r="L75" i="4"/>
  <c r="N25" i="4"/>
  <c r="M88" i="4"/>
  <c r="O20" i="4"/>
  <c r="O88" i="4"/>
  <c r="M30" i="4"/>
  <c r="M20" i="4"/>
  <c r="O53" i="4"/>
  <c r="N53" i="4"/>
  <c r="L20" i="4"/>
  <c r="O22" i="4"/>
  <c r="M72" i="4"/>
  <c r="O28" i="4"/>
  <c r="O23" i="4"/>
  <c r="M24" i="4"/>
  <c r="O40" i="4"/>
  <c r="N26" i="4"/>
  <c r="M63" i="4"/>
  <c r="O47" i="4"/>
  <c r="O83" i="4"/>
  <c r="K54" i="4"/>
  <c r="O78" i="4"/>
  <c r="L54" i="4"/>
  <c r="K78" i="4"/>
  <c r="M77" i="4"/>
  <c r="L80" i="4"/>
  <c r="K71" i="4"/>
  <c r="K73" i="4"/>
  <c r="O73" i="4"/>
  <c r="N73" i="4"/>
  <c r="M87" i="4"/>
  <c r="M55" i="4"/>
  <c r="N66" i="4"/>
  <c r="O55" i="4"/>
  <c r="K80" i="4"/>
  <c r="O80" i="4"/>
  <c r="M79" i="4"/>
  <c r="M75" i="4"/>
  <c r="M66" i="4"/>
  <c r="K55" i="4"/>
  <c r="O79" i="4"/>
  <c r="L79" i="4"/>
  <c r="K37" i="4"/>
  <c r="M29" i="4"/>
  <c r="K53" i="4"/>
  <c r="N29" i="4"/>
  <c r="N88" i="4"/>
  <c r="L37" i="4"/>
  <c r="O29" i="4"/>
  <c r="K30" i="4"/>
  <c r="K12" i="4"/>
  <c r="N22" i="4"/>
  <c r="M86" i="4"/>
  <c r="N23" i="4"/>
  <c r="O64" i="4"/>
  <c r="N38" i="4"/>
  <c r="L63" i="4"/>
  <c r="N33" i="4"/>
  <c r="N6" i="4"/>
  <c r="N17" i="4"/>
  <c r="N75" i="4"/>
  <c r="N83" i="4"/>
  <c r="K77" i="4"/>
  <c r="O87" i="4"/>
  <c r="M54" i="4"/>
  <c r="K39" i="4"/>
  <c r="L77" i="4"/>
  <c r="M71" i="4"/>
  <c r="O25" i="4"/>
  <c r="N55" i="4"/>
  <c r="L39" i="4"/>
  <c r="L25" i="4"/>
  <c r="M39" i="4"/>
  <c r="O75" i="4"/>
  <c r="M80" i="4"/>
  <c r="O39" i="4"/>
  <c r="K75" i="4"/>
  <c r="L66" i="4"/>
  <c r="L73" i="4"/>
  <c r="O37" i="4"/>
  <c r="N37" i="4"/>
  <c r="N79" i="4"/>
  <c r="L12" i="4"/>
  <c r="N30" i="4"/>
  <c r="K20" i="4"/>
  <c r="N20" i="4"/>
  <c r="N12" i="4"/>
  <c r="L88" i="4"/>
  <c r="L53" i="4"/>
  <c r="O12" i="4"/>
  <c r="L41" i="4"/>
  <c r="N52" i="4"/>
  <c r="L48" i="4"/>
  <c r="O35" i="4"/>
  <c r="K69" i="4"/>
  <c r="K31" i="4"/>
  <c r="M7" i="4"/>
  <c r="N42" i="4"/>
  <c r="L34" i="4"/>
  <c r="O16" i="4"/>
  <c r="N74" i="4"/>
  <c r="O70" i="4"/>
  <c r="N41" i="4"/>
  <c r="K62" i="4"/>
  <c r="M26" i="4"/>
  <c r="L38" i="4"/>
  <c r="K47" i="4"/>
  <c r="M31" i="4"/>
  <c r="N58" i="4"/>
  <c r="O32" i="4"/>
  <c r="N7" i="4"/>
  <c r="M84" i="4"/>
  <c r="L58" i="4"/>
  <c r="K61" i="4"/>
  <c r="L8" i="4"/>
  <c r="M28" i="4"/>
  <c r="K24" i="4"/>
  <c r="N40" i="4"/>
  <c r="L47" i="4"/>
  <c r="L42" i="4"/>
  <c r="O44" i="4"/>
  <c r="O61" i="4"/>
  <c r="L19" i="4"/>
  <c r="M27" i="4"/>
  <c r="K22" i="4"/>
  <c r="L72" i="4"/>
  <c r="M23" i="4"/>
  <c r="L64" i="4"/>
  <c r="K33" i="4"/>
  <c r="O6" i="4"/>
  <c r="O69" i="4"/>
  <c r="K32" i="4"/>
  <c r="O19" i="4"/>
  <c r="O42" i="4"/>
  <c r="N34" i="4"/>
  <c r="L44" i="4"/>
  <c r="N19" i="4"/>
  <c r="K65" i="4"/>
  <c r="K74" i="4"/>
  <c r="L86" i="4"/>
  <c r="O52" i="4"/>
  <c r="O48" i="4"/>
  <c r="N35" i="4"/>
  <c r="K63" i="4"/>
  <c r="L17" i="4"/>
  <c r="N69" i="4"/>
  <c r="L7" i="4"/>
  <c r="M34" i="4"/>
  <c r="O84" i="4"/>
  <c r="N16" i="4"/>
  <c r="M65" i="4"/>
  <c r="L74" i="4"/>
  <c r="N8" i="4"/>
  <c r="N70" i="4"/>
  <c r="O72" i="4"/>
  <c r="N28" i="4"/>
  <c r="M52" i="4"/>
  <c r="L40" i="4"/>
  <c r="K64" i="4"/>
  <c r="K38" i="4"/>
  <c r="M32" i="4"/>
  <c r="L31" i="4"/>
  <c r="K42" i="4"/>
  <c r="L27" i="4"/>
  <c r="M8" i="4"/>
  <c r="K28" i="4"/>
  <c r="L52" i="4"/>
  <c r="K35" i="4"/>
  <c r="O63" i="4"/>
  <c r="L69" i="4"/>
  <c r="L32" i="4"/>
  <c r="K7" i="4"/>
  <c r="M57" i="4"/>
  <c r="L22" i="4"/>
  <c r="K86" i="4"/>
  <c r="L28" i="4"/>
  <c r="N62" i="4"/>
  <c r="N24" i="4"/>
  <c r="M64" i="4"/>
  <c r="M38" i="4"/>
  <c r="M69" i="4"/>
  <c r="M47" i="4"/>
  <c r="O58" i="4"/>
  <c r="N65" i="4"/>
  <c r="O57" i="4"/>
  <c r="K27" i="4"/>
  <c r="M22" i="4"/>
  <c r="N72" i="4"/>
  <c r="O62" i="4"/>
  <c r="O24" i="4"/>
  <c r="K40" i="4"/>
  <c r="K48" i="4"/>
  <c r="K17" i="4"/>
  <c r="M42" i="4"/>
  <c r="O34" i="4"/>
  <c r="N43" i="4"/>
  <c r="O27" i="4"/>
  <c r="O86" i="4"/>
  <c r="L24" i="4"/>
  <c r="K26" i="4"/>
  <c r="M48" i="4"/>
  <c r="L35" i="4"/>
  <c r="N63" i="4"/>
  <c r="M33" i="4"/>
  <c r="O17" i="4"/>
  <c r="O7" i="4"/>
  <c r="N84" i="4"/>
  <c r="M16" i="4"/>
  <c r="N57" i="4"/>
  <c r="M74" i="4"/>
  <c r="L70" i="4"/>
  <c r="N86" i="4"/>
  <c r="K23" i="4"/>
  <c r="L62" i="4"/>
  <c r="O26" i="4"/>
  <c r="O38" i="4"/>
  <c r="O33" i="4"/>
  <c r="M6" i="4"/>
  <c r="N47" i="4"/>
  <c r="O31" i="4"/>
  <c r="O8" i="4"/>
  <c r="K70" i="4"/>
  <c r="O41" i="4"/>
  <c r="L23" i="4"/>
  <c r="M40" i="4"/>
  <c r="L26" i="4"/>
  <c r="N48" i="4"/>
  <c r="L6" i="4"/>
  <c r="N32" i="4"/>
  <c r="N31" i="4"/>
  <c r="K34" i="4"/>
  <c r="M44" i="4"/>
  <c r="M61" i="4"/>
  <c r="K43" i="4"/>
  <c r="K41" i="4"/>
  <c r="K52" i="4"/>
  <c r="N64" i="4"/>
  <c r="L33" i="4"/>
  <c r="K6" i="4"/>
  <c r="K16" i="4"/>
  <c r="K19" i="4"/>
  <c r="K58" i="4"/>
  <c r="L61" i="4"/>
  <c r="L16" i="4"/>
  <c r="M19" i="4"/>
  <c r="O65" i="4"/>
  <c r="L84" i="4"/>
  <c r="M58" i="4"/>
  <c r="N44" i="4"/>
  <c r="N61" i="4"/>
  <c r="L65" i="4"/>
  <c r="K84" i="4"/>
  <c r="K44" i="4"/>
  <c r="L107" i="4"/>
  <c r="R156" i="12"/>
  <c r="T142" i="12"/>
  <c r="T156" i="12"/>
  <c r="T141" i="12"/>
  <c r="Q123" i="12"/>
  <c r="R159" i="12"/>
  <c r="R170" i="12"/>
  <c r="P169" i="12"/>
  <c r="P159" i="12"/>
  <c r="T124" i="12"/>
  <c r="T147" i="12"/>
  <c r="P129" i="12"/>
  <c r="P157" i="12"/>
  <c r="Q167" i="12"/>
  <c r="S164" i="12"/>
  <c r="S138" i="12"/>
  <c r="P133" i="12"/>
  <c r="Q175" i="12"/>
  <c r="P124" i="12"/>
  <c r="S171" i="12"/>
  <c r="S169" i="12"/>
  <c r="R165" i="12"/>
  <c r="R167" i="12"/>
  <c r="P148" i="12"/>
  <c r="S158" i="12"/>
  <c r="Q170" i="12"/>
  <c r="T130" i="12"/>
  <c r="Q124" i="12"/>
  <c r="Q147" i="12"/>
  <c r="Q134" i="12"/>
  <c r="T176" i="12"/>
  <c r="P137" i="12"/>
  <c r="S159" i="12"/>
  <c r="R136" i="12"/>
  <c r="P123" i="12"/>
  <c r="S127" i="12"/>
  <c r="S130" i="12"/>
  <c r="T180" i="12"/>
  <c r="S156" i="12"/>
  <c r="R142" i="12"/>
  <c r="S142" i="12"/>
  <c r="Q171" i="12"/>
  <c r="Q179" i="12"/>
  <c r="S157" i="12"/>
  <c r="Q158" i="12"/>
  <c r="P175" i="12"/>
  <c r="P165" i="12"/>
  <c r="S176" i="12"/>
  <c r="S136" i="12"/>
  <c r="R124" i="12"/>
  <c r="R129" i="12"/>
  <c r="Q176" i="12"/>
  <c r="P141" i="12"/>
  <c r="R137" i="12"/>
  <c r="P138" i="12"/>
  <c r="R133" i="12"/>
  <c r="P139" i="12"/>
  <c r="R147" i="12"/>
  <c r="R157" i="12"/>
  <c r="Q141" i="12"/>
  <c r="T159" i="12"/>
  <c r="P158" i="12"/>
  <c r="R175" i="12"/>
  <c r="T114" i="12"/>
  <c r="T139" i="12"/>
  <c r="Q169" i="12"/>
  <c r="Q165" i="12"/>
  <c r="P167" i="12"/>
  <c r="T137" i="12"/>
  <c r="R138" i="12"/>
  <c r="R158" i="12"/>
  <c r="S170" i="12"/>
  <c r="S132" i="12"/>
  <c r="O143" i="12"/>
  <c r="R143" i="12"/>
  <c r="R180" i="12"/>
  <c r="O142" i="12"/>
  <c r="O180" i="12"/>
  <c r="R176" i="12"/>
  <c r="S165" i="12"/>
  <c r="R171" i="12"/>
  <c r="T179" i="12"/>
  <c r="S150" i="12"/>
  <c r="T167" i="12"/>
  <c r="T123" i="12"/>
  <c r="T170" i="12"/>
  <c r="R169" i="12"/>
  <c r="S134" i="12"/>
  <c r="T165" i="12"/>
  <c r="R150" i="12"/>
  <c r="R141" i="12"/>
  <c r="S148" i="12"/>
  <c r="T136" i="12"/>
  <c r="R123" i="12"/>
  <c r="Q130" i="12"/>
  <c r="S179" i="12"/>
  <c r="T150" i="12"/>
  <c r="S141" i="12"/>
  <c r="Q159" i="12"/>
  <c r="T133" i="12"/>
  <c r="Q139" i="12"/>
  <c r="P127" i="12"/>
  <c r="T171" i="12"/>
  <c r="P179" i="12"/>
  <c r="S129" i="12"/>
  <c r="T157" i="12"/>
  <c r="Q164" i="12"/>
  <c r="Q148" i="12"/>
  <c r="T138" i="12"/>
  <c r="Q133" i="12"/>
  <c r="S175" i="12"/>
  <c r="R139" i="12"/>
  <c r="P156" i="12"/>
  <c r="Q156" i="12"/>
  <c r="S180" i="12"/>
  <c r="Q138" i="12"/>
  <c r="P147" i="12"/>
  <c r="T134" i="12"/>
  <c r="Q137" i="12"/>
  <c r="P164" i="12"/>
  <c r="Q129" i="12"/>
  <c r="S167" i="12"/>
  <c r="T175" i="12"/>
  <c r="R134" i="12"/>
  <c r="Q157" i="12"/>
  <c r="Q150" i="12"/>
  <c r="R164" i="12"/>
  <c r="T148" i="12"/>
  <c r="T158" i="12"/>
  <c r="P170" i="12"/>
  <c r="Q114" i="12"/>
  <c r="S124" i="12"/>
  <c r="P171" i="12"/>
  <c r="T169" i="12"/>
  <c r="P134" i="12"/>
  <c r="P150" i="12"/>
  <c r="S137" i="12"/>
  <c r="P136" i="12"/>
  <c r="S123" i="12"/>
  <c r="R127" i="12"/>
  <c r="R130" i="12"/>
  <c r="S147" i="12"/>
  <c r="R179" i="12"/>
  <c r="T129" i="12"/>
  <c r="P176" i="12"/>
  <c r="T164" i="12"/>
  <c r="R148" i="12"/>
  <c r="Q136" i="12"/>
  <c r="S133" i="12"/>
  <c r="S139" i="12"/>
  <c r="T127" i="12"/>
  <c r="S173" i="12"/>
  <c r="P160" i="12"/>
  <c r="T115" i="12"/>
  <c r="Q173" i="12"/>
  <c r="S114" i="12"/>
  <c r="P132" i="12"/>
  <c r="R174" i="12"/>
  <c r="S160" i="12"/>
  <c r="Q174" i="12"/>
  <c r="Q160" i="12"/>
  <c r="P114" i="12"/>
  <c r="T132" i="12"/>
  <c r="S115" i="12"/>
  <c r="P173" i="12"/>
  <c r="Q172" i="12"/>
  <c r="T172" i="12"/>
  <c r="R181" i="12"/>
  <c r="R145" i="12"/>
  <c r="Q122" i="12"/>
  <c r="P146" i="12"/>
  <c r="Q168" i="12"/>
  <c r="Q146" i="12"/>
  <c r="Q145" i="12"/>
  <c r="Q132" i="12"/>
  <c r="T174" i="12"/>
  <c r="S135" i="12"/>
  <c r="Q135" i="12"/>
  <c r="S181" i="12"/>
  <c r="T168" i="12"/>
  <c r="R146" i="12"/>
  <c r="T135" i="12"/>
  <c r="R168" i="12"/>
  <c r="T122" i="12"/>
  <c r="R122" i="12"/>
  <c r="Q115" i="12"/>
  <c r="R173" i="12"/>
  <c r="P174" i="12"/>
  <c r="S172" i="12"/>
  <c r="P181" i="12"/>
  <c r="T181" i="12"/>
  <c r="P122" i="12"/>
  <c r="P135" i="12"/>
  <c r="P168" i="12"/>
  <c r="S145" i="12"/>
  <c r="T145" i="12"/>
  <c r="S122" i="12"/>
  <c r="P115" i="12"/>
  <c r="T173" i="12"/>
  <c r="P172" i="12"/>
  <c r="R172" i="12"/>
  <c r="O181" i="12"/>
  <c r="R135" i="12"/>
  <c r="Q181" i="12"/>
  <c r="T146" i="12"/>
  <c r="S168" i="12"/>
  <c r="N184" i="12"/>
  <c r="S146" i="12"/>
  <c r="P145" i="12"/>
  <c r="Q127" i="12"/>
  <c r="R132" i="12"/>
  <c r="T160" i="12"/>
  <c r="P130" i="12"/>
  <c r="R114" i="12"/>
  <c r="R115" i="12"/>
  <c r="S174" i="12"/>
  <c r="R160" i="12"/>
  <c r="O137" i="12"/>
  <c r="O159" i="12"/>
  <c r="O113" i="12"/>
  <c r="O156" i="12"/>
  <c r="O122" i="12"/>
  <c r="O170" i="12"/>
  <c r="R144" i="12"/>
  <c r="O120" i="12"/>
  <c r="O144" i="12"/>
  <c r="R126" i="12"/>
  <c r="O168" i="12"/>
  <c r="R178" i="12"/>
  <c r="O114" i="12"/>
  <c r="O161" i="12"/>
  <c r="O152" i="12"/>
  <c r="R163" i="12"/>
  <c r="O136" i="12"/>
  <c r="O157" i="12"/>
  <c r="O118" i="12"/>
  <c r="O138" i="12"/>
  <c r="O145" i="12"/>
  <c r="O164" i="12"/>
  <c r="O146" i="12"/>
  <c r="O134" i="12"/>
  <c r="O178" i="12"/>
  <c r="R149" i="12"/>
  <c r="R155" i="12"/>
  <c r="O132" i="12"/>
  <c r="O176" i="12"/>
  <c r="O135" i="12"/>
  <c r="O141" i="12"/>
  <c r="O147" i="12"/>
  <c r="O130" i="12"/>
  <c r="R120" i="12"/>
  <c r="R161" i="12"/>
  <c r="O129" i="12"/>
  <c r="O150" i="12"/>
  <c r="O167" i="12"/>
  <c r="O169" i="12"/>
  <c r="O173" i="12"/>
  <c r="O112" i="12"/>
  <c r="R112" i="12"/>
  <c r="O174" i="12"/>
  <c r="O163" i="12"/>
  <c r="R118" i="12"/>
  <c r="O60" i="4"/>
  <c r="L68" i="4"/>
  <c r="M36" i="4"/>
  <c r="AG92" i="8"/>
  <c r="N106" i="4"/>
  <c r="L45" i="4"/>
  <c r="O14" i="4"/>
  <c r="K14" i="4"/>
  <c r="L10" i="4"/>
  <c r="N10" i="4"/>
  <c r="N82" i="4"/>
  <c r="L11" i="4"/>
  <c r="L13" i="4"/>
  <c r="L95" i="4"/>
  <c r="O99" i="4"/>
  <c r="L93" i="4"/>
  <c r="O93" i="4"/>
  <c r="K18" i="4"/>
  <c r="O160" i="12"/>
  <c r="O123" i="12"/>
  <c r="L76" i="4"/>
  <c r="N76" i="4"/>
  <c r="O56" i="4"/>
  <c r="M56" i="4"/>
  <c r="L51" i="4"/>
  <c r="O51" i="4"/>
  <c r="P182" i="12"/>
  <c r="O182" i="12"/>
  <c r="R11" i="12"/>
  <c r="AG100" i="8"/>
  <c r="N49" i="4"/>
  <c r="M49" i="4"/>
  <c r="R121" i="12"/>
  <c r="AE185" i="8"/>
  <c r="AA185" i="8"/>
  <c r="K50" i="4"/>
  <c r="X41" i="8"/>
  <c r="AH93" i="8"/>
  <c r="AF26" i="8"/>
  <c r="AH7" i="8"/>
  <c r="O104" i="4"/>
  <c r="K109" i="4"/>
  <c r="X27" i="8"/>
  <c r="O124" i="12"/>
  <c r="O48" i="12"/>
  <c r="O31" i="12"/>
  <c r="X123" i="8"/>
  <c r="AH115" i="8"/>
  <c r="AG115" i="8"/>
  <c r="AH159" i="8"/>
  <c r="AG129" i="8"/>
  <c r="AF113" i="8"/>
  <c r="AH132" i="8"/>
  <c r="AH176" i="8"/>
  <c r="AF158" i="8"/>
  <c r="AH179" i="8"/>
  <c r="AG113" i="8"/>
  <c r="AH135" i="8"/>
  <c r="AF136" i="8"/>
  <c r="AG137" i="8"/>
  <c r="AF115" i="8"/>
  <c r="AH117" i="8"/>
  <c r="AF162" i="8"/>
  <c r="AH139" i="8"/>
  <c r="AG154" i="8"/>
  <c r="AG121" i="8"/>
  <c r="AH148" i="8"/>
  <c r="AH120" i="8"/>
  <c r="AH156" i="8"/>
  <c r="AF143" i="8"/>
  <c r="AF135" i="8"/>
  <c r="AF159" i="8"/>
  <c r="AF121" i="8"/>
  <c r="AH133" i="8"/>
  <c r="AH138" i="8"/>
  <c r="AG123" i="8"/>
  <c r="AH150" i="8"/>
  <c r="X156" i="8"/>
  <c r="AG131" i="8"/>
  <c r="AH157" i="8"/>
  <c r="AF139" i="8"/>
  <c r="AH114" i="8"/>
  <c r="AG150" i="8"/>
  <c r="X174" i="8"/>
  <c r="AF173" i="8"/>
  <c r="AH137" i="8"/>
  <c r="AG138" i="8"/>
  <c r="AG120" i="8"/>
  <c r="AH119" i="8"/>
  <c r="AF125" i="8"/>
  <c r="AG161" i="8"/>
  <c r="X143" i="8"/>
  <c r="AF131" i="8"/>
  <c r="AF174" i="8"/>
  <c r="X162" i="8"/>
  <c r="AH174" i="8"/>
  <c r="X138" i="8"/>
  <c r="AG162" i="8"/>
  <c r="AH154" i="8"/>
  <c r="AF148" i="8"/>
  <c r="AH129" i="8"/>
  <c r="AH142" i="8"/>
  <c r="AF168" i="8"/>
  <c r="AF156" i="8"/>
  <c r="AH155" i="8"/>
  <c r="AH143" i="8"/>
  <c r="AH151" i="8"/>
  <c r="AH170" i="8"/>
  <c r="AG170" i="8"/>
  <c r="AG171" i="8"/>
  <c r="AF151" i="8"/>
  <c r="AG180" i="8"/>
  <c r="AH180" i="8"/>
  <c r="AF181" i="8"/>
  <c r="AF149" i="8"/>
  <c r="AH182" i="8"/>
  <c r="X113" i="8"/>
  <c r="X133" i="8"/>
  <c r="X120" i="8"/>
  <c r="X115" i="8"/>
  <c r="X179" i="8"/>
  <c r="X150" i="8"/>
  <c r="X173" i="8"/>
  <c r="AG159" i="8"/>
  <c r="AG179" i="8"/>
  <c r="AF129" i="8"/>
  <c r="AG125" i="8"/>
  <c r="AH131" i="8"/>
  <c r="AH113" i="8"/>
  <c r="AG136" i="8"/>
  <c r="AF170" i="8"/>
  <c r="AH171" i="8"/>
  <c r="AF182" i="8"/>
  <c r="AF130" i="8"/>
  <c r="AH181" i="8"/>
  <c r="AG181" i="8"/>
  <c r="X121" i="8"/>
  <c r="X148" i="8"/>
  <c r="X129" i="8"/>
  <c r="X119" i="8"/>
  <c r="X114" i="8"/>
  <c r="AF157" i="8"/>
  <c r="AG135" i="8"/>
  <c r="AG132" i="8"/>
  <c r="AF176" i="8"/>
  <c r="AF138" i="8"/>
  <c r="AH123" i="8"/>
  <c r="AF114" i="8"/>
  <c r="AF161" i="8"/>
  <c r="AG156" i="8"/>
  <c r="AH173" i="8"/>
  <c r="AF155" i="8"/>
  <c r="AH158" i="8"/>
  <c r="AH121" i="8"/>
  <c r="AF179" i="8"/>
  <c r="X155" i="8"/>
  <c r="AG160" i="8"/>
  <c r="AH178" i="8"/>
  <c r="AF180" i="8"/>
  <c r="AH130" i="8"/>
  <c r="AG130" i="8"/>
  <c r="X125" i="8"/>
  <c r="X157" i="8"/>
  <c r="X154" i="8"/>
  <c r="X168" i="8"/>
  <c r="X137" i="8"/>
  <c r="AG117" i="8"/>
  <c r="AH162" i="8"/>
  <c r="AH136" i="8"/>
  <c r="AF137" i="8"/>
  <c r="AG119" i="8"/>
  <c r="AG142" i="8"/>
  <c r="AH168" i="8"/>
  <c r="X132" i="8"/>
  <c r="X117" i="8"/>
  <c r="AG176" i="8"/>
  <c r="AF123" i="8"/>
  <c r="AF171" i="8"/>
  <c r="AH160" i="8"/>
  <c r="AF178" i="8"/>
  <c r="AG178" i="8"/>
  <c r="AG151" i="8"/>
  <c r="AF160" i="8"/>
  <c r="AD184" i="8"/>
  <c r="J185" i="8"/>
  <c r="Y183" i="8" s="1"/>
  <c r="AG149" i="8"/>
  <c r="AG182" i="8"/>
  <c r="AH149" i="8"/>
  <c r="X130" i="8"/>
  <c r="X161" i="8"/>
  <c r="X159" i="8"/>
  <c r="X176" i="8"/>
  <c r="X142" i="8"/>
  <c r="X139" i="8"/>
  <c r="AG139" i="8"/>
  <c r="AF154" i="8"/>
  <c r="AG158" i="8"/>
  <c r="AG148" i="8"/>
  <c r="AF120" i="8"/>
  <c r="AG133" i="8"/>
  <c r="X131" i="8"/>
  <c r="AG157" i="8"/>
  <c r="AF117" i="8"/>
  <c r="AF132" i="8"/>
  <c r="AF119" i="8"/>
  <c r="AF150" i="8"/>
  <c r="AG174" i="8"/>
  <c r="X136" i="8"/>
  <c r="AH161" i="8"/>
  <c r="AG155" i="8"/>
  <c r="AG143" i="8"/>
  <c r="X135" i="8"/>
  <c r="AF133" i="8"/>
  <c r="AF142" i="8"/>
  <c r="AG168" i="8"/>
  <c r="X158" i="8"/>
  <c r="AG114" i="8"/>
  <c r="AH125" i="8"/>
  <c r="AG173" i="8"/>
  <c r="X178" i="8"/>
  <c r="X170" i="8"/>
  <c r="X180" i="8"/>
  <c r="X182" i="8"/>
  <c r="X166" i="8"/>
  <c r="X149" i="8"/>
  <c r="X153" i="8"/>
  <c r="X171" i="8"/>
  <c r="X181" i="8"/>
  <c r="X151" i="8"/>
  <c r="X164" i="8"/>
  <c r="X152" i="8"/>
  <c r="X160" i="8"/>
  <c r="M9" i="4"/>
  <c r="K5" i="4"/>
  <c r="O5" i="4"/>
  <c r="K15" i="4"/>
  <c r="AG52" i="8"/>
  <c r="O155" i="12"/>
  <c r="R108" i="12"/>
  <c r="AG16" i="8"/>
  <c r="K107" i="4"/>
  <c r="AG169" i="8"/>
  <c r="M85" i="4"/>
  <c r="AH128" i="8"/>
  <c r="R28" i="12"/>
  <c r="AH38" i="8"/>
  <c r="AG50" i="8"/>
  <c r="AH77" i="8"/>
  <c r="K171" i="4"/>
  <c r="N171" i="4"/>
  <c r="AH164" i="8"/>
  <c r="O169" i="4"/>
  <c r="K60" i="4"/>
  <c r="M60" i="4"/>
  <c r="N175" i="4"/>
  <c r="K68" i="4"/>
  <c r="M68" i="4"/>
  <c r="AG99" i="8"/>
  <c r="AH101" i="8"/>
  <c r="AF47" i="8"/>
  <c r="N36" i="4"/>
  <c r="L36" i="4"/>
  <c r="AH111" i="8"/>
  <c r="O133" i="12"/>
  <c r="AG64" i="8"/>
  <c r="X92" i="8"/>
  <c r="AF66" i="8"/>
  <c r="O106" i="4"/>
  <c r="N154" i="4"/>
  <c r="O119" i="4"/>
  <c r="AH141" i="8"/>
  <c r="AG134" i="8"/>
  <c r="O148" i="4"/>
  <c r="K148" i="4"/>
  <c r="R47" i="12"/>
  <c r="O57" i="12"/>
  <c r="AH11" i="8"/>
  <c r="O45" i="4"/>
  <c r="N59" i="4"/>
  <c r="AG104" i="8"/>
  <c r="K150" i="4"/>
  <c r="K46" i="4"/>
  <c r="O149" i="12"/>
  <c r="O41" i="12"/>
  <c r="R152" i="12"/>
  <c r="R101" i="12"/>
  <c r="O153" i="12"/>
  <c r="R177" i="12"/>
  <c r="O171" i="12"/>
  <c r="H185" i="9"/>
  <c r="E185" i="9"/>
  <c r="AB184" i="8"/>
  <c r="W185" i="8"/>
  <c r="AB185" i="8" s="1"/>
  <c r="M89" i="4" l="1"/>
  <c r="O89" i="4"/>
  <c r="K89" i="4"/>
  <c r="N89" i="4"/>
  <c r="L89" i="4"/>
  <c r="AG90" i="8"/>
  <c r="Q90" i="8" s="1"/>
  <c r="AH90" i="8"/>
  <c r="R90" i="8" s="1"/>
  <c r="AF90" i="8"/>
  <c r="P90" i="8" s="1"/>
  <c r="X90" i="8"/>
  <c r="T90" i="8" s="1"/>
  <c r="V90" i="8" s="1"/>
  <c r="F185" i="9"/>
  <c r="G185" i="9"/>
  <c r="AF184" i="8"/>
  <c r="P184" i="8" s="1"/>
  <c r="R111" i="12"/>
  <c r="K111" i="12" s="1"/>
  <c r="N183" i="4"/>
  <c r="I183" i="4" s="1"/>
  <c r="L183" i="4"/>
  <c r="G183" i="4" s="1"/>
  <c r="O89" i="12"/>
  <c r="F89" i="12" s="1"/>
  <c r="N111" i="4"/>
  <c r="I111" i="4" s="1"/>
  <c r="R183" i="12"/>
  <c r="K183" i="12" s="1"/>
  <c r="X112" i="8"/>
  <c r="T112" i="8" s="1"/>
  <c r="V112" i="8" s="1"/>
  <c r="AC112" i="8" s="1"/>
  <c r="AG112" i="8"/>
  <c r="Q112" i="8" s="1"/>
  <c r="M183" i="4"/>
  <c r="H183" i="4" s="1"/>
  <c r="O111" i="12"/>
  <c r="F111" i="12" s="1"/>
  <c r="O111" i="4"/>
  <c r="J111" i="4" s="1"/>
  <c r="L111" i="4"/>
  <c r="G111" i="4" s="1"/>
  <c r="AH112" i="8"/>
  <c r="R112" i="8" s="1"/>
  <c r="O183" i="12"/>
  <c r="F183" i="12" s="1"/>
  <c r="AF112" i="8"/>
  <c r="P112" i="8" s="1"/>
  <c r="K111" i="4"/>
  <c r="M111" i="4"/>
  <c r="H111" i="4" s="1"/>
  <c r="Y54" i="8"/>
  <c r="Y17" i="8"/>
  <c r="Y98" i="8"/>
  <c r="J186" i="8"/>
  <c r="Y137" i="8"/>
  <c r="Y31" i="8"/>
  <c r="Y113" i="8"/>
  <c r="Y133" i="8"/>
  <c r="Y157" i="8"/>
  <c r="Y57" i="8"/>
  <c r="Y120" i="8"/>
  <c r="Y95" i="8"/>
  <c r="Y53" i="8"/>
  <c r="Y115" i="8"/>
  <c r="Y15" i="8"/>
  <c r="Y168" i="8"/>
  <c r="Y73" i="8"/>
  <c r="Y132" i="8"/>
  <c r="Y65" i="8"/>
  <c r="Y32" i="8"/>
  <c r="Y173" i="8"/>
  <c r="Y155" i="8"/>
  <c r="Y23" i="8"/>
  <c r="Y8" i="8"/>
  <c r="Y18" i="8"/>
  <c r="Y110" i="8"/>
  <c r="Y35" i="8"/>
  <c r="Y68" i="8"/>
  <c r="Y96" i="8"/>
  <c r="Y150" i="8"/>
  <c r="Y121" i="8"/>
  <c r="Y25" i="8"/>
  <c r="Y37" i="8"/>
  <c r="Y86" i="8"/>
  <c r="Y10" i="8"/>
  <c r="Y154" i="8"/>
  <c r="Y60" i="8"/>
  <c r="Y119" i="8"/>
  <c r="Y21" i="8"/>
  <c r="Y59" i="8"/>
  <c r="Y179" i="8"/>
  <c r="Y79" i="8"/>
  <c r="Y158" i="8"/>
  <c r="Y138" i="8"/>
  <c r="Y135" i="8"/>
  <c r="Y143" i="8"/>
  <c r="Y117" i="8"/>
  <c r="Y71" i="8"/>
  <c r="Y156" i="8"/>
  <c r="Y20" i="8"/>
  <c r="Y107" i="8"/>
  <c r="Y125" i="8"/>
  <c r="Y30" i="8"/>
  <c r="Y161" i="8"/>
  <c r="Y5" i="8"/>
  <c r="Y129" i="8"/>
  <c r="Y108" i="8"/>
  <c r="Y62" i="8"/>
  <c r="Y94" i="8"/>
  <c r="Y97" i="8"/>
  <c r="Y176" i="8"/>
  <c r="Y49" i="8"/>
  <c r="Y29" i="8"/>
  <c r="Y174" i="8"/>
  <c r="Y28" i="8"/>
  <c r="Y162" i="8"/>
  <c r="Y43" i="8"/>
  <c r="Y58" i="8"/>
  <c r="Y139" i="8"/>
  <c r="Y106" i="8"/>
  <c r="Y14" i="8"/>
  <c r="Y6" i="8"/>
  <c r="AD185" i="8"/>
  <c r="Y87" i="8"/>
  <c r="Y88" i="8"/>
  <c r="Y85" i="8"/>
  <c r="Y114" i="8"/>
  <c r="Y142" i="8"/>
  <c r="Y9" i="8"/>
  <c r="Y130" i="8"/>
  <c r="Y148" i="8"/>
  <c r="Y51" i="8"/>
  <c r="Y91" i="8"/>
  <c r="Y13" i="8"/>
  <c r="Y159" i="8"/>
  <c r="Y69" i="8"/>
  <c r="Y12" i="8"/>
  <c r="Y39" i="8"/>
  <c r="Y102" i="8"/>
  <c r="Y36" i="8"/>
  <c r="Y136" i="8"/>
  <c r="Y131" i="8"/>
  <c r="Y81" i="8"/>
  <c r="Y123" i="8"/>
  <c r="Y34" i="8"/>
  <c r="Y105" i="8"/>
  <c r="Y40" i="8"/>
  <c r="Y22" i="8"/>
  <c r="Y151" i="8"/>
  <c r="Y82" i="8"/>
  <c r="Y76" i="8"/>
  <c r="Y61" i="8"/>
  <c r="Y46" i="8"/>
  <c r="Y160" i="8"/>
  <c r="Y152" i="8"/>
  <c r="Y164" i="8"/>
  <c r="Y78" i="8"/>
  <c r="Y178" i="8"/>
  <c r="Y63" i="8"/>
  <c r="Y170" i="8"/>
  <c r="Y42" i="8"/>
  <c r="Y83" i="8"/>
  <c r="Y180" i="8"/>
  <c r="Y182" i="8"/>
  <c r="Y166" i="8"/>
  <c r="Y75" i="8"/>
  <c r="Y149" i="8"/>
  <c r="Y70" i="8"/>
  <c r="Y56" i="8"/>
  <c r="Y109" i="8"/>
  <c r="Y153" i="8"/>
  <c r="Y45" i="8"/>
  <c r="Y101" i="8"/>
  <c r="Y84" i="8"/>
  <c r="Y72" i="8"/>
  <c r="Y181" i="8"/>
  <c r="Y19" i="8"/>
  <c r="Y80" i="8"/>
  <c r="Y171" i="8"/>
  <c r="Y103" i="8"/>
  <c r="Y47" i="8"/>
  <c r="Y141" i="8"/>
  <c r="Y92" i="8"/>
  <c r="Y27" i="8"/>
  <c r="Y26" i="8"/>
  <c r="Y41" i="8"/>
  <c r="Y126" i="8"/>
  <c r="Y118" i="8"/>
  <c r="Y127" i="8"/>
  <c r="Y24" i="8"/>
  <c r="Y74" i="8"/>
  <c r="Y163" i="8"/>
  <c r="Y140" i="8"/>
  <c r="Y122" i="8"/>
  <c r="Y177" i="8"/>
  <c r="Y11" i="8"/>
  <c r="Y66" i="8"/>
  <c r="Y64" i="8"/>
  <c r="Y50" i="8"/>
  <c r="Y38" i="8"/>
  <c r="Y169" i="8"/>
  <c r="Y16" i="8"/>
  <c r="Y116" i="8"/>
  <c r="Y48" i="8"/>
  <c r="Y55" i="8"/>
  <c r="Y52" i="8"/>
  <c r="Y33" i="8"/>
  <c r="Y67" i="8"/>
  <c r="Y165" i="8"/>
  <c r="Y134" i="8"/>
  <c r="Y99" i="8"/>
  <c r="Y77" i="8"/>
  <c r="Y128" i="8"/>
  <c r="Y167" i="8"/>
  <c r="Y7" i="8"/>
  <c r="Y93" i="8"/>
  <c r="Y146" i="8"/>
  <c r="Y124" i="8"/>
  <c r="Y100" i="8"/>
  <c r="Y172" i="8"/>
  <c r="Y145" i="8"/>
  <c r="Y144" i="8"/>
  <c r="Y175" i="8"/>
  <c r="Y44" i="8"/>
  <c r="Y104" i="8"/>
  <c r="Y147" i="8"/>
  <c r="AH184" i="8"/>
  <c r="R184" i="8" s="1"/>
  <c r="X184" i="8"/>
  <c r="T184" i="8" s="1"/>
  <c r="V184" i="8" s="1"/>
  <c r="AC184" i="8" s="1"/>
  <c r="AG184" i="8"/>
  <c r="Q184" i="8" s="1"/>
  <c r="K183" i="4"/>
  <c r="O183" i="4"/>
  <c r="J183" i="4" s="1"/>
  <c r="Q185" i="8" l="1"/>
  <c r="L184" i="4"/>
  <c r="G184" i="4" s="1"/>
  <c r="G89" i="4"/>
  <c r="Y185" i="8"/>
  <c r="T185" i="8" s="1"/>
  <c r="N184" i="4"/>
  <c r="I184" i="4" s="1"/>
  <c r="I89" i="4"/>
  <c r="O184" i="4"/>
  <c r="J184" i="4" s="1"/>
  <c r="J89" i="4"/>
  <c r="O184" i="12"/>
  <c r="F184" i="12" s="1"/>
  <c r="K184" i="4"/>
  <c r="P89" i="4"/>
  <c r="V89" i="4" s="1"/>
  <c r="F89" i="4"/>
  <c r="T89" i="4" s="1"/>
  <c r="F111" i="4"/>
  <c r="T111" i="4" s="1"/>
  <c r="P111" i="4"/>
  <c r="V111" i="4" s="1"/>
  <c r="F183" i="4"/>
  <c r="T183" i="4" s="1"/>
  <c r="P183" i="4"/>
  <c r="V183" i="4" s="1"/>
  <c r="R185" i="8"/>
  <c r="M184" i="4"/>
  <c r="H184" i="4" s="1"/>
  <c r="H89" i="4"/>
  <c r="P185" i="8"/>
  <c r="X185" i="8" l="1"/>
  <c r="V185" i="8"/>
  <c r="AC185" i="8" s="1"/>
  <c r="F184" i="4"/>
  <c r="T184" i="4" s="1"/>
  <c r="P184" i="4"/>
  <c r="V184" i="4" s="1"/>
  <c r="P104" i="12"/>
  <c r="Q35" i="9"/>
  <c r="S97" i="12"/>
  <c r="T112" i="12"/>
  <c r="S112" i="12"/>
  <c r="S28" i="12"/>
  <c r="T79" i="12"/>
  <c r="S178" i="12"/>
  <c r="Q143" i="9"/>
  <c r="Q79" i="12"/>
  <c r="P79" i="12"/>
  <c r="N129" i="9"/>
  <c r="T76" i="12"/>
  <c r="P125" i="12"/>
  <c r="Q99" i="12"/>
  <c r="Q153" i="12"/>
  <c r="S25" i="12"/>
  <c r="P41" i="12"/>
  <c r="T51" i="12"/>
  <c r="T143" i="12"/>
  <c r="Q143" i="12"/>
  <c r="S51" i="12"/>
  <c r="Q51" i="12"/>
  <c r="P51" i="12"/>
  <c r="S24" i="12"/>
  <c r="Q24" i="12"/>
  <c r="P24" i="12"/>
  <c r="T70" i="12"/>
  <c r="Q70" i="12"/>
  <c r="T104" i="12"/>
  <c r="S104" i="12"/>
  <c r="T118" i="12"/>
  <c r="S118" i="12"/>
  <c r="Q118" i="12"/>
  <c r="Q85" i="12"/>
  <c r="P85" i="12"/>
  <c r="S56" i="12"/>
  <c r="T56" i="12"/>
  <c r="S71" i="12"/>
  <c r="T71" i="12"/>
  <c r="S42" i="12"/>
  <c r="T42" i="12"/>
  <c r="P56" i="12"/>
  <c r="Q56" i="12"/>
  <c r="P71" i="12"/>
  <c r="Q71" i="12"/>
  <c r="P42" i="12"/>
  <c r="Q42" i="12"/>
  <c r="R76" i="12"/>
  <c r="R89" i="12" s="1"/>
  <c r="K89" i="12" s="1"/>
  <c r="R184" i="12" s="1"/>
  <c r="K184" i="12" s="1"/>
  <c r="P118" i="12"/>
  <c r="S4" i="12"/>
  <c r="T75" i="12"/>
  <c r="S113" i="12"/>
  <c r="S101" i="12"/>
  <c r="S163" i="12"/>
  <c r="S128" i="12"/>
  <c r="S152" i="12"/>
  <c r="T41" i="12"/>
  <c r="S30" i="12"/>
  <c r="T74" i="12"/>
  <c r="T166" i="12"/>
  <c r="S161" i="12"/>
  <c r="S119" i="12"/>
  <c r="Q112" i="12"/>
  <c r="Q92" i="12"/>
  <c r="P153" i="12"/>
  <c r="P26" i="12"/>
  <c r="Q149" i="12"/>
  <c r="P74" i="12"/>
  <c r="P166" i="12"/>
  <c r="S131" i="12"/>
  <c r="T43" i="12"/>
  <c r="Q66" i="12"/>
  <c r="Q152" i="12"/>
  <c r="T69" i="12"/>
  <c r="P143" i="12"/>
  <c r="P105" i="12"/>
  <c r="P70" i="12"/>
  <c r="Q64" i="12"/>
  <c r="Q180" i="12"/>
  <c r="S70" i="12"/>
  <c r="P180" i="12"/>
  <c r="P30" i="12"/>
  <c r="T24" i="12"/>
  <c r="P11" i="12"/>
  <c r="T178" i="12"/>
  <c r="S79" i="12"/>
  <c r="T120" i="12"/>
  <c r="S64" i="12"/>
  <c r="T162" i="12"/>
  <c r="Q125" i="12"/>
  <c r="S78" i="12"/>
  <c r="T144" i="12"/>
  <c r="S117" i="12"/>
  <c r="T117" i="12"/>
  <c r="S151" i="12"/>
  <c r="Q140" i="12"/>
  <c r="Q17" i="12"/>
  <c r="S66" i="12"/>
  <c r="T78" i="12"/>
  <c r="Q178" i="12"/>
  <c r="T92" i="12"/>
  <c r="Q97" i="12"/>
  <c r="T140" i="12"/>
  <c r="T177" i="12"/>
  <c r="Q11" i="12"/>
  <c r="T25" i="12"/>
  <c r="T121" i="12"/>
  <c r="T105" i="12"/>
  <c r="S81" i="12"/>
  <c r="T125" i="12"/>
  <c r="Q154" i="12"/>
  <c r="T18" i="12"/>
  <c r="T113" i="12"/>
  <c r="P163" i="12"/>
  <c r="S76" i="12"/>
  <c r="Q177" i="12"/>
  <c r="P97" i="12"/>
  <c r="Q28" i="12"/>
  <c r="P28" i="12"/>
  <c r="P108" i="12"/>
  <c r="T161" i="12"/>
  <c r="P151" i="12"/>
  <c r="Q155" i="12"/>
  <c r="P116" i="12"/>
  <c r="S153" i="12"/>
  <c r="S74" i="12"/>
  <c r="Q90" i="12"/>
  <c r="S154" i="12"/>
  <c r="T155" i="12"/>
  <c r="S143" i="12"/>
  <c r="T128" i="12"/>
  <c r="S92" i="12"/>
  <c r="P101" i="12"/>
  <c r="Q119" i="12"/>
  <c r="T57" i="12"/>
  <c r="Q151" i="12"/>
  <c r="P152" i="12"/>
  <c r="S90" i="12"/>
  <c r="P144" i="12"/>
  <c r="S11" i="12"/>
  <c r="S155" i="12"/>
  <c r="S43" i="12"/>
  <c r="T97" i="12"/>
  <c r="T11" i="12"/>
  <c r="T153" i="12"/>
  <c r="P5" i="12"/>
  <c r="S41" i="12"/>
  <c r="T163" i="12"/>
  <c r="Q126" i="12"/>
  <c r="P161" i="12"/>
  <c r="Q57" i="12"/>
  <c r="S166" i="12"/>
  <c r="S162" i="12"/>
  <c r="P43" i="12"/>
  <c r="S57" i="12"/>
  <c r="T17" i="12"/>
  <c r="Q166" i="12"/>
  <c r="Q26" i="12"/>
  <c r="Q135" i="9" l="1"/>
  <c r="N58" i="9"/>
  <c r="Q170" i="9"/>
  <c r="Q174" i="9"/>
  <c r="N138" i="9"/>
  <c r="N124" i="9"/>
  <c r="N153" i="9"/>
  <c r="Q97" i="9"/>
  <c r="N31" i="9"/>
  <c r="Q13" i="9"/>
  <c r="Q58" i="9"/>
  <c r="Q116" i="12"/>
  <c r="Q126" i="9"/>
  <c r="Q142" i="9"/>
  <c r="T126" i="12"/>
  <c r="T66" i="12"/>
  <c r="T30" i="12"/>
  <c r="Q25" i="12"/>
  <c r="Q75" i="12"/>
  <c r="N167" i="9"/>
  <c r="N92" i="9"/>
  <c r="N51" i="9"/>
  <c r="N163" i="9"/>
  <c r="T90" i="12"/>
  <c r="T151" i="12"/>
  <c r="T131" i="12"/>
  <c r="T152" i="12"/>
  <c r="N95" i="9"/>
  <c r="N128" i="9"/>
  <c r="Q33" i="9"/>
  <c r="Q131" i="9"/>
  <c r="Q8" i="9"/>
  <c r="N33" i="9"/>
  <c r="N183" i="9"/>
  <c r="N152" i="9"/>
  <c r="N68" i="9"/>
  <c r="N13" i="9"/>
  <c r="N170" i="9"/>
  <c r="P128" i="12"/>
  <c r="Q101" i="12"/>
  <c r="P149" i="12"/>
  <c r="T81" i="12"/>
  <c r="Q41" i="12"/>
  <c r="S108" i="12"/>
  <c r="Q117" i="12"/>
  <c r="P92" i="12"/>
  <c r="N144" i="9"/>
  <c r="N174" i="9"/>
  <c r="N35" i="9"/>
  <c r="Q125" i="9"/>
  <c r="Q140" i="9"/>
  <c r="Q47" i="9"/>
  <c r="Q120" i="9"/>
  <c r="Q56" i="9"/>
  <c r="Q167" i="9"/>
  <c r="Q26" i="9"/>
  <c r="Q30" i="9"/>
  <c r="M184" i="9"/>
  <c r="S177" i="12"/>
  <c r="Q129" i="9"/>
  <c r="S121" i="12"/>
  <c r="Q144" i="12"/>
  <c r="P25" i="12"/>
  <c r="Q43" i="12"/>
  <c r="N146" i="9"/>
  <c r="Q4" i="12"/>
  <c r="Q153" i="9"/>
  <c r="Q156" i="9"/>
  <c r="Q146" i="9"/>
  <c r="T4" i="12"/>
  <c r="P154" i="12"/>
  <c r="Q47" i="12"/>
  <c r="N106" i="9"/>
  <c r="L112" i="9"/>
  <c r="P155" i="12"/>
  <c r="N156" i="9"/>
  <c r="S120" i="12"/>
  <c r="T108" i="12"/>
  <c r="Q121" i="12"/>
  <c r="S105" i="12"/>
  <c r="T154" i="12"/>
  <c r="Q108" i="12"/>
  <c r="P119" i="12"/>
  <c r="N67" i="9"/>
  <c r="N81" i="9"/>
  <c r="P178" i="12"/>
  <c r="N131" i="9"/>
  <c r="N8" i="9"/>
  <c r="P64" i="12"/>
  <c r="Q163" i="12"/>
  <c r="Q5" i="12"/>
  <c r="N34" i="9"/>
  <c r="Q124" i="9"/>
  <c r="Q183" i="9"/>
  <c r="Q152" i="9"/>
  <c r="S47" i="12"/>
  <c r="T101" i="12"/>
  <c r="Q95" i="9"/>
  <c r="T28" i="12"/>
  <c r="N11" i="9"/>
  <c r="T47" i="12"/>
  <c r="S125" i="12"/>
  <c r="Q158" i="9"/>
  <c r="S116" i="12"/>
  <c r="P162" i="12"/>
  <c r="P69" i="12"/>
  <c r="P4" i="12"/>
  <c r="Q74" i="12"/>
  <c r="T5" i="12"/>
  <c r="S18" i="12"/>
  <c r="N125" i="9"/>
  <c r="N140" i="9"/>
  <c r="N120" i="9"/>
  <c r="P66" i="12"/>
  <c r="N99" i="9"/>
  <c r="N86" i="9"/>
  <c r="N158" i="9"/>
  <c r="N101" i="9"/>
  <c r="Q138" i="9"/>
  <c r="Q67" i="9"/>
  <c r="Q81" i="9"/>
  <c r="Q11" i="9"/>
  <c r="Q99" i="9"/>
  <c r="Q144" i="9"/>
  <c r="T64" i="12"/>
  <c r="Q31" i="9"/>
  <c r="T116" i="12"/>
  <c r="P184" i="9"/>
  <c r="S75" i="12"/>
  <c r="Q128" i="12"/>
  <c r="P57" i="12"/>
  <c r="Q113" i="12"/>
  <c r="Q106" i="9"/>
  <c r="Q30" i="12"/>
  <c r="N47" i="9"/>
  <c r="N56" i="9"/>
  <c r="N26" i="9"/>
  <c r="N166" i="9"/>
  <c r="N117" i="9"/>
  <c r="P75" i="12"/>
  <c r="N79" i="9"/>
  <c r="Q86" i="9"/>
  <c r="Q166" i="9"/>
  <c r="S69" i="12"/>
  <c r="Q54" i="9"/>
  <c r="Q85" i="9"/>
  <c r="Q79" i="9"/>
  <c r="P99" i="12"/>
  <c r="P17" i="12"/>
  <c r="Q161" i="12"/>
  <c r="P117" i="12"/>
  <c r="S26" i="12"/>
  <c r="P140" i="12"/>
  <c r="N143" i="9"/>
  <c r="P120" i="12"/>
  <c r="S5" i="12"/>
  <c r="P126" i="12"/>
  <c r="Q120" i="12"/>
  <c r="T119" i="12"/>
  <c r="T99" i="12"/>
  <c r="S144" i="12"/>
  <c r="P90" i="12"/>
  <c r="S140" i="12"/>
  <c r="P112" i="12"/>
  <c r="Q105" i="12"/>
  <c r="M112" i="9"/>
  <c r="P121" i="12"/>
  <c r="N126" i="9"/>
  <c r="N142" i="9"/>
  <c r="N127" i="9"/>
  <c r="N110" i="9"/>
  <c r="N54" i="9"/>
  <c r="P113" i="12"/>
  <c r="N135" i="9"/>
  <c r="N85" i="9"/>
  <c r="S99" i="12"/>
  <c r="S111" i="12" s="1"/>
  <c r="L111" i="12" s="1"/>
  <c r="Q92" i="9"/>
  <c r="S17" i="12"/>
  <c r="Q51" i="9"/>
  <c r="Q110" i="9"/>
  <c r="Q34" i="9"/>
  <c r="S126" i="12"/>
  <c r="Q128" i="9"/>
  <c r="P177" i="12"/>
  <c r="Q131" i="12"/>
  <c r="P131" i="12"/>
  <c r="P142" i="12"/>
  <c r="Q78" i="12"/>
  <c r="P78" i="12"/>
  <c r="Q162" i="12"/>
  <c r="P18" i="12"/>
  <c r="Q18" i="12"/>
  <c r="T149" i="12"/>
  <c r="S149" i="12"/>
  <c r="T26" i="12"/>
  <c r="Q104" i="12"/>
  <c r="P81" i="12"/>
  <c r="Q81" i="12"/>
  <c r="P47" i="12"/>
  <c r="Q69" i="12"/>
  <c r="Q142" i="12"/>
  <c r="M90" i="9" l="1"/>
  <c r="M185" i="9" s="1"/>
  <c r="T183" i="12"/>
  <c r="M183" i="12" s="1"/>
  <c r="S183" i="12"/>
  <c r="L183" i="12" s="1"/>
  <c r="T111" i="12"/>
  <c r="M111" i="12" s="1"/>
  <c r="P112" i="9"/>
  <c r="N30" i="9"/>
  <c r="N90" i="9" s="1"/>
  <c r="Q183" i="12"/>
  <c r="H183" i="12" s="1"/>
  <c r="Q111" i="12"/>
  <c r="H111" i="12" s="1"/>
  <c r="S89" i="12"/>
  <c r="L89" i="12" s="1"/>
  <c r="N97" i="9"/>
  <c r="N112" i="9" s="1"/>
  <c r="Q68" i="9"/>
  <c r="L90" i="9"/>
  <c r="P183" i="12"/>
  <c r="G183" i="12" s="1"/>
  <c r="L184" i="9"/>
  <c r="Q117" i="9"/>
  <c r="N184" i="9"/>
  <c r="P111" i="12"/>
  <c r="G111" i="12" s="1"/>
  <c r="P90" i="9"/>
  <c r="O90" i="9"/>
  <c r="O112" i="9"/>
  <c r="Q90" i="9"/>
  <c r="Q127" i="9"/>
  <c r="O184" i="9"/>
  <c r="Q89" i="12"/>
  <c r="H89" i="12" s="1"/>
  <c r="Q112" i="9"/>
  <c r="P89" i="12"/>
  <c r="G89" i="12" s="1"/>
  <c r="T89" i="12"/>
  <c r="M89" i="12" s="1"/>
  <c r="S184" i="12" l="1"/>
  <c r="L184" i="12" s="1"/>
  <c r="T184" i="12"/>
  <c r="M184" i="12" s="1"/>
  <c r="P185" i="9"/>
  <c r="L185" i="9"/>
  <c r="N185" i="9"/>
  <c r="Q184" i="12"/>
  <c r="H184" i="12" s="1"/>
  <c r="Q184" i="9"/>
  <c r="Q185" i="9" s="1"/>
  <c r="O185" i="9"/>
  <c r="P184" i="12"/>
  <c r="G184" i="12" s="1"/>
</calcChain>
</file>

<file path=xl/sharedStrings.xml><?xml version="1.0" encoding="utf-8"?>
<sst xmlns="http://schemas.openxmlformats.org/spreadsheetml/2006/main" count="1958" uniqueCount="711">
  <si>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</si>
  <si>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</si>
  <si>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</si>
  <si>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</si>
  <si>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</si>
  <si>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</si>
  <si>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</si>
  <si>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</si>
  <si>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</si>
  <si>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</si>
  <si>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</si>
  <si>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</si>
  <si>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</si>
  <si>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</si>
  <si>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</si>
  <si>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</si>
  <si>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</si>
  <si>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</si>
  <si>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</si>
  <si>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</si>
  <si>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</si>
  <si>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</si>
  <si>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</si>
  <si>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</si>
  <si>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</si>
  <si>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</si>
  <si>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</si>
  <si>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</si>
  <si>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</si>
  <si>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</si>
  <si>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</si>
  <si>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</si>
  <si>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</si>
  <si>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</si>
  <si>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</si>
  <si>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</si>
  <si>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</si>
  <si>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</si>
  <si>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</si>
  <si>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</si>
  <si>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</si>
  <si>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</si>
  <si>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</si>
  <si>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</si>
  <si>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</si>
  <si>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</si>
  <si>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</si>
  <si>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</si>
  <si>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</si>
  <si>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</si>
  <si>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</si>
  <si>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</si>
  <si>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</si>
  <si>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</si>
  <si>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</si>
  <si>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</si>
  <si>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</si>
  <si>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</si>
  <si>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</si>
  <si>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</si>
  <si>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</si>
  <si>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</si>
  <si>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</si>
  <si>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</si>
  <si>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</si>
  <si>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</si>
  <si>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</si>
  <si>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</si>
  <si>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</si>
  <si>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</si>
  <si>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</si>
  <si>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</si>
  <si>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</si>
  <si>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</si>
  <si>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</si>
  <si>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</si>
  <si>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</si>
  <si>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</si>
  <si>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</si>
  <si>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</si>
  <si>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</si>
  <si>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</si>
  <si>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</si>
  <si>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</si>
  <si>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</si>
  <si>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</si>
  <si>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</si>
  <si>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</si>
  <si>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</si>
  <si>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</si>
  <si>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</si>
  <si>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</si>
  <si>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</si>
  <si>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</si>
  <si>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</si>
  <si>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</si>
  <si>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</si>
  <si>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</si>
  <si>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</si>
  <si>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</si>
  <si>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</si>
  <si>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</si>
  <si>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</si>
  <si>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</si>
  <si>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</si>
  <si>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</si>
  <si>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</si>
  <si>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</si>
  <si>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</si>
  <si>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</si>
  <si>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</si>
  <si>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</si>
  <si>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</si>
  <si>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</si>
  <si>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</si>
  <si>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</si>
  <si>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</si>
  <si>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</si>
  <si>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</si>
  <si>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</si>
  <si>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</si>
  <si>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</si>
  <si>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</si>
  <si>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</si>
  <si>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</si>
  <si>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</si>
  <si>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</si>
  <si>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</si>
  <si>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</si>
  <si>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</si>
  <si>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</si>
  <si>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</si>
  <si>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</si>
  <si>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</si>
  <si>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</si>
  <si>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</si>
  <si>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</si>
  <si>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</si>
  <si>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</si>
  <si>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</si>
  <si>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</si>
  <si>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</si>
  <si>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</si>
  <si>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</si>
  <si>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</si>
  <si>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</si>
  <si>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</si>
  <si>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</si>
  <si>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</si>
  <si>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</si>
  <si>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</si>
  <si>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</si>
  <si>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</si>
  <si>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</si>
  <si>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</si>
  <si>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</si>
  <si>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</si>
  <si>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</si>
  <si>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</si>
  <si>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</si>
  <si>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</si>
  <si>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</si>
  <si>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</si>
  <si>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</si>
  <si>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</si>
  <si>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</si>
  <si>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</si>
  <si>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</si>
  <si>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</si>
  <si>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</si>
  <si>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</si>
  <si>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</si>
  <si>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</si>
  <si>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</si>
  <si>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</si>
  <si>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</si>
  <si>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</si>
  <si>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</si>
  <si>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</si>
  <si>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</si>
  <si>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</si>
  <si>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</si>
  <si>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</si>
  <si>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</si>
  <si>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</si>
  <si>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</si>
  <si>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</si>
  <si>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</si>
  <si>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</si>
  <si>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</si>
  <si>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</si>
  <si>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</si>
  <si>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</si>
  <si>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</si>
  <si>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</si>
  <si>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</si>
  <si>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</si>
  <si>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</si>
  <si>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</si>
  <si>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</si>
  <si>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</si>
  <si>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</si>
  <si>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</si>
  <si>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</si>
  <si>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</si>
  <si>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</si>
  <si>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</si>
  <si>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</si>
  <si>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</si>
  <si>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</si>
  <si>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</si>
  <si>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</si>
  <si>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</si>
  <si>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</si>
  <si>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</si>
  <si>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</si>
  <si>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</si>
  <si>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</si>
  <si>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</si>
  <si>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</si>
  <si>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</si>
  <si>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</si>
  <si>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</si>
  <si>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</si>
  <si>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</si>
  <si>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</si>
  <si>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</si>
  <si>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</si>
  <si>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</si>
  <si>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</si>
  <si>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</si>
  <si>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</si>
  <si>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</si>
  <si>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</si>
  <si>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</si>
  <si>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</si>
  <si>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</si>
  <si>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</si>
  <si>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</si>
  <si>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</si>
  <si>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</si>
  <si>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</si>
  <si>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</si>
  <si>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</si>
  <si>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</si>
  <si>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</si>
  <si>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</si>
  <si>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</si>
  <si>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</si>
  <si>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</si>
  <si>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</si>
  <si>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</si>
  <si>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</si>
  <si>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</si>
  <si>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</si>
  <si>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</si>
  <si>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</si>
  <si>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</si>
  <si>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</si>
  <si>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</si>
  <si>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</si>
  <si>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</si>
  <si>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</si>
  <si>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</si>
  <si>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</si>
  <si>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</si>
  <si>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</si>
  <si>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</si>
  <si>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</si>
  <si>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</si>
  <si>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</si>
  <si>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</si>
  <si>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</si>
  <si>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</si>
  <si>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</si>
  <si>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</si>
  <si>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</si>
  <si>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</si>
  <si>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</si>
  <si>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</si>
  <si>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</si>
  <si>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</si>
  <si>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</si>
  <si>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</si>
  <si>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</si>
  <si>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</si>
  <si>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</si>
  <si>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</si>
  <si>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</si>
  <si>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</si>
  <si>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</si>
  <si>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</si>
  <si>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</si>
  <si>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</si>
  <si>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</si>
  <si>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</si>
  <si>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</si>
  <si>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</si>
  <si>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</si>
  <si>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</si>
  <si>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</si>
  <si>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</si>
  <si>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</si>
  <si>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</si>
  <si>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</si>
  <si>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</si>
  <si>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</si>
  <si>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</si>
  <si>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</si>
  <si>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</si>
  <si>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</si>
  <si>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</si>
  <si>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</si>
  <si>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</si>
  <si>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</si>
  <si>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</si>
  <si>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</si>
  <si>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</si>
  <si>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</si>
  <si>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</si>
  <si>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</si>
  <si>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</si>
  <si>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</si>
  <si>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</si>
  <si>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</si>
  <si>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</si>
  <si>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</si>
  <si>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</si>
  <si>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</si>
  <si>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</si>
  <si>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</si>
  <si>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</si>
  <si>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</si>
  <si>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</si>
  <si>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</si>
  <si>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</si>
  <si>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</si>
  <si>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</si>
  <si>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</si>
  <si>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</si>
  <si>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</si>
  <si>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</si>
  <si>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</si>
  <si>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</si>
  <si>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</si>
  <si>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</si>
  <si>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</si>
  <si>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</si>
  <si>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</si>
  <si>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</si>
  <si>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</si>
  <si>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</si>
  <si>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</si>
  <si>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</si>
  <si>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</si>
  <si>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</si>
  <si>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</si>
  <si>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</si>
  <si>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</si>
  <si>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</si>
  <si>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</si>
  <si>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</si>
  <si>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</si>
  <si>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</si>
  <si>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</si>
  <si>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</si>
  <si>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</si>
  <si>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</si>
  <si>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</si>
  <si>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</si>
  <si>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</si>
  <si>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</si>
  <si>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</si>
  <si>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</si>
  <si>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</si>
  <si>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</si>
  <si>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</si>
  <si>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</si>
  <si>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</si>
  <si>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</si>
  <si>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</si>
  <si>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</si>
  <si>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</si>
  <si>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</si>
  <si>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</si>
  <si>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</si>
  <si>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</si>
  <si>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</si>
  <si>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</si>
  <si>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</si>
  <si>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</si>
  <si>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</si>
  <si>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</si>
  <si>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</si>
  <si>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</si>
  <si>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</si>
  <si>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</si>
  <si>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</si>
  <si>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</si>
  <si>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</si>
  <si>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</si>
  <si>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</si>
  <si>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</si>
  <si>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</si>
  <si>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</si>
  <si>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</si>
  <si>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</si>
  <si>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</si>
  <si>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</si>
  <si>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</si>
  <si>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</si>
  <si>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</si>
  <si>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</si>
  <si>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</si>
  <si>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</si>
  <si>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</si>
  <si>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</si>
  <si>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</si>
  <si>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</si>
  <si>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</si>
  <si>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</si>
  <si>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</si>
  <si>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</si>
  <si>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</si>
  <si>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</si>
  <si>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</si>
  <si>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</si>
  <si>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</si>
  <si>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</si>
  <si>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</si>
  <si>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</si>
  <si>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</si>
  <si>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</si>
  <si>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</si>
  <si>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</si>
  <si>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</si>
  <si>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</si>
  <si>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</si>
  <si>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</si>
  <si>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</si>
  <si>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</si>
  <si>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</si>
  <si>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</si>
  <si>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</si>
  <si>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</si>
  <si>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</si>
  <si>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</si>
  <si>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</si>
  <si>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</si>
  <si>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</si>
  <si>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</si>
  <si>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</si>
  <si>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</si>
  <si>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</si>
  <si>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</si>
  <si>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</si>
  <si>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</si>
  <si>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</si>
  <si>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</si>
  <si>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</si>
  <si>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</si>
  <si>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</si>
  <si>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</si>
  <si>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</si>
  <si>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</si>
  <si>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</si>
  <si>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</si>
  <si>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</si>
  <si>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</si>
  <si>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</si>
  <si>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</si>
  <si>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</si>
  <si>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</si>
  <si>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</si>
  <si>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</si>
  <si>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</si>
  <si>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</si>
  <si>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</si>
  <si>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</si>
  <si>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</si>
  <si>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</si>
  <si>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</si>
  <si>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</si>
  <si>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</si>
  <si>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</si>
  <si>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</si>
  <si>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</si>
  <si>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</si>
  <si>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</si>
  <si>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</si>
  <si>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</si>
  <si>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</si>
  <si>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</si>
  <si>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</si>
  <si>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</si>
  <si>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</si>
  <si>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</si>
  <si>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</si>
  <si>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</si>
  <si>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</si>
  <si>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</si>
  <si>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</si>
  <si>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</si>
  <si>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</si>
  <si>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</si>
  <si>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</si>
  <si>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</si>
  <si>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</si>
  <si>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</si>
  <si>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</si>
  <si>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</si>
  <si>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</si>
  <si>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</si>
  <si>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</si>
  <si>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</si>
  <si>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</si>
  <si>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</si>
  <si>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</si>
  <si>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</si>
  <si>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</si>
  <si>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</si>
  <si>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</si>
  <si>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</si>
  <si>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</si>
  <si>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</si>
  <si>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</si>
  <si>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</si>
  <si>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</si>
  <si>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</si>
  <si>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</si>
  <si>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</si>
  <si>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</si>
  <si>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</si>
  <si>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</si>
  <si>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</si>
  <si>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</si>
  <si>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</si>
  <si>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</si>
  <si>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</si>
  <si>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</si>
  <si>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</si>
  <si>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</si>
  <si>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</si>
  <si>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</si>
  <si>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</si>
  <si>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</si>
  <si>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</si>
  <si>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</si>
  <si>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</si>
  <si>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</si>
  <si>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</si>
  <si>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</si>
  <si>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</si>
  <si>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</si>
  <si>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</si>
  <si>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</si>
  <si>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</si>
  <si>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</si>
  <si>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</si>
  <si>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</si>
  <si>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</si>
  <si>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</si>
  <si>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</si>
  <si>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</si>
  <si>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</si>
  <si>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</si>
  <si>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</si>
  <si>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</si>
  <si>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</si>
  <si>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</si>
  <si>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</si>
  <si>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</si>
  <si>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</si>
  <si>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</si>
  <si>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</si>
  <si>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</si>
  <si>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</si>
  <si>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</si>
  <si>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</si>
  <si>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</si>
  <si>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</si>
  <si>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</si>
  <si>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</si>
  <si>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</si>
  <si>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</si>
  <si>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</si>
  <si>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</si>
  <si>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</si>
  <si>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</si>
  <si>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</si>
  <si>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</si>
  <si>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</si>
  <si>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</si>
  <si>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</si>
  <si>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</si>
  <si>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</si>
  <si>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</si>
  <si>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</si>
  <si>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</si>
  <si>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</si>
  <si>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</si>
  <si>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</si>
  <si>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</si>
  <si>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</si>
  <si>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</si>
  <si>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</si>
  <si>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</si>
  <si>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</si>
  <si>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</si>
  <si>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</si>
  <si>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</si>
  <si>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</si>
  <si>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</si>
  <si>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</si>
  <si>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</si>
  <si>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</si>
  <si>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</si>
  <si>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</si>
  <si>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</si>
  <si>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</si>
  <si>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</si>
  <si>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</si>
  <si>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</si>
  <si>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</si>
  <si>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</si>
  <si>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</si>
  <si>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</si>
  <si>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</si>
  <si>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</si>
  <si>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</si>
  <si>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</si>
  <si>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</si>
  <si>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1399/04/04</t>
  </si>
  <si>
    <t>سبدگردان اقتصاد بیدار</t>
  </si>
  <si>
    <t>سبدگردان اعتبار</t>
  </si>
  <si>
    <t>1399/06/27</t>
  </si>
  <si>
    <t>مشاور سرمایه‌گذاری فراز ایده نوآفرین تک</t>
  </si>
  <si>
    <t>1399/06/02</t>
  </si>
  <si>
    <t>سبدگردان کورش</t>
  </si>
  <si>
    <t>1399/07/16</t>
  </si>
  <si>
    <t>1399/07/21</t>
  </si>
  <si>
    <t>اختصاصی بازارگردانی نهایت اندیش اقتصاد بیدار*</t>
  </si>
  <si>
    <t>اختصاصی بازارگردانی توازن کورش*</t>
  </si>
  <si>
    <t>جسورانه پارتیان</t>
  </si>
  <si>
    <t>پردازش اطلاعات مالی پارت</t>
  </si>
  <si>
    <t>1399/06/05</t>
  </si>
  <si>
    <t>الماس کوروش</t>
  </si>
  <si>
    <t>سبدگردان کوروش</t>
  </si>
  <si>
    <t>1399/06/08</t>
  </si>
  <si>
    <t>سرمایه‌گذاری صبا تامین</t>
  </si>
  <si>
    <t>کارگزاری بانک سپه</t>
  </si>
  <si>
    <t>1399/07/30</t>
  </si>
  <si>
    <t>پیشگامان سرمایه نوآفرین</t>
  </si>
  <si>
    <t>زمرد نو ویرا ذوب آهن</t>
  </si>
  <si>
    <t>یاقوت آگاه</t>
  </si>
  <si>
    <t>سپر سرمایه بیدار</t>
  </si>
  <si>
    <t>اعتبار آفرين ايرانيان</t>
  </si>
  <si>
    <t>مشترک مانا الگوریتم</t>
  </si>
  <si>
    <t>آهنگ سهام کیان</t>
  </si>
  <si>
    <t>اعتبار سهام ایرانیان</t>
  </si>
  <si>
    <t>واسطه گری مالی یکم</t>
  </si>
  <si>
    <t>مديريت ثروت صندوق بازنشستگي کشوري</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</si>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</sst>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9"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60">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2"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1" xfId="0" applyFont="1" applyFill="1" applyBorder="1" applyAlignment="1">
      <alignment horizontal="center" vertical="center"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6"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59" fillId="8" borderId="2" xfId="0" applyFont="1" applyFill="1" applyBorder="1" applyAlignment="1">
      <alignment horizontal="right" vertical="center" readingOrder="2"/>
    </xf>
    <xf numFmtId="0" fontId="59" fillId="8" borderId="4"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33">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8"/>
  <sheetViews>
    <sheetView rightToLeft="1" tabSelected="1" view="pageBreakPreview" zoomScale="25" zoomScaleNormal="48" zoomScaleSheetLayoutView="25" workbookViewId="0">
      <pane xSplit="5" ySplit="4" topLeftCell="F5" activePane="bottomRight" state="frozen"/>
      <selection pane="topRight" activeCell="F1" sqref="F1"/>
      <selection pane="bottomLeft" activeCell="A4" sqref="A4"/>
      <selection pane="bottomRight" activeCell="G17" sqref="G17"/>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10.7109375" style="37" bestFit="1" customWidth="1"/>
    <col min="5" max="5" width="47.42578125" style="39" customWidth="1"/>
    <col min="6" max="6" width="44.85546875" style="39" bestFit="1"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71" customWidth="1"/>
    <col min="13" max="13" width="46.4257812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6.7109375" style="43" customWidth="1"/>
    <col min="20" max="20" width="26.140625" style="43" customWidth="1"/>
    <col min="21" max="21" width="27.7109375" style="43" customWidth="1"/>
    <col min="22" max="22" width="25.85546875" style="37" customWidth="1"/>
    <col min="23" max="23" width="34.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16" hidden="1" customWidth="1"/>
    <col min="35" max="35" width="42.28515625" style="37" hidden="1" customWidth="1"/>
    <col min="36" max="37" width="42.28515625" style="37" customWidth="1"/>
    <col min="38" max="16384" width="42.28515625" style="37"/>
  </cols>
  <sheetData>
    <row r="1" spans="1:36" s="6" customFormat="1" ht="73.5" customHeight="1" x14ac:dyDescent="0.25">
      <c r="C1" s="128"/>
      <c r="D1" s="392" t="s">
        <v>593</v>
      </c>
      <c r="E1" s="392"/>
      <c r="F1" s="392"/>
      <c r="G1" s="392"/>
      <c r="H1" s="392"/>
      <c r="I1" s="392"/>
      <c r="J1" s="392"/>
      <c r="K1" s="392"/>
      <c r="L1" s="194" t="s">
        <v>651</v>
      </c>
      <c r="M1" s="195" t="s">
        <v>310</v>
      </c>
      <c r="N1" s="196"/>
      <c r="O1" s="126"/>
      <c r="P1" s="127"/>
      <c r="Q1" s="127"/>
      <c r="R1" s="127"/>
      <c r="S1" s="126"/>
      <c r="T1" s="126"/>
      <c r="U1" s="126"/>
      <c r="V1" s="126"/>
      <c r="W1" s="126"/>
      <c r="X1" s="124"/>
      <c r="Y1" s="88"/>
      <c r="Z1" s="75"/>
      <c r="AA1" s="76"/>
      <c r="AB1" s="77"/>
      <c r="AF1" s="212"/>
      <c r="AG1" s="212"/>
      <c r="AH1" s="212"/>
    </row>
    <row r="2" spans="1:36" s="6" customFormat="1" ht="59.25" hidden="1" x14ac:dyDescent="0.25">
      <c r="C2" s="128"/>
      <c r="D2" s="166"/>
      <c r="E2" s="166"/>
      <c r="F2" s="166"/>
      <c r="G2" s="166"/>
      <c r="H2" s="166"/>
      <c r="I2" s="166"/>
      <c r="J2" s="166"/>
      <c r="K2" s="166"/>
      <c r="L2" s="167"/>
      <c r="M2" s="165"/>
      <c r="N2" s="126"/>
      <c r="O2" s="126"/>
      <c r="P2" s="127"/>
      <c r="Q2" s="127"/>
      <c r="R2" s="127"/>
      <c r="S2" s="126"/>
      <c r="T2" s="126"/>
      <c r="U2" s="126"/>
      <c r="V2" s="126"/>
      <c r="W2" s="126"/>
      <c r="X2" s="124"/>
      <c r="Y2" s="88"/>
      <c r="Z2" s="75"/>
      <c r="AA2" s="76"/>
      <c r="AB2" s="77"/>
      <c r="AF2" s="212"/>
      <c r="AG2" s="212"/>
      <c r="AH2" s="212"/>
    </row>
    <row r="3" spans="1:36" s="58" customFormat="1" ht="47.25" customHeight="1" x14ac:dyDescent="0.25">
      <c r="C3" s="399" t="s">
        <v>162</v>
      </c>
      <c r="D3" s="393" t="s">
        <v>48</v>
      </c>
      <c r="E3" s="394" t="s">
        <v>1</v>
      </c>
      <c r="F3" s="394" t="s">
        <v>2</v>
      </c>
      <c r="G3" s="397" t="s">
        <v>3</v>
      </c>
      <c r="H3" s="395" t="s">
        <v>337</v>
      </c>
      <c r="I3" s="138" t="s">
        <v>256</v>
      </c>
      <c r="J3" s="139" t="s">
        <v>256</v>
      </c>
      <c r="K3" s="396" t="s">
        <v>4</v>
      </c>
      <c r="L3" s="404" t="s">
        <v>576</v>
      </c>
      <c r="M3" s="394" t="s">
        <v>6</v>
      </c>
      <c r="N3" s="394" t="s">
        <v>7</v>
      </c>
      <c r="O3" s="394" t="s">
        <v>8</v>
      </c>
      <c r="P3" s="403" t="s">
        <v>9</v>
      </c>
      <c r="Q3" s="403" t="s">
        <v>42</v>
      </c>
      <c r="R3" s="403" t="s">
        <v>238</v>
      </c>
      <c r="S3" s="402" t="s">
        <v>10</v>
      </c>
      <c r="T3" s="402" t="s">
        <v>11</v>
      </c>
      <c r="U3" s="402" t="s">
        <v>12</v>
      </c>
      <c r="V3" s="402" t="s">
        <v>13</v>
      </c>
      <c r="W3" s="402" t="s">
        <v>14</v>
      </c>
      <c r="X3" s="78"/>
      <c r="Y3" s="79"/>
      <c r="Z3" s="80"/>
      <c r="AA3" s="81"/>
      <c r="AB3" s="77"/>
      <c r="AF3" s="213"/>
      <c r="AG3" s="213"/>
      <c r="AH3" s="213"/>
    </row>
    <row r="4" spans="1:36" s="7" customFormat="1" ht="47.25" customHeight="1" x14ac:dyDescent="0.25">
      <c r="C4" s="400"/>
      <c r="D4" s="393"/>
      <c r="E4" s="394"/>
      <c r="F4" s="394"/>
      <c r="G4" s="398"/>
      <c r="H4" s="394"/>
      <c r="I4" s="137" t="s">
        <v>594</v>
      </c>
      <c r="J4" s="125" t="s">
        <v>651</v>
      </c>
      <c r="K4" s="394"/>
      <c r="L4" s="404"/>
      <c r="M4" s="394"/>
      <c r="N4" s="394"/>
      <c r="O4" s="394"/>
      <c r="P4" s="403"/>
      <c r="Q4" s="403"/>
      <c r="R4" s="403"/>
      <c r="S4" s="402"/>
      <c r="T4" s="402"/>
      <c r="U4" s="402"/>
      <c r="V4" s="402"/>
      <c r="W4" s="402"/>
      <c r="X4" s="73" t="s">
        <v>185</v>
      </c>
      <c r="Y4" s="74" t="s">
        <v>186</v>
      </c>
      <c r="Z4" s="73" t="s">
        <v>231</v>
      </c>
      <c r="AA4" s="82" t="s">
        <v>264</v>
      </c>
      <c r="AB4" s="77" t="s">
        <v>265</v>
      </c>
      <c r="AC4" s="77" t="s">
        <v>285</v>
      </c>
      <c r="AD4" s="77" t="s">
        <v>303</v>
      </c>
      <c r="AE4" s="77" t="s">
        <v>304</v>
      </c>
      <c r="AF4" s="214" t="s">
        <v>332</v>
      </c>
      <c r="AG4" s="214" t="s">
        <v>333</v>
      </c>
      <c r="AH4" s="214" t="s">
        <v>334</v>
      </c>
    </row>
    <row r="5" spans="1:36" s="5" customFormat="1" x14ac:dyDescent="1.25">
      <c r="A5" s="83">
        <v>7</v>
      </c>
      <c r="B5" s="68">
        <v>10581</v>
      </c>
      <c r="C5" s="83">
        <v>7</v>
      </c>
      <c r="D5" s="16">
        <v>1</v>
      </c>
      <c r="E5" s="68" t="s">
        <v>413</v>
      </c>
      <c r="F5" s="10" t="s">
        <v>15</v>
      </c>
      <c r="G5" s="10" t="s">
        <v>319</v>
      </c>
      <c r="H5" s="11">
        <v>17</v>
      </c>
      <c r="I5" s="12">
        <v>16756307.301031001</v>
      </c>
      <c r="J5" s="12">
        <v>27754013.967966001</v>
      </c>
      <c r="K5" s="12" t="s">
        <v>72</v>
      </c>
      <c r="L5" s="168">
        <v>160.9</v>
      </c>
      <c r="M5" s="54">
        <v>24071626</v>
      </c>
      <c r="N5" s="54">
        <v>50000000</v>
      </c>
      <c r="O5" s="54">
        <v>1152976</v>
      </c>
      <c r="P5" s="200">
        <v>1.42</v>
      </c>
      <c r="Q5" s="200">
        <v>4.17</v>
      </c>
      <c r="R5" s="200">
        <v>39.46</v>
      </c>
      <c r="S5" s="53">
        <v>6918</v>
      </c>
      <c r="T5" s="53">
        <v>58</v>
      </c>
      <c r="U5" s="53">
        <v>51</v>
      </c>
      <c r="V5" s="53">
        <v>42</v>
      </c>
      <c r="W5" s="12">
        <f>S5+U5</f>
        <v>6969</v>
      </c>
      <c r="X5" s="84">
        <f t="shared" ref="X5:X36" si="0">T5*J5/$J$90</f>
        <v>0.63796453698498501</v>
      </c>
      <c r="Y5" s="85">
        <f t="shared" ref="Y5:Y36" si="1">T5*J5/$J$185</f>
        <v>0.52525575355046084</v>
      </c>
      <c r="Z5" s="86">
        <v>10581</v>
      </c>
      <c r="AA5" s="77">
        <f t="shared" ref="AA5:AA37" si="2">IF(M5&gt;N5,1,0)</f>
        <v>0</v>
      </c>
      <c r="AB5" s="77">
        <f>IF(W5=0,1,0)</f>
        <v>0</v>
      </c>
      <c r="AC5" s="149">
        <f>IF((T5+V5)=100,0,1)</f>
        <v>0</v>
      </c>
      <c r="AD5" s="149">
        <f t="shared" ref="AD5:AD37" si="3">IF(J5=0,1,0)</f>
        <v>0</v>
      </c>
      <c r="AE5" s="149">
        <f t="shared" ref="AE5:AE37" si="4">IF(M5=0,1,0)</f>
        <v>0</v>
      </c>
      <c r="AF5" s="215">
        <f t="shared" ref="AF5:AF36" si="5">$J5/$J$90*P5</f>
        <v>1.5619131767563426E-2</v>
      </c>
      <c r="AG5" s="215">
        <f t="shared" ref="AG5:AG36" si="6">$J5/$J$90*Q5</f>
        <v>4.586745033150668E-2</v>
      </c>
      <c r="AH5" s="215">
        <f t="shared" ref="AH5:AH36" si="7">$J5/$J$90*R5</f>
        <v>0.43403587292116397</v>
      </c>
      <c r="AJ5" s="366"/>
    </row>
    <row r="6" spans="1:36" s="8" customFormat="1" x14ac:dyDescent="1.25">
      <c r="A6" s="209">
        <v>11</v>
      </c>
      <c r="B6" s="68">
        <v>10639</v>
      </c>
      <c r="C6" s="209">
        <v>11</v>
      </c>
      <c r="D6" s="19">
        <v>2</v>
      </c>
      <c r="E6" s="69" t="s">
        <v>414</v>
      </c>
      <c r="F6" s="20" t="s">
        <v>17</v>
      </c>
      <c r="G6" s="20" t="s">
        <v>274</v>
      </c>
      <c r="H6" s="21">
        <v>15</v>
      </c>
      <c r="I6" s="18">
        <v>22298498.902736001</v>
      </c>
      <c r="J6" s="18">
        <v>40253829.017950997</v>
      </c>
      <c r="K6" s="18" t="s">
        <v>73</v>
      </c>
      <c r="L6" s="169">
        <v>141.93333333333334</v>
      </c>
      <c r="M6" s="56">
        <v>40138638</v>
      </c>
      <c r="N6" s="55">
        <v>60000000</v>
      </c>
      <c r="O6" s="56">
        <v>1002869</v>
      </c>
      <c r="P6" s="210">
        <v>1.88</v>
      </c>
      <c r="Q6" s="210">
        <v>5.38</v>
      </c>
      <c r="R6" s="210">
        <v>23.99</v>
      </c>
      <c r="S6" s="211">
        <v>29490</v>
      </c>
      <c r="T6" s="211">
        <v>79</v>
      </c>
      <c r="U6" s="211">
        <v>69</v>
      </c>
      <c r="V6" s="211">
        <v>21</v>
      </c>
      <c r="W6" s="18">
        <f t="shared" ref="W6:W68" si="8">S6+U6</f>
        <v>29559</v>
      </c>
      <c r="X6" s="84">
        <f t="shared" si="0"/>
        <v>1.2603089799321912</v>
      </c>
      <c r="Y6" s="85">
        <f t="shared" si="1"/>
        <v>1.0376510050060606</v>
      </c>
      <c r="Z6" s="86">
        <v>10639</v>
      </c>
      <c r="AA6" s="77">
        <f t="shared" si="2"/>
        <v>0</v>
      </c>
      <c r="AB6" s="77">
        <f t="shared" ref="AB6:AB68" si="9">IF(W6=0,1,0)</f>
        <v>0</v>
      </c>
      <c r="AC6" s="149">
        <f t="shared" ref="AC6:AC68" si="10">IF((T6+V6)=100,0,1)</f>
        <v>0</v>
      </c>
      <c r="AD6" s="149">
        <f t="shared" si="3"/>
        <v>0</v>
      </c>
      <c r="AE6" s="149">
        <f t="shared" si="4"/>
        <v>0</v>
      </c>
      <c r="AF6" s="215">
        <f t="shared" si="5"/>
        <v>2.9992163066740751E-2</v>
      </c>
      <c r="AG6" s="215">
        <f t="shared" si="6"/>
        <v>8.5828636861204913E-2</v>
      </c>
      <c r="AH6" s="215">
        <f t="shared" si="7"/>
        <v>0.38271914466548435</v>
      </c>
      <c r="AJ6" s="366"/>
    </row>
    <row r="7" spans="1:36" s="5" customFormat="1" x14ac:dyDescent="1.25">
      <c r="A7" s="83">
        <v>53</v>
      </c>
      <c r="B7" s="68">
        <v>10720</v>
      </c>
      <c r="C7" s="83">
        <v>53</v>
      </c>
      <c r="D7" s="16">
        <v>3</v>
      </c>
      <c r="E7" s="68" t="s">
        <v>415</v>
      </c>
      <c r="F7" s="10" t="s">
        <v>31</v>
      </c>
      <c r="G7" s="10" t="s">
        <v>319</v>
      </c>
      <c r="H7" s="11" t="s">
        <v>24</v>
      </c>
      <c r="I7" s="12">
        <v>3571196.860442</v>
      </c>
      <c r="J7" s="12">
        <v>4502928.0854799999</v>
      </c>
      <c r="K7" s="12" t="s">
        <v>123</v>
      </c>
      <c r="L7" s="168">
        <v>137</v>
      </c>
      <c r="M7" s="54">
        <v>3226520</v>
      </c>
      <c r="N7" s="54">
        <v>5000000</v>
      </c>
      <c r="O7" s="54">
        <v>1395599</v>
      </c>
      <c r="P7" s="200">
        <v>0.02</v>
      </c>
      <c r="Q7" s="200">
        <v>2.54</v>
      </c>
      <c r="R7" s="200">
        <v>63.21</v>
      </c>
      <c r="S7" s="53">
        <v>1052</v>
      </c>
      <c r="T7" s="53">
        <v>33</v>
      </c>
      <c r="U7" s="53">
        <v>30</v>
      </c>
      <c r="V7" s="53">
        <v>67</v>
      </c>
      <c r="W7" s="12">
        <f t="shared" si="8"/>
        <v>1082</v>
      </c>
      <c r="X7" s="84">
        <f t="shared" si="0"/>
        <v>5.8891374785933301E-2</v>
      </c>
      <c r="Y7" s="85">
        <f t="shared" si="1"/>
        <v>4.8487073571514279E-2</v>
      </c>
      <c r="Z7" s="86">
        <v>10720</v>
      </c>
      <c r="AA7" s="77">
        <f t="shared" si="2"/>
        <v>0</v>
      </c>
      <c r="AB7" s="77">
        <f t="shared" si="9"/>
        <v>0</v>
      </c>
      <c r="AC7" s="149">
        <f t="shared" si="10"/>
        <v>0</v>
      </c>
      <c r="AD7" s="149">
        <f t="shared" si="3"/>
        <v>0</v>
      </c>
      <c r="AE7" s="149">
        <f t="shared" si="4"/>
        <v>0</v>
      </c>
      <c r="AF7" s="215">
        <f t="shared" si="5"/>
        <v>3.5691742294505032E-5</v>
      </c>
      <c r="AG7" s="215">
        <f t="shared" si="6"/>
        <v>4.5328512714021387E-3</v>
      </c>
      <c r="AH7" s="215">
        <f t="shared" si="7"/>
        <v>0.11280375152178315</v>
      </c>
      <c r="AJ7" s="366"/>
    </row>
    <row r="8" spans="1:36" s="8" customFormat="1" x14ac:dyDescent="1.25">
      <c r="A8" s="209">
        <v>6</v>
      </c>
      <c r="B8" s="68">
        <v>10748</v>
      </c>
      <c r="C8" s="209">
        <v>6</v>
      </c>
      <c r="D8" s="19">
        <v>4</v>
      </c>
      <c r="E8" s="69" t="s">
        <v>416</v>
      </c>
      <c r="F8" s="20" t="s">
        <v>17</v>
      </c>
      <c r="G8" s="20" t="s">
        <v>274</v>
      </c>
      <c r="H8" s="21">
        <v>15</v>
      </c>
      <c r="I8" s="18">
        <v>3667438.072309</v>
      </c>
      <c r="J8" s="18">
        <v>5064038.2789209997</v>
      </c>
      <c r="K8" s="18" t="s">
        <v>74</v>
      </c>
      <c r="L8" s="169">
        <v>130.5</v>
      </c>
      <c r="M8" s="56">
        <v>5050807</v>
      </c>
      <c r="N8" s="55">
        <v>15000000</v>
      </c>
      <c r="O8" s="56">
        <v>1002619</v>
      </c>
      <c r="P8" s="210">
        <v>1.81</v>
      </c>
      <c r="Q8" s="210">
        <v>5.54</v>
      </c>
      <c r="R8" s="210">
        <v>22.08</v>
      </c>
      <c r="S8" s="211">
        <v>2846</v>
      </c>
      <c r="T8" s="211">
        <v>74</v>
      </c>
      <c r="U8" s="211">
        <v>11</v>
      </c>
      <c r="V8" s="211">
        <v>26</v>
      </c>
      <c r="W8" s="18">
        <f t="shared" si="8"/>
        <v>2857</v>
      </c>
      <c r="X8" s="84">
        <f t="shared" si="0"/>
        <v>0.14851538363964656</v>
      </c>
      <c r="Y8" s="85">
        <f t="shared" si="1"/>
        <v>0.12227726656429233</v>
      </c>
      <c r="Z8" s="86">
        <v>10748</v>
      </c>
      <c r="AA8" s="77">
        <f t="shared" si="2"/>
        <v>0</v>
      </c>
      <c r="AB8" s="77">
        <f t="shared" si="9"/>
        <v>0</v>
      </c>
      <c r="AC8" s="149">
        <f t="shared" si="10"/>
        <v>0</v>
      </c>
      <c r="AD8" s="149">
        <f t="shared" si="3"/>
        <v>0</v>
      </c>
      <c r="AE8" s="149">
        <f t="shared" si="4"/>
        <v>0</v>
      </c>
      <c r="AF8" s="215">
        <f t="shared" si="5"/>
        <v>3.6326060052400029E-3</v>
      </c>
      <c r="AG8" s="215">
        <f t="shared" si="6"/>
        <v>1.1118584126535699E-2</v>
      </c>
      <c r="AH8" s="215">
        <f t="shared" si="7"/>
        <v>4.4313779334640473E-2</v>
      </c>
      <c r="AJ8" s="366"/>
    </row>
    <row r="9" spans="1:36" s="5" customFormat="1" x14ac:dyDescent="1.25">
      <c r="A9" s="83">
        <v>56</v>
      </c>
      <c r="B9" s="68">
        <v>10766</v>
      </c>
      <c r="C9" s="83">
        <v>56</v>
      </c>
      <c r="D9" s="16">
        <v>5</v>
      </c>
      <c r="E9" s="68" t="s">
        <v>417</v>
      </c>
      <c r="F9" s="10" t="s">
        <v>306</v>
      </c>
      <c r="G9" s="10" t="s">
        <v>274</v>
      </c>
      <c r="H9" s="11">
        <v>15</v>
      </c>
      <c r="I9" s="12">
        <v>9345656.3589069992</v>
      </c>
      <c r="J9" s="12">
        <v>25628462.487048998</v>
      </c>
      <c r="K9" s="12" t="s">
        <v>127</v>
      </c>
      <c r="L9" s="168">
        <v>128.66666666666669</v>
      </c>
      <c r="M9" s="54">
        <v>25459462</v>
      </c>
      <c r="N9" s="54">
        <v>100000000</v>
      </c>
      <c r="O9" s="54">
        <v>1006638</v>
      </c>
      <c r="P9" s="200">
        <v>1.48</v>
      </c>
      <c r="Q9" s="200">
        <v>5.18</v>
      </c>
      <c r="R9" s="200">
        <v>20.62</v>
      </c>
      <c r="S9" s="53">
        <v>11138</v>
      </c>
      <c r="T9" s="53">
        <v>89</v>
      </c>
      <c r="U9" s="53">
        <v>18</v>
      </c>
      <c r="V9" s="53">
        <v>11</v>
      </c>
      <c r="W9" s="12">
        <f t="shared" si="8"/>
        <v>11156</v>
      </c>
      <c r="X9" s="84">
        <f t="shared" si="0"/>
        <v>0.90397267111942492</v>
      </c>
      <c r="Y9" s="85">
        <f t="shared" si="1"/>
        <v>0.74426840213068413</v>
      </c>
      <c r="Z9" s="86">
        <v>10766</v>
      </c>
      <c r="AA9" s="77">
        <f t="shared" si="2"/>
        <v>0</v>
      </c>
      <c r="AB9" s="77">
        <f>IF(W9=0,1,0)</f>
        <v>0</v>
      </c>
      <c r="AC9" s="149">
        <f>IF((T9+V9)=100,0,1)</f>
        <v>0</v>
      </c>
      <c r="AD9" s="149">
        <f t="shared" si="3"/>
        <v>0</v>
      </c>
      <c r="AE9" s="149">
        <f t="shared" si="4"/>
        <v>0</v>
      </c>
      <c r="AF9" s="215">
        <f t="shared" si="5"/>
        <v>1.5032354530974705E-2</v>
      </c>
      <c r="AG9" s="215">
        <f t="shared" si="6"/>
        <v>5.2613240858411466E-2</v>
      </c>
      <c r="AH9" s="215">
        <f t="shared" si="7"/>
        <v>0.20943726380317462</v>
      </c>
      <c r="AJ9" s="366"/>
    </row>
    <row r="10" spans="1:36" s="8" customFormat="1" x14ac:dyDescent="1.25">
      <c r="A10" s="209">
        <v>5</v>
      </c>
      <c r="B10" s="68">
        <v>10765</v>
      </c>
      <c r="C10" s="209">
        <v>5</v>
      </c>
      <c r="D10" s="19">
        <v>6</v>
      </c>
      <c r="E10" s="69" t="s">
        <v>418</v>
      </c>
      <c r="F10" s="20" t="s">
        <v>17</v>
      </c>
      <c r="G10" s="20" t="s">
        <v>274</v>
      </c>
      <c r="H10" s="21">
        <v>16</v>
      </c>
      <c r="I10" s="18">
        <v>96540055.839932993</v>
      </c>
      <c r="J10" s="18">
        <v>102208431.462292</v>
      </c>
      <c r="K10" s="18" t="s">
        <v>75</v>
      </c>
      <c r="L10" s="169">
        <v>128.33333333333331</v>
      </c>
      <c r="M10" s="56">
        <v>101082416</v>
      </c>
      <c r="N10" s="55">
        <v>160000000</v>
      </c>
      <c r="O10" s="56">
        <v>1011139</v>
      </c>
      <c r="P10" s="210">
        <v>2.06</v>
      </c>
      <c r="Q10" s="210">
        <v>5.76</v>
      </c>
      <c r="R10" s="210">
        <v>22.64</v>
      </c>
      <c r="S10" s="211">
        <v>68879</v>
      </c>
      <c r="T10" s="211">
        <v>93</v>
      </c>
      <c r="U10" s="211">
        <v>172</v>
      </c>
      <c r="V10" s="211">
        <v>7</v>
      </c>
      <c r="W10" s="18">
        <f t="shared" si="8"/>
        <v>69051</v>
      </c>
      <c r="X10" s="84">
        <f t="shared" si="0"/>
        <v>3.7671456682731153</v>
      </c>
      <c r="Y10" s="85">
        <f t="shared" si="1"/>
        <v>3.1016064718495793</v>
      </c>
      <c r="Z10" s="86">
        <v>10765</v>
      </c>
      <c r="AA10" s="77">
        <f t="shared" si="2"/>
        <v>0</v>
      </c>
      <c r="AB10" s="77">
        <f t="shared" si="9"/>
        <v>0</v>
      </c>
      <c r="AC10" s="149">
        <f t="shared" si="10"/>
        <v>0</v>
      </c>
      <c r="AD10" s="149">
        <f t="shared" si="3"/>
        <v>0</v>
      </c>
      <c r="AE10" s="149">
        <f t="shared" si="4"/>
        <v>0</v>
      </c>
      <c r="AF10" s="215">
        <f t="shared" si="5"/>
        <v>8.3444301899382969E-2</v>
      </c>
      <c r="AG10" s="215">
        <f t="shared" si="6"/>
        <v>0.23331998977691548</v>
      </c>
      <c r="AH10" s="215">
        <f t="shared" si="7"/>
        <v>0.91707718203982058</v>
      </c>
      <c r="AJ10" s="366"/>
    </row>
    <row r="11" spans="1:36" s="5" customFormat="1" x14ac:dyDescent="1.25">
      <c r="A11" s="83">
        <v>2</v>
      </c>
      <c r="B11" s="68">
        <v>10778</v>
      </c>
      <c r="C11" s="83">
        <v>2</v>
      </c>
      <c r="D11" s="16">
        <v>7</v>
      </c>
      <c r="E11" s="68" t="s">
        <v>419</v>
      </c>
      <c r="F11" s="10" t="s">
        <v>16</v>
      </c>
      <c r="G11" s="10" t="s">
        <v>274</v>
      </c>
      <c r="H11" s="11">
        <v>20</v>
      </c>
      <c r="I11" s="12">
        <v>1572020.9364199999</v>
      </c>
      <c r="J11" s="12">
        <v>3305428.7821439998</v>
      </c>
      <c r="K11" s="12" t="s">
        <v>76</v>
      </c>
      <c r="L11" s="168">
        <v>126.56666666666666</v>
      </c>
      <c r="M11" s="54">
        <v>3297824</v>
      </c>
      <c r="N11" s="54">
        <v>5000000</v>
      </c>
      <c r="O11" s="54">
        <v>1002306</v>
      </c>
      <c r="P11" s="200">
        <v>1.49</v>
      </c>
      <c r="Q11" s="200">
        <v>4.53</v>
      </c>
      <c r="R11" s="200">
        <v>19.739999999999998</v>
      </c>
      <c r="S11" s="53">
        <v>1525</v>
      </c>
      <c r="T11" s="53">
        <v>65</v>
      </c>
      <c r="U11" s="53">
        <v>13</v>
      </c>
      <c r="V11" s="53">
        <v>35</v>
      </c>
      <c r="W11" s="12">
        <f t="shared" si="8"/>
        <v>1538</v>
      </c>
      <c r="X11" s="84">
        <f t="shared" si="0"/>
        <v>8.5149853069611856E-2</v>
      </c>
      <c r="Y11" s="85">
        <f t="shared" si="1"/>
        <v>7.0106483426433233E-2</v>
      </c>
      <c r="Z11" s="86">
        <v>10778</v>
      </c>
      <c r="AA11" s="77">
        <f t="shared" si="2"/>
        <v>0</v>
      </c>
      <c r="AB11" s="77">
        <f t="shared" si="9"/>
        <v>0</v>
      </c>
      <c r="AC11" s="149">
        <f t="shared" si="10"/>
        <v>0</v>
      </c>
      <c r="AD11" s="149">
        <f t="shared" si="3"/>
        <v>0</v>
      </c>
      <c r="AE11" s="149">
        <f t="shared" si="4"/>
        <v>0</v>
      </c>
      <c r="AF11" s="215">
        <f t="shared" si="5"/>
        <v>1.9518966319034101E-3</v>
      </c>
      <c r="AG11" s="215">
        <f t="shared" si="6"/>
        <v>5.9342897600821801E-3</v>
      </c>
      <c r="AH11" s="215">
        <f t="shared" si="7"/>
        <v>2.5859355378371349E-2</v>
      </c>
      <c r="AJ11" s="366"/>
    </row>
    <row r="12" spans="1:36" s="8" customFormat="1" x14ac:dyDescent="1.25">
      <c r="A12" s="209">
        <v>42</v>
      </c>
      <c r="B12" s="68">
        <v>10784</v>
      </c>
      <c r="C12" s="209">
        <v>42</v>
      </c>
      <c r="D12" s="19">
        <v>8</v>
      </c>
      <c r="E12" s="69" t="s">
        <v>420</v>
      </c>
      <c r="F12" s="20" t="s">
        <v>323</v>
      </c>
      <c r="G12" s="20" t="s">
        <v>274</v>
      </c>
      <c r="H12" s="21">
        <v>17</v>
      </c>
      <c r="I12" s="18">
        <v>11440941.593674</v>
      </c>
      <c r="J12" s="18">
        <v>14062565</v>
      </c>
      <c r="K12" s="18" t="s">
        <v>130</v>
      </c>
      <c r="L12" s="169">
        <v>124.46666666666667</v>
      </c>
      <c r="M12" s="56">
        <v>13947397</v>
      </c>
      <c r="N12" s="55">
        <v>15000000</v>
      </c>
      <c r="O12" s="56">
        <v>1008257</v>
      </c>
      <c r="P12" s="210">
        <v>1.68</v>
      </c>
      <c r="Q12" s="210">
        <v>5.35</v>
      </c>
      <c r="R12" s="210">
        <v>29.51</v>
      </c>
      <c r="S12" s="211">
        <v>10394</v>
      </c>
      <c r="T12" s="211">
        <v>71</v>
      </c>
      <c r="U12" s="211">
        <v>25</v>
      </c>
      <c r="V12" s="211">
        <v>29</v>
      </c>
      <c r="W12" s="18">
        <f t="shared" si="8"/>
        <v>10419</v>
      </c>
      <c r="X12" s="84">
        <f t="shared" si="0"/>
        <v>0.39569962020348187</v>
      </c>
      <c r="Y12" s="85">
        <f t="shared" si="1"/>
        <v>0.3257916234213859</v>
      </c>
      <c r="Z12" s="86">
        <v>10784</v>
      </c>
      <c r="AA12" s="77">
        <f t="shared" si="2"/>
        <v>0</v>
      </c>
      <c r="AB12" s="77">
        <f t="shared" si="9"/>
        <v>0</v>
      </c>
      <c r="AC12" s="149">
        <f t="shared" si="10"/>
        <v>0</v>
      </c>
      <c r="AD12" s="149">
        <f t="shared" si="3"/>
        <v>0</v>
      </c>
      <c r="AE12" s="149">
        <f t="shared" si="4"/>
        <v>0</v>
      </c>
      <c r="AF12" s="215">
        <f t="shared" si="5"/>
        <v>9.3630332667866134E-3</v>
      </c>
      <c r="AG12" s="215">
        <f t="shared" si="6"/>
        <v>2.9816802367445466E-2</v>
      </c>
      <c r="AH12" s="215">
        <f t="shared" si="7"/>
        <v>0.16446613791837678</v>
      </c>
      <c r="AJ12" s="366"/>
    </row>
    <row r="13" spans="1:36" s="5" customFormat="1" x14ac:dyDescent="1.25">
      <c r="A13" s="83">
        <v>1</v>
      </c>
      <c r="B13" s="68">
        <v>10837</v>
      </c>
      <c r="C13" s="83">
        <v>1</v>
      </c>
      <c r="D13" s="16">
        <v>9</v>
      </c>
      <c r="E13" s="68" t="s">
        <v>421</v>
      </c>
      <c r="F13" s="10" t="s">
        <v>18</v>
      </c>
      <c r="G13" s="10" t="s">
        <v>274</v>
      </c>
      <c r="H13" s="11">
        <v>16</v>
      </c>
      <c r="I13" s="12">
        <v>61110018.354673997</v>
      </c>
      <c r="J13" s="12">
        <v>35820319.692722999</v>
      </c>
      <c r="K13" s="12" t="s">
        <v>77</v>
      </c>
      <c r="L13" s="168">
        <v>116.2</v>
      </c>
      <c r="M13" s="54">
        <v>29723510</v>
      </c>
      <c r="N13" s="54">
        <v>200000000</v>
      </c>
      <c r="O13" s="54">
        <v>1205117</v>
      </c>
      <c r="P13" s="200">
        <v>0.03</v>
      </c>
      <c r="Q13" s="200">
        <v>2.5099999999999998</v>
      </c>
      <c r="R13" s="200">
        <v>38.450000000000003</v>
      </c>
      <c r="S13" s="53">
        <v>61392</v>
      </c>
      <c r="T13" s="53">
        <v>89</v>
      </c>
      <c r="U13" s="53">
        <v>258</v>
      </c>
      <c r="V13" s="53">
        <v>11</v>
      </c>
      <c r="W13" s="12">
        <f t="shared" si="8"/>
        <v>61650</v>
      </c>
      <c r="X13" s="84">
        <f t="shared" si="0"/>
        <v>1.2634620625152853</v>
      </c>
      <c r="Y13" s="85">
        <f t="shared" si="1"/>
        <v>1.0402470345220851</v>
      </c>
      <c r="Z13" s="86">
        <v>10837</v>
      </c>
      <c r="AA13" s="77">
        <f t="shared" si="2"/>
        <v>0</v>
      </c>
      <c r="AB13" s="77">
        <f t="shared" si="9"/>
        <v>0</v>
      </c>
      <c r="AC13" s="149">
        <f t="shared" si="10"/>
        <v>0</v>
      </c>
      <c r="AD13" s="149">
        <f t="shared" si="3"/>
        <v>0</v>
      </c>
      <c r="AE13" s="149">
        <f t="shared" si="4"/>
        <v>0</v>
      </c>
      <c r="AF13" s="215">
        <f t="shared" si="5"/>
        <v>4.2588608848829839E-4</v>
      </c>
      <c r="AG13" s="215">
        <f t="shared" si="6"/>
        <v>3.563246940352096E-2</v>
      </c>
      <c r="AH13" s="215">
        <f t="shared" si="7"/>
        <v>0.5458440034125025</v>
      </c>
      <c r="AJ13" s="366"/>
    </row>
    <row r="14" spans="1:36" s="8" customFormat="1" x14ac:dyDescent="1.25">
      <c r="A14" s="209">
        <v>3</v>
      </c>
      <c r="B14" s="68">
        <v>10845</v>
      </c>
      <c r="C14" s="209">
        <v>3</v>
      </c>
      <c r="D14" s="19">
        <v>10</v>
      </c>
      <c r="E14" s="69" t="s">
        <v>422</v>
      </c>
      <c r="F14" s="20" t="s">
        <v>15</v>
      </c>
      <c r="G14" s="20" t="s">
        <v>274</v>
      </c>
      <c r="H14" s="21">
        <v>17</v>
      </c>
      <c r="I14" s="18">
        <v>14609445.054329</v>
      </c>
      <c r="J14" s="18">
        <v>25288655.994998001</v>
      </c>
      <c r="K14" s="18" t="s">
        <v>78</v>
      </c>
      <c r="L14" s="169">
        <v>115.6</v>
      </c>
      <c r="M14" s="56">
        <v>22589926</v>
      </c>
      <c r="N14" s="55">
        <v>25000000</v>
      </c>
      <c r="O14" s="56">
        <v>1119466</v>
      </c>
      <c r="P14" s="210">
        <v>1.76</v>
      </c>
      <c r="Q14" s="210">
        <v>5.46</v>
      </c>
      <c r="R14" s="210">
        <v>34.75</v>
      </c>
      <c r="S14" s="211">
        <v>5717</v>
      </c>
      <c r="T14" s="211">
        <v>61</v>
      </c>
      <c r="U14" s="211">
        <v>44</v>
      </c>
      <c r="V14" s="211">
        <v>39</v>
      </c>
      <c r="W14" s="18">
        <f t="shared" si="8"/>
        <v>5761</v>
      </c>
      <c r="X14" s="84">
        <f t="shared" si="0"/>
        <v>0.61136183736932015</v>
      </c>
      <c r="Y14" s="85">
        <f t="shared" si="1"/>
        <v>0.50335293572434803</v>
      </c>
      <c r="Z14" s="86">
        <v>10845</v>
      </c>
      <c r="AA14" s="77">
        <f t="shared" si="2"/>
        <v>0</v>
      </c>
      <c r="AB14" s="77">
        <f t="shared" si="9"/>
        <v>0</v>
      </c>
      <c r="AC14" s="149">
        <f t="shared" si="10"/>
        <v>0</v>
      </c>
      <c r="AD14" s="149">
        <f t="shared" si="3"/>
        <v>0</v>
      </c>
      <c r="AE14" s="149">
        <f t="shared" si="4"/>
        <v>0</v>
      </c>
      <c r="AF14" s="215">
        <f t="shared" si="5"/>
        <v>1.7639292356885303E-2</v>
      </c>
      <c r="AG14" s="215">
        <f t="shared" si="6"/>
        <v>5.4721895607155548E-2</v>
      </c>
      <c r="AH14" s="215">
        <f t="shared" si="7"/>
        <v>0.34827580079645698</v>
      </c>
      <c r="AJ14" s="366"/>
    </row>
    <row r="15" spans="1:36" s="5" customFormat="1" x14ac:dyDescent="1.25">
      <c r="A15" s="83">
        <v>16</v>
      </c>
      <c r="B15" s="68">
        <v>10883</v>
      </c>
      <c r="C15" s="83">
        <v>16</v>
      </c>
      <c r="D15" s="16">
        <v>11</v>
      </c>
      <c r="E15" s="68" t="s">
        <v>423</v>
      </c>
      <c r="F15" s="10" t="s">
        <v>292</v>
      </c>
      <c r="G15" s="10" t="s">
        <v>274</v>
      </c>
      <c r="H15" s="11">
        <v>20</v>
      </c>
      <c r="I15" s="12">
        <v>23214739.726227999</v>
      </c>
      <c r="J15" s="12">
        <v>40112373.849857002</v>
      </c>
      <c r="K15" s="12" t="s">
        <v>79</v>
      </c>
      <c r="L15" s="168">
        <v>112.06666666666666</v>
      </c>
      <c r="M15" s="54">
        <v>39423301</v>
      </c>
      <c r="N15" s="54">
        <v>40000000</v>
      </c>
      <c r="O15" s="54">
        <v>1017478</v>
      </c>
      <c r="P15" s="200">
        <v>1.75</v>
      </c>
      <c r="Q15" s="200">
        <v>5.2</v>
      </c>
      <c r="R15" s="200">
        <v>21.72</v>
      </c>
      <c r="S15" s="53">
        <v>17558</v>
      </c>
      <c r="T15" s="53">
        <v>92</v>
      </c>
      <c r="U15" s="53">
        <v>46</v>
      </c>
      <c r="V15" s="53">
        <v>8</v>
      </c>
      <c r="W15" s="12">
        <f t="shared" si="8"/>
        <v>17604</v>
      </c>
      <c r="X15" s="84">
        <f t="shared" si="0"/>
        <v>1.462543976324618</v>
      </c>
      <c r="Y15" s="85">
        <f t="shared" si="1"/>
        <v>1.2041572749727232</v>
      </c>
      <c r="Z15" s="86">
        <v>10883</v>
      </c>
      <c r="AA15" s="77">
        <f t="shared" si="2"/>
        <v>0</v>
      </c>
      <c r="AB15" s="77">
        <f t="shared" si="9"/>
        <v>0</v>
      </c>
      <c r="AC15" s="149">
        <f t="shared" si="10"/>
        <v>0</v>
      </c>
      <c r="AD15" s="149">
        <f t="shared" si="3"/>
        <v>0</v>
      </c>
      <c r="AE15" s="149">
        <f t="shared" si="4"/>
        <v>0</v>
      </c>
      <c r="AF15" s="215">
        <f t="shared" si="5"/>
        <v>2.7820129984435667E-2</v>
      </c>
      <c r="AG15" s="215">
        <f t="shared" si="6"/>
        <v>8.2665529096608847E-2</v>
      </c>
      <c r="AH15" s="215">
        <f t="shared" si="7"/>
        <v>0.34528755614968148</v>
      </c>
      <c r="AJ15" s="366"/>
    </row>
    <row r="16" spans="1:36" s="8" customFormat="1" x14ac:dyDescent="1.25">
      <c r="A16" s="209">
        <v>102</v>
      </c>
      <c r="B16" s="68">
        <v>10895</v>
      </c>
      <c r="C16" s="209">
        <v>102</v>
      </c>
      <c r="D16" s="19">
        <v>12</v>
      </c>
      <c r="E16" s="69" t="s">
        <v>424</v>
      </c>
      <c r="F16" s="20" t="s">
        <v>29</v>
      </c>
      <c r="G16" s="20" t="s">
        <v>274</v>
      </c>
      <c r="H16" s="21">
        <v>17</v>
      </c>
      <c r="I16" s="18">
        <v>603499.35986900004</v>
      </c>
      <c r="J16" s="18">
        <v>4361081</v>
      </c>
      <c r="K16" s="18" t="s">
        <v>81</v>
      </c>
      <c r="L16" s="169">
        <v>111.16666666666667</v>
      </c>
      <c r="M16" s="56">
        <v>4361081</v>
      </c>
      <c r="N16" s="55">
        <v>5000000</v>
      </c>
      <c r="O16" s="56">
        <v>1000000</v>
      </c>
      <c r="P16" s="210">
        <v>1.64</v>
      </c>
      <c r="Q16" s="210">
        <v>4.79</v>
      </c>
      <c r="R16" s="210">
        <v>41.68</v>
      </c>
      <c r="S16" s="211">
        <v>22126</v>
      </c>
      <c r="T16" s="211">
        <v>57.999999999999993</v>
      </c>
      <c r="U16" s="211">
        <v>16</v>
      </c>
      <c r="V16" s="211">
        <v>42</v>
      </c>
      <c r="W16" s="18">
        <f t="shared" si="8"/>
        <v>22142</v>
      </c>
      <c r="X16" s="84">
        <f t="shared" si="0"/>
        <v>0.10024550049338013</v>
      </c>
      <c r="Y16" s="85">
        <f t="shared" si="1"/>
        <v>8.2535192552454908E-2</v>
      </c>
      <c r="Z16" s="86">
        <v>10895</v>
      </c>
      <c r="AA16" s="77">
        <f t="shared" si="2"/>
        <v>0</v>
      </c>
      <c r="AB16" s="77">
        <f t="shared" si="9"/>
        <v>0</v>
      </c>
      <c r="AC16" s="149">
        <f t="shared" si="10"/>
        <v>0</v>
      </c>
      <c r="AD16" s="149">
        <f t="shared" si="3"/>
        <v>0</v>
      </c>
      <c r="AE16" s="149">
        <f t="shared" si="4"/>
        <v>0</v>
      </c>
      <c r="AF16" s="215">
        <f t="shared" si="5"/>
        <v>2.8345279449852314E-3</v>
      </c>
      <c r="AG16" s="215">
        <f t="shared" si="6"/>
        <v>8.2788956441946712E-3</v>
      </c>
      <c r="AH16" s="215">
        <f t="shared" si="7"/>
        <v>7.2038490699380772E-2</v>
      </c>
      <c r="AJ16" s="366"/>
    </row>
    <row r="17" spans="1:36" s="5" customFormat="1" x14ac:dyDescent="1.25">
      <c r="A17" s="83">
        <v>104</v>
      </c>
      <c r="B17" s="68">
        <v>10919</v>
      </c>
      <c r="C17" s="83">
        <v>104</v>
      </c>
      <c r="D17" s="16">
        <v>13</v>
      </c>
      <c r="E17" s="68" t="s">
        <v>400</v>
      </c>
      <c r="F17" s="10" t="s">
        <v>307</v>
      </c>
      <c r="G17" s="10" t="s">
        <v>274</v>
      </c>
      <c r="H17" s="11">
        <v>15</v>
      </c>
      <c r="I17" s="12">
        <v>277872512.73695701</v>
      </c>
      <c r="J17" s="12">
        <v>297682815.19970202</v>
      </c>
      <c r="K17" s="12" t="s">
        <v>82</v>
      </c>
      <c r="L17" s="168">
        <v>109.3</v>
      </c>
      <c r="M17" s="54">
        <v>297682655</v>
      </c>
      <c r="N17" s="54">
        <v>300000000</v>
      </c>
      <c r="O17" s="54">
        <v>1015921</v>
      </c>
      <c r="P17" s="200">
        <v>1.59</v>
      </c>
      <c r="Q17" s="200">
        <v>4.8</v>
      </c>
      <c r="R17" s="200">
        <v>19.21</v>
      </c>
      <c r="S17" s="53">
        <v>419881</v>
      </c>
      <c r="T17" s="53">
        <v>90</v>
      </c>
      <c r="U17" s="53">
        <v>379</v>
      </c>
      <c r="V17" s="53">
        <v>10</v>
      </c>
      <c r="W17" s="12">
        <f t="shared" si="8"/>
        <v>420260</v>
      </c>
      <c r="X17" s="84">
        <f t="shared" si="0"/>
        <v>10.617909404198443</v>
      </c>
      <c r="Y17" s="85">
        <f t="shared" si="1"/>
        <v>8.7420501954390613</v>
      </c>
      <c r="Z17" s="86">
        <v>10919</v>
      </c>
      <c r="AA17" s="77">
        <f t="shared" si="2"/>
        <v>0</v>
      </c>
      <c r="AB17" s="77">
        <f t="shared" si="9"/>
        <v>0</v>
      </c>
      <c r="AC17" s="149">
        <f t="shared" si="10"/>
        <v>0</v>
      </c>
      <c r="AD17" s="149">
        <f t="shared" si="3"/>
        <v>0</v>
      </c>
      <c r="AE17" s="149">
        <f t="shared" si="4"/>
        <v>0</v>
      </c>
      <c r="AF17" s="215">
        <f t="shared" si="5"/>
        <v>0.18758306614083917</v>
      </c>
      <c r="AG17" s="215">
        <f t="shared" si="6"/>
        <v>0.5662885015572503</v>
      </c>
      <c r="AH17" s="215">
        <f t="shared" si="7"/>
        <v>2.2663337739405791</v>
      </c>
      <c r="AJ17" s="366"/>
    </row>
    <row r="18" spans="1:36" s="8" customFormat="1" x14ac:dyDescent="1.25">
      <c r="A18" s="209">
        <v>105</v>
      </c>
      <c r="B18" s="68">
        <v>10915</v>
      </c>
      <c r="C18" s="209">
        <v>105</v>
      </c>
      <c r="D18" s="19">
        <v>14</v>
      </c>
      <c r="E18" s="69" t="s">
        <v>425</v>
      </c>
      <c r="F18" s="20" t="s">
        <v>203</v>
      </c>
      <c r="G18" s="20" t="s">
        <v>274</v>
      </c>
      <c r="H18" s="21">
        <v>20</v>
      </c>
      <c r="I18" s="18">
        <v>58153035.843546003</v>
      </c>
      <c r="J18" s="18">
        <v>76619395.740859002</v>
      </c>
      <c r="K18" s="18" t="s">
        <v>83</v>
      </c>
      <c r="L18" s="169">
        <v>109.1</v>
      </c>
      <c r="M18" s="56">
        <v>57913279</v>
      </c>
      <c r="N18" s="55">
        <v>70000000</v>
      </c>
      <c r="O18" s="56">
        <v>1323002</v>
      </c>
      <c r="P18" s="210">
        <v>1.07</v>
      </c>
      <c r="Q18" s="210">
        <v>3.72</v>
      </c>
      <c r="R18" s="210">
        <v>53.83</v>
      </c>
      <c r="S18" s="211">
        <v>40885</v>
      </c>
      <c r="T18" s="211">
        <v>92</v>
      </c>
      <c r="U18" s="211">
        <v>49</v>
      </c>
      <c r="V18" s="211">
        <v>8</v>
      </c>
      <c r="W18" s="18">
        <f t="shared" si="8"/>
        <v>40934</v>
      </c>
      <c r="X18" s="84">
        <f t="shared" si="0"/>
        <v>2.7936326114697123</v>
      </c>
      <c r="Y18" s="85">
        <f t="shared" si="1"/>
        <v>2.3000833391389612</v>
      </c>
      <c r="Z18" s="86">
        <v>10915</v>
      </c>
      <c r="AA18" s="77">
        <f t="shared" si="2"/>
        <v>0</v>
      </c>
      <c r="AB18" s="77">
        <f t="shared" si="9"/>
        <v>0</v>
      </c>
      <c r="AC18" s="149">
        <f t="shared" si="10"/>
        <v>0</v>
      </c>
      <c r="AD18" s="149">
        <f t="shared" si="3"/>
        <v>0</v>
      </c>
      <c r="AE18" s="149">
        <f t="shared" si="4"/>
        <v>0</v>
      </c>
      <c r="AF18" s="215">
        <f t="shared" si="5"/>
        <v>3.2491161894267311E-2</v>
      </c>
      <c r="AG18" s="215">
        <f t="shared" si="6"/>
        <v>0.11295992733334055</v>
      </c>
      <c r="AH18" s="215">
        <f t="shared" si="7"/>
        <v>1.6345787334284199</v>
      </c>
      <c r="AJ18" s="366"/>
    </row>
    <row r="19" spans="1:36" s="5" customFormat="1" x14ac:dyDescent="1.25">
      <c r="A19" s="83">
        <v>106</v>
      </c>
      <c r="B19" s="68">
        <v>10920</v>
      </c>
      <c r="C19" s="83">
        <v>106</v>
      </c>
      <c r="D19" s="16">
        <v>15</v>
      </c>
      <c r="E19" s="68" t="s">
        <v>426</v>
      </c>
      <c r="F19" s="10" t="s">
        <v>17</v>
      </c>
      <c r="G19" s="10" t="s">
        <v>291</v>
      </c>
      <c r="H19" s="11">
        <v>15</v>
      </c>
      <c r="I19" s="12">
        <v>214462.04122700001</v>
      </c>
      <c r="J19" s="12">
        <v>1606047.3245099999</v>
      </c>
      <c r="K19" s="12" t="s">
        <v>84</v>
      </c>
      <c r="L19" s="168">
        <v>109.2</v>
      </c>
      <c r="M19" s="54">
        <v>159286202</v>
      </c>
      <c r="N19" s="54">
        <v>1000000000</v>
      </c>
      <c r="O19" s="54">
        <v>10083</v>
      </c>
      <c r="P19" s="200">
        <v>1.69</v>
      </c>
      <c r="Q19" s="200">
        <v>5.37</v>
      </c>
      <c r="R19" s="200">
        <v>31.92</v>
      </c>
      <c r="S19" s="53">
        <v>510</v>
      </c>
      <c r="T19" s="53">
        <v>1.5682264000000001</v>
      </c>
      <c r="U19" s="53">
        <v>12</v>
      </c>
      <c r="V19" s="53">
        <v>98.4317736</v>
      </c>
      <c r="W19" s="12">
        <f t="shared" si="8"/>
        <v>522</v>
      </c>
      <c r="X19" s="84">
        <f t="shared" si="0"/>
        <v>9.9818224515249099E-4</v>
      </c>
      <c r="Y19" s="85">
        <f t="shared" si="1"/>
        <v>8.2183403145902822E-4</v>
      </c>
      <c r="Z19" s="86">
        <v>10920</v>
      </c>
      <c r="AA19" s="77">
        <f t="shared" si="2"/>
        <v>0</v>
      </c>
      <c r="AB19" s="77">
        <f t="shared" si="9"/>
        <v>0</v>
      </c>
      <c r="AC19" s="149">
        <f t="shared" si="10"/>
        <v>0</v>
      </c>
      <c r="AD19" s="149">
        <f t="shared" si="3"/>
        <v>0</v>
      </c>
      <c r="AE19" s="149">
        <f t="shared" si="4"/>
        <v>0</v>
      </c>
      <c r="AF19" s="215">
        <f t="shared" si="5"/>
        <v>1.0756916184472532E-3</v>
      </c>
      <c r="AG19" s="215">
        <f t="shared" si="6"/>
        <v>3.4180260302140533E-3</v>
      </c>
      <c r="AH19" s="215">
        <f t="shared" si="7"/>
        <v>2.0317205006412025E-2</v>
      </c>
      <c r="AJ19" s="366"/>
    </row>
    <row r="20" spans="1:36" s="8" customFormat="1" x14ac:dyDescent="1.25">
      <c r="A20" s="209">
        <v>110</v>
      </c>
      <c r="B20" s="68">
        <v>10929</v>
      </c>
      <c r="C20" s="209">
        <v>110</v>
      </c>
      <c r="D20" s="19">
        <v>16</v>
      </c>
      <c r="E20" s="69" t="s">
        <v>427</v>
      </c>
      <c r="F20" s="20" t="s">
        <v>16</v>
      </c>
      <c r="G20" s="20" t="s">
        <v>274</v>
      </c>
      <c r="H20" s="21">
        <v>18</v>
      </c>
      <c r="I20" s="18">
        <v>2171928.7807109999</v>
      </c>
      <c r="J20" s="18">
        <v>5071395.9045700002</v>
      </c>
      <c r="K20" s="18" t="s">
        <v>85</v>
      </c>
      <c r="L20" s="169">
        <v>108.73333333333333</v>
      </c>
      <c r="M20" s="56">
        <v>4998211</v>
      </c>
      <c r="N20" s="55">
        <v>5000000</v>
      </c>
      <c r="O20" s="56">
        <v>1014642</v>
      </c>
      <c r="P20" s="210">
        <v>1.46</v>
      </c>
      <c r="Q20" s="210">
        <v>4.53</v>
      </c>
      <c r="R20" s="210">
        <v>19.57</v>
      </c>
      <c r="S20" s="211">
        <v>1654</v>
      </c>
      <c r="T20" s="211">
        <v>81</v>
      </c>
      <c r="U20" s="211">
        <v>13</v>
      </c>
      <c r="V20" s="211">
        <v>19</v>
      </c>
      <c r="W20" s="18">
        <f t="shared" si="8"/>
        <v>1667</v>
      </c>
      <c r="X20" s="84">
        <f t="shared" si="0"/>
        <v>0.16280032828996527</v>
      </c>
      <c r="Y20" s="85">
        <f t="shared" si="1"/>
        <v>0.13403849925316572</v>
      </c>
      <c r="Z20" s="86">
        <v>10929</v>
      </c>
      <c r="AA20" s="77">
        <f t="shared" si="2"/>
        <v>0</v>
      </c>
      <c r="AB20" s="77">
        <f t="shared" si="9"/>
        <v>0</v>
      </c>
      <c r="AC20" s="149">
        <f t="shared" si="10"/>
        <v>0</v>
      </c>
      <c r="AD20" s="149">
        <f t="shared" si="3"/>
        <v>0</v>
      </c>
      <c r="AE20" s="149">
        <f t="shared" si="4"/>
        <v>0</v>
      </c>
      <c r="AF20" s="215">
        <f t="shared" si="5"/>
        <v>2.9344256704117192E-3</v>
      </c>
      <c r="AG20" s="215">
        <f t="shared" si="6"/>
        <v>9.1047591006610199E-3</v>
      </c>
      <c r="AH20" s="215">
        <f t="shared" si="7"/>
        <v>3.9333363267094072E-2</v>
      </c>
      <c r="AJ20" s="366"/>
    </row>
    <row r="21" spans="1:36" s="5" customFormat="1" x14ac:dyDescent="1.25">
      <c r="A21" s="83">
        <v>107</v>
      </c>
      <c r="B21" s="68">
        <v>10911</v>
      </c>
      <c r="C21" s="83">
        <v>107</v>
      </c>
      <c r="D21" s="16">
        <v>17</v>
      </c>
      <c r="E21" s="68" t="s">
        <v>428</v>
      </c>
      <c r="F21" s="10" t="s">
        <v>43</v>
      </c>
      <c r="G21" s="10" t="s">
        <v>274</v>
      </c>
      <c r="H21" s="372">
        <v>17.2</v>
      </c>
      <c r="I21" s="12">
        <v>65508495.578290001</v>
      </c>
      <c r="J21" s="12">
        <v>70329632.965895995</v>
      </c>
      <c r="K21" s="12" t="s">
        <v>86</v>
      </c>
      <c r="L21" s="168">
        <v>109.46666666666667</v>
      </c>
      <c r="M21" s="54">
        <v>69822868</v>
      </c>
      <c r="N21" s="54">
        <v>70000000</v>
      </c>
      <c r="O21" s="54">
        <v>1007257</v>
      </c>
      <c r="P21" s="200">
        <v>1.71</v>
      </c>
      <c r="Q21" s="200">
        <v>6.23</v>
      </c>
      <c r="R21" s="200">
        <v>24.96</v>
      </c>
      <c r="S21" s="53">
        <v>58788</v>
      </c>
      <c r="T21" s="53">
        <v>89</v>
      </c>
      <c r="U21" s="53">
        <v>84</v>
      </c>
      <c r="V21" s="53">
        <v>11</v>
      </c>
      <c r="W21" s="12">
        <f t="shared" si="8"/>
        <v>58872</v>
      </c>
      <c r="X21" s="84">
        <f t="shared" si="0"/>
        <v>2.4806820230888635</v>
      </c>
      <c r="Y21" s="85">
        <f t="shared" si="1"/>
        <v>2.0424215294388532</v>
      </c>
      <c r="Z21" s="86">
        <v>10911</v>
      </c>
      <c r="AA21" s="77">
        <f t="shared" si="2"/>
        <v>0</v>
      </c>
      <c r="AB21" s="77">
        <f t="shared" si="9"/>
        <v>0</v>
      </c>
      <c r="AC21" s="149">
        <f t="shared" si="10"/>
        <v>0</v>
      </c>
      <c r="AD21" s="149">
        <f t="shared" si="3"/>
        <v>0</v>
      </c>
      <c r="AE21" s="149">
        <f t="shared" si="4"/>
        <v>0</v>
      </c>
      <c r="AF21" s="215">
        <f t="shared" si="5"/>
        <v>4.7662542241370301E-2</v>
      </c>
      <c r="AG21" s="215">
        <f t="shared" si="6"/>
        <v>0.17364774161622046</v>
      </c>
      <c r="AH21" s="215">
        <f t="shared" si="7"/>
        <v>0.69570587973368581</v>
      </c>
      <c r="AJ21" s="366"/>
    </row>
    <row r="22" spans="1:36" s="8" customFormat="1" x14ac:dyDescent="1.25">
      <c r="A22" s="209">
        <v>108</v>
      </c>
      <c r="B22" s="68">
        <v>10923</v>
      </c>
      <c r="C22" s="209">
        <v>108</v>
      </c>
      <c r="D22" s="19">
        <v>18</v>
      </c>
      <c r="E22" s="69" t="s">
        <v>429</v>
      </c>
      <c r="F22" s="20" t="s">
        <v>17</v>
      </c>
      <c r="G22" s="20" t="s">
        <v>274</v>
      </c>
      <c r="H22" s="21">
        <v>20</v>
      </c>
      <c r="I22" s="18">
        <v>1465040.532386</v>
      </c>
      <c r="J22" s="18">
        <v>3049193.5925980001</v>
      </c>
      <c r="K22" s="18" t="s">
        <v>87</v>
      </c>
      <c r="L22" s="169">
        <v>109.23333333333333</v>
      </c>
      <c r="M22" s="56">
        <v>3029026</v>
      </c>
      <c r="N22" s="55">
        <v>13000000</v>
      </c>
      <c r="O22" s="56">
        <v>1006658</v>
      </c>
      <c r="P22" s="210">
        <v>1.42</v>
      </c>
      <c r="Q22" s="210">
        <v>5.31</v>
      </c>
      <c r="R22" s="210">
        <v>22.28</v>
      </c>
      <c r="S22" s="211">
        <v>2934</v>
      </c>
      <c r="T22" s="211">
        <v>82</v>
      </c>
      <c r="U22" s="211">
        <v>8</v>
      </c>
      <c r="V22" s="211">
        <v>18</v>
      </c>
      <c r="W22" s="18">
        <f t="shared" si="8"/>
        <v>2942</v>
      </c>
      <c r="X22" s="84">
        <f t="shared" si="0"/>
        <v>9.9092684220826718E-2</v>
      </c>
      <c r="Y22" s="85">
        <f t="shared" si="1"/>
        <v>8.1586043587518753E-2</v>
      </c>
      <c r="Z22" s="86">
        <v>10923</v>
      </c>
      <c r="AA22" s="77">
        <f t="shared" si="2"/>
        <v>0</v>
      </c>
      <c r="AB22" s="77">
        <f t="shared" si="9"/>
        <v>0</v>
      </c>
      <c r="AC22" s="149">
        <f t="shared" si="10"/>
        <v>0</v>
      </c>
      <c r="AD22" s="149">
        <f t="shared" si="3"/>
        <v>0</v>
      </c>
      <c r="AE22" s="149">
        <f t="shared" si="4"/>
        <v>0</v>
      </c>
      <c r="AF22" s="215">
        <f t="shared" si="5"/>
        <v>1.7159952633362676E-3</v>
      </c>
      <c r="AG22" s="215">
        <f t="shared" si="6"/>
        <v>6.4168555269828037E-3</v>
      </c>
      <c r="AH22" s="215">
        <f t="shared" si="7"/>
        <v>2.6924207371219751E-2</v>
      </c>
      <c r="AJ22" s="366"/>
    </row>
    <row r="23" spans="1:36" s="5" customFormat="1" x14ac:dyDescent="1.25">
      <c r="A23" s="83">
        <v>113</v>
      </c>
      <c r="B23" s="68">
        <v>11008</v>
      </c>
      <c r="C23" s="83">
        <v>113</v>
      </c>
      <c r="D23" s="16">
        <v>19</v>
      </c>
      <c r="E23" s="68" t="s">
        <v>430</v>
      </c>
      <c r="F23" s="10" t="s">
        <v>318</v>
      </c>
      <c r="G23" s="10" t="s">
        <v>274</v>
      </c>
      <c r="H23" s="11">
        <v>16</v>
      </c>
      <c r="I23" s="12">
        <v>38893593.692689002</v>
      </c>
      <c r="J23" s="12">
        <v>50625964.472788997</v>
      </c>
      <c r="K23" s="12" t="s">
        <v>88</v>
      </c>
      <c r="L23" s="168">
        <v>104.9</v>
      </c>
      <c r="M23" s="54">
        <v>49807173</v>
      </c>
      <c r="N23" s="54">
        <v>50000000</v>
      </c>
      <c r="O23" s="54">
        <v>1000000</v>
      </c>
      <c r="P23" s="200">
        <v>1.64</v>
      </c>
      <c r="Q23" s="200">
        <v>4.93</v>
      </c>
      <c r="R23" s="200">
        <v>20.41</v>
      </c>
      <c r="S23" s="53">
        <v>56121</v>
      </c>
      <c r="T23" s="53">
        <v>94</v>
      </c>
      <c r="U23" s="53">
        <v>79</v>
      </c>
      <c r="V23" s="53">
        <v>6</v>
      </c>
      <c r="W23" s="12">
        <f t="shared" si="8"/>
        <v>56200</v>
      </c>
      <c r="X23" s="84">
        <f t="shared" si="0"/>
        <v>1.8860096280552545</v>
      </c>
      <c r="Y23" s="85">
        <f t="shared" si="1"/>
        <v>1.5528095230329435</v>
      </c>
      <c r="Z23" s="86">
        <v>11008</v>
      </c>
      <c r="AA23" s="77">
        <f t="shared" si="2"/>
        <v>0</v>
      </c>
      <c r="AB23" s="77">
        <f t="shared" si="9"/>
        <v>0</v>
      </c>
      <c r="AC23" s="149">
        <f t="shared" si="10"/>
        <v>0</v>
      </c>
      <c r="AD23" s="149">
        <f t="shared" si="3"/>
        <v>0</v>
      </c>
      <c r="AE23" s="149">
        <f t="shared" si="4"/>
        <v>0</v>
      </c>
      <c r="AF23" s="215">
        <f t="shared" si="5"/>
        <v>3.2904848829900184E-2</v>
      </c>
      <c r="AG23" s="215">
        <f t="shared" si="6"/>
        <v>9.8915185811834089E-2</v>
      </c>
      <c r="AH23" s="215">
        <f t="shared" si="7"/>
        <v>0.40950485647455048</v>
      </c>
      <c r="AJ23" s="366"/>
    </row>
    <row r="24" spans="1:36" s="8" customFormat="1" x14ac:dyDescent="1.25">
      <c r="A24" s="209">
        <v>114</v>
      </c>
      <c r="B24" s="68">
        <v>11014</v>
      </c>
      <c r="C24" s="209">
        <v>114</v>
      </c>
      <c r="D24" s="19">
        <v>20</v>
      </c>
      <c r="E24" s="69" t="s">
        <v>431</v>
      </c>
      <c r="F24" s="20" t="s">
        <v>29</v>
      </c>
      <c r="G24" s="20" t="s">
        <v>290</v>
      </c>
      <c r="H24" s="21">
        <v>16</v>
      </c>
      <c r="I24" s="18">
        <v>3737874.552255</v>
      </c>
      <c r="J24" s="18">
        <v>7238141</v>
      </c>
      <c r="K24" s="18" t="s">
        <v>89</v>
      </c>
      <c r="L24" s="169">
        <v>104.56666666666666</v>
      </c>
      <c r="M24" s="56">
        <v>7238141</v>
      </c>
      <c r="N24" s="55">
        <v>50000000</v>
      </c>
      <c r="O24" s="56">
        <v>1000000</v>
      </c>
      <c r="P24" s="210">
        <v>1.61</v>
      </c>
      <c r="Q24" s="210">
        <v>4.75</v>
      </c>
      <c r="R24" s="210">
        <v>27.74</v>
      </c>
      <c r="S24" s="211">
        <v>6296</v>
      </c>
      <c r="T24" s="211">
        <v>70</v>
      </c>
      <c r="U24" s="211">
        <v>28</v>
      </c>
      <c r="V24" s="211">
        <v>30</v>
      </c>
      <c r="W24" s="18">
        <f t="shared" si="8"/>
        <v>6324</v>
      </c>
      <c r="X24" s="84">
        <f t="shared" si="0"/>
        <v>0.20080190139770651</v>
      </c>
      <c r="Y24" s="85">
        <f t="shared" si="1"/>
        <v>0.16532635894070088</v>
      </c>
      <c r="Z24" s="86">
        <v>11014</v>
      </c>
      <c r="AA24" s="77">
        <f t="shared" si="2"/>
        <v>0</v>
      </c>
      <c r="AB24" s="77">
        <f t="shared" si="9"/>
        <v>0</v>
      </c>
      <c r="AC24" s="149">
        <f t="shared" si="10"/>
        <v>0</v>
      </c>
      <c r="AD24" s="149">
        <f t="shared" si="3"/>
        <v>0</v>
      </c>
      <c r="AE24" s="149">
        <f t="shared" si="4"/>
        <v>0</v>
      </c>
      <c r="AF24" s="215">
        <f t="shared" si="5"/>
        <v>4.6184437321472498E-3</v>
      </c>
      <c r="AG24" s="215">
        <f t="shared" si="6"/>
        <v>1.3625843309130085E-2</v>
      </c>
      <c r="AH24" s="215">
        <f t="shared" si="7"/>
        <v>7.9574924925319687E-2</v>
      </c>
      <c r="AJ24" s="366"/>
    </row>
    <row r="25" spans="1:36" s="5" customFormat="1" x14ac:dyDescent="1.25">
      <c r="A25" s="83">
        <v>115</v>
      </c>
      <c r="B25" s="68">
        <v>11049</v>
      </c>
      <c r="C25" s="83">
        <v>115</v>
      </c>
      <c r="D25" s="16">
        <v>21</v>
      </c>
      <c r="E25" s="68" t="s">
        <v>432</v>
      </c>
      <c r="F25" s="10" t="s">
        <v>323</v>
      </c>
      <c r="G25" s="10" t="s">
        <v>274</v>
      </c>
      <c r="H25" s="11">
        <v>20</v>
      </c>
      <c r="I25" s="12">
        <v>27828755.629448999</v>
      </c>
      <c r="J25" s="12">
        <v>39745767.072488002</v>
      </c>
      <c r="K25" s="12" t="s">
        <v>90</v>
      </c>
      <c r="L25" s="168">
        <v>102.33333333333334</v>
      </c>
      <c r="M25" s="54">
        <v>39631351</v>
      </c>
      <c r="N25" s="54">
        <v>40000000</v>
      </c>
      <c r="O25" s="54">
        <v>1002887</v>
      </c>
      <c r="P25" s="200">
        <v>1.82</v>
      </c>
      <c r="Q25" s="200">
        <v>5.75</v>
      </c>
      <c r="R25" s="200">
        <v>29.56</v>
      </c>
      <c r="S25" s="53">
        <v>23042</v>
      </c>
      <c r="T25" s="53">
        <v>63</v>
      </c>
      <c r="U25" s="53">
        <v>103</v>
      </c>
      <c r="V25" s="53">
        <v>37</v>
      </c>
      <c r="W25" s="12">
        <f t="shared" si="8"/>
        <v>23145</v>
      </c>
      <c r="X25" s="84">
        <f t="shared" si="0"/>
        <v>0.99237125120930247</v>
      </c>
      <c r="Y25" s="85">
        <f t="shared" si="1"/>
        <v>0.81704966206926311</v>
      </c>
      <c r="Z25" s="86">
        <v>11049</v>
      </c>
      <c r="AA25" s="77">
        <f t="shared" si="2"/>
        <v>0</v>
      </c>
      <c r="AB25" s="77">
        <f t="shared" si="9"/>
        <v>0</v>
      </c>
      <c r="AC25" s="149">
        <f t="shared" si="10"/>
        <v>0</v>
      </c>
      <c r="AD25" s="149">
        <f t="shared" si="3"/>
        <v>0</v>
      </c>
      <c r="AE25" s="149">
        <f t="shared" si="4"/>
        <v>0</v>
      </c>
      <c r="AF25" s="215">
        <f t="shared" si="5"/>
        <v>2.866850281271318E-2</v>
      </c>
      <c r="AG25" s="215">
        <f t="shared" si="6"/>
        <v>9.0573566578626807E-2</v>
      </c>
      <c r="AH25" s="215">
        <f t="shared" si="7"/>
        <v>0.46562689183725359</v>
      </c>
      <c r="AJ25" s="366"/>
    </row>
    <row r="26" spans="1:36" s="8" customFormat="1" x14ac:dyDescent="1.25">
      <c r="A26" s="209">
        <v>118</v>
      </c>
      <c r="B26" s="68">
        <v>11075</v>
      </c>
      <c r="C26" s="209">
        <v>118</v>
      </c>
      <c r="D26" s="19">
        <v>22</v>
      </c>
      <c r="E26" s="69" t="s">
        <v>433</v>
      </c>
      <c r="F26" s="20" t="s">
        <v>29</v>
      </c>
      <c r="G26" s="20" t="s">
        <v>290</v>
      </c>
      <c r="H26" s="21">
        <v>17</v>
      </c>
      <c r="I26" s="18">
        <v>68333297.009059995</v>
      </c>
      <c r="J26" s="18">
        <v>73104729</v>
      </c>
      <c r="K26" s="18" t="s">
        <v>91</v>
      </c>
      <c r="L26" s="169">
        <v>100.1</v>
      </c>
      <c r="M26" s="56">
        <v>73104729</v>
      </c>
      <c r="N26" s="55">
        <v>80000000</v>
      </c>
      <c r="O26" s="56">
        <v>1000000</v>
      </c>
      <c r="P26" s="210">
        <v>1.64</v>
      </c>
      <c r="Q26" s="210">
        <v>5</v>
      </c>
      <c r="R26" s="210">
        <v>32.01</v>
      </c>
      <c r="S26" s="211">
        <v>13408</v>
      </c>
      <c r="T26" s="211">
        <v>65</v>
      </c>
      <c r="U26" s="211">
        <v>122</v>
      </c>
      <c r="V26" s="211">
        <v>35</v>
      </c>
      <c r="W26" s="18">
        <f t="shared" si="8"/>
        <v>13530</v>
      </c>
      <c r="X26" s="84">
        <f t="shared" si="0"/>
        <v>1.883222221174635</v>
      </c>
      <c r="Y26" s="85">
        <f t="shared" si="1"/>
        <v>1.5505145655287993</v>
      </c>
      <c r="Z26" s="86">
        <v>11075</v>
      </c>
      <c r="AA26" s="77">
        <f t="shared" si="2"/>
        <v>0</v>
      </c>
      <c r="AB26" s="77">
        <f t="shared" si="9"/>
        <v>0</v>
      </c>
      <c r="AC26" s="149">
        <f t="shared" si="10"/>
        <v>0</v>
      </c>
      <c r="AD26" s="149">
        <f t="shared" si="3"/>
        <v>0</v>
      </c>
      <c r="AE26" s="149">
        <f t="shared" si="4"/>
        <v>0</v>
      </c>
      <c r="AF26" s="215">
        <f t="shared" si="5"/>
        <v>4.7515145272713867E-2</v>
      </c>
      <c r="AG26" s="215">
        <f t="shared" si="6"/>
        <v>0.14486324778266424</v>
      </c>
      <c r="AH26" s="215">
        <f t="shared" si="7"/>
        <v>0.92741451230461636</v>
      </c>
      <c r="AJ26" s="366"/>
    </row>
    <row r="27" spans="1:36" s="5" customFormat="1" x14ac:dyDescent="1.25">
      <c r="A27" s="83">
        <v>121</v>
      </c>
      <c r="B27" s="68">
        <v>11090</v>
      </c>
      <c r="C27" s="83">
        <v>121</v>
      </c>
      <c r="D27" s="16">
        <v>23</v>
      </c>
      <c r="E27" s="68" t="s">
        <v>434</v>
      </c>
      <c r="F27" s="10" t="s">
        <v>37</v>
      </c>
      <c r="G27" s="10" t="s">
        <v>274</v>
      </c>
      <c r="H27" s="11">
        <v>15</v>
      </c>
      <c r="I27" s="12">
        <v>52175630.706820004</v>
      </c>
      <c r="J27" s="12">
        <v>66760074.340070002</v>
      </c>
      <c r="K27" s="12" t="s">
        <v>92</v>
      </c>
      <c r="L27" s="168">
        <v>97.566666666666663</v>
      </c>
      <c r="M27" s="54">
        <v>55321291</v>
      </c>
      <c r="N27" s="54">
        <v>100000000</v>
      </c>
      <c r="O27" s="54">
        <v>1206770</v>
      </c>
      <c r="P27" s="200">
        <v>1.1499999999999999</v>
      </c>
      <c r="Q27" s="200">
        <v>3.15</v>
      </c>
      <c r="R27" s="200">
        <v>38.83</v>
      </c>
      <c r="S27" s="53">
        <v>41393</v>
      </c>
      <c r="T27" s="53">
        <v>62</v>
      </c>
      <c r="U27" s="53">
        <v>80</v>
      </c>
      <c r="V27" s="53">
        <v>38</v>
      </c>
      <c r="W27" s="12">
        <f t="shared" si="8"/>
        <v>41473</v>
      </c>
      <c r="X27" s="84">
        <f t="shared" si="0"/>
        <v>1.64040559906626</v>
      </c>
      <c r="Y27" s="85">
        <f t="shared" si="1"/>
        <v>1.3505961994972502</v>
      </c>
      <c r="Z27" s="86">
        <v>11090</v>
      </c>
      <c r="AA27" s="77">
        <f t="shared" si="2"/>
        <v>0</v>
      </c>
      <c r="AB27" s="77">
        <f t="shared" si="9"/>
        <v>0</v>
      </c>
      <c r="AC27" s="149">
        <f t="shared" si="10"/>
        <v>0</v>
      </c>
      <c r="AD27" s="149">
        <f t="shared" si="3"/>
        <v>0</v>
      </c>
      <c r="AE27" s="149">
        <f t="shared" si="4"/>
        <v>0</v>
      </c>
      <c r="AF27" s="215">
        <f t="shared" si="5"/>
        <v>3.0426878047196758E-2</v>
      </c>
      <c r="AG27" s="215">
        <f t="shared" si="6"/>
        <v>8.3343187694495474E-2</v>
      </c>
      <c r="AH27" s="215">
        <f t="shared" si="7"/>
        <v>1.0273701518023046</v>
      </c>
      <c r="AJ27" s="366"/>
    </row>
    <row r="28" spans="1:36" s="8" customFormat="1" x14ac:dyDescent="1.25">
      <c r="A28" s="209">
        <v>123</v>
      </c>
      <c r="B28" s="68">
        <v>11098</v>
      </c>
      <c r="C28" s="209">
        <v>123</v>
      </c>
      <c r="D28" s="19">
        <v>24</v>
      </c>
      <c r="E28" s="69" t="s">
        <v>435</v>
      </c>
      <c r="F28" s="20" t="s">
        <v>39</v>
      </c>
      <c r="G28" s="20" t="s">
        <v>274</v>
      </c>
      <c r="H28" s="21">
        <v>17</v>
      </c>
      <c r="I28" s="18">
        <v>158411621.93665901</v>
      </c>
      <c r="J28" s="18">
        <v>212848384.297925</v>
      </c>
      <c r="K28" s="18" t="s">
        <v>93</v>
      </c>
      <c r="L28" s="169">
        <v>96.866666666666674</v>
      </c>
      <c r="M28" s="56">
        <v>212556500</v>
      </c>
      <c r="N28" s="55">
        <v>300000000</v>
      </c>
      <c r="O28" s="56">
        <v>1001373</v>
      </c>
      <c r="P28" s="210">
        <v>1.58</v>
      </c>
      <c r="Q28" s="210">
        <v>4.8899999999999997</v>
      </c>
      <c r="R28" s="210">
        <v>20.8</v>
      </c>
      <c r="S28" s="211">
        <v>191318</v>
      </c>
      <c r="T28" s="211">
        <v>85</v>
      </c>
      <c r="U28" s="211">
        <v>202</v>
      </c>
      <c r="V28" s="211">
        <v>15</v>
      </c>
      <c r="W28" s="18">
        <f t="shared" si="8"/>
        <v>191520</v>
      </c>
      <c r="X28" s="84">
        <f t="shared" si="0"/>
        <v>7.1702124768115993</v>
      </c>
      <c r="Y28" s="85">
        <f t="shared" si="1"/>
        <v>5.9034556613814315</v>
      </c>
      <c r="Z28" s="86">
        <v>11098</v>
      </c>
      <c r="AA28" s="77">
        <f t="shared" si="2"/>
        <v>0</v>
      </c>
      <c r="AB28" s="77">
        <f t="shared" si="9"/>
        <v>0</v>
      </c>
      <c r="AC28" s="149">
        <f t="shared" si="10"/>
        <v>0</v>
      </c>
      <c r="AD28" s="149">
        <f t="shared" si="3"/>
        <v>0</v>
      </c>
      <c r="AE28" s="149">
        <f t="shared" si="4"/>
        <v>0</v>
      </c>
      <c r="AF28" s="215">
        <f t="shared" si="5"/>
        <v>0.1332815966277921</v>
      </c>
      <c r="AG28" s="215">
        <f t="shared" si="6"/>
        <v>0.41249810601892611</v>
      </c>
      <c r="AH28" s="215">
        <f t="shared" si="7"/>
        <v>1.7545931707962503</v>
      </c>
      <c r="AJ28" s="366"/>
    </row>
    <row r="29" spans="1:36" s="5" customFormat="1" x14ac:dyDescent="1.25">
      <c r="A29" s="83">
        <v>130</v>
      </c>
      <c r="B29" s="68">
        <v>11142</v>
      </c>
      <c r="C29" s="83">
        <v>130</v>
      </c>
      <c r="D29" s="16">
        <v>25</v>
      </c>
      <c r="E29" s="68" t="s">
        <v>436</v>
      </c>
      <c r="F29" s="10" t="s">
        <v>34</v>
      </c>
      <c r="G29" s="10" t="s">
        <v>274</v>
      </c>
      <c r="H29" s="11">
        <v>17</v>
      </c>
      <c r="I29" s="12">
        <v>151064247.4244</v>
      </c>
      <c r="J29" s="12">
        <v>150993680.69885799</v>
      </c>
      <c r="K29" s="12" t="s">
        <v>94</v>
      </c>
      <c r="L29" s="168">
        <v>90.133333333333326</v>
      </c>
      <c r="M29" s="54">
        <v>149821144</v>
      </c>
      <c r="N29" s="54">
        <v>150000000</v>
      </c>
      <c r="O29" s="54">
        <v>1007826</v>
      </c>
      <c r="P29" s="200">
        <v>1.63</v>
      </c>
      <c r="Q29" s="200">
        <v>5.1100000000000003</v>
      </c>
      <c r="R29" s="200">
        <v>21.21</v>
      </c>
      <c r="S29" s="53">
        <v>145204</v>
      </c>
      <c r="T29" s="53">
        <v>98</v>
      </c>
      <c r="U29" s="53">
        <v>92</v>
      </c>
      <c r="V29" s="53">
        <v>2</v>
      </c>
      <c r="W29" s="12">
        <f t="shared" si="8"/>
        <v>145296</v>
      </c>
      <c r="X29" s="84">
        <f t="shared" si="0"/>
        <v>5.8644540713860653</v>
      </c>
      <c r="Y29" s="85">
        <f t="shared" si="1"/>
        <v>4.8283847515813472</v>
      </c>
      <c r="Z29" s="86">
        <v>11142</v>
      </c>
      <c r="AA29" s="77">
        <f t="shared" si="2"/>
        <v>0</v>
      </c>
      <c r="AB29" s="77">
        <f t="shared" si="9"/>
        <v>0</v>
      </c>
      <c r="AC29" s="149">
        <f t="shared" si="10"/>
        <v>0</v>
      </c>
      <c r="AD29" s="149">
        <f t="shared" si="3"/>
        <v>0</v>
      </c>
      <c r="AE29" s="149">
        <f t="shared" si="4"/>
        <v>0</v>
      </c>
      <c r="AF29" s="215">
        <f t="shared" si="5"/>
        <v>9.7541429962849854E-2</v>
      </c>
      <c r="AG29" s="215">
        <f t="shared" si="6"/>
        <v>0.30578939086513057</v>
      </c>
      <c r="AH29" s="215">
        <f t="shared" si="7"/>
        <v>1.2692354168785556</v>
      </c>
      <c r="AJ29" s="366"/>
    </row>
    <row r="30" spans="1:36" s="8" customFormat="1" x14ac:dyDescent="1.25">
      <c r="A30" s="209">
        <v>132</v>
      </c>
      <c r="B30" s="68">
        <v>11145</v>
      </c>
      <c r="C30" s="209">
        <v>132</v>
      </c>
      <c r="D30" s="19">
        <v>26</v>
      </c>
      <c r="E30" s="69" t="s">
        <v>437</v>
      </c>
      <c r="F30" s="20" t="s">
        <v>213</v>
      </c>
      <c r="G30" s="20" t="s">
        <v>274</v>
      </c>
      <c r="H30" s="21">
        <v>15</v>
      </c>
      <c r="I30" s="18">
        <v>75093229.879316002</v>
      </c>
      <c r="J30" s="18">
        <v>111786405.037976</v>
      </c>
      <c r="K30" s="18" t="s">
        <v>95</v>
      </c>
      <c r="L30" s="169">
        <v>89.933333333333337</v>
      </c>
      <c r="M30" s="56">
        <v>99088880</v>
      </c>
      <c r="N30" s="55">
        <v>100000000</v>
      </c>
      <c r="O30" s="56">
        <v>1128142</v>
      </c>
      <c r="P30" s="210">
        <v>1.49</v>
      </c>
      <c r="Q30" s="210">
        <v>4.96</v>
      </c>
      <c r="R30" s="210">
        <v>36.9</v>
      </c>
      <c r="S30" s="211">
        <v>56030</v>
      </c>
      <c r="T30" s="211">
        <v>81</v>
      </c>
      <c r="U30" s="211">
        <v>117</v>
      </c>
      <c r="V30" s="211">
        <v>19</v>
      </c>
      <c r="W30" s="18">
        <f t="shared" si="8"/>
        <v>56147</v>
      </c>
      <c r="X30" s="84">
        <f t="shared" si="0"/>
        <v>3.588531398650602</v>
      </c>
      <c r="Y30" s="85">
        <f t="shared" si="1"/>
        <v>2.9545478700833709</v>
      </c>
      <c r="Z30" s="86">
        <v>11145</v>
      </c>
      <c r="AA30" s="77">
        <f t="shared" si="2"/>
        <v>0</v>
      </c>
      <c r="AB30" s="77">
        <f t="shared" si="9"/>
        <v>0</v>
      </c>
      <c r="AC30" s="149">
        <f t="shared" si="10"/>
        <v>0</v>
      </c>
      <c r="AD30" s="149">
        <f t="shared" si="3"/>
        <v>0</v>
      </c>
      <c r="AE30" s="149">
        <f t="shared" si="4"/>
        <v>0</v>
      </c>
      <c r="AF30" s="215">
        <f t="shared" si="5"/>
        <v>6.6011256592461695E-2</v>
      </c>
      <c r="AG30" s="215">
        <f t="shared" si="6"/>
        <v>0.21974216959638254</v>
      </c>
      <c r="AH30" s="215">
        <f t="shared" si="7"/>
        <v>1.6347754149408298</v>
      </c>
      <c r="AJ30" s="366"/>
    </row>
    <row r="31" spans="1:36" s="5" customFormat="1" x14ac:dyDescent="1.25">
      <c r="A31" s="83">
        <v>131</v>
      </c>
      <c r="B31" s="68">
        <v>11148</v>
      </c>
      <c r="C31" s="83">
        <v>131</v>
      </c>
      <c r="D31" s="16">
        <v>27</v>
      </c>
      <c r="E31" s="68" t="s">
        <v>438</v>
      </c>
      <c r="F31" s="10" t="s">
        <v>341</v>
      </c>
      <c r="G31" s="10" t="s">
        <v>276</v>
      </c>
      <c r="H31" s="11" t="s">
        <v>24</v>
      </c>
      <c r="I31" s="12">
        <v>165473.30314500001</v>
      </c>
      <c r="J31" s="12">
        <v>929303.44301799999</v>
      </c>
      <c r="K31" s="12" t="s">
        <v>144</v>
      </c>
      <c r="L31" s="168">
        <v>89.9</v>
      </c>
      <c r="M31" s="54">
        <v>915229</v>
      </c>
      <c r="N31" s="54">
        <v>5000000</v>
      </c>
      <c r="O31" s="54">
        <v>1015378</v>
      </c>
      <c r="P31" s="200">
        <v>1.54</v>
      </c>
      <c r="Q31" s="200">
        <v>6.3</v>
      </c>
      <c r="R31" s="200">
        <v>30.43</v>
      </c>
      <c r="S31" s="53">
        <v>1165</v>
      </c>
      <c r="T31" s="53">
        <v>96</v>
      </c>
      <c r="U31" s="53">
        <v>3</v>
      </c>
      <c r="V31" s="53">
        <v>4</v>
      </c>
      <c r="W31" s="12">
        <f t="shared" si="8"/>
        <v>1168</v>
      </c>
      <c r="X31" s="84">
        <f t="shared" si="0"/>
        <v>3.5356683514674282E-2</v>
      </c>
      <c r="Y31" s="85">
        <f t="shared" si="1"/>
        <v>2.9110241033636776E-2</v>
      </c>
      <c r="Z31" s="86">
        <v>11148</v>
      </c>
      <c r="AA31" s="77">
        <f>IF(M31&gt;N31,1,0)</f>
        <v>0</v>
      </c>
      <c r="AB31" s="77">
        <f>IF(W31=0,1,0)</f>
        <v>0</v>
      </c>
      <c r="AC31" s="149">
        <f>IF((T31+V31)=100,0,1)</f>
        <v>0</v>
      </c>
      <c r="AD31" s="149">
        <f>IF(J31=0,1,0)</f>
        <v>0</v>
      </c>
      <c r="AE31" s="149">
        <f>IF(M31=0,1,0)</f>
        <v>0</v>
      </c>
      <c r="AF31" s="215">
        <f t="shared" si="5"/>
        <v>5.6718013138123329E-4</v>
      </c>
      <c r="AG31" s="215">
        <f t="shared" si="6"/>
        <v>2.3202823556504998E-3</v>
      </c>
      <c r="AH31" s="215">
        <f t="shared" si="7"/>
        <v>1.1207332076578525E-2</v>
      </c>
      <c r="AJ31" s="366"/>
    </row>
    <row r="32" spans="1:36" s="8" customFormat="1" x14ac:dyDescent="1.25">
      <c r="A32" s="209">
        <v>136</v>
      </c>
      <c r="B32" s="68">
        <v>11158</v>
      </c>
      <c r="C32" s="209">
        <v>136</v>
      </c>
      <c r="D32" s="19">
        <v>28</v>
      </c>
      <c r="E32" s="69" t="s">
        <v>439</v>
      </c>
      <c r="F32" s="20" t="s">
        <v>39</v>
      </c>
      <c r="G32" s="20" t="s">
        <v>274</v>
      </c>
      <c r="H32" s="21">
        <v>17</v>
      </c>
      <c r="I32" s="18">
        <v>7500897.6178489998</v>
      </c>
      <c r="J32" s="18">
        <v>8336425.167161</v>
      </c>
      <c r="K32" s="18" t="s">
        <v>96</v>
      </c>
      <c r="L32" s="169">
        <v>87.966666666666669</v>
      </c>
      <c r="M32" s="56">
        <v>8153962</v>
      </c>
      <c r="N32" s="55">
        <v>10000000</v>
      </c>
      <c r="O32" s="56">
        <v>1022377</v>
      </c>
      <c r="P32" s="210">
        <v>1.06</v>
      </c>
      <c r="Q32" s="210">
        <v>3.23</v>
      </c>
      <c r="R32" s="210">
        <v>31.17</v>
      </c>
      <c r="S32" s="211">
        <v>5624</v>
      </c>
      <c r="T32" s="211">
        <v>48</v>
      </c>
      <c r="U32" s="211">
        <v>17</v>
      </c>
      <c r="V32" s="211">
        <v>52</v>
      </c>
      <c r="W32" s="18">
        <f t="shared" si="8"/>
        <v>5641</v>
      </c>
      <c r="X32" s="84">
        <f t="shared" si="0"/>
        <v>0.15858563125616659</v>
      </c>
      <c r="Y32" s="85">
        <f t="shared" si="1"/>
        <v>0.13056841002698838</v>
      </c>
      <c r="Z32" s="86">
        <v>11158</v>
      </c>
      <c r="AA32" s="77">
        <f t="shared" si="2"/>
        <v>0</v>
      </c>
      <c r="AB32" s="77">
        <f t="shared" si="9"/>
        <v>0</v>
      </c>
      <c r="AC32" s="149">
        <f t="shared" si="10"/>
        <v>0</v>
      </c>
      <c r="AD32" s="149">
        <f t="shared" si="3"/>
        <v>0</v>
      </c>
      <c r="AE32" s="149">
        <f t="shared" si="4"/>
        <v>0</v>
      </c>
      <c r="AF32" s="215">
        <f t="shared" si="5"/>
        <v>3.502099356907012E-3</v>
      </c>
      <c r="AG32" s="215">
        <f t="shared" si="6"/>
        <v>1.0671491436612876E-2</v>
      </c>
      <c r="AH32" s="215">
        <f t="shared" si="7"/>
        <v>0.10298154429697318</v>
      </c>
      <c r="AJ32" s="366"/>
    </row>
    <row r="33" spans="1:36" s="5" customFormat="1" x14ac:dyDescent="1.25">
      <c r="A33" s="83">
        <v>138</v>
      </c>
      <c r="B33" s="68">
        <v>11161</v>
      </c>
      <c r="C33" s="83">
        <v>138</v>
      </c>
      <c r="D33" s="16">
        <v>29</v>
      </c>
      <c r="E33" s="68" t="s">
        <v>440</v>
      </c>
      <c r="F33" s="10" t="s">
        <v>16</v>
      </c>
      <c r="G33" s="10" t="s">
        <v>274</v>
      </c>
      <c r="H33" s="11">
        <v>18</v>
      </c>
      <c r="I33" s="12">
        <v>19985014.153967999</v>
      </c>
      <c r="J33" s="12">
        <v>19822395.087900002</v>
      </c>
      <c r="K33" s="12" t="s">
        <v>97</v>
      </c>
      <c r="L33" s="168">
        <v>87.733333333333334</v>
      </c>
      <c r="M33" s="54">
        <v>19675615</v>
      </c>
      <c r="N33" s="54">
        <v>20000000</v>
      </c>
      <c r="O33" s="54">
        <v>1007460</v>
      </c>
      <c r="P33" s="200">
        <v>1.48</v>
      </c>
      <c r="Q33" s="200">
        <v>4.4400000000000004</v>
      </c>
      <c r="R33" s="200">
        <v>19.2</v>
      </c>
      <c r="S33" s="53">
        <v>18109</v>
      </c>
      <c r="T33" s="53">
        <v>95</v>
      </c>
      <c r="U33" s="53">
        <v>75</v>
      </c>
      <c r="V33" s="53">
        <v>5</v>
      </c>
      <c r="W33" s="12">
        <f t="shared" si="8"/>
        <v>18184</v>
      </c>
      <c r="X33" s="84">
        <f t="shared" si="0"/>
        <v>0.74631552350084163</v>
      </c>
      <c r="Y33" s="85">
        <f t="shared" si="1"/>
        <v>0.61446444113564813</v>
      </c>
      <c r="Z33" s="86">
        <v>11161</v>
      </c>
      <c r="AA33" s="77">
        <f t="shared" si="2"/>
        <v>0</v>
      </c>
      <c r="AB33" s="77">
        <f t="shared" si="9"/>
        <v>0</v>
      </c>
      <c r="AC33" s="149">
        <f t="shared" si="10"/>
        <v>0</v>
      </c>
      <c r="AD33" s="149">
        <f t="shared" si="3"/>
        <v>0</v>
      </c>
      <c r="AE33" s="149">
        <f t="shared" si="4"/>
        <v>0</v>
      </c>
      <c r="AF33" s="215">
        <f t="shared" si="5"/>
        <v>1.1626810260855217E-2</v>
      </c>
      <c r="AG33" s="215">
        <f t="shared" si="6"/>
        <v>3.4880430782565655E-2</v>
      </c>
      <c r="AH33" s="215">
        <f t="shared" si="7"/>
        <v>0.15083429527595957</v>
      </c>
      <c r="AJ33" s="366"/>
    </row>
    <row r="34" spans="1:36" s="8" customFormat="1" x14ac:dyDescent="1.25">
      <c r="A34" s="209">
        <v>139</v>
      </c>
      <c r="B34" s="68">
        <v>11168</v>
      </c>
      <c r="C34" s="209">
        <v>139</v>
      </c>
      <c r="D34" s="19" t="s">
        <v>394</v>
      </c>
      <c r="E34" s="69" t="s">
        <v>441</v>
      </c>
      <c r="F34" s="20" t="s">
        <v>234</v>
      </c>
      <c r="G34" s="20" t="s">
        <v>274</v>
      </c>
      <c r="H34" s="21">
        <v>16</v>
      </c>
      <c r="I34" s="18">
        <v>621171.24186800001</v>
      </c>
      <c r="J34" s="18">
        <v>10431594.707575999</v>
      </c>
      <c r="K34" s="18" t="s">
        <v>98</v>
      </c>
      <c r="L34" s="169">
        <v>86.333333333333343</v>
      </c>
      <c r="M34" s="56">
        <v>10261350</v>
      </c>
      <c r="N34" s="55">
        <v>25000000</v>
      </c>
      <c r="O34" s="56">
        <v>1016590</v>
      </c>
      <c r="P34" s="210">
        <v>1.66</v>
      </c>
      <c r="Q34" s="210">
        <v>6</v>
      </c>
      <c r="R34" s="210">
        <v>61.8</v>
      </c>
      <c r="S34" s="211">
        <v>3424</v>
      </c>
      <c r="T34" s="211">
        <v>73</v>
      </c>
      <c r="U34" s="211">
        <v>21</v>
      </c>
      <c r="V34" s="211">
        <v>27</v>
      </c>
      <c r="W34" s="18">
        <f t="shared" si="8"/>
        <v>3445</v>
      </c>
      <c r="X34" s="84">
        <f t="shared" si="0"/>
        <v>0.30179796518802354</v>
      </c>
      <c r="Y34" s="85">
        <f t="shared" si="1"/>
        <v>0.24847951325633325</v>
      </c>
      <c r="Z34" s="86">
        <v>11168</v>
      </c>
      <c r="AA34" s="77">
        <f t="shared" si="2"/>
        <v>0</v>
      </c>
      <c r="AB34" s="77">
        <f t="shared" si="9"/>
        <v>0</v>
      </c>
      <c r="AC34" s="149">
        <f t="shared" si="10"/>
        <v>0</v>
      </c>
      <c r="AD34" s="149">
        <f t="shared" si="3"/>
        <v>0</v>
      </c>
      <c r="AE34" s="149">
        <f t="shared" si="4"/>
        <v>0</v>
      </c>
      <c r="AF34" s="215">
        <f t="shared" si="5"/>
        <v>6.8628030440016311E-3</v>
      </c>
      <c r="AG34" s="215">
        <f t="shared" si="6"/>
        <v>2.4805312207234812E-2</v>
      </c>
      <c r="AH34" s="215">
        <f t="shared" si="7"/>
        <v>0.25549471573451854</v>
      </c>
      <c r="AJ34" s="366"/>
    </row>
    <row r="35" spans="1:36" s="5" customFormat="1" x14ac:dyDescent="1.25">
      <c r="A35" s="83">
        <v>150</v>
      </c>
      <c r="B35" s="68">
        <v>11198</v>
      </c>
      <c r="C35" s="83">
        <v>150</v>
      </c>
      <c r="D35" s="16">
        <v>31</v>
      </c>
      <c r="E35" s="68" t="s">
        <v>442</v>
      </c>
      <c r="F35" s="10" t="s">
        <v>323</v>
      </c>
      <c r="G35" s="10" t="s">
        <v>274</v>
      </c>
      <c r="H35" s="11">
        <v>17</v>
      </c>
      <c r="I35" s="12">
        <v>1017.743147</v>
      </c>
      <c r="J35" s="12">
        <v>50702</v>
      </c>
      <c r="K35" s="12" t="s">
        <v>210</v>
      </c>
      <c r="L35" s="168">
        <v>81.333333333333343</v>
      </c>
      <c r="M35" s="54">
        <v>0</v>
      </c>
      <c r="N35" s="54">
        <v>500000</v>
      </c>
      <c r="O35" s="54">
        <v>0</v>
      </c>
      <c r="P35" s="200">
        <v>0</v>
      </c>
      <c r="Q35" s="200">
        <v>0</v>
      </c>
      <c r="R35" s="200">
        <v>0</v>
      </c>
      <c r="S35" s="53">
        <v>0</v>
      </c>
      <c r="T35" s="53">
        <v>0</v>
      </c>
      <c r="U35" s="53">
        <v>0</v>
      </c>
      <c r="V35" s="53">
        <v>0</v>
      </c>
      <c r="W35" s="12">
        <f t="shared" si="8"/>
        <v>0</v>
      </c>
      <c r="X35" s="84">
        <f t="shared" si="0"/>
        <v>0</v>
      </c>
      <c r="Y35" s="85">
        <f t="shared" si="1"/>
        <v>0</v>
      </c>
      <c r="Z35" s="86">
        <v>11198</v>
      </c>
      <c r="AA35" s="77">
        <f t="shared" si="2"/>
        <v>0</v>
      </c>
      <c r="AB35" s="77">
        <f t="shared" si="9"/>
        <v>1</v>
      </c>
      <c r="AC35" s="149">
        <f t="shared" si="10"/>
        <v>1</v>
      </c>
      <c r="AD35" s="149">
        <f t="shared" si="3"/>
        <v>0</v>
      </c>
      <c r="AE35" s="149">
        <f t="shared" si="4"/>
        <v>1</v>
      </c>
      <c r="AF35" s="215">
        <f t="shared" si="5"/>
        <v>0</v>
      </c>
      <c r="AG35" s="215">
        <f t="shared" si="6"/>
        <v>0</v>
      </c>
      <c r="AH35" s="215">
        <f t="shared" si="7"/>
        <v>0</v>
      </c>
      <c r="AJ35" s="366"/>
    </row>
    <row r="36" spans="1:36" s="8" customFormat="1" x14ac:dyDescent="1.25">
      <c r="A36" s="209">
        <v>154</v>
      </c>
      <c r="B36" s="68">
        <v>11217</v>
      </c>
      <c r="C36" s="209">
        <v>154</v>
      </c>
      <c r="D36" s="19">
        <v>32</v>
      </c>
      <c r="E36" s="69" t="s">
        <v>443</v>
      </c>
      <c r="F36" s="20" t="s">
        <v>38</v>
      </c>
      <c r="G36" s="20" t="s">
        <v>274</v>
      </c>
      <c r="H36" s="21">
        <v>18</v>
      </c>
      <c r="I36" s="18">
        <v>8073646.5677429996</v>
      </c>
      <c r="J36" s="18">
        <v>15036696.558943</v>
      </c>
      <c r="K36" s="18" t="s">
        <v>211</v>
      </c>
      <c r="L36" s="169">
        <v>81.233333333333334</v>
      </c>
      <c r="M36" s="56">
        <v>14920500</v>
      </c>
      <c r="N36" s="55">
        <v>15000000</v>
      </c>
      <c r="O36" s="56">
        <v>1007787</v>
      </c>
      <c r="P36" s="210">
        <v>1.58</v>
      </c>
      <c r="Q36" s="210">
        <v>4.78</v>
      </c>
      <c r="R36" s="210">
        <v>31.83</v>
      </c>
      <c r="S36" s="211">
        <v>1650</v>
      </c>
      <c r="T36" s="211">
        <v>24</v>
      </c>
      <c r="U36" s="211">
        <v>170</v>
      </c>
      <c r="V36" s="211">
        <v>76</v>
      </c>
      <c r="W36" s="18">
        <f t="shared" si="8"/>
        <v>1820</v>
      </c>
      <c r="X36" s="84">
        <f t="shared" si="0"/>
        <v>0.14302317648102209</v>
      </c>
      <c r="Y36" s="85">
        <f t="shared" si="1"/>
        <v>0.11775536410339357</v>
      </c>
      <c r="Z36" s="86">
        <v>11217</v>
      </c>
      <c r="AA36" s="77">
        <f t="shared" si="2"/>
        <v>0</v>
      </c>
      <c r="AB36" s="77">
        <f t="shared" si="9"/>
        <v>0</v>
      </c>
      <c r="AC36" s="149">
        <f t="shared" si="10"/>
        <v>0</v>
      </c>
      <c r="AD36" s="149">
        <f t="shared" si="3"/>
        <v>0</v>
      </c>
      <c r="AE36" s="149">
        <f t="shared" si="4"/>
        <v>0</v>
      </c>
      <c r="AF36" s="215">
        <f t="shared" si="5"/>
        <v>9.4156924516672885E-3</v>
      </c>
      <c r="AG36" s="215">
        <f t="shared" si="6"/>
        <v>2.8485449315803567E-2</v>
      </c>
      <c r="AH36" s="215">
        <f t="shared" si="7"/>
        <v>0.18968448780795552</v>
      </c>
      <c r="AJ36" s="366"/>
    </row>
    <row r="37" spans="1:36" s="5" customFormat="1" x14ac:dyDescent="1.25">
      <c r="A37" s="83">
        <v>164</v>
      </c>
      <c r="B37" s="68">
        <v>11256</v>
      </c>
      <c r="C37" s="83">
        <v>164</v>
      </c>
      <c r="D37" s="16">
        <v>33</v>
      </c>
      <c r="E37" s="68" t="s">
        <v>444</v>
      </c>
      <c r="F37" s="10" t="s">
        <v>41</v>
      </c>
      <c r="G37" s="10" t="s">
        <v>274</v>
      </c>
      <c r="H37" s="11">
        <v>15</v>
      </c>
      <c r="I37" s="12">
        <v>46221.496519</v>
      </c>
      <c r="J37" s="12">
        <v>54056.628408999997</v>
      </c>
      <c r="K37" s="12" t="s">
        <v>154</v>
      </c>
      <c r="L37" s="168">
        <v>77.133333333333326</v>
      </c>
      <c r="M37" s="54">
        <v>53387</v>
      </c>
      <c r="N37" s="54">
        <v>500000</v>
      </c>
      <c r="O37" s="54">
        <v>1000042</v>
      </c>
      <c r="P37" s="200">
        <v>1.25</v>
      </c>
      <c r="Q37" s="200">
        <v>3.49</v>
      </c>
      <c r="R37" s="200">
        <v>29.6</v>
      </c>
      <c r="S37" s="53">
        <v>43</v>
      </c>
      <c r="T37" s="53">
        <v>3</v>
      </c>
      <c r="U37" s="53">
        <v>7</v>
      </c>
      <c r="V37" s="53">
        <v>97</v>
      </c>
      <c r="W37" s="12">
        <f t="shared" si="8"/>
        <v>50</v>
      </c>
      <c r="X37" s="84">
        <f t="shared" ref="X37:X68" si="11">T37*J37/$J$90</f>
        <v>6.4270688334061454E-5</v>
      </c>
      <c r="Y37" s="85">
        <f t="shared" ref="Y37:Y68" si="12">T37*J37/$J$185</f>
        <v>5.2916027263297237E-5</v>
      </c>
      <c r="Z37" s="86">
        <v>11256</v>
      </c>
      <c r="AA37" s="77">
        <f t="shared" si="2"/>
        <v>0</v>
      </c>
      <c r="AB37" s="77">
        <f t="shared" si="9"/>
        <v>0</v>
      </c>
      <c r="AC37" s="149">
        <f t="shared" si="10"/>
        <v>0</v>
      </c>
      <c r="AD37" s="149">
        <f t="shared" si="3"/>
        <v>0</v>
      </c>
      <c r="AE37" s="149">
        <f t="shared" si="4"/>
        <v>0</v>
      </c>
      <c r="AF37" s="215">
        <f t="shared" ref="AF37:AF68" si="13">$J37/$J$90*P37</f>
        <v>2.6779453472525605E-5</v>
      </c>
      <c r="AG37" s="215">
        <f t="shared" ref="AG37:AG68" si="14">$J37/$J$90*Q37</f>
        <v>7.4768234095291491E-5</v>
      </c>
      <c r="AH37" s="215">
        <f t="shared" ref="AH37:AH68" si="15">$J37/$J$90*R37</f>
        <v>6.3413745822940635E-4</v>
      </c>
      <c r="AJ37" s="366"/>
    </row>
    <row r="38" spans="1:36" s="8" customFormat="1" x14ac:dyDescent="1.25">
      <c r="A38" s="209">
        <v>172</v>
      </c>
      <c r="B38" s="68">
        <v>11277</v>
      </c>
      <c r="C38" s="209">
        <v>172</v>
      </c>
      <c r="D38" s="19">
        <v>34</v>
      </c>
      <c r="E38" s="69" t="s">
        <v>445</v>
      </c>
      <c r="F38" s="20" t="s">
        <v>288</v>
      </c>
      <c r="G38" s="20" t="s">
        <v>276</v>
      </c>
      <c r="H38" s="21" t="s">
        <v>24</v>
      </c>
      <c r="I38" s="18">
        <v>32725739.339370001</v>
      </c>
      <c r="J38" s="18">
        <v>121688556.023526</v>
      </c>
      <c r="K38" s="18" t="s">
        <v>160</v>
      </c>
      <c r="L38" s="169">
        <v>73.966666666666669</v>
      </c>
      <c r="M38" s="56">
        <v>3473739146</v>
      </c>
      <c r="N38" s="55">
        <v>5000000000</v>
      </c>
      <c r="O38" s="56">
        <v>35031</v>
      </c>
      <c r="P38" s="210">
        <v>1.41</v>
      </c>
      <c r="Q38" s="210">
        <v>4.1399999999999997</v>
      </c>
      <c r="R38" s="210">
        <v>20.83</v>
      </c>
      <c r="S38" s="211">
        <v>3613431</v>
      </c>
      <c r="T38" s="211">
        <v>81</v>
      </c>
      <c r="U38" s="211">
        <v>950</v>
      </c>
      <c r="V38" s="211">
        <v>19</v>
      </c>
      <c r="W38" s="18">
        <f t="shared" si="8"/>
        <v>3614381</v>
      </c>
      <c r="X38" s="84">
        <f t="shared" si="11"/>
        <v>3.9064070805258133</v>
      </c>
      <c r="Y38" s="85">
        <f t="shared" si="12"/>
        <v>3.216264660185546</v>
      </c>
      <c r="Z38" s="86">
        <v>11277</v>
      </c>
      <c r="AA38" s="77">
        <f t="shared" ref="AA38:AA68" si="16">IF(M38&gt;N38,1,0)</f>
        <v>0</v>
      </c>
      <c r="AB38" s="77">
        <f t="shared" si="9"/>
        <v>0</v>
      </c>
      <c r="AC38" s="149">
        <f t="shared" si="10"/>
        <v>0</v>
      </c>
      <c r="AD38" s="149">
        <f t="shared" ref="AD38:AD68" si="17">IF(J38=0,1,0)</f>
        <v>0</v>
      </c>
      <c r="AE38" s="149">
        <f t="shared" ref="AE38:AE68" si="18">IF(M38=0,1,0)</f>
        <v>0</v>
      </c>
      <c r="AF38" s="215">
        <f t="shared" si="13"/>
        <v>6.8000419549893776E-2</v>
      </c>
      <c r="AG38" s="215">
        <f t="shared" si="14"/>
        <v>0.199660806337986</v>
      </c>
      <c r="AH38" s="215">
        <f t="shared" si="15"/>
        <v>1.0045735739179344</v>
      </c>
      <c r="AJ38" s="366"/>
    </row>
    <row r="39" spans="1:36" s="5" customFormat="1" x14ac:dyDescent="1.25">
      <c r="A39" s="83">
        <v>175</v>
      </c>
      <c r="B39" s="68">
        <v>11290</v>
      </c>
      <c r="C39" s="83">
        <v>175</v>
      </c>
      <c r="D39" s="16">
        <v>35</v>
      </c>
      <c r="E39" s="68" t="s">
        <v>446</v>
      </c>
      <c r="F39" s="10" t="s">
        <v>39</v>
      </c>
      <c r="G39" s="10" t="s">
        <v>274</v>
      </c>
      <c r="H39" s="11">
        <v>17</v>
      </c>
      <c r="I39" s="12">
        <v>52697.011170999998</v>
      </c>
      <c r="J39" s="12">
        <v>51782.479449999999</v>
      </c>
      <c r="K39" s="12" t="s">
        <v>165</v>
      </c>
      <c r="L39" s="168">
        <v>72.866666666666674</v>
      </c>
      <c r="M39" s="54">
        <v>52402</v>
      </c>
      <c r="N39" s="54">
        <v>200000</v>
      </c>
      <c r="O39" s="54">
        <v>988177</v>
      </c>
      <c r="P39" s="200">
        <v>-1.18</v>
      </c>
      <c r="Q39" s="200">
        <v>-1.75</v>
      </c>
      <c r="R39" s="200">
        <v>77.69</v>
      </c>
      <c r="S39" s="53">
        <v>13</v>
      </c>
      <c r="T39" s="53">
        <v>1</v>
      </c>
      <c r="U39" s="53">
        <v>10</v>
      </c>
      <c r="V39" s="53">
        <v>99</v>
      </c>
      <c r="W39" s="12">
        <f t="shared" si="8"/>
        <v>23</v>
      </c>
      <c r="X39" s="84">
        <f t="shared" si="11"/>
        <v>2.0522278801870856E-5</v>
      </c>
      <c r="Y39" s="85">
        <f t="shared" si="12"/>
        <v>1.6896621037264694E-5</v>
      </c>
      <c r="Z39" s="86">
        <v>11290</v>
      </c>
      <c r="AA39" s="77">
        <f t="shared" si="16"/>
        <v>0</v>
      </c>
      <c r="AB39" s="77">
        <f t="shared" si="9"/>
        <v>0</v>
      </c>
      <c r="AC39" s="149">
        <f t="shared" si="10"/>
        <v>0</v>
      </c>
      <c r="AD39" s="149">
        <f t="shared" si="17"/>
        <v>0</v>
      </c>
      <c r="AE39" s="149">
        <f t="shared" si="18"/>
        <v>0</v>
      </c>
      <c r="AF39" s="215">
        <f t="shared" si="13"/>
        <v>-2.4216288986207611E-5</v>
      </c>
      <c r="AG39" s="215">
        <f t="shared" si="14"/>
        <v>-3.5913987903273997E-5</v>
      </c>
      <c r="AH39" s="215">
        <f t="shared" si="15"/>
        <v>1.5943758401173469E-3</v>
      </c>
      <c r="AJ39" s="366"/>
    </row>
    <row r="40" spans="1:36" s="8" customFormat="1" x14ac:dyDescent="1.25">
      <c r="A40" s="209">
        <v>178</v>
      </c>
      <c r="B40" s="68">
        <v>11302</v>
      </c>
      <c r="C40" s="209">
        <v>178</v>
      </c>
      <c r="D40" s="19">
        <v>36</v>
      </c>
      <c r="E40" s="69" t="s">
        <v>447</v>
      </c>
      <c r="F40" s="20" t="s">
        <v>41</v>
      </c>
      <c r="G40" s="20" t="s">
        <v>276</v>
      </c>
      <c r="H40" s="21" t="s">
        <v>24</v>
      </c>
      <c r="I40" s="18">
        <v>7015270.6025510002</v>
      </c>
      <c r="J40" s="18">
        <v>9664697.3379890006</v>
      </c>
      <c r="K40" s="18" t="s">
        <v>169</v>
      </c>
      <c r="L40" s="169">
        <v>69.8</v>
      </c>
      <c r="M40" s="56">
        <v>9638281</v>
      </c>
      <c r="N40" s="55">
        <v>19000000</v>
      </c>
      <c r="O40" s="56">
        <v>1002740</v>
      </c>
      <c r="P40" s="210">
        <v>1.64</v>
      </c>
      <c r="Q40" s="210">
        <v>4.99</v>
      </c>
      <c r="R40" s="210">
        <v>23.45</v>
      </c>
      <c r="S40" s="211">
        <v>8869</v>
      </c>
      <c r="T40" s="211">
        <v>60</v>
      </c>
      <c r="U40" s="211">
        <v>22</v>
      </c>
      <c r="V40" s="211">
        <v>40</v>
      </c>
      <c r="W40" s="18">
        <f t="shared" si="8"/>
        <v>8891</v>
      </c>
      <c r="X40" s="84">
        <f t="shared" si="11"/>
        <v>0.22981705250026535</v>
      </c>
      <c r="Y40" s="85">
        <f t="shared" si="12"/>
        <v>0.1892154220048971</v>
      </c>
      <c r="Z40" s="86">
        <v>11302</v>
      </c>
      <c r="AA40" s="77">
        <f t="shared" si="16"/>
        <v>0</v>
      </c>
      <c r="AB40" s="77">
        <f t="shared" si="9"/>
        <v>0</v>
      </c>
      <c r="AC40" s="149">
        <f t="shared" si="10"/>
        <v>0</v>
      </c>
      <c r="AD40" s="149">
        <f t="shared" si="17"/>
        <v>0</v>
      </c>
      <c r="AE40" s="149">
        <f t="shared" si="18"/>
        <v>0</v>
      </c>
      <c r="AF40" s="215">
        <f t="shared" si="13"/>
        <v>6.2816661016739193E-3</v>
      </c>
      <c r="AG40" s="215">
        <f t="shared" si="14"/>
        <v>1.9113118199605404E-2</v>
      </c>
      <c r="AH40" s="215">
        <f t="shared" si="15"/>
        <v>8.9820164685520384E-2</v>
      </c>
      <c r="AJ40" s="366"/>
    </row>
    <row r="41" spans="1:36" s="5" customFormat="1" x14ac:dyDescent="1.25">
      <c r="A41" s="83">
        <v>183</v>
      </c>
      <c r="B41" s="68">
        <v>11310</v>
      </c>
      <c r="C41" s="83">
        <v>183</v>
      </c>
      <c r="D41" s="16">
        <v>37</v>
      </c>
      <c r="E41" s="68" t="s">
        <v>448</v>
      </c>
      <c r="F41" s="10" t="s">
        <v>178</v>
      </c>
      <c r="G41" s="10" t="s">
        <v>274</v>
      </c>
      <c r="H41" s="11">
        <v>20</v>
      </c>
      <c r="I41" s="12">
        <v>60422334.923831999</v>
      </c>
      <c r="J41" s="12">
        <v>99846120</v>
      </c>
      <c r="K41" s="12" t="s">
        <v>179</v>
      </c>
      <c r="L41" s="168">
        <v>66.8</v>
      </c>
      <c r="M41" s="54">
        <v>99846120</v>
      </c>
      <c r="N41" s="54">
        <v>100000000</v>
      </c>
      <c r="O41" s="54">
        <v>1000000</v>
      </c>
      <c r="P41" s="200">
        <v>1.72</v>
      </c>
      <c r="Q41" s="200">
        <v>5.08</v>
      </c>
      <c r="R41" s="200">
        <v>20.83</v>
      </c>
      <c r="S41" s="53">
        <v>53453</v>
      </c>
      <c r="T41" s="53">
        <v>70</v>
      </c>
      <c r="U41" s="53">
        <v>137</v>
      </c>
      <c r="V41" s="53">
        <v>30</v>
      </c>
      <c r="W41" s="12">
        <f t="shared" si="8"/>
        <v>53590</v>
      </c>
      <c r="X41" s="84">
        <f t="shared" si="11"/>
        <v>2.7699502873988737</v>
      </c>
      <c r="Y41" s="85">
        <f t="shared" si="12"/>
        <v>2.2805849559930227</v>
      </c>
      <c r="Z41" s="86">
        <v>11310</v>
      </c>
      <c r="AA41" s="77">
        <f t="shared" si="16"/>
        <v>0</v>
      </c>
      <c r="AB41" s="77">
        <f t="shared" si="9"/>
        <v>0</v>
      </c>
      <c r="AC41" s="149">
        <f t="shared" si="10"/>
        <v>0</v>
      </c>
      <c r="AD41" s="149">
        <f t="shared" si="17"/>
        <v>0</v>
      </c>
      <c r="AE41" s="149">
        <f t="shared" si="18"/>
        <v>0</v>
      </c>
      <c r="AF41" s="215">
        <f t="shared" si="13"/>
        <v>6.8061635633229464E-2</v>
      </c>
      <c r="AG41" s="215">
        <f t="shared" si="14"/>
        <v>0.20101924942837543</v>
      </c>
      <c r="AH41" s="215">
        <f t="shared" si="15"/>
        <v>0.82425806409312197</v>
      </c>
      <c r="AJ41" s="366"/>
    </row>
    <row r="42" spans="1:36" s="8" customFormat="1" x14ac:dyDescent="1.25">
      <c r="A42" s="209">
        <v>191</v>
      </c>
      <c r="B42" s="68">
        <v>11315</v>
      </c>
      <c r="C42" s="209">
        <v>191</v>
      </c>
      <c r="D42" s="19">
        <v>38</v>
      </c>
      <c r="E42" s="69" t="s">
        <v>449</v>
      </c>
      <c r="F42" s="20" t="s">
        <v>39</v>
      </c>
      <c r="G42" s="20" t="s">
        <v>610</v>
      </c>
      <c r="H42" s="21" t="s">
        <v>24</v>
      </c>
      <c r="I42" s="18">
        <v>13795509.024092</v>
      </c>
      <c r="J42" s="18">
        <v>62863103.449003004</v>
      </c>
      <c r="K42" s="18" t="s">
        <v>187</v>
      </c>
      <c r="L42" s="169">
        <v>66.166666666666671</v>
      </c>
      <c r="M42" s="56">
        <v>1924221420</v>
      </c>
      <c r="N42" s="55">
        <v>4000000000</v>
      </c>
      <c r="O42" s="56">
        <v>32670</v>
      </c>
      <c r="P42" s="210">
        <v>1.66</v>
      </c>
      <c r="Q42" s="210">
        <v>4.01</v>
      </c>
      <c r="R42" s="210">
        <v>21.5</v>
      </c>
      <c r="S42" s="211">
        <v>5433</v>
      </c>
      <c r="T42" s="211">
        <v>21.858758724999998</v>
      </c>
      <c r="U42" s="211">
        <v>501</v>
      </c>
      <c r="V42" s="211">
        <v>78.141241274999999</v>
      </c>
      <c r="W42" s="18">
        <f t="shared" si="8"/>
        <v>5934</v>
      </c>
      <c r="X42" s="84">
        <f t="shared" si="11"/>
        <v>0.54458296968906816</v>
      </c>
      <c r="Y42" s="85">
        <f t="shared" si="12"/>
        <v>0.44837184754285425</v>
      </c>
      <c r="Z42" s="86">
        <v>11315</v>
      </c>
      <c r="AA42" s="77">
        <f t="shared" si="16"/>
        <v>0</v>
      </c>
      <c r="AB42" s="77">
        <f t="shared" si="9"/>
        <v>0</v>
      </c>
      <c r="AC42" s="149">
        <f t="shared" si="10"/>
        <v>0</v>
      </c>
      <c r="AD42" s="149">
        <f t="shared" si="17"/>
        <v>0</v>
      </c>
      <c r="AE42" s="149">
        <f t="shared" si="18"/>
        <v>0</v>
      </c>
      <c r="AF42" s="215">
        <f t="shared" si="13"/>
        <v>4.1356773321713544E-2</v>
      </c>
      <c r="AG42" s="215">
        <f t="shared" si="14"/>
        <v>9.9904012662693567E-2</v>
      </c>
      <c r="AH42" s="215">
        <f t="shared" si="15"/>
        <v>0.53564495567279591</v>
      </c>
      <c r="AJ42" s="366"/>
    </row>
    <row r="43" spans="1:36" s="5" customFormat="1" x14ac:dyDescent="1.25">
      <c r="A43" s="83">
        <v>195</v>
      </c>
      <c r="B43" s="68">
        <v>11338</v>
      </c>
      <c r="C43" s="83">
        <v>195</v>
      </c>
      <c r="D43" s="16">
        <v>39</v>
      </c>
      <c r="E43" s="68" t="s">
        <v>450</v>
      </c>
      <c r="F43" s="10" t="s">
        <v>189</v>
      </c>
      <c r="G43" s="10" t="s">
        <v>274</v>
      </c>
      <c r="H43" s="11">
        <v>18</v>
      </c>
      <c r="I43" s="12">
        <v>30038895.393263999</v>
      </c>
      <c r="J43" s="12">
        <v>37025397.027093001</v>
      </c>
      <c r="K43" s="12" t="s">
        <v>191</v>
      </c>
      <c r="L43" s="168">
        <v>64.666666666666671</v>
      </c>
      <c r="M43" s="54">
        <v>36976390</v>
      </c>
      <c r="N43" s="54">
        <v>40000000</v>
      </c>
      <c r="O43" s="54">
        <v>1001325</v>
      </c>
      <c r="P43" s="200">
        <v>1.44</v>
      </c>
      <c r="Q43" s="200">
        <v>5.0599999999999996</v>
      </c>
      <c r="R43" s="200">
        <v>33.369999999999997</v>
      </c>
      <c r="S43" s="53">
        <v>4300</v>
      </c>
      <c r="T43" s="53">
        <v>73</v>
      </c>
      <c r="U43" s="53">
        <v>59</v>
      </c>
      <c r="V43" s="53">
        <v>27</v>
      </c>
      <c r="W43" s="12">
        <f t="shared" si="8"/>
        <v>4359</v>
      </c>
      <c r="X43" s="84">
        <f t="shared" si="11"/>
        <v>1.0711870808151751</v>
      </c>
      <c r="Y43" s="85">
        <f t="shared" si="12"/>
        <v>0.88194114987356365</v>
      </c>
      <c r="Z43" s="86">
        <v>11338</v>
      </c>
      <c r="AA43" s="77">
        <f t="shared" si="16"/>
        <v>0</v>
      </c>
      <c r="AB43" s="77">
        <f t="shared" si="9"/>
        <v>0</v>
      </c>
      <c r="AC43" s="149">
        <f t="shared" si="10"/>
        <v>0</v>
      </c>
      <c r="AD43" s="149">
        <f t="shared" si="17"/>
        <v>0</v>
      </c>
      <c r="AE43" s="149">
        <f t="shared" si="18"/>
        <v>0</v>
      </c>
      <c r="AF43" s="215">
        <f t="shared" si="13"/>
        <v>2.11302657037514E-2</v>
      </c>
      <c r="AG43" s="215">
        <f t="shared" si="14"/>
        <v>7.4249405875682004E-2</v>
      </c>
      <c r="AH43" s="215">
        <f t="shared" si="15"/>
        <v>0.48966456009318349</v>
      </c>
      <c r="AJ43" s="366"/>
    </row>
    <row r="44" spans="1:36" s="8" customFormat="1" x14ac:dyDescent="1.25">
      <c r="A44" s="209">
        <v>196</v>
      </c>
      <c r="B44" s="68">
        <v>11343</v>
      </c>
      <c r="C44" s="209">
        <v>196</v>
      </c>
      <c r="D44" s="19">
        <v>40</v>
      </c>
      <c r="E44" s="69" t="s">
        <v>451</v>
      </c>
      <c r="F44" s="20" t="s">
        <v>190</v>
      </c>
      <c r="G44" s="20" t="s">
        <v>274</v>
      </c>
      <c r="H44" s="21">
        <v>17</v>
      </c>
      <c r="I44" s="18">
        <v>27187820.866296001</v>
      </c>
      <c r="J44" s="18">
        <v>35271087.457804002</v>
      </c>
      <c r="K44" s="18" t="s">
        <v>192</v>
      </c>
      <c r="L44" s="169">
        <v>64.3</v>
      </c>
      <c r="M44" s="56">
        <v>31234027</v>
      </c>
      <c r="N44" s="55">
        <v>50000000</v>
      </c>
      <c r="O44" s="56">
        <v>1129252</v>
      </c>
      <c r="P44" s="210">
        <v>0.54</v>
      </c>
      <c r="Q44" s="210">
        <v>2.66</v>
      </c>
      <c r="R44" s="210">
        <v>34.19</v>
      </c>
      <c r="S44" s="211">
        <v>38444</v>
      </c>
      <c r="T44" s="211">
        <v>70</v>
      </c>
      <c r="U44" s="211">
        <v>58</v>
      </c>
      <c r="V44" s="211">
        <v>30</v>
      </c>
      <c r="W44" s="18">
        <f t="shared" si="8"/>
        <v>38502</v>
      </c>
      <c r="X44" s="84">
        <f t="shared" si="11"/>
        <v>0.97849730005146918</v>
      </c>
      <c r="Y44" s="85">
        <f t="shared" si="12"/>
        <v>0.80562681291753735</v>
      </c>
      <c r="Z44" s="86">
        <v>11343</v>
      </c>
      <c r="AA44" s="77">
        <f t="shared" si="16"/>
        <v>0</v>
      </c>
      <c r="AB44" s="77">
        <f t="shared" si="9"/>
        <v>0</v>
      </c>
      <c r="AC44" s="149">
        <f t="shared" si="10"/>
        <v>0</v>
      </c>
      <c r="AD44" s="149">
        <f t="shared" si="17"/>
        <v>0</v>
      </c>
      <c r="AE44" s="149">
        <f t="shared" si="18"/>
        <v>0</v>
      </c>
      <c r="AF44" s="215">
        <f t="shared" si="13"/>
        <v>7.5484077432541917E-3</v>
      </c>
      <c r="AG44" s="215">
        <f t="shared" si="14"/>
        <v>3.7182897401955829E-2</v>
      </c>
      <c r="AH44" s="215">
        <f t="shared" si="15"/>
        <v>0.47792603841085329</v>
      </c>
      <c r="AJ44" s="366"/>
    </row>
    <row r="45" spans="1:36" s="5" customFormat="1" x14ac:dyDescent="1.25">
      <c r="A45" s="83">
        <v>197</v>
      </c>
      <c r="B45" s="68">
        <v>11323</v>
      </c>
      <c r="C45" s="83">
        <v>197</v>
      </c>
      <c r="D45" s="16">
        <v>41</v>
      </c>
      <c r="E45" s="68" t="s">
        <v>452</v>
      </c>
      <c r="F45" s="10" t="s">
        <v>203</v>
      </c>
      <c r="G45" s="10" t="s">
        <v>275</v>
      </c>
      <c r="H45" s="11" t="s">
        <v>24</v>
      </c>
      <c r="I45" s="12">
        <v>467668.203393</v>
      </c>
      <c r="J45" s="12">
        <v>2275550.1309790001</v>
      </c>
      <c r="K45" s="12" t="s">
        <v>198</v>
      </c>
      <c r="L45" s="168">
        <v>63.966666666666669</v>
      </c>
      <c r="M45" s="54">
        <v>225016793</v>
      </c>
      <c r="N45" s="54">
        <v>500000000</v>
      </c>
      <c r="O45" s="54">
        <v>10113</v>
      </c>
      <c r="P45" s="200">
        <v>1.37</v>
      </c>
      <c r="Q45" s="200">
        <v>3.47</v>
      </c>
      <c r="R45" s="200">
        <v>37.61</v>
      </c>
      <c r="S45" s="53">
        <v>1468</v>
      </c>
      <c r="T45" s="53">
        <v>24.799257999999998</v>
      </c>
      <c r="U45" s="53">
        <v>30</v>
      </c>
      <c r="V45" s="53">
        <v>75.200741999999991</v>
      </c>
      <c r="W45" s="12">
        <f t="shared" si="8"/>
        <v>1498</v>
      </c>
      <c r="X45" s="84">
        <f t="shared" si="11"/>
        <v>2.2364945090257448E-2</v>
      </c>
      <c r="Y45" s="85">
        <f t="shared" si="12"/>
        <v>1.8413744660503502E-2</v>
      </c>
      <c r="Z45" s="86">
        <v>11323</v>
      </c>
      <c r="AA45" s="77">
        <f t="shared" si="16"/>
        <v>0</v>
      </c>
      <c r="AB45" s="77">
        <f t="shared" si="9"/>
        <v>0</v>
      </c>
      <c r="AC45" s="149">
        <f t="shared" si="10"/>
        <v>0</v>
      </c>
      <c r="AD45" s="149">
        <f t="shared" si="17"/>
        <v>0</v>
      </c>
      <c r="AE45" s="149">
        <f t="shared" si="18"/>
        <v>0</v>
      </c>
      <c r="AF45" s="215">
        <f t="shared" si="13"/>
        <v>1.2355198197322157E-3</v>
      </c>
      <c r="AG45" s="215">
        <f t="shared" si="14"/>
        <v>3.1293823171319622E-3</v>
      </c>
      <c r="AH45" s="215">
        <f t="shared" si="15"/>
        <v>3.3918175489144983E-2</v>
      </c>
      <c r="AJ45" s="366"/>
    </row>
    <row r="46" spans="1:36" s="8" customFormat="1" x14ac:dyDescent="1.25">
      <c r="A46" s="209">
        <v>201</v>
      </c>
      <c r="B46" s="68">
        <v>11340</v>
      </c>
      <c r="C46" s="209">
        <v>201</v>
      </c>
      <c r="D46" s="19">
        <v>42</v>
      </c>
      <c r="E46" s="69" t="s">
        <v>453</v>
      </c>
      <c r="F46" s="20" t="s">
        <v>345</v>
      </c>
      <c r="G46" s="20" t="s">
        <v>275</v>
      </c>
      <c r="H46" s="21" t="s">
        <v>24</v>
      </c>
      <c r="I46" s="18">
        <v>1039270.803477</v>
      </c>
      <c r="J46" s="18">
        <v>4022991.7089200001</v>
      </c>
      <c r="K46" s="18" t="s">
        <v>204</v>
      </c>
      <c r="L46" s="169">
        <v>62.666666666666671</v>
      </c>
      <c r="M46" s="56">
        <v>399500000</v>
      </c>
      <c r="N46" s="55">
        <v>500000000</v>
      </c>
      <c r="O46" s="56">
        <v>10071</v>
      </c>
      <c r="P46" s="210">
        <v>1.9</v>
      </c>
      <c r="Q46" s="210">
        <v>3.77</v>
      </c>
      <c r="R46" s="210">
        <v>31.12</v>
      </c>
      <c r="S46" s="211">
        <v>677</v>
      </c>
      <c r="T46" s="211">
        <v>2.5480800000000001</v>
      </c>
      <c r="U46" s="211">
        <v>18</v>
      </c>
      <c r="V46" s="211">
        <v>97.451920000000001</v>
      </c>
      <c r="W46" s="18">
        <f t="shared" si="8"/>
        <v>695</v>
      </c>
      <c r="X46" s="84">
        <f t="shared" si="11"/>
        <v>4.0626081782810944E-3</v>
      </c>
      <c r="Y46" s="85">
        <f t="shared" si="12"/>
        <v>3.3448698107078714E-3</v>
      </c>
      <c r="Z46" s="86">
        <v>11340</v>
      </c>
      <c r="AA46" s="77">
        <f t="shared" si="16"/>
        <v>0</v>
      </c>
      <c r="AB46" s="77">
        <f t="shared" si="9"/>
        <v>0</v>
      </c>
      <c r="AC46" s="149">
        <f t="shared" si="10"/>
        <v>0</v>
      </c>
      <c r="AD46" s="149">
        <f t="shared" si="17"/>
        <v>0</v>
      </c>
      <c r="AE46" s="149">
        <f t="shared" si="18"/>
        <v>0</v>
      </c>
      <c r="AF46" s="215">
        <f t="shared" si="13"/>
        <v>3.0293222892272135E-3</v>
      </c>
      <c r="AG46" s="215">
        <f t="shared" si="14"/>
        <v>6.0108131738876823E-3</v>
      </c>
      <c r="AH46" s="215">
        <f t="shared" si="15"/>
        <v>4.9617110337237313E-2</v>
      </c>
      <c r="AJ46" s="366"/>
    </row>
    <row r="47" spans="1:36" s="5" customFormat="1" x14ac:dyDescent="1.25">
      <c r="A47" s="83">
        <v>207</v>
      </c>
      <c r="B47" s="68">
        <v>11367</v>
      </c>
      <c r="C47" s="83">
        <v>207</v>
      </c>
      <c r="D47" s="16">
        <v>43</v>
      </c>
      <c r="E47" s="68" t="s">
        <v>454</v>
      </c>
      <c r="F47" s="10" t="s">
        <v>307</v>
      </c>
      <c r="G47" s="10" t="s">
        <v>275</v>
      </c>
      <c r="H47" s="11" t="s">
        <v>24</v>
      </c>
      <c r="I47" s="12">
        <v>5036000</v>
      </c>
      <c r="J47" s="12">
        <v>6056400</v>
      </c>
      <c r="K47" s="12" t="s">
        <v>212</v>
      </c>
      <c r="L47" s="168">
        <v>61.233333333333334</v>
      </c>
      <c r="M47" s="54">
        <v>600000000</v>
      </c>
      <c r="N47" s="54">
        <v>1000000000</v>
      </c>
      <c r="O47" s="54">
        <v>10094</v>
      </c>
      <c r="P47" s="200">
        <v>1.86</v>
      </c>
      <c r="Q47" s="200">
        <v>5.44</v>
      </c>
      <c r="R47" s="200">
        <v>27.13</v>
      </c>
      <c r="S47" s="53">
        <v>909</v>
      </c>
      <c r="T47" s="53">
        <v>13.3345085</v>
      </c>
      <c r="U47" s="53">
        <v>30</v>
      </c>
      <c r="V47" s="53">
        <v>86.665491500000002</v>
      </c>
      <c r="W47" s="12">
        <f t="shared" si="8"/>
        <v>939</v>
      </c>
      <c r="X47" s="84">
        <f t="shared" si="11"/>
        <v>3.2006214036180786E-2</v>
      </c>
      <c r="Y47" s="85">
        <f t="shared" si="12"/>
        <v>2.6351696837761923E-2</v>
      </c>
      <c r="Z47" s="86">
        <v>11367</v>
      </c>
      <c r="AA47" s="77">
        <f t="shared" si="16"/>
        <v>0</v>
      </c>
      <c r="AB47" s="77">
        <f t="shared" si="9"/>
        <v>0</v>
      </c>
      <c r="AC47" s="149">
        <f t="shared" si="10"/>
        <v>0</v>
      </c>
      <c r="AD47" s="149">
        <f t="shared" si="17"/>
        <v>0</v>
      </c>
      <c r="AE47" s="149">
        <f t="shared" si="18"/>
        <v>0</v>
      </c>
      <c r="AF47" s="215">
        <f t="shared" si="13"/>
        <v>4.4644733705255252E-3</v>
      </c>
      <c r="AG47" s="215">
        <f t="shared" si="14"/>
        <v>1.305738448153702E-2</v>
      </c>
      <c r="AH47" s="215">
        <f t="shared" si="15"/>
        <v>6.5118904592665311E-2</v>
      </c>
      <c r="AJ47" s="366"/>
    </row>
    <row r="48" spans="1:36" s="8" customFormat="1" x14ac:dyDescent="1.25">
      <c r="A48" s="209">
        <v>208</v>
      </c>
      <c r="B48" s="68">
        <v>11379</v>
      </c>
      <c r="C48" s="209">
        <v>208</v>
      </c>
      <c r="D48" s="19">
        <v>44</v>
      </c>
      <c r="E48" s="69" t="s">
        <v>455</v>
      </c>
      <c r="F48" s="20" t="s">
        <v>235</v>
      </c>
      <c r="G48" s="20" t="s">
        <v>274</v>
      </c>
      <c r="H48" s="21">
        <v>16</v>
      </c>
      <c r="I48" s="18">
        <v>34408150.024645999</v>
      </c>
      <c r="J48" s="18">
        <v>9488192.0138499998</v>
      </c>
      <c r="K48" s="18" t="s">
        <v>214</v>
      </c>
      <c r="L48" s="169">
        <v>60.3</v>
      </c>
      <c r="M48" s="56">
        <v>8343050</v>
      </c>
      <c r="N48" s="55">
        <v>100000000</v>
      </c>
      <c r="O48" s="56">
        <v>1137257</v>
      </c>
      <c r="P48" s="210">
        <v>4.0599999999999996</v>
      </c>
      <c r="Q48" s="210">
        <v>13.65</v>
      </c>
      <c r="R48" s="210">
        <v>34.28</v>
      </c>
      <c r="S48" s="211">
        <v>33537</v>
      </c>
      <c r="T48" s="211">
        <v>99</v>
      </c>
      <c r="U48" s="211">
        <v>12</v>
      </c>
      <c r="V48" s="211">
        <v>1</v>
      </c>
      <c r="W48" s="18">
        <f t="shared" si="8"/>
        <v>33549</v>
      </c>
      <c r="X48" s="84">
        <f t="shared" si="11"/>
        <v>0.37227288199227987</v>
      </c>
      <c r="Y48" s="85">
        <f t="shared" si="12"/>
        <v>0.30650367194604572</v>
      </c>
      <c r="Z48" s="86">
        <v>11379</v>
      </c>
      <c r="AA48" s="77">
        <f t="shared" si="16"/>
        <v>0</v>
      </c>
      <c r="AB48" s="77">
        <f t="shared" si="9"/>
        <v>0</v>
      </c>
      <c r="AC48" s="149">
        <f t="shared" si="10"/>
        <v>0</v>
      </c>
      <c r="AD48" s="149">
        <f t="shared" si="17"/>
        <v>0</v>
      </c>
      <c r="AE48" s="149">
        <f t="shared" si="18"/>
        <v>0</v>
      </c>
      <c r="AF48" s="215">
        <f t="shared" si="13"/>
        <v>1.5266948493824808E-2</v>
      </c>
      <c r="AG48" s="215">
        <f t="shared" si="14"/>
        <v>5.1328533729238589E-2</v>
      </c>
      <c r="AH48" s="215">
        <f t="shared" si="15"/>
        <v>0.12890418580500357</v>
      </c>
      <c r="AJ48" s="366"/>
    </row>
    <row r="49" spans="1:36" s="5" customFormat="1" x14ac:dyDescent="1.25">
      <c r="A49" s="83">
        <v>210</v>
      </c>
      <c r="B49" s="68">
        <v>11385</v>
      </c>
      <c r="C49" s="83">
        <v>210</v>
      </c>
      <c r="D49" s="16">
        <v>45</v>
      </c>
      <c r="E49" s="68" t="s">
        <v>456</v>
      </c>
      <c r="F49" s="10" t="s">
        <v>215</v>
      </c>
      <c r="G49" s="10" t="s">
        <v>274</v>
      </c>
      <c r="H49" s="11">
        <v>15</v>
      </c>
      <c r="I49" s="12">
        <v>46607100.407895997</v>
      </c>
      <c r="J49" s="12">
        <v>70639938.754066005</v>
      </c>
      <c r="K49" s="12" t="s">
        <v>216</v>
      </c>
      <c r="L49" s="168">
        <v>59.4</v>
      </c>
      <c r="M49" s="54">
        <v>69554404</v>
      </c>
      <c r="N49" s="54">
        <v>100000000</v>
      </c>
      <c r="O49" s="54">
        <v>1000000</v>
      </c>
      <c r="P49" s="200">
        <v>1.56</v>
      </c>
      <c r="Q49" s="200">
        <v>5.07</v>
      </c>
      <c r="R49" s="200">
        <v>33.94</v>
      </c>
      <c r="S49" s="53">
        <v>85065</v>
      </c>
      <c r="T49" s="53">
        <v>87</v>
      </c>
      <c r="U49" s="53">
        <v>592</v>
      </c>
      <c r="V49" s="53">
        <v>13</v>
      </c>
      <c r="W49" s="12">
        <f t="shared" si="8"/>
        <v>85657</v>
      </c>
      <c r="X49" s="84">
        <f t="shared" si="11"/>
        <v>2.4356355735732955</v>
      </c>
      <c r="Y49" s="85">
        <f t="shared" si="12"/>
        <v>2.0053334071164217</v>
      </c>
      <c r="Z49" s="86">
        <v>11385</v>
      </c>
      <c r="AA49" s="77">
        <f t="shared" si="16"/>
        <v>0</v>
      </c>
      <c r="AB49" s="77">
        <f t="shared" si="9"/>
        <v>0</v>
      </c>
      <c r="AC49" s="149">
        <f t="shared" si="10"/>
        <v>0</v>
      </c>
      <c r="AD49" s="149">
        <f t="shared" si="17"/>
        <v>0</v>
      </c>
      <c r="AE49" s="149">
        <f t="shared" si="18"/>
        <v>0</v>
      </c>
      <c r="AF49" s="215">
        <f t="shared" si="13"/>
        <v>4.3673465457176333E-2</v>
      </c>
      <c r="AG49" s="215">
        <f t="shared" si="14"/>
        <v>0.14193876273582309</v>
      </c>
      <c r="AH49" s="215">
        <f t="shared" si="15"/>
        <v>0.95017783180549009</v>
      </c>
      <c r="AJ49" s="366"/>
    </row>
    <row r="50" spans="1:36" s="8" customFormat="1" x14ac:dyDescent="1.25">
      <c r="A50" s="209">
        <v>214</v>
      </c>
      <c r="B50" s="68">
        <v>11383</v>
      </c>
      <c r="C50" s="209">
        <v>214</v>
      </c>
      <c r="D50" s="19">
        <v>46</v>
      </c>
      <c r="E50" s="69" t="s">
        <v>457</v>
      </c>
      <c r="F50" s="20" t="s">
        <v>190</v>
      </c>
      <c r="G50" s="20" t="s">
        <v>274</v>
      </c>
      <c r="H50" s="21"/>
      <c r="I50" s="18">
        <v>39999789.758412004</v>
      </c>
      <c r="J50" s="18">
        <v>39815009.445294</v>
      </c>
      <c r="K50" s="18" t="s">
        <v>222</v>
      </c>
      <c r="L50" s="169">
        <v>58.833333333333336</v>
      </c>
      <c r="M50" s="56">
        <v>39457798</v>
      </c>
      <c r="N50" s="55">
        <v>40000000</v>
      </c>
      <c r="O50" s="56">
        <v>1009053</v>
      </c>
      <c r="P50" s="210">
        <v>1.32</v>
      </c>
      <c r="Q50" s="210">
        <v>4.49</v>
      </c>
      <c r="R50" s="210">
        <v>18.690000000000001</v>
      </c>
      <c r="S50" s="211">
        <v>31207</v>
      </c>
      <c r="T50" s="211">
        <v>93</v>
      </c>
      <c r="U50" s="211">
        <v>153</v>
      </c>
      <c r="V50" s="211">
        <v>7.0000000000000009</v>
      </c>
      <c r="W50" s="18">
        <f t="shared" si="8"/>
        <v>31360</v>
      </c>
      <c r="X50" s="84">
        <f t="shared" si="11"/>
        <v>1.4674810895559847</v>
      </c>
      <c r="Y50" s="85">
        <f t="shared" si="12"/>
        <v>1.2082221515926075</v>
      </c>
      <c r="Z50" s="86">
        <v>11383</v>
      </c>
      <c r="AA50" s="77">
        <f t="shared" si="16"/>
        <v>0</v>
      </c>
      <c r="AB50" s="77">
        <f t="shared" si="9"/>
        <v>0</v>
      </c>
      <c r="AC50" s="149">
        <f t="shared" si="10"/>
        <v>0</v>
      </c>
      <c r="AD50" s="149">
        <f t="shared" si="17"/>
        <v>0</v>
      </c>
      <c r="AE50" s="149">
        <f t="shared" si="18"/>
        <v>0</v>
      </c>
      <c r="AF50" s="215">
        <f t="shared" si="13"/>
        <v>2.0828763851762366E-2</v>
      </c>
      <c r="AG50" s="215">
        <f t="shared" si="14"/>
        <v>7.0849355829100777E-2</v>
      </c>
      <c r="AH50" s="215">
        <f t="shared" si="15"/>
        <v>0.29491636090108986</v>
      </c>
      <c r="AJ50" s="366"/>
    </row>
    <row r="51" spans="1:36" s="5" customFormat="1" x14ac:dyDescent="1.25">
      <c r="A51" s="83">
        <v>212</v>
      </c>
      <c r="B51" s="68">
        <v>11380</v>
      </c>
      <c r="C51" s="83">
        <v>212</v>
      </c>
      <c r="D51" s="16">
        <v>47</v>
      </c>
      <c r="E51" s="68" t="s">
        <v>458</v>
      </c>
      <c r="F51" s="10" t="s">
        <v>323</v>
      </c>
      <c r="G51" s="10" t="s">
        <v>274</v>
      </c>
      <c r="H51" s="11">
        <v>17</v>
      </c>
      <c r="I51" s="12">
        <v>303062.42275600001</v>
      </c>
      <c r="J51" s="12">
        <v>398841.851196</v>
      </c>
      <c r="K51" s="12" t="s">
        <v>223</v>
      </c>
      <c r="L51" s="168">
        <v>58.666666666666664</v>
      </c>
      <c r="M51" s="54">
        <v>300966</v>
      </c>
      <c r="N51" s="54">
        <v>500000</v>
      </c>
      <c r="O51" s="54">
        <v>1325205</v>
      </c>
      <c r="P51" s="200">
        <v>0.04</v>
      </c>
      <c r="Q51" s="200">
        <v>0.05</v>
      </c>
      <c r="R51" s="200">
        <v>36.39</v>
      </c>
      <c r="S51" s="53">
        <v>24</v>
      </c>
      <c r="T51" s="53">
        <v>0</v>
      </c>
      <c r="U51" s="53">
        <v>18</v>
      </c>
      <c r="V51" s="53">
        <v>100</v>
      </c>
      <c r="W51" s="12">
        <f t="shared" si="8"/>
        <v>42</v>
      </c>
      <c r="X51" s="84">
        <f t="shared" si="11"/>
        <v>0</v>
      </c>
      <c r="Y51" s="85">
        <f t="shared" si="12"/>
        <v>0</v>
      </c>
      <c r="Z51" s="86">
        <v>11380</v>
      </c>
      <c r="AA51" s="77">
        <f t="shared" si="16"/>
        <v>0</v>
      </c>
      <c r="AB51" s="77">
        <f t="shared" si="9"/>
        <v>0</v>
      </c>
      <c r="AC51" s="149">
        <f t="shared" si="10"/>
        <v>0</v>
      </c>
      <c r="AD51" s="149">
        <f t="shared" si="17"/>
        <v>0</v>
      </c>
      <c r="AE51" s="149">
        <f t="shared" si="18"/>
        <v>0</v>
      </c>
      <c r="AF51" s="215">
        <f t="shared" si="13"/>
        <v>6.3227128210436453E-6</v>
      </c>
      <c r="AG51" s="215">
        <f t="shared" si="14"/>
        <v>7.9033910263045573E-6</v>
      </c>
      <c r="AH51" s="215">
        <f t="shared" si="15"/>
        <v>5.7520879889444562E-3</v>
      </c>
      <c r="AJ51" s="366"/>
    </row>
    <row r="52" spans="1:36" s="8" customFormat="1" x14ac:dyDescent="1.25">
      <c r="A52" s="209">
        <v>215</v>
      </c>
      <c r="B52" s="68">
        <v>11391</v>
      </c>
      <c r="C52" s="209">
        <v>215</v>
      </c>
      <c r="D52" s="19">
        <v>48</v>
      </c>
      <c r="E52" s="69" t="s">
        <v>459</v>
      </c>
      <c r="F52" s="20" t="s">
        <v>219</v>
      </c>
      <c r="G52" s="20" t="s">
        <v>274</v>
      </c>
      <c r="H52" s="21" t="s">
        <v>24</v>
      </c>
      <c r="I52" s="18">
        <v>269193.89985799999</v>
      </c>
      <c r="J52" s="18">
        <v>357397.58522000001</v>
      </c>
      <c r="K52" s="18" t="s">
        <v>220</v>
      </c>
      <c r="L52" s="169">
        <v>58.333333333333336</v>
      </c>
      <c r="M52" s="56">
        <v>181652</v>
      </c>
      <c r="N52" s="55">
        <v>200000</v>
      </c>
      <c r="O52" s="56">
        <v>1967485</v>
      </c>
      <c r="P52" s="210">
        <v>0.77</v>
      </c>
      <c r="Q52" s="210">
        <v>3.77</v>
      </c>
      <c r="R52" s="210">
        <v>35.49</v>
      </c>
      <c r="S52" s="211">
        <v>121</v>
      </c>
      <c r="T52" s="211">
        <v>73</v>
      </c>
      <c r="U52" s="211">
        <v>7</v>
      </c>
      <c r="V52" s="211">
        <v>27</v>
      </c>
      <c r="W52" s="18">
        <f t="shared" si="8"/>
        <v>128</v>
      </c>
      <c r="X52" s="84">
        <f t="shared" si="11"/>
        <v>1.033992088517147E-2</v>
      </c>
      <c r="Y52" s="85">
        <f t="shared" si="12"/>
        <v>8.5131737288411616E-3</v>
      </c>
      <c r="Z52" s="86">
        <v>11391</v>
      </c>
      <c r="AA52" s="77">
        <f t="shared" si="16"/>
        <v>0</v>
      </c>
      <c r="AB52" s="77">
        <f t="shared" si="9"/>
        <v>0</v>
      </c>
      <c r="AC52" s="149">
        <f t="shared" si="10"/>
        <v>0</v>
      </c>
      <c r="AD52" s="149">
        <f t="shared" si="17"/>
        <v>0</v>
      </c>
      <c r="AE52" s="149">
        <f t="shared" si="18"/>
        <v>0</v>
      </c>
      <c r="AF52" s="215">
        <f t="shared" si="13"/>
        <v>1.0906491892578126E-4</v>
      </c>
      <c r="AG52" s="215">
        <f t="shared" si="14"/>
        <v>5.3399317448077322E-4</v>
      </c>
      <c r="AH52" s="215">
        <f t="shared" si="15"/>
        <v>5.0269012632155547E-3</v>
      </c>
      <c r="AJ52" s="366"/>
    </row>
    <row r="53" spans="1:36" s="5" customFormat="1" x14ac:dyDescent="1.25">
      <c r="A53" s="83">
        <v>217</v>
      </c>
      <c r="B53" s="68">
        <v>11394</v>
      </c>
      <c r="C53" s="83">
        <v>217</v>
      </c>
      <c r="D53" s="16">
        <v>49</v>
      </c>
      <c r="E53" s="68" t="s">
        <v>460</v>
      </c>
      <c r="F53" s="10" t="s">
        <v>225</v>
      </c>
      <c r="G53" s="10" t="s">
        <v>274</v>
      </c>
      <c r="H53" s="11">
        <v>18</v>
      </c>
      <c r="I53" s="12">
        <v>4612750.2290019998</v>
      </c>
      <c r="J53" s="12">
        <v>4671371.7677809997</v>
      </c>
      <c r="K53" s="12" t="s">
        <v>226</v>
      </c>
      <c r="L53" s="168">
        <v>58.066666666666663</v>
      </c>
      <c r="M53" s="54">
        <v>4584694</v>
      </c>
      <c r="N53" s="54">
        <v>4600000</v>
      </c>
      <c r="O53" s="54">
        <v>1000000</v>
      </c>
      <c r="P53" s="200">
        <v>1.89</v>
      </c>
      <c r="Q53" s="200">
        <v>9.26</v>
      </c>
      <c r="R53" s="200">
        <v>53.49</v>
      </c>
      <c r="S53" s="53">
        <v>5159</v>
      </c>
      <c r="T53" s="53">
        <v>69</v>
      </c>
      <c r="U53" s="53">
        <v>11</v>
      </c>
      <c r="V53" s="53">
        <v>31</v>
      </c>
      <c r="W53" s="12">
        <f t="shared" si="8"/>
        <v>5170</v>
      </c>
      <c r="X53" s="84">
        <f t="shared" si="11"/>
        <v>0.12774275088493681</v>
      </c>
      <c r="Y53" s="85">
        <f t="shared" si="12"/>
        <v>0.1051745214456262</v>
      </c>
      <c r="Z53" s="86">
        <v>11394</v>
      </c>
      <c r="AA53" s="77">
        <f t="shared" si="16"/>
        <v>0</v>
      </c>
      <c r="AB53" s="77">
        <f t="shared" si="9"/>
        <v>0</v>
      </c>
      <c r="AC53" s="149">
        <f t="shared" si="10"/>
        <v>0</v>
      </c>
      <c r="AD53" s="149">
        <f t="shared" si="17"/>
        <v>0</v>
      </c>
      <c r="AE53" s="149">
        <f t="shared" si="18"/>
        <v>0</v>
      </c>
      <c r="AF53" s="215">
        <f t="shared" si="13"/>
        <v>3.4990405677178347E-3</v>
      </c>
      <c r="AG53" s="215">
        <f t="shared" si="14"/>
        <v>1.7143447437601666E-2</v>
      </c>
      <c r="AH53" s="215">
        <f t="shared" si="15"/>
        <v>9.9028402099061899E-2</v>
      </c>
      <c r="AJ53" s="366"/>
    </row>
    <row r="54" spans="1:36" s="8" customFormat="1" x14ac:dyDescent="1.25">
      <c r="A54" s="209">
        <v>218</v>
      </c>
      <c r="B54" s="68">
        <v>11405</v>
      </c>
      <c r="C54" s="209">
        <v>218</v>
      </c>
      <c r="D54" s="19">
        <v>50</v>
      </c>
      <c r="E54" s="69" t="s">
        <v>411</v>
      </c>
      <c r="F54" s="20" t="s">
        <v>307</v>
      </c>
      <c r="G54" s="20" t="s">
        <v>274</v>
      </c>
      <c r="H54" s="21">
        <v>15</v>
      </c>
      <c r="I54" s="18">
        <v>20134608.580609001</v>
      </c>
      <c r="J54" s="18">
        <v>28112278.004021</v>
      </c>
      <c r="K54" s="18" t="s">
        <v>230</v>
      </c>
      <c r="L54" s="169">
        <v>56.233333333333334</v>
      </c>
      <c r="M54" s="56">
        <v>27907382</v>
      </c>
      <c r="N54" s="55">
        <v>50000000</v>
      </c>
      <c r="O54" s="56">
        <v>1007342</v>
      </c>
      <c r="P54" s="210">
        <v>1.55</v>
      </c>
      <c r="Q54" s="210">
        <v>4.88</v>
      </c>
      <c r="R54" s="210">
        <v>19.55</v>
      </c>
      <c r="S54" s="211">
        <v>24539</v>
      </c>
      <c r="T54" s="211">
        <v>69</v>
      </c>
      <c r="U54" s="211">
        <v>49</v>
      </c>
      <c r="V54" s="211">
        <v>31</v>
      </c>
      <c r="W54" s="18">
        <f t="shared" si="8"/>
        <v>24588</v>
      </c>
      <c r="X54" s="84">
        <f t="shared" si="11"/>
        <v>0.76875485497520368</v>
      </c>
      <c r="Y54" s="85">
        <f t="shared" si="12"/>
        <v>0.63293943038573552</v>
      </c>
      <c r="Z54" s="86">
        <v>11405</v>
      </c>
      <c r="AA54" s="77">
        <f t="shared" si="16"/>
        <v>0</v>
      </c>
      <c r="AB54" s="77">
        <f t="shared" si="9"/>
        <v>0</v>
      </c>
      <c r="AC54" s="149">
        <f t="shared" si="10"/>
        <v>0</v>
      </c>
      <c r="AD54" s="149">
        <f t="shared" si="17"/>
        <v>0</v>
      </c>
      <c r="AE54" s="149">
        <f t="shared" si="18"/>
        <v>0</v>
      </c>
      <c r="AF54" s="215">
        <f t="shared" si="13"/>
        <v>1.726913080016762E-2</v>
      </c>
      <c r="AG54" s="215">
        <f t="shared" si="14"/>
        <v>5.4369908583753533E-2</v>
      </c>
      <c r="AH54" s="215">
        <f t="shared" si="15"/>
        <v>0.21781387557630771</v>
      </c>
      <c r="AJ54" s="366"/>
    </row>
    <row r="55" spans="1:36" s="5" customFormat="1" x14ac:dyDescent="1.25">
      <c r="A55" s="83">
        <v>220</v>
      </c>
      <c r="B55" s="68">
        <v>11411</v>
      </c>
      <c r="C55" s="83">
        <v>220</v>
      </c>
      <c r="D55" s="16">
        <v>51</v>
      </c>
      <c r="E55" s="68" t="s">
        <v>461</v>
      </c>
      <c r="F55" s="10" t="s">
        <v>232</v>
      </c>
      <c r="G55" s="10" t="s">
        <v>276</v>
      </c>
      <c r="H55" s="11" t="s">
        <v>24</v>
      </c>
      <c r="I55" s="12">
        <v>1055789.796358</v>
      </c>
      <c r="J55" s="12">
        <v>975486</v>
      </c>
      <c r="K55" s="12" t="s">
        <v>233</v>
      </c>
      <c r="L55" s="168">
        <v>55.566666666666663</v>
      </c>
      <c r="M55" s="54">
        <v>975486</v>
      </c>
      <c r="N55" s="54">
        <v>4000000</v>
      </c>
      <c r="O55" s="54">
        <v>1000000</v>
      </c>
      <c r="P55" s="200">
        <v>1.78</v>
      </c>
      <c r="Q55" s="200">
        <v>6.18</v>
      </c>
      <c r="R55" s="200">
        <v>68.28</v>
      </c>
      <c r="S55" s="53">
        <v>487</v>
      </c>
      <c r="T55" s="53">
        <v>68</v>
      </c>
      <c r="U55" s="53">
        <v>10</v>
      </c>
      <c r="V55" s="53">
        <v>32</v>
      </c>
      <c r="W55" s="12">
        <f t="shared" si="8"/>
        <v>497</v>
      </c>
      <c r="X55" s="84">
        <f t="shared" si="11"/>
        <v>2.628891701001548E-2</v>
      </c>
      <c r="Y55" s="85">
        <f t="shared" si="12"/>
        <v>2.1644470991098685E-2</v>
      </c>
      <c r="Z55" s="86">
        <v>11411</v>
      </c>
      <c r="AA55" s="77">
        <f t="shared" si="16"/>
        <v>0</v>
      </c>
      <c r="AB55" s="77">
        <f t="shared" si="9"/>
        <v>0</v>
      </c>
      <c r="AC55" s="149">
        <f t="shared" si="10"/>
        <v>0</v>
      </c>
      <c r="AD55" s="149">
        <f t="shared" si="17"/>
        <v>0</v>
      </c>
      <c r="AE55" s="149">
        <f t="shared" si="18"/>
        <v>0</v>
      </c>
      <c r="AF55" s="215">
        <f t="shared" si="13"/>
        <v>6.8815106290922873E-4</v>
      </c>
      <c r="AG55" s="215">
        <f t="shared" si="14"/>
        <v>2.3891986341455242E-3</v>
      </c>
      <c r="AH55" s="215">
        <f t="shared" si="15"/>
        <v>2.6397165491821428E-2</v>
      </c>
      <c r="AJ55" s="366"/>
    </row>
    <row r="56" spans="1:36" s="8" customFormat="1" x14ac:dyDescent="1.25">
      <c r="A56" s="209">
        <v>219</v>
      </c>
      <c r="B56" s="68">
        <v>11409</v>
      </c>
      <c r="C56" s="209">
        <v>219</v>
      </c>
      <c r="D56" s="19">
        <v>52</v>
      </c>
      <c r="E56" s="69" t="s">
        <v>462</v>
      </c>
      <c r="F56" s="20" t="s">
        <v>40</v>
      </c>
      <c r="G56" s="20" t="s">
        <v>291</v>
      </c>
      <c r="H56" s="21" t="s">
        <v>24</v>
      </c>
      <c r="I56" s="18">
        <v>8571143.4047350008</v>
      </c>
      <c r="J56" s="18">
        <v>13346836.635225</v>
      </c>
      <c r="K56" s="18" t="s">
        <v>233</v>
      </c>
      <c r="L56" s="169">
        <v>55.566666666666663</v>
      </c>
      <c r="M56" s="56">
        <v>461484042</v>
      </c>
      <c r="N56" s="55">
        <v>500000000</v>
      </c>
      <c r="O56" s="56">
        <v>28922</v>
      </c>
      <c r="P56" s="210">
        <v>1.33</v>
      </c>
      <c r="Q56" s="210">
        <v>3.08</v>
      </c>
      <c r="R56" s="210">
        <v>37.99</v>
      </c>
      <c r="S56" s="211">
        <v>2188</v>
      </c>
      <c r="T56" s="211">
        <v>43.606516400000004</v>
      </c>
      <c r="U56" s="211">
        <v>90</v>
      </c>
      <c r="V56" s="211">
        <v>56.393483600000003</v>
      </c>
      <c r="W56" s="18">
        <f t="shared" si="8"/>
        <v>2278</v>
      </c>
      <c r="X56" s="84">
        <f t="shared" si="11"/>
        <v>0.23066010219945313</v>
      </c>
      <c r="Y56" s="85">
        <f t="shared" si="12"/>
        <v>0.18990953065726845</v>
      </c>
      <c r="Z56" s="86">
        <v>11409</v>
      </c>
      <c r="AA56" s="77">
        <f t="shared" si="16"/>
        <v>0</v>
      </c>
      <c r="AB56" s="77">
        <f t="shared" si="9"/>
        <v>0</v>
      </c>
      <c r="AC56" s="149">
        <f t="shared" si="10"/>
        <v>0</v>
      </c>
      <c r="AD56" s="149">
        <f t="shared" si="17"/>
        <v>0</v>
      </c>
      <c r="AE56" s="149">
        <f t="shared" si="18"/>
        <v>0</v>
      </c>
      <c r="AF56" s="215">
        <f t="shared" si="13"/>
        <v>7.0351397279988324E-3</v>
      </c>
      <c r="AG56" s="215">
        <f t="shared" si="14"/>
        <v>1.6291902527997296E-2</v>
      </c>
      <c r="AH56" s="215">
        <f t="shared" si="15"/>
        <v>0.20095109644110951</v>
      </c>
      <c r="AJ56" s="366"/>
    </row>
    <row r="57" spans="1:36" s="5" customFormat="1" x14ac:dyDescent="1.25">
      <c r="A57" s="83">
        <v>223</v>
      </c>
      <c r="B57" s="68">
        <v>11420</v>
      </c>
      <c r="C57" s="83">
        <v>223</v>
      </c>
      <c r="D57" s="16">
        <v>53</v>
      </c>
      <c r="E57" s="68" t="s">
        <v>463</v>
      </c>
      <c r="F57" s="10" t="s">
        <v>155</v>
      </c>
      <c r="G57" s="10" t="s">
        <v>276</v>
      </c>
      <c r="H57" s="11" t="s">
        <v>24</v>
      </c>
      <c r="I57" s="12">
        <v>93499.805959999998</v>
      </c>
      <c r="J57" s="12">
        <v>310159.26225799997</v>
      </c>
      <c r="K57" s="12" t="s">
        <v>236</v>
      </c>
      <c r="L57" s="168">
        <v>54.633333333333333</v>
      </c>
      <c r="M57" s="54">
        <v>79244</v>
      </c>
      <c r="N57" s="54">
        <v>500000</v>
      </c>
      <c r="O57" s="54">
        <v>3913977</v>
      </c>
      <c r="P57" s="200">
        <v>-1.1299999999999999</v>
      </c>
      <c r="Q57" s="200">
        <v>0.91</v>
      </c>
      <c r="R57" s="200">
        <v>63.19</v>
      </c>
      <c r="S57" s="53">
        <v>212</v>
      </c>
      <c r="T57" s="53">
        <v>35</v>
      </c>
      <c r="U57" s="53">
        <v>6</v>
      </c>
      <c r="V57" s="53">
        <v>65</v>
      </c>
      <c r="W57" s="12">
        <f t="shared" si="8"/>
        <v>218</v>
      </c>
      <c r="X57" s="84">
        <f t="shared" si="11"/>
        <v>4.302248988898966E-3</v>
      </c>
      <c r="Y57" s="85">
        <f t="shared" si="12"/>
        <v>3.5421734338174048E-3</v>
      </c>
      <c r="Z57" s="86">
        <v>11420</v>
      </c>
      <c r="AA57" s="77">
        <f t="shared" si="16"/>
        <v>0</v>
      </c>
      <c r="AB57" s="77">
        <f t="shared" si="9"/>
        <v>0</v>
      </c>
      <c r="AC57" s="149">
        <f t="shared" si="10"/>
        <v>0</v>
      </c>
      <c r="AD57" s="149">
        <f t="shared" si="17"/>
        <v>0</v>
      </c>
      <c r="AE57" s="149">
        <f t="shared" si="18"/>
        <v>0</v>
      </c>
      <c r="AF57" s="215">
        <f t="shared" si="13"/>
        <v>-1.3890118164159516E-4</v>
      </c>
      <c r="AG57" s="215">
        <f t="shared" si="14"/>
        <v>1.1185847371137311E-4</v>
      </c>
      <c r="AH57" s="215">
        <f t="shared" si="15"/>
        <v>7.7674032459578747E-3</v>
      </c>
      <c r="AJ57" s="366"/>
    </row>
    <row r="58" spans="1:36" s="8" customFormat="1" x14ac:dyDescent="1.25">
      <c r="A58" s="209">
        <v>225</v>
      </c>
      <c r="B58" s="68">
        <v>11421</v>
      </c>
      <c r="C58" s="209">
        <v>225</v>
      </c>
      <c r="D58" s="19">
        <v>54</v>
      </c>
      <c r="E58" s="69" t="s">
        <v>465</v>
      </c>
      <c r="F58" s="20" t="s">
        <v>40</v>
      </c>
      <c r="G58" s="20" t="s">
        <v>300</v>
      </c>
      <c r="H58" s="21" t="s">
        <v>24</v>
      </c>
      <c r="I58" s="18">
        <v>1951055.3763540001</v>
      </c>
      <c r="J58" s="18">
        <v>1988847.9183199999</v>
      </c>
      <c r="K58" s="18" t="s">
        <v>237</v>
      </c>
      <c r="L58" s="169">
        <v>54.233333333333334</v>
      </c>
      <c r="M58" s="56">
        <v>1984652</v>
      </c>
      <c r="N58" s="55">
        <v>2000000</v>
      </c>
      <c r="O58" s="56">
        <v>1002114</v>
      </c>
      <c r="P58" s="210">
        <v>1.5</v>
      </c>
      <c r="Q58" s="210">
        <v>4.55</v>
      </c>
      <c r="R58" s="210">
        <v>27.87</v>
      </c>
      <c r="S58" s="211">
        <v>1621</v>
      </c>
      <c r="T58" s="211">
        <v>58</v>
      </c>
      <c r="U58" s="211">
        <v>21</v>
      </c>
      <c r="V58" s="211">
        <v>42</v>
      </c>
      <c r="W58" s="18">
        <f t="shared" si="8"/>
        <v>1642</v>
      </c>
      <c r="X58" s="84">
        <f t="shared" si="11"/>
        <v>4.571643016426561E-2</v>
      </c>
      <c r="Y58" s="85">
        <f t="shared" si="12"/>
        <v>3.7639737921879995E-2</v>
      </c>
      <c r="Z58" s="86">
        <v>11421</v>
      </c>
      <c r="AA58" s="77">
        <f t="shared" si="16"/>
        <v>0</v>
      </c>
      <c r="AB58" s="77">
        <f t="shared" si="9"/>
        <v>0</v>
      </c>
      <c r="AC58" s="149">
        <f t="shared" si="10"/>
        <v>0</v>
      </c>
      <c r="AD58" s="149">
        <f t="shared" si="17"/>
        <v>0</v>
      </c>
      <c r="AE58" s="149">
        <f t="shared" si="18"/>
        <v>0</v>
      </c>
      <c r="AF58" s="215">
        <f t="shared" si="13"/>
        <v>1.1823214697654898E-3</v>
      </c>
      <c r="AG58" s="215">
        <f t="shared" si="14"/>
        <v>3.5863751249553188E-3</v>
      </c>
      <c r="AH58" s="215">
        <f t="shared" si="15"/>
        <v>2.1967532908242802E-2</v>
      </c>
      <c r="AJ58" s="366"/>
    </row>
    <row r="59" spans="1:36" s="5" customFormat="1" x14ac:dyDescent="1.25">
      <c r="A59" s="83">
        <v>227</v>
      </c>
      <c r="B59" s="68">
        <v>11427</v>
      </c>
      <c r="C59" s="83">
        <v>227</v>
      </c>
      <c r="D59" s="16">
        <v>55</v>
      </c>
      <c r="E59" s="68" t="s">
        <v>466</v>
      </c>
      <c r="F59" s="10" t="s">
        <v>41</v>
      </c>
      <c r="G59" s="10" t="s">
        <v>300</v>
      </c>
      <c r="H59" s="11">
        <v>18</v>
      </c>
      <c r="I59" s="12">
        <v>96591.466880000007</v>
      </c>
      <c r="J59" s="12">
        <v>1961.5067750000001</v>
      </c>
      <c r="K59" s="12" t="s">
        <v>251</v>
      </c>
      <c r="L59" s="168">
        <v>53.2</v>
      </c>
      <c r="M59" s="54">
        <v>1335</v>
      </c>
      <c r="N59" s="54">
        <v>500000</v>
      </c>
      <c r="O59" s="54">
        <v>1469293</v>
      </c>
      <c r="P59" s="200">
        <v>40.94</v>
      </c>
      <c r="Q59" s="200">
        <v>46.96</v>
      </c>
      <c r="R59" s="200">
        <v>78.23</v>
      </c>
      <c r="S59" s="53">
        <v>92</v>
      </c>
      <c r="T59" s="53">
        <v>9</v>
      </c>
      <c r="U59" s="53">
        <v>3</v>
      </c>
      <c r="V59" s="53">
        <v>91</v>
      </c>
      <c r="W59" s="12">
        <f t="shared" si="8"/>
        <v>95</v>
      </c>
      <c r="X59" s="84">
        <f t="shared" si="11"/>
        <v>6.9964069705197777E-6</v>
      </c>
      <c r="Y59" s="85">
        <f t="shared" si="12"/>
        <v>5.7603562618286333E-6</v>
      </c>
      <c r="Z59" s="86">
        <v>11427</v>
      </c>
      <c r="AA59" s="77">
        <f t="shared" si="16"/>
        <v>0</v>
      </c>
      <c r="AB59" s="77">
        <f t="shared" si="9"/>
        <v>0</v>
      </c>
      <c r="AC59" s="149">
        <f t="shared" si="10"/>
        <v>0</v>
      </c>
      <c r="AD59" s="149">
        <f t="shared" si="17"/>
        <v>0</v>
      </c>
      <c r="AE59" s="149">
        <f t="shared" si="18"/>
        <v>0</v>
      </c>
      <c r="AF59" s="215">
        <f t="shared" si="13"/>
        <v>3.1825877930342188E-5</v>
      </c>
      <c r="AG59" s="215">
        <f t="shared" si="14"/>
        <v>3.6505696815067639E-5</v>
      </c>
      <c r="AH59" s="215">
        <f t="shared" si="15"/>
        <v>6.0814324144862472E-5</v>
      </c>
      <c r="AJ59" s="366"/>
    </row>
    <row r="60" spans="1:36" s="8" customFormat="1" x14ac:dyDescent="1.25">
      <c r="A60" s="209">
        <v>230</v>
      </c>
      <c r="B60" s="68">
        <v>11442</v>
      </c>
      <c r="C60" s="209">
        <v>230</v>
      </c>
      <c r="D60" s="19">
        <v>56</v>
      </c>
      <c r="E60" s="69" t="s">
        <v>467</v>
      </c>
      <c r="F60" s="20" t="s">
        <v>260</v>
      </c>
      <c r="G60" s="20" t="s">
        <v>300</v>
      </c>
      <c r="H60" s="21" t="s">
        <v>24</v>
      </c>
      <c r="I60" s="18">
        <v>1163063.344726</v>
      </c>
      <c r="J60" s="18">
        <v>2294193.1674569999</v>
      </c>
      <c r="K60" s="18" t="s">
        <v>259</v>
      </c>
      <c r="L60" s="169">
        <v>51</v>
      </c>
      <c r="M60" s="56">
        <v>2385910</v>
      </c>
      <c r="N60" s="55">
        <v>4000000</v>
      </c>
      <c r="O60" s="56">
        <v>961558</v>
      </c>
      <c r="P60" s="210">
        <v>-0.94</v>
      </c>
      <c r="Q60" s="210">
        <v>-1.47</v>
      </c>
      <c r="R60" s="210">
        <v>47.98</v>
      </c>
      <c r="S60" s="211">
        <v>4038</v>
      </c>
      <c r="T60" s="211">
        <v>100</v>
      </c>
      <c r="U60" s="211">
        <v>7</v>
      </c>
      <c r="V60" s="211">
        <v>0</v>
      </c>
      <c r="W60" s="18">
        <f t="shared" si="8"/>
        <v>4045</v>
      </c>
      <c r="X60" s="84">
        <f t="shared" si="11"/>
        <v>9.0922783744569705E-2</v>
      </c>
      <c r="Y60" s="85">
        <f t="shared" si="12"/>
        <v>7.48595141610255E-2</v>
      </c>
      <c r="Z60" s="86">
        <v>11442</v>
      </c>
      <c r="AA60" s="77">
        <f t="shared" si="16"/>
        <v>0</v>
      </c>
      <c r="AB60" s="77">
        <f t="shared" si="9"/>
        <v>0</v>
      </c>
      <c r="AC60" s="149">
        <f t="shared" si="10"/>
        <v>0</v>
      </c>
      <c r="AD60" s="149">
        <f t="shared" si="17"/>
        <v>0</v>
      </c>
      <c r="AE60" s="149">
        <f t="shared" si="18"/>
        <v>0</v>
      </c>
      <c r="AF60" s="215">
        <f t="shared" si="13"/>
        <v>-8.5467416719895524E-4</v>
      </c>
      <c r="AG60" s="215">
        <f t="shared" si="14"/>
        <v>-1.3365649210451747E-3</v>
      </c>
      <c r="AH60" s="215">
        <f t="shared" si="15"/>
        <v>4.3624751640644541E-2</v>
      </c>
      <c r="AJ60" s="366"/>
    </row>
    <row r="61" spans="1:36" s="5" customFormat="1" x14ac:dyDescent="1.25">
      <c r="A61" s="83">
        <v>231</v>
      </c>
      <c r="B61" s="68">
        <v>11416</v>
      </c>
      <c r="C61" s="83">
        <v>231</v>
      </c>
      <c r="D61" s="16">
        <v>57</v>
      </c>
      <c r="E61" s="68" t="s">
        <v>468</v>
      </c>
      <c r="F61" s="10" t="s">
        <v>213</v>
      </c>
      <c r="G61" s="10" t="s">
        <v>291</v>
      </c>
      <c r="H61" s="11" t="s">
        <v>24</v>
      </c>
      <c r="I61" s="12">
        <v>40633048.522862002</v>
      </c>
      <c r="J61" s="12">
        <v>58233555.497032002</v>
      </c>
      <c r="K61" s="12" t="s">
        <v>261</v>
      </c>
      <c r="L61" s="168">
        <v>50.7</v>
      </c>
      <c r="M61" s="54">
        <v>4949999999</v>
      </c>
      <c r="N61" s="54">
        <v>4950000000</v>
      </c>
      <c r="O61" s="54">
        <v>11765</v>
      </c>
      <c r="P61" s="200">
        <v>0.2</v>
      </c>
      <c r="Q61" s="200">
        <v>3.89</v>
      </c>
      <c r="R61" s="200">
        <v>40.840000000000003</v>
      </c>
      <c r="S61" s="53">
        <v>3443</v>
      </c>
      <c r="T61" s="53">
        <v>11.668164060606061</v>
      </c>
      <c r="U61" s="53">
        <v>157</v>
      </c>
      <c r="V61" s="53">
        <v>88.33183593939394</v>
      </c>
      <c r="W61" s="12">
        <f t="shared" si="8"/>
        <v>3600</v>
      </c>
      <c r="X61" s="84">
        <f t="shared" si="11"/>
        <v>0.26928897662111911</v>
      </c>
      <c r="Y61" s="85">
        <f t="shared" si="12"/>
        <v>0.22171386674003699</v>
      </c>
      <c r="Z61" s="86">
        <v>11416</v>
      </c>
      <c r="AA61" s="77">
        <f t="shared" si="16"/>
        <v>0</v>
      </c>
      <c r="AB61" s="77">
        <f t="shared" si="9"/>
        <v>0</v>
      </c>
      <c r="AC61" s="149">
        <f t="shared" si="10"/>
        <v>0</v>
      </c>
      <c r="AD61" s="149">
        <f t="shared" si="17"/>
        <v>0</v>
      </c>
      <c r="AE61" s="149">
        <f t="shared" si="18"/>
        <v>0</v>
      </c>
      <c r="AF61" s="215">
        <f t="shared" si="13"/>
        <v>4.6157900287036565E-3</v>
      </c>
      <c r="AG61" s="215">
        <f t="shared" si="14"/>
        <v>8.9777116058286116E-2</v>
      </c>
      <c r="AH61" s="215">
        <f t="shared" si="15"/>
        <v>0.94254432386128673</v>
      </c>
      <c r="AJ61" s="366"/>
    </row>
    <row r="62" spans="1:36" s="8" customFormat="1" x14ac:dyDescent="1.25">
      <c r="A62" s="209">
        <v>235</v>
      </c>
      <c r="B62" s="68">
        <v>11449</v>
      </c>
      <c r="C62" s="209">
        <v>235</v>
      </c>
      <c r="D62" s="19">
        <v>58</v>
      </c>
      <c r="E62" s="69" t="s">
        <v>469</v>
      </c>
      <c r="F62" s="20" t="s">
        <v>219</v>
      </c>
      <c r="G62" s="20" t="s">
        <v>274</v>
      </c>
      <c r="H62" s="21">
        <v>15</v>
      </c>
      <c r="I62" s="18">
        <v>2104490.4106800002</v>
      </c>
      <c r="J62" s="18">
        <v>4565024.7193109998</v>
      </c>
      <c r="K62" s="18" t="s">
        <v>267</v>
      </c>
      <c r="L62" s="169">
        <v>48.9</v>
      </c>
      <c r="M62" s="56">
        <v>4484793</v>
      </c>
      <c r="N62" s="55">
        <v>4500000</v>
      </c>
      <c r="O62" s="56">
        <v>1017889</v>
      </c>
      <c r="P62" s="210">
        <v>1.79</v>
      </c>
      <c r="Q62" s="210">
        <v>5.45</v>
      </c>
      <c r="R62" s="210">
        <v>25.75</v>
      </c>
      <c r="S62" s="211">
        <v>2889</v>
      </c>
      <c r="T62" s="211">
        <v>99</v>
      </c>
      <c r="U62" s="211">
        <v>5</v>
      </c>
      <c r="V62" s="211">
        <v>1</v>
      </c>
      <c r="W62" s="18">
        <f t="shared" si="8"/>
        <v>2894</v>
      </c>
      <c r="X62" s="84">
        <f t="shared" si="11"/>
        <v>0.17911050979398646</v>
      </c>
      <c r="Y62" s="85">
        <f t="shared" si="12"/>
        <v>0.14746717150652808</v>
      </c>
      <c r="Z62" s="86">
        <v>11449</v>
      </c>
      <c r="AA62" s="77">
        <f t="shared" si="16"/>
        <v>0</v>
      </c>
      <c r="AB62" s="77">
        <f t="shared" si="9"/>
        <v>0</v>
      </c>
      <c r="AC62" s="149">
        <f t="shared" si="10"/>
        <v>0</v>
      </c>
      <c r="AD62" s="149">
        <f t="shared" si="17"/>
        <v>0</v>
      </c>
      <c r="AE62" s="149">
        <f t="shared" si="18"/>
        <v>0</v>
      </c>
      <c r="AF62" s="215">
        <f t="shared" si="13"/>
        <v>3.2384627528407651E-3</v>
      </c>
      <c r="AG62" s="215">
        <f t="shared" si="14"/>
        <v>9.8601240240123855E-3</v>
      </c>
      <c r="AH62" s="215">
        <f t="shared" si="15"/>
        <v>4.6586824517122732E-2</v>
      </c>
      <c r="AJ62" s="366"/>
    </row>
    <row r="63" spans="1:36" s="5" customFormat="1" x14ac:dyDescent="1.25">
      <c r="A63" s="83">
        <v>241</v>
      </c>
      <c r="B63" s="68">
        <v>11459</v>
      </c>
      <c r="C63" s="83">
        <v>241</v>
      </c>
      <c r="D63" s="16">
        <v>59</v>
      </c>
      <c r="E63" s="68" t="s">
        <v>470</v>
      </c>
      <c r="F63" s="10" t="s">
        <v>340</v>
      </c>
      <c r="G63" s="10" t="s">
        <v>291</v>
      </c>
      <c r="H63" s="11" t="s">
        <v>24</v>
      </c>
      <c r="I63" s="12">
        <v>6177847.652454</v>
      </c>
      <c r="J63" s="12">
        <v>20195997.062463</v>
      </c>
      <c r="K63" s="12" t="s">
        <v>273</v>
      </c>
      <c r="L63" s="168">
        <v>46.066666666666663</v>
      </c>
      <c r="M63" s="54">
        <v>790525485</v>
      </c>
      <c r="N63" s="54">
        <v>3000000000</v>
      </c>
      <c r="O63" s="54">
        <v>25548</v>
      </c>
      <c r="P63" s="200">
        <v>1.1499999999999999</v>
      </c>
      <c r="Q63" s="200">
        <v>3.59</v>
      </c>
      <c r="R63" s="200">
        <v>38.49</v>
      </c>
      <c r="S63" s="53">
        <v>2451</v>
      </c>
      <c r="T63" s="53">
        <v>7.9798514666666671</v>
      </c>
      <c r="U63" s="53">
        <v>119</v>
      </c>
      <c r="V63" s="53">
        <v>92.020148533333341</v>
      </c>
      <c r="W63" s="12">
        <f t="shared" si="8"/>
        <v>2570</v>
      </c>
      <c r="X63" s="84">
        <f t="shared" si="11"/>
        <v>6.3870872433416465E-2</v>
      </c>
      <c r="Y63" s="85">
        <f t="shared" si="12"/>
        <v>5.2586846580046059E-2</v>
      </c>
      <c r="Z63" s="86">
        <v>11459</v>
      </c>
      <c r="AA63" s="77">
        <f t="shared" si="16"/>
        <v>0</v>
      </c>
      <c r="AB63" s="77">
        <f t="shared" si="9"/>
        <v>0</v>
      </c>
      <c r="AC63" s="149">
        <f t="shared" si="10"/>
        <v>0</v>
      </c>
      <c r="AD63" s="149">
        <f t="shared" si="17"/>
        <v>0</v>
      </c>
      <c r="AE63" s="149">
        <f t="shared" si="18"/>
        <v>0</v>
      </c>
      <c r="AF63" s="215">
        <f t="shared" si="13"/>
        <v>9.2046203623274963E-3</v>
      </c>
      <c r="AG63" s="215">
        <f t="shared" si="14"/>
        <v>2.873442356587453E-2</v>
      </c>
      <c r="AH63" s="215">
        <f t="shared" si="15"/>
        <v>0.30807464151824815</v>
      </c>
      <c r="AJ63" s="366"/>
    </row>
    <row r="64" spans="1:36" s="8" customFormat="1" x14ac:dyDescent="1.25">
      <c r="A64" s="209">
        <v>243</v>
      </c>
      <c r="B64" s="68">
        <v>11460</v>
      </c>
      <c r="C64" s="209">
        <v>243</v>
      </c>
      <c r="D64" s="19">
        <v>60</v>
      </c>
      <c r="E64" s="69" t="s">
        <v>471</v>
      </c>
      <c r="F64" s="20" t="s">
        <v>277</v>
      </c>
      <c r="G64" s="20" t="s">
        <v>291</v>
      </c>
      <c r="H64" s="21" t="s">
        <v>24</v>
      </c>
      <c r="I64" s="18">
        <v>19934821.783050001</v>
      </c>
      <c r="J64" s="18">
        <v>40212661.651634999</v>
      </c>
      <c r="K64" s="18" t="s">
        <v>278</v>
      </c>
      <c r="L64" s="169">
        <v>45.866666666666667</v>
      </c>
      <c r="M64" s="56">
        <v>3945899485</v>
      </c>
      <c r="N64" s="55">
        <v>4000000000</v>
      </c>
      <c r="O64" s="56">
        <v>10191</v>
      </c>
      <c r="P64" s="210">
        <v>0.72</v>
      </c>
      <c r="Q64" s="210">
        <v>2.46</v>
      </c>
      <c r="R64" s="210">
        <v>27.77</v>
      </c>
      <c r="S64" s="211">
        <v>9235</v>
      </c>
      <c r="T64" s="211">
        <v>17.310919420000001</v>
      </c>
      <c r="U64" s="211">
        <v>207</v>
      </c>
      <c r="V64" s="211">
        <v>82.689080579999995</v>
      </c>
      <c r="W64" s="18">
        <f t="shared" si="8"/>
        <v>9442</v>
      </c>
      <c r="X64" s="84">
        <f t="shared" si="11"/>
        <v>0.27588348053317835</v>
      </c>
      <c r="Y64" s="85">
        <f t="shared" si="12"/>
        <v>0.22714332389762451</v>
      </c>
      <c r="Z64" s="86">
        <v>11460</v>
      </c>
      <c r="AA64" s="77">
        <f t="shared" si="16"/>
        <v>0</v>
      </c>
      <c r="AB64" s="77">
        <f t="shared" si="9"/>
        <v>0</v>
      </c>
      <c r="AC64" s="149">
        <f t="shared" si="10"/>
        <v>0</v>
      </c>
      <c r="AD64" s="149">
        <f t="shared" si="17"/>
        <v>0</v>
      </c>
      <c r="AE64" s="149">
        <f t="shared" si="18"/>
        <v>0</v>
      </c>
      <c r="AF64" s="215">
        <f t="shared" si="13"/>
        <v>1.147461328682497E-2</v>
      </c>
      <c r="AG64" s="215">
        <f t="shared" si="14"/>
        <v>3.9204928729985315E-2</v>
      </c>
      <c r="AH64" s="215">
        <f t="shared" si="15"/>
        <v>0.44256945968767974</v>
      </c>
      <c r="AJ64" s="366"/>
    </row>
    <row r="65" spans="1:36" s="5" customFormat="1" x14ac:dyDescent="1.25">
      <c r="A65" s="83">
        <v>246</v>
      </c>
      <c r="B65" s="68">
        <v>11476</v>
      </c>
      <c r="C65" s="83">
        <v>246</v>
      </c>
      <c r="D65" s="16">
        <v>61</v>
      </c>
      <c r="E65" s="68" t="s">
        <v>472</v>
      </c>
      <c r="F65" s="10" t="s">
        <v>39</v>
      </c>
      <c r="G65" s="10" t="s">
        <v>274</v>
      </c>
      <c r="H65" s="11">
        <v>17</v>
      </c>
      <c r="I65" s="12">
        <v>128166.097629</v>
      </c>
      <c r="J65" s="12">
        <v>297343.93063100002</v>
      </c>
      <c r="K65" s="12" t="s">
        <v>287</v>
      </c>
      <c r="L65" s="168">
        <v>43</v>
      </c>
      <c r="M65" s="54">
        <v>296214</v>
      </c>
      <c r="N65" s="54">
        <v>1000000</v>
      </c>
      <c r="O65" s="54">
        <v>1003814</v>
      </c>
      <c r="P65" s="200">
        <v>0.38</v>
      </c>
      <c r="Q65" s="200">
        <v>2.79</v>
      </c>
      <c r="R65" s="200">
        <v>51.78</v>
      </c>
      <c r="S65" s="53">
        <v>637</v>
      </c>
      <c r="T65" s="53">
        <v>37</v>
      </c>
      <c r="U65" s="53">
        <v>5</v>
      </c>
      <c r="V65" s="53">
        <v>63</v>
      </c>
      <c r="W65" s="12">
        <f t="shared" si="8"/>
        <v>642</v>
      </c>
      <c r="X65" s="84">
        <f t="shared" si="11"/>
        <v>4.3601712209008691E-3</v>
      </c>
      <c r="Y65" s="85">
        <f t="shared" si="12"/>
        <v>3.5898625824357078E-3</v>
      </c>
      <c r="Z65" s="86">
        <v>11476</v>
      </c>
      <c r="AA65" s="77">
        <f t="shared" si="16"/>
        <v>0</v>
      </c>
      <c r="AB65" s="77">
        <f t="shared" si="9"/>
        <v>0</v>
      </c>
      <c r="AC65" s="149">
        <f t="shared" si="10"/>
        <v>0</v>
      </c>
      <c r="AD65" s="149">
        <f t="shared" si="17"/>
        <v>0</v>
      </c>
      <c r="AE65" s="149">
        <f t="shared" si="18"/>
        <v>0</v>
      </c>
      <c r="AF65" s="215">
        <f t="shared" si="13"/>
        <v>4.4780136863306212E-5</v>
      </c>
      <c r="AG65" s="215">
        <f t="shared" si="14"/>
        <v>3.2878047854901143E-4</v>
      </c>
      <c r="AH65" s="215">
        <f t="shared" si="15"/>
        <v>6.1018828599526207E-3</v>
      </c>
      <c r="AJ65" s="366"/>
    </row>
    <row r="66" spans="1:36" s="8" customFormat="1" x14ac:dyDescent="1.25">
      <c r="A66" s="209">
        <v>247</v>
      </c>
      <c r="B66" s="68">
        <v>11500</v>
      </c>
      <c r="C66" s="209">
        <v>247</v>
      </c>
      <c r="D66" s="19">
        <v>62</v>
      </c>
      <c r="E66" s="69" t="s">
        <v>473</v>
      </c>
      <c r="F66" s="20" t="s">
        <v>178</v>
      </c>
      <c r="G66" s="20" t="s">
        <v>274</v>
      </c>
      <c r="H66" s="21">
        <v>18</v>
      </c>
      <c r="I66" s="18">
        <v>4939405.6696990002</v>
      </c>
      <c r="J66" s="18">
        <v>4993256</v>
      </c>
      <c r="K66" s="18" t="s">
        <v>293</v>
      </c>
      <c r="L66" s="169">
        <v>42</v>
      </c>
      <c r="M66" s="56">
        <v>4993256</v>
      </c>
      <c r="N66" s="55">
        <v>5000000</v>
      </c>
      <c r="O66" s="56">
        <v>1000000</v>
      </c>
      <c r="P66" s="210">
        <v>1.73</v>
      </c>
      <c r="Q66" s="210">
        <v>5.0999999999999996</v>
      </c>
      <c r="R66" s="210">
        <v>27.53</v>
      </c>
      <c r="S66" s="211">
        <v>1820</v>
      </c>
      <c r="T66" s="211">
        <v>80</v>
      </c>
      <c r="U66" s="211">
        <v>8</v>
      </c>
      <c r="V66" s="211">
        <v>20</v>
      </c>
      <c r="W66" s="18">
        <f t="shared" si="8"/>
        <v>1828</v>
      </c>
      <c r="X66" s="84">
        <f t="shared" si="11"/>
        <v>0.15831299366042925</v>
      </c>
      <c r="Y66" s="85">
        <f t="shared" si="12"/>
        <v>0.13034393913951242</v>
      </c>
      <c r="Z66" s="86">
        <v>11500</v>
      </c>
      <c r="AA66" s="77">
        <f t="shared" si="16"/>
        <v>0</v>
      </c>
      <c r="AB66" s="77">
        <f t="shared" si="9"/>
        <v>0</v>
      </c>
      <c r="AC66" s="149">
        <f t="shared" si="10"/>
        <v>0</v>
      </c>
      <c r="AD66" s="149">
        <f t="shared" si="17"/>
        <v>0</v>
      </c>
      <c r="AE66" s="149">
        <f t="shared" si="18"/>
        <v>0</v>
      </c>
      <c r="AF66" s="215">
        <f t="shared" si="13"/>
        <v>3.4235184879067826E-3</v>
      </c>
      <c r="AG66" s="215">
        <f t="shared" si="14"/>
        <v>1.0092453345852364E-2</v>
      </c>
      <c r="AH66" s="215">
        <f t="shared" si="15"/>
        <v>5.4479458943395218E-2</v>
      </c>
      <c r="AJ66" s="366"/>
    </row>
    <row r="67" spans="1:36" s="5" customFormat="1" x14ac:dyDescent="1.25">
      <c r="A67" s="83">
        <v>249</v>
      </c>
      <c r="B67" s="68">
        <v>11499</v>
      </c>
      <c r="C67" s="83">
        <v>249</v>
      </c>
      <c r="D67" s="16">
        <v>63</v>
      </c>
      <c r="E67" s="68" t="s">
        <v>474</v>
      </c>
      <c r="F67" s="10" t="s">
        <v>16</v>
      </c>
      <c r="G67" s="10" t="s">
        <v>578</v>
      </c>
      <c r="H67" s="11">
        <v>15</v>
      </c>
      <c r="I67" s="12">
        <v>133338.48000000001</v>
      </c>
      <c r="J67" s="12">
        <v>2970907.4172</v>
      </c>
      <c r="K67" s="12" t="s">
        <v>294</v>
      </c>
      <c r="L67" s="168">
        <v>42</v>
      </c>
      <c r="M67" s="54">
        <v>258272400</v>
      </c>
      <c r="N67" s="54">
        <v>1000000000</v>
      </c>
      <c r="O67" s="54">
        <v>11503</v>
      </c>
      <c r="P67" s="200">
        <v>1.51</v>
      </c>
      <c r="Q67" s="200">
        <v>5.14</v>
      </c>
      <c r="R67" s="200">
        <v>24.54</v>
      </c>
      <c r="S67" s="53">
        <v>28</v>
      </c>
      <c r="T67" s="53">
        <v>8</v>
      </c>
      <c r="U67" s="53">
        <v>3</v>
      </c>
      <c r="V67" s="53">
        <v>92</v>
      </c>
      <c r="W67" s="12">
        <f t="shared" si="8"/>
        <v>31</v>
      </c>
      <c r="X67" s="84">
        <f t="shared" si="11"/>
        <v>9.4193697880682638E-3</v>
      </c>
      <c r="Y67" s="85">
        <f t="shared" si="12"/>
        <v>7.7552558005566478E-3</v>
      </c>
      <c r="Z67" s="86">
        <v>11499</v>
      </c>
      <c r="AA67" s="77">
        <f t="shared" si="16"/>
        <v>0</v>
      </c>
      <c r="AB67" s="77">
        <f t="shared" si="9"/>
        <v>0</v>
      </c>
      <c r="AC67" s="149">
        <f t="shared" si="10"/>
        <v>0</v>
      </c>
      <c r="AD67" s="149">
        <f t="shared" si="17"/>
        <v>0</v>
      </c>
      <c r="AE67" s="149">
        <f t="shared" si="18"/>
        <v>0</v>
      </c>
      <c r="AF67" s="215">
        <f t="shared" si="13"/>
        <v>1.7779060474978849E-3</v>
      </c>
      <c r="AG67" s="215">
        <f t="shared" si="14"/>
        <v>6.0519450888338591E-3</v>
      </c>
      <c r="AH67" s="215">
        <f t="shared" si="15"/>
        <v>2.8893916824899397E-2</v>
      </c>
      <c r="AJ67" s="366"/>
    </row>
    <row r="68" spans="1:36" s="8" customFormat="1" x14ac:dyDescent="1.25">
      <c r="A68" s="209">
        <v>248</v>
      </c>
      <c r="B68" s="68">
        <v>11495</v>
      </c>
      <c r="C68" s="209">
        <v>248</v>
      </c>
      <c r="D68" s="19">
        <v>64</v>
      </c>
      <c r="E68" s="69" t="s">
        <v>401</v>
      </c>
      <c r="F68" s="20" t="s">
        <v>292</v>
      </c>
      <c r="G68" s="20" t="s">
        <v>274</v>
      </c>
      <c r="H68" s="21">
        <v>15</v>
      </c>
      <c r="I68" s="18">
        <v>20491045.289517999</v>
      </c>
      <c r="J68" s="18">
        <v>48526560.761092998</v>
      </c>
      <c r="K68" s="18" t="s">
        <v>295</v>
      </c>
      <c r="L68" s="169">
        <v>42</v>
      </c>
      <c r="M68" s="56">
        <v>48323736</v>
      </c>
      <c r="N68" s="55">
        <v>50000000</v>
      </c>
      <c r="O68" s="56">
        <v>1004197</v>
      </c>
      <c r="P68" s="210">
        <v>1.9</v>
      </c>
      <c r="Q68" s="210">
        <v>5.63</v>
      </c>
      <c r="R68" s="210">
        <v>22.68</v>
      </c>
      <c r="S68" s="211">
        <v>9981</v>
      </c>
      <c r="T68" s="211">
        <v>56.000000000000007</v>
      </c>
      <c r="U68" s="211">
        <v>78</v>
      </c>
      <c r="V68" s="211">
        <v>44</v>
      </c>
      <c r="W68" s="18">
        <f t="shared" si="8"/>
        <v>10059</v>
      </c>
      <c r="X68" s="84">
        <f t="shared" si="11"/>
        <v>1.0769865543231403</v>
      </c>
      <c r="Y68" s="85">
        <f t="shared" si="12"/>
        <v>0.88671603413596867</v>
      </c>
      <c r="Z68" s="86">
        <v>11495</v>
      </c>
      <c r="AA68" s="77">
        <f t="shared" si="16"/>
        <v>0</v>
      </c>
      <c r="AB68" s="77">
        <f t="shared" si="9"/>
        <v>0</v>
      </c>
      <c r="AC68" s="149">
        <f t="shared" si="10"/>
        <v>0</v>
      </c>
      <c r="AD68" s="149">
        <f t="shared" si="17"/>
        <v>0</v>
      </c>
      <c r="AE68" s="149">
        <f t="shared" si="18"/>
        <v>0</v>
      </c>
      <c r="AF68" s="215">
        <f t="shared" si="13"/>
        <v>3.6540615235963678E-2</v>
      </c>
      <c r="AG68" s="215">
        <f t="shared" si="14"/>
        <v>0.10827561251498712</v>
      </c>
      <c r="AH68" s="215">
        <f t="shared" si="15"/>
        <v>0.4361795545008717</v>
      </c>
      <c r="AJ68" s="366"/>
    </row>
    <row r="69" spans="1:36" s="5" customFormat="1" x14ac:dyDescent="1.25">
      <c r="A69" s="83">
        <v>250</v>
      </c>
      <c r="B69" s="68">
        <v>11517</v>
      </c>
      <c r="C69" s="83">
        <v>250</v>
      </c>
      <c r="D69" s="16">
        <v>65</v>
      </c>
      <c r="E69" s="68" t="s">
        <v>475</v>
      </c>
      <c r="F69" s="10" t="s">
        <v>44</v>
      </c>
      <c r="G69" s="10" t="s">
        <v>274</v>
      </c>
      <c r="H69" s="11">
        <v>15</v>
      </c>
      <c r="I69" s="12">
        <v>70748055.672101006</v>
      </c>
      <c r="J69" s="12">
        <v>76483018.927026004</v>
      </c>
      <c r="K69" s="12" t="s">
        <v>298</v>
      </c>
      <c r="L69" s="168">
        <v>39</v>
      </c>
      <c r="M69" s="54">
        <v>75849999</v>
      </c>
      <c r="N69" s="54">
        <v>100000000</v>
      </c>
      <c r="O69" s="54">
        <v>1008345</v>
      </c>
      <c r="P69" s="200">
        <v>1.64</v>
      </c>
      <c r="Q69" s="200">
        <v>4.87</v>
      </c>
      <c r="R69" s="200">
        <v>28.92</v>
      </c>
      <c r="S69" s="53">
        <v>33724</v>
      </c>
      <c r="T69" s="53">
        <v>82</v>
      </c>
      <c r="U69" s="53">
        <v>100</v>
      </c>
      <c r="V69" s="53">
        <v>18</v>
      </c>
      <c r="W69" s="12">
        <f t="shared" ref="W69:W80" si="19">S69+U69</f>
        <v>33824</v>
      </c>
      <c r="X69" s="84">
        <f t="shared" ref="X69:X89" si="20">T69*J69/$J$90</f>
        <v>2.4855449195450579</v>
      </c>
      <c r="Y69" s="85">
        <f t="shared" ref="Y69:Y88" si="21">T69*J69/$J$185</f>
        <v>2.0464253011133846</v>
      </c>
      <c r="Z69" s="86">
        <v>11517</v>
      </c>
      <c r="AA69" s="77">
        <f t="shared" ref="AA69:AA109" si="22">IF(M69&gt;N69,1,0)</f>
        <v>0</v>
      </c>
      <c r="AB69" s="77">
        <f t="shared" ref="AB69:AB112" si="23">IF(W69=0,1,0)</f>
        <v>0</v>
      </c>
      <c r="AC69" s="149">
        <f t="shared" ref="AC69:AC112" si="24">IF((T69+V69)=100,0,1)</f>
        <v>0</v>
      </c>
      <c r="AD69" s="149">
        <f t="shared" ref="AD69:AD109" si="25">IF(J69=0,1,0)</f>
        <v>0</v>
      </c>
      <c r="AE69" s="149">
        <f t="shared" ref="AE69:AE109" si="26">IF(M69=0,1,0)</f>
        <v>0</v>
      </c>
      <c r="AF69" s="215">
        <f t="shared" ref="AF69:AF89" si="27">$J69/$J$90*P69</f>
        <v>4.9710898390901155E-2</v>
      </c>
      <c r="AG69" s="215">
        <f t="shared" ref="AG69:AG89" si="28">$J69/$J$90*Q69</f>
        <v>0.14761711900224916</v>
      </c>
      <c r="AH69" s="215">
        <f t="shared" ref="AH69:AH89" si="29">$J69/$J$90*R69</f>
        <v>0.87660925699076919</v>
      </c>
      <c r="AJ69" s="366"/>
    </row>
    <row r="70" spans="1:36" s="8" customFormat="1" x14ac:dyDescent="1.25">
      <c r="A70" s="209">
        <v>254</v>
      </c>
      <c r="B70" s="68">
        <v>11513</v>
      </c>
      <c r="C70" s="209">
        <v>254</v>
      </c>
      <c r="D70" s="19">
        <v>66</v>
      </c>
      <c r="E70" s="69" t="s">
        <v>476</v>
      </c>
      <c r="F70" s="20" t="s">
        <v>41</v>
      </c>
      <c r="G70" s="20" t="s">
        <v>291</v>
      </c>
      <c r="H70" s="21" t="s">
        <v>24</v>
      </c>
      <c r="I70" s="18">
        <v>20457051.814746998</v>
      </c>
      <c r="J70" s="18">
        <v>76965385.869655997</v>
      </c>
      <c r="K70" s="18" t="s">
        <v>299</v>
      </c>
      <c r="L70" s="169">
        <v>38</v>
      </c>
      <c r="M70" s="56">
        <v>7633900000</v>
      </c>
      <c r="N70" s="55">
        <v>8000000000</v>
      </c>
      <c r="O70" s="56">
        <v>10083</v>
      </c>
      <c r="P70" s="210">
        <v>1.45</v>
      </c>
      <c r="Q70" s="210">
        <v>4.88</v>
      </c>
      <c r="R70" s="210">
        <v>21.08</v>
      </c>
      <c r="S70" s="211">
        <v>3677</v>
      </c>
      <c r="T70" s="211">
        <v>35.012425387500002</v>
      </c>
      <c r="U70" s="211">
        <v>238</v>
      </c>
      <c r="V70" s="211">
        <v>64.987574612499998</v>
      </c>
      <c r="W70" s="18">
        <f t="shared" si="19"/>
        <v>3915</v>
      </c>
      <c r="X70" s="84">
        <f t="shared" si="20"/>
        <v>1.0679732854098476</v>
      </c>
      <c r="Y70" s="85">
        <f t="shared" si="21"/>
        <v>0.87929513363046641</v>
      </c>
      <c r="Z70" s="86">
        <v>11513</v>
      </c>
      <c r="AA70" s="77">
        <f t="shared" si="22"/>
        <v>0</v>
      </c>
      <c r="AB70" s="77">
        <f t="shared" si="23"/>
        <v>0</v>
      </c>
      <c r="AC70" s="149">
        <f t="shared" si="24"/>
        <v>0</v>
      </c>
      <c r="AD70" s="149">
        <f t="shared" si="25"/>
        <v>0</v>
      </c>
      <c r="AE70" s="149">
        <f t="shared" si="26"/>
        <v>0</v>
      </c>
      <c r="AF70" s="215">
        <f t="shared" si="27"/>
        <v>4.4228905787176351E-2</v>
      </c>
      <c r="AG70" s="215">
        <f t="shared" si="28"/>
        <v>0.14885314499408317</v>
      </c>
      <c r="AH70" s="215">
        <f t="shared" si="29"/>
        <v>0.64299678206460509</v>
      </c>
      <c r="AJ70" s="366"/>
    </row>
    <row r="71" spans="1:36" s="5" customFormat="1" x14ac:dyDescent="1.25">
      <c r="A71" s="83">
        <v>255</v>
      </c>
      <c r="B71" s="68">
        <v>11521</v>
      </c>
      <c r="C71" s="83">
        <v>255</v>
      </c>
      <c r="D71" s="16">
        <v>67</v>
      </c>
      <c r="E71" s="68" t="s">
        <v>477</v>
      </c>
      <c r="F71" s="10" t="s">
        <v>173</v>
      </c>
      <c r="G71" s="10" t="s">
        <v>274</v>
      </c>
      <c r="H71" s="11">
        <v>18</v>
      </c>
      <c r="I71" s="12">
        <v>2947631.4762980002</v>
      </c>
      <c r="J71" s="12">
        <v>2991978.5370359998</v>
      </c>
      <c r="K71" s="12" t="s">
        <v>301</v>
      </c>
      <c r="L71" s="168">
        <v>37</v>
      </c>
      <c r="M71" s="54">
        <v>2968696</v>
      </c>
      <c r="N71" s="54">
        <v>3000000</v>
      </c>
      <c r="O71" s="54">
        <v>1007842</v>
      </c>
      <c r="P71" s="200">
        <v>1.73</v>
      </c>
      <c r="Q71" s="200">
        <v>5.24</v>
      </c>
      <c r="R71" s="200">
        <v>33.979999999999997</v>
      </c>
      <c r="S71" s="53">
        <v>3565</v>
      </c>
      <c r="T71" s="53">
        <v>93</v>
      </c>
      <c r="U71" s="53">
        <v>14</v>
      </c>
      <c r="V71" s="53">
        <v>7</v>
      </c>
      <c r="W71" s="12">
        <f t="shared" si="19"/>
        <v>3579</v>
      </c>
      <c r="X71" s="84">
        <f t="shared" si="20"/>
        <v>0.11027680225696072</v>
      </c>
      <c r="Y71" s="85">
        <f t="shared" si="21"/>
        <v>9.0794270700940788E-2</v>
      </c>
      <c r="Z71" s="86">
        <v>11521</v>
      </c>
      <c r="AA71" s="77">
        <f t="shared" si="22"/>
        <v>0</v>
      </c>
      <c r="AB71" s="77">
        <f t="shared" si="23"/>
        <v>0</v>
      </c>
      <c r="AC71" s="149">
        <f t="shared" si="24"/>
        <v>0</v>
      </c>
      <c r="AD71" s="149">
        <f t="shared" si="25"/>
        <v>0</v>
      </c>
      <c r="AE71" s="149">
        <f t="shared" si="26"/>
        <v>0</v>
      </c>
      <c r="AF71" s="215">
        <f t="shared" si="27"/>
        <v>2.0513856763929254E-3</v>
      </c>
      <c r="AG71" s="215">
        <f t="shared" si="28"/>
        <v>6.2134456325427341E-3</v>
      </c>
      <c r="AH71" s="215">
        <f t="shared" si="29"/>
        <v>4.0292534846145429E-2</v>
      </c>
      <c r="AJ71" s="366"/>
    </row>
    <row r="72" spans="1:36" s="8" customFormat="1" x14ac:dyDescent="1.25">
      <c r="A72" s="209">
        <v>259</v>
      </c>
      <c r="B72" s="68">
        <v>11518</v>
      </c>
      <c r="C72" s="209">
        <v>259</v>
      </c>
      <c r="D72" s="19">
        <v>68</v>
      </c>
      <c r="E72" s="69" t="s">
        <v>478</v>
      </c>
      <c r="F72" s="20" t="s">
        <v>597</v>
      </c>
      <c r="G72" s="20" t="s">
        <v>291</v>
      </c>
      <c r="H72" s="21" t="s">
        <v>24</v>
      </c>
      <c r="I72" s="18">
        <v>1659842.949303</v>
      </c>
      <c r="J72" s="18">
        <v>1960843.9479789999</v>
      </c>
      <c r="K72" s="18" t="s">
        <v>315</v>
      </c>
      <c r="L72" s="169">
        <v>34</v>
      </c>
      <c r="M72" s="56">
        <v>93202000</v>
      </c>
      <c r="N72" s="55">
        <v>300000000</v>
      </c>
      <c r="O72" s="56">
        <v>21039</v>
      </c>
      <c r="P72" s="210">
        <v>1.24</v>
      </c>
      <c r="Q72" s="210">
        <v>4.8499999999999996</v>
      </c>
      <c r="R72" s="210">
        <v>30.44</v>
      </c>
      <c r="S72" s="211">
        <v>1073</v>
      </c>
      <c r="T72" s="211">
        <v>8.8607503333333337</v>
      </c>
      <c r="U72" s="211">
        <v>35</v>
      </c>
      <c r="V72" s="211">
        <v>91.139249666666672</v>
      </c>
      <c r="W72" s="18">
        <f t="shared" si="19"/>
        <v>1108</v>
      </c>
      <c r="X72" s="84">
        <f t="shared" si="20"/>
        <v>6.8858296389193918E-3</v>
      </c>
      <c r="Y72" s="85">
        <f t="shared" si="21"/>
        <v>5.6693145561096106E-3</v>
      </c>
      <c r="Z72" s="86">
        <v>11518</v>
      </c>
      <c r="AA72" s="77">
        <f t="shared" si="22"/>
        <v>0</v>
      </c>
      <c r="AB72" s="77">
        <f t="shared" si="23"/>
        <v>0</v>
      </c>
      <c r="AC72" s="149">
        <f t="shared" si="24"/>
        <v>0</v>
      </c>
      <c r="AD72" s="149">
        <f t="shared" si="25"/>
        <v>0</v>
      </c>
      <c r="AE72" s="149">
        <f t="shared" si="26"/>
        <v>0</v>
      </c>
      <c r="AF72" s="215">
        <f t="shared" si="27"/>
        <v>9.6362366967267488E-4</v>
      </c>
      <c r="AG72" s="215">
        <f t="shared" si="28"/>
        <v>3.7690119338003813E-3</v>
      </c>
      <c r="AH72" s="215">
        <f t="shared" si="29"/>
        <v>2.3655406858738893E-2</v>
      </c>
      <c r="AJ72" s="366"/>
    </row>
    <row r="73" spans="1:36" s="5" customFormat="1" x14ac:dyDescent="1.25">
      <c r="A73" s="83">
        <v>262</v>
      </c>
      <c r="B73" s="68">
        <v>11551</v>
      </c>
      <c r="C73" s="83">
        <v>262</v>
      </c>
      <c r="D73" s="16">
        <v>69</v>
      </c>
      <c r="E73" s="68" t="s">
        <v>479</v>
      </c>
      <c r="F73" s="10" t="s">
        <v>33</v>
      </c>
      <c r="G73" s="10" t="s">
        <v>274</v>
      </c>
      <c r="H73" s="11">
        <v>20</v>
      </c>
      <c r="I73" s="12">
        <v>2856000.5000300002</v>
      </c>
      <c r="J73" s="12">
        <v>8298668.7766389996</v>
      </c>
      <c r="K73" s="12" t="s">
        <v>321</v>
      </c>
      <c r="L73" s="168">
        <v>32</v>
      </c>
      <c r="M73" s="54">
        <v>8230941</v>
      </c>
      <c r="N73" s="54">
        <v>15000000</v>
      </c>
      <c r="O73" s="54">
        <v>1008228</v>
      </c>
      <c r="P73" s="200">
        <v>1.63</v>
      </c>
      <c r="Q73" s="200">
        <v>5.55</v>
      </c>
      <c r="R73" s="200">
        <v>29.69</v>
      </c>
      <c r="S73" s="53">
        <v>2852</v>
      </c>
      <c r="T73" s="53">
        <v>88</v>
      </c>
      <c r="U73" s="53">
        <v>12</v>
      </c>
      <c r="V73" s="53">
        <v>12</v>
      </c>
      <c r="W73" s="12">
        <f t="shared" si="19"/>
        <v>2864</v>
      </c>
      <c r="X73" s="84">
        <f t="shared" si="20"/>
        <v>0.28942353589895198</v>
      </c>
      <c r="Y73" s="85">
        <f t="shared" si="21"/>
        <v>0.23829126641160123</v>
      </c>
      <c r="Z73" s="86">
        <v>11551</v>
      </c>
      <c r="AA73" s="77">
        <f t="shared" si="22"/>
        <v>0</v>
      </c>
      <c r="AB73" s="77">
        <f t="shared" si="23"/>
        <v>0</v>
      </c>
      <c r="AC73" s="149">
        <f t="shared" si="24"/>
        <v>0</v>
      </c>
      <c r="AD73" s="149">
        <f t="shared" si="25"/>
        <v>0</v>
      </c>
      <c r="AE73" s="149">
        <f t="shared" si="26"/>
        <v>0</v>
      </c>
      <c r="AF73" s="215">
        <f t="shared" si="27"/>
        <v>5.3609132217646779E-3</v>
      </c>
      <c r="AG73" s="215">
        <f t="shared" si="28"/>
        <v>1.8253416184536176E-2</v>
      </c>
      <c r="AH73" s="215">
        <f t="shared" si="29"/>
        <v>9.7647554327725955E-2</v>
      </c>
      <c r="AJ73" s="366"/>
    </row>
    <row r="74" spans="1:36" s="8" customFormat="1" x14ac:dyDescent="1.25">
      <c r="A74" s="209">
        <v>261</v>
      </c>
      <c r="B74" s="68">
        <v>11562</v>
      </c>
      <c r="C74" s="209">
        <v>261</v>
      </c>
      <c r="D74" s="19">
        <v>70</v>
      </c>
      <c r="E74" s="69" t="s">
        <v>480</v>
      </c>
      <c r="F74" s="20" t="s">
        <v>288</v>
      </c>
      <c r="G74" s="20" t="s">
        <v>300</v>
      </c>
      <c r="H74" s="21" t="s">
        <v>24</v>
      </c>
      <c r="I74" s="18">
        <v>1045568.350486</v>
      </c>
      <c r="J74" s="18">
        <v>2952019.1</v>
      </c>
      <c r="K74" s="18" t="s">
        <v>322</v>
      </c>
      <c r="L74" s="169">
        <v>32</v>
      </c>
      <c r="M74" s="56">
        <v>295201910</v>
      </c>
      <c r="N74" s="55">
        <v>300000000</v>
      </c>
      <c r="O74" s="56">
        <v>10000</v>
      </c>
      <c r="P74" s="210">
        <v>1.57</v>
      </c>
      <c r="Q74" s="210">
        <v>4.53</v>
      </c>
      <c r="R74" s="210">
        <v>26</v>
      </c>
      <c r="S74" s="211">
        <v>2722</v>
      </c>
      <c r="T74" s="211">
        <v>54</v>
      </c>
      <c r="U74" s="211">
        <v>11</v>
      </c>
      <c r="V74" s="211">
        <v>46</v>
      </c>
      <c r="W74" s="18">
        <f t="shared" si="19"/>
        <v>2733</v>
      </c>
      <c r="X74" s="84">
        <f t="shared" si="20"/>
        <v>6.3176514926941874E-2</v>
      </c>
      <c r="Y74" s="85">
        <f t="shared" si="21"/>
        <v>5.2015160766567509E-2</v>
      </c>
      <c r="Z74" s="86">
        <v>11562</v>
      </c>
      <c r="AA74" s="77">
        <f t="shared" si="22"/>
        <v>0</v>
      </c>
      <c r="AB74" s="77">
        <f t="shared" si="23"/>
        <v>0</v>
      </c>
      <c r="AC74" s="149">
        <f t="shared" si="24"/>
        <v>0</v>
      </c>
      <c r="AD74" s="149">
        <f t="shared" si="25"/>
        <v>0</v>
      </c>
      <c r="AE74" s="149">
        <f t="shared" si="26"/>
        <v>0</v>
      </c>
      <c r="AF74" s="215">
        <f t="shared" si="27"/>
        <v>1.8367986747277545E-3</v>
      </c>
      <c r="AG74" s="215">
        <f t="shared" si="28"/>
        <v>5.2998076410934571E-3</v>
      </c>
      <c r="AH74" s="215">
        <f t="shared" si="29"/>
        <v>3.0418322001860901E-2</v>
      </c>
      <c r="AJ74" s="366"/>
    </row>
    <row r="75" spans="1:36" s="5" customFormat="1" x14ac:dyDescent="1.25">
      <c r="A75" s="83">
        <v>263</v>
      </c>
      <c r="B75" s="68">
        <v>11569</v>
      </c>
      <c r="C75" s="83">
        <v>263</v>
      </c>
      <c r="D75" s="16">
        <v>71</v>
      </c>
      <c r="E75" s="68" t="s">
        <v>481</v>
      </c>
      <c r="F75" s="10" t="s">
        <v>269</v>
      </c>
      <c r="G75" s="10" t="s">
        <v>291</v>
      </c>
      <c r="H75" s="11" t="s">
        <v>24</v>
      </c>
      <c r="I75" s="12">
        <v>4541795.7047870001</v>
      </c>
      <c r="J75" s="12">
        <v>4810167.4218840003</v>
      </c>
      <c r="K75" s="12" t="s">
        <v>326</v>
      </c>
      <c r="L75" s="168">
        <v>29</v>
      </c>
      <c r="M75" s="54">
        <v>325855500</v>
      </c>
      <c r="N75" s="54">
        <v>500000000</v>
      </c>
      <c r="O75" s="54">
        <v>14762</v>
      </c>
      <c r="P75" s="200">
        <v>0.94</v>
      </c>
      <c r="Q75" s="200">
        <v>0.44</v>
      </c>
      <c r="R75" s="200">
        <v>47.28</v>
      </c>
      <c r="S75" s="53">
        <v>877</v>
      </c>
      <c r="T75" s="53">
        <v>10.725280399999999</v>
      </c>
      <c r="U75" s="53">
        <v>116</v>
      </c>
      <c r="V75" s="53">
        <v>89.274719599999997</v>
      </c>
      <c r="W75" s="12">
        <f t="shared" si="19"/>
        <v>993</v>
      </c>
      <c r="X75" s="84">
        <f t="shared" si="20"/>
        <v>2.0446152212453945E-2</v>
      </c>
      <c r="Y75" s="85">
        <f t="shared" si="21"/>
        <v>1.6833943683319003E-2</v>
      </c>
      <c r="Z75" s="86">
        <v>11569</v>
      </c>
      <c r="AA75" s="77">
        <f t="shared" si="22"/>
        <v>0</v>
      </c>
      <c r="AB75" s="77">
        <f t="shared" si="23"/>
        <v>0</v>
      </c>
      <c r="AC75" s="149">
        <f t="shared" si="24"/>
        <v>0</v>
      </c>
      <c r="AD75" s="149">
        <f t="shared" si="25"/>
        <v>0</v>
      </c>
      <c r="AE75" s="149">
        <f t="shared" si="26"/>
        <v>0</v>
      </c>
      <c r="AF75" s="215">
        <f t="shared" si="27"/>
        <v>1.7919702201638207E-3</v>
      </c>
      <c r="AG75" s="215">
        <f t="shared" si="28"/>
        <v>8.3879457114051186E-4</v>
      </c>
      <c r="AH75" s="215">
        <f t="shared" si="29"/>
        <v>9.0132289371644095E-2</v>
      </c>
      <c r="AJ75" s="366"/>
    </row>
    <row r="76" spans="1:36" s="8" customFormat="1" x14ac:dyDescent="1.25">
      <c r="A76" s="209">
        <v>253</v>
      </c>
      <c r="B76" s="68">
        <v>11588</v>
      </c>
      <c r="C76" s="209">
        <v>253</v>
      </c>
      <c r="D76" s="19">
        <v>72</v>
      </c>
      <c r="E76" s="69" t="s">
        <v>482</v>
      </c>
      <c r="F76" s="20" t="s">
        <v>215</v>
      </c>
      <c r="G76" s="20" t="s">
        <v>291</v>
      </c>
      <c r="H76" s="21" t="s">
        <v>24</v>
      </c>
      <c r="I76" s="18">
        <v>6472923.4021460004</v>
      </c>
      <c r="J76" s="18">
        <v>21098913.791457001</v>
      </c>
      <c r="K76" s="18" t="s">
        <v>328</v>
      </c>
      <c r="L76" s="169">
        <v>25</v>
      </c>
      <c r="M76" s="56">
        <v>1250198538</v>
      </c>
      <c r="N76" s="55">
        <v>1500000000</v>
      </c>
      <c r="O76" s="56">
        <v>16877</v>
      </c>
      <c r="P76" s="210">
        <v>1.26</v>
      </c>
      <c r="Q76" s="210">
        <v>4.08</v>
      </c>
      <c r="R76" s="210">
        <v>29.2</v>
      </c>
      <c r="S76" s="211">
        <v>509</v>
      </c>
      <c r="T76" s="211">
        <v>1.2323</v>
      </c>
      <c r="U76" s="211">
        <v>44</v>
      </c>
      <c r="V76" s="211">
        <v>98.767700000000005</v>
      </c>
      <c r="W76" s="18">
        <f t="shared" si="19"/>
        <v>553</v>
      </c>
      <c r="X76" s="84">
        <f t="shared" si="20"/>
        <v>1.0304318831745575E-2</v>
      </c>
      <c r="Y76" s="85">
        <f t="shared" si="21"/>
        <v>8.4838614672403216E-3</v>
      </c>
      <c r="Z76" s="86">
        <v>11588</v>
      </c>
      <c r="AA76" s="77">
        <f t="shared" si="22"/>
        <v>0</v>
      </c>
      <c r="AB76" s="77">
        <f>IF(W76=0,1,0)</f>
        <v>0</v>
      </c>
      <c r="AC76" s="149">
        <f>IF((T76+V76)=100,0,1)</f>
        <v>0</v>
      </c>
      <c r="AD76" s="149">
        <f t="shared" si="25"/>
        <v>0</v>
      </c>
      <c r="AE76" s="149">
        <f t="shared" si="26"/>
        <v>0</v>
      </c>
      <c r="AF76" s="215">
        <f t="shared" si="27"/>
        <v>1.0535942325731905E-2</v>
      </c>
      <c r="AG76" s="215">
        <f t="shared" si="28"/>
        <v>3.4116384673798551E-2</v>
      </c>
      <c r="AH76" s="215">
        <f t="shared" si="29"/>
        <v>0.24416628246934255</v>
      </c>
      <c r="AJ76" s="366"/>
    </row>
    <row r="77" spans="1:36" s="5" customFormat="1" x14ac:dyDescent="1.25">
      <c r="A77" s="83">
        <v>271</v>
      </c>
      <c r="B77" s="68">
        <v>11621</v>
      </c>
      <c r="C77" s="83">
        <v>271</v>
      </c>
      <c r="D77" s="16">
        <v>73</v>
      </c>
      <c r="E77" s="68" t="s">
        <v>483</v>
      </c>
      <c r="F77" s="10" t="s">
        <v>232</v>
      </c>
      <c r="G77" s="10" t="s">
        <v>300</v>
      </c>
      <c r="H77" s="11" t="s">
        <v>24</v>
      </c>
      <c r="I77" s="12">
        <v>1010907.675326</v>
      </c>
      <c r="J77" s="12">
        <v>2276946.3765420001</v>
      </c>
      <c r="K77" s="12" t="s">
        <v>342</v>
      </c>
      <c r="L77" s="168">
        <v>21</v>
      </c>
      <c r="M77" s="54">
        <v>92008986</v>
      </c>
      <c r="N77" s="54">
        <v>100000000</v>
      </c>
      <c r="O77" s="54">
        <v>24747</v>
      </c>
      <c r="P77" s="200">
        <v>0.3</v>
      </c>
      <c r="Q77" s="200">
        <v>3.23</v>
      </c>
      <c r="R77" s="200">
        <v>84.72</v>
      </c>
      <c r="S77" s="53">
        <v>1009</v>
      </c>
      <c r="T77" s="53">
        <v>37</v>
      </c>
      <c r="U77" s="53">
        <v>7</v>
      </c>
      <c r="V77" s="53">
        <v>63</v>
      </c>
      <c r="W77" s="12">
        <f t="shared" si="19"/>
        <v>1016</v>
      </c>
      <c r="X77" s="84">
        <f t="shared" si="20"/>
        <v>3.3388527694057112E-2</v>
      </c>
      <c r="Y77" s="85">
        <f t="shared" si="21"/>
        <v>2.748979803291975E-2</v>
      </c>
      <c r="Z77" s="86">
        <v>11621</v>
      </c>
      <c r="AA77" s="77">
        <f t="shared" si="22"/>
        <v>0</v>
      </c>
      <c r="AB77" s="77">
        <f>IF(W77=0,1,0)</f>
        <v>0</v>
      </c>
      <c r="AC77" s="149">
        <f>IF((T77+V77)=100,0,1)</f>
        <v>0</v>
      </c>
      <c r="AD77" s="149">
        <f t="shared" si="25"/>
        <v>0</v>
      </c>
      <c r="AE77" s="149">
        <f t="shared" si="26"/>
        <v>0</v>
      </c>
      <c r="AF77" s="215">
        <f t="shared" si="27"/>
        <v>2.7071779211397659E-4</v>
      </c>
      <c r="AG77" s="215">
        <f t="shared" si="28"/>
        <v>2.914728228427148E-3</v>
      </c>
      <c r="AH77" s="215">
        <f t="shared" si="29"/>
        <v>7.6450704492986993E-2</v>
      </c>
      <c r="AJ77" s="366"/>
    </row>
    <row r="78" spans="1:36" s="8" customFormat="1" x14ac:dyDescent="1.25">
      <c r="A78" s="209">
        <v>272</v>
      </c>
      <c r="B78" s="68">
        <v>11626</v>
      </c>
      <c r="C78" s="209">
        <v>272</v>
      </c>
      <c r="D78" s="19">
        <v>74</v>
      </c>
      <c r="E78" s="69" t="s">
        <v>484</v>
      </c>
      <c r="F78" s="20" t="s">
        <v>190</v>
      </c>
      <c r="G78" s="20" t="s">
        <v>291</v>
      </c>
      <c r="H78" s="21">
        <v>16</v>
      </c>
      <c r="I78" s="18">
        <v>3712285.9103160002</v>
      </c>
      <c r="J78" s="18">
        <v>7285508.1753120003</v>
      </c>
      <c r="K78" s="18" t="s">
        <v>344</v>
      </c>
      <c r="L78" s="169">
        <v>20</v>
      </c>
      <c r="M78" s="56">
        <v>670116646</v>
      </c>
      <c r="N78" s="55">
        <v>1000000000</v>
      </c>
      <c r="O78" s="56">
        <v>10872</v>
      </c>
      <c r="P78" s="210">
        <v>1.46</v>
      </c>
      <c r="Q78" s="210">
        <v>3.99</v>
      </c>
      <c r="R78" s="210">
        <v>24.43</v>
      </c>
      <c r="S78" s="211">
        <v>501</v>
      </c>
      <c r="T78" s="211">
        <v>14.1342774</v>
      </c>
      <c r="U78" s="211">
        <v>53</v>
      </c>
      <c r="V78" s="211">
        <v>85.865722599999998</v>
      </c>
      <c r="W78" s="18">
        <f t="shared" si="19"/>
        <v>554</v>
      </c>
      <c r="X78" s="84">
        <f t="shared" si="20"/>
        <v>4.0810902811297053E-2</v>
      </c>
      <c r="Y78" s="85">
        <f t="shared" si="21"/>
        <v>3.3600866923621769E-2</v>
      </c>
      <c r="Z78" s="86">
        <v>11626</v>
      </c>
      <c r="AA78" s="77">
        <f>IF(M78&gt;N78,1,0)</f>
        <v>0</v>
      </c>
      <c r="AB78" s="77">
        <f>IF(W78=0,1,0)</f>
        <v>0</v>
      </c>
      <c r="AC78" s="149">
        <f>IF((T78+V78)=100,0,1)</f>
        <v>0</v>
      </c>
      <c r="AD78" s="149">
        <f>IF(J78=0,1,0)</f>
        <v>0</v>
      </c>
      <c r="AE78" s="149">
        <f>IF(M78=0,1,0)</f>
        <v>0</v>
      </c>
      <c r="AF78" s="215">
        <f t="shared" si="27"/>
        <v>4.2155616745213802E-3</v>
      </c>
      <c r="AG78" s="215">
        <f t="shared" si="28"/>
        <v>1.1520610329685143E-2</v>
      </c>
      <c r="AH78" s="215">
        <f t="shared" si="29"/>
        <v>7.0538473772984459E-2</v>
      </c>
      <c r="AJ78" s="366"/>
    </row>
    <row r="79" spans="1:36" s="5" customFormat="1" x14ac:dyDescent="1.25">
      <c r="A79" s="83">
        <v>277</v>
      </c>
      <c r="B79" s="68">
        <v>11661</v>
      </c>
      <c r="C79" s="83">
        <v>277</v>
      </c>
      <c r="D79" s="16">
        <v>75</v>
      </c>
      <c r="E79" s="68" t="s">
        <v>652</v>
      </c>
      <c r="F79" s="10" t="s">
        <v>395</v>
      </c>
      <c r="G79" s="10" t="s">
        <v>300</v>
      </c>
      <c r="H79" s="11" t="s">
        <v>24</v>
      </c>
      <c r="I79" s="12">
        <v>516766.07874700002</v>
      </c>
      <c r="J79" s="12">
        <v>912790.18239500001</v>
      </c>
      <c r="K79" s="12" t="s">
        <v>396</v>
      </c>
      <c r="L79" s="168">
        <v>13</v>
      </c>
      <c r="M79" s="54">
        <v>913640</v>
      </c>
      <c r="N79" s="54">
        <v>1000000</v>
      </c>
      <c r="O79" s="54">
        <v>999069</v>
      </c>
      <c r="P79" s="200">
        <v>1.8</v>
      </c>
      <c r="Q79" s="200">
        <v>4.75</v>
      </c>
      <c r="R79" s="200">
        <v>45.16</v>
      </c>
      <c r="S79" s="53">
        <v>413</v>
      </c>
      <c r="T79" s="53">
        <v>39</v>
      </c>
      <c r="U79" s="53">
        <v>18</v>
      </c>
      <c r="V79" s="53">
        <v>61</v>
      </c>
      <c r="W79" s="12">
        <f t="shared" si="19"/>
        <v>431</v>
      </c>
      <c r="X79" s="84">
        <f t="shared" si="20"/>
        <v>1.4108417703782027E-2</v>
      </c>
      <c r="Y79" s="85">
        <f t="shared" si="21"/>
        <v>1.1615892644169193E-2</v>
      </c>
      <c r="Z79" s="86">
        <v>11661</v>
      </c>
      <c r="AA79" s="77">
        <f>IF(M79&gt;N79,1,0)</f>
        <v>0</v>
      </c>
      <c r="AB79" s="77">
        <f>IF(W79=0,1,0)</f>
        <v>0</v>
      </c>
      <c r="AC79" s="149">
        <f>IF((T79+V79)=100,0,1)</f>
        <v>0</v>
      </c>
      <c r="AD79" s="149">
        <f>IF(J79=0,1,0)</f>
        <v>0</v>
      </c>
      <c r="AE79" s="149">
        <f>IF(M79=0,1,0)</f>
        <v>0</v>
      </c>
      <c r="AF79" s="215">
        <f t="shared" si="27"/>
        <v>6.5115774017455508E-4</v>
      </c>
      <c r="AG79" s="215">
        <f t="shared" si="28"/>
        <v>1.7183329254606315E-3</v>
      </c>
      <c r="AH79" s="215">
        <f t="shared" si="29"/>
        <v>1.633682419237939E-2</v>
      </c>
      <c r="AJ79" s="366"/>
    </row>
    <row r="80" spans="1:36" s="8" customFormat="1" x14ac:dyDescent="1.25">
      <c r="A80" s="209">
        <v>279</v>
      </c>
      <c r="B80" s="68">
        <v>11660</v>
      </c>
      <c r="C80" s="209">
        <v>279</v>
      </c>
      <c r="D80" s="19">
        <v>76</v>
      </c>
      <c r="E80" s="69" t="s">
        <v>486</v>
      </c>
      <c r="F80" s="20" t="s">
        <v>331</v>
      </c>
      <c r="G80" s="20" t="s">
        <v>300</v>
      </c>
      <c r="H80" s="21" t="s">
        <v>24</v>
      </c>
      <c r="I80" s="18">
        <v>1317848.3359419999</v>
      </c>
      <c r="J80" s="18">
        <v>5821408.8031599997</v>
      </c>
      <c r="K80" s="18" t="s">
        <v>405</v>
      </c>
      <c r="L80" s="169">
        <v>13</v>
      </c>
      <c r="M80" s="56">
        <v>572629194</v>
      </c>
      <c r="N80" s="55">
        <v>2000000000</v>
      </c>
      <c r="O80" s="56">
        <v>10167</v>
      </c>
      <c r="P80" s="210">
        <v>1.67</v>
      </c>
      <c r="Q80" s="210">
        <v>5.26</v>
      </c>
      <c r="R80" s="210">
        <v>27.22</v>
      </c>
      <c r="S80" s="211">
        <v>2369</v>
      </c>
      <c r="T80" s="211">
        <v>10.2798943</v>
      </c>
      <c r="U80" s="211">
        <v>52</v>
      </c>
      <c r="V80" s="211">
        <v>89.720105699999991</v>
      </c>
      <c r="W80" s="18">
        <f t="shared" si="19"/>
        <v>2421</v>
      </c>
      <c r="X80" s="84">
        <f t="shared" si="20"/>
        <v>2.3716985568304965E-2</v>
      </c>
      <c r="Y80" s="85">
        <f t="shared" si="21"/>
        <v>1.9526921018994867E-2</v>
      </c>
      <c r="Z80" s="86">
        <v>11660</v>
      </c>
      <c r="AA80" s="77">
        <f t="shared" ref="AA80:AA88" si="30">IF(M80&gt;N80,1,0)</f>
        <v>0</v>
      </c>
      <c r="AB80" s="77">
        <f t="shared" ref="AB80" si="31">IF(W80=0,1,0)</f>
        <v>0</v>
      </c>
      <c r="AC80" s="149">
        <f t="shared" ref="AC80" si="32">IF((T80+V80)=100,0,1)</f>
        <v>0</v>
      </c>
      <c r="AD80" s="149">
        <f t="shared" ref="AD80" si="33">IF(J80=0,1,0)</f>
        <v>0</v>
      </c>
      <c r="AE80" s="149">
        <f t="shared" ref="AE80" si="34">IF(M80=0,1,0)</f>
        <v>0</v>
      </c>
      <c r="AF80" s="215">
        <f t="shared" si="27"/>
        <v>3.8528962208365597E-3</v>
      </c>
      <c r="AG80" s="215">
        <f t="shared" si="28"/>
        <v>1.2135469533892397E-2</v>
      </c>
      <c r="AH80" s="215">
        <f t="shared" si="29"/>
        <v>6.2799901276150386E-2</v>
      </c>
      <c r="AJ80" s="366"/>
    </row>
    <row r="81" spans="1:36" s="5" customFormat="1" x14ac:dyDescent="1.25">
      <c r="A81" s="83">
        <v>280</v>
      </c>
      <c r="B81" s="68">
        <v>11665</v>
      </c>
      <c r="C81" s="83">
        <v>280</v>
      </c>
      <c r="D81" s="16">
        <v>77</v>
      </c>
      <c r="E81" s="68" t="s">
        <v>653</v>
      </c>
      <c r="F81" s="10" t="s">
        <v>404</v>
      </c>
      <c r="G81" s="10" t="s">
        <v>300</v>
      </c>
      <c r="H81" s="11">
        <v>18</v>
      </c>
      <c r="I81" s="12">
        <v>459478.08702799998</v>
      </c>
      <c r="J81" s="12">
        <v>935293.13253599999</v>
      </c>
      <c r="K81" s="12" t="s">
        <v>406</v>
      </c>
      <c r="L81" s="168">
        <v>13</v>
      </c>
      <c r="M81" s="54">
        <v>931647</v>
      </c>
      <c r="N81" s="54">
        <v>4000000</v>
      </c>
      <c r="O81" s="54">
        <v>1003913</v>
      </c>
      <c r="P81" s="200">
        <v>1.23</v>
      </c>
      <c r="Q81" s="200">
        <v>3.95</v>
      </c>
      <c r="R81" s="200">
        <v>28.89</v>
      </c>
      <c r="S81" s="53">
        <v>13186</v>
      </c>
      <c r="T81" s="53">
        <v>47</v>
      </c>
      <c r="U81" s="53">
        <v>10</v>
      </c>
      <c r="V81" s="53">
        <v>53</v>
      </c>
      <c r="W81" s="12">
        <f t="shared" ref="W81:W89" si="35">S81+U81</f>
        <v>13196</v>
      </c>
      <c r="X81" s="84">
        <f t="shared" si="20"/>
        <v>1.7421612322714112E-2</v>
      </c>
      <c r="Y81" s="85">
        <f t="shared" si="21"/>
        <v>1.4343747305889148E-2</v>
      </c>
      <c r="Z81" s="86">
        <v>11665</v>
      </c>
      <c r="AA81" s="77">
        <f t="shared" si="30"/>
        <v>0</v>
      </c>
      <c r="AB81" s="77">
        <f>IF(W81=0,1,0)</f>
        <v>0</v>
      </c>
      <c r="AC81" s="149">
        <f>IF((T81+V81)=100,0,1)</f>
        <v>0</v>
      </c>
      <c r="AD81" s="149">
        <f>IF(J81=0,1,0)</f>
        <v>0</v>
      </c>
      <c r="AE81" s="149">
        <f>IF(M81=0,1,0)</f>
        <v>0</v>
      </c>
      <c r="AF81" s="215">
        <f t="shared" si="27"/>
        <v>4.5592730121145445E-4</v>
      </c>
      <c r="AG81" s="215">
        <f t="shared" si="28"/>
        <v>1.4641567803132074E-3</v>
      </c>
      <c r="AH81" s="215">
        <f t="shared" si="29"/>
        <v>1.0708731489430016E-2</v>
      </c>
      <c r="AJ81" s="366"/>
    </row>
    <row r="82" spans="1:36" s="8" customFormat="1" x14ac:dyDescent="1.25">
      <c r="A82" s="209">
        <v>283</v>
      </c>
      <c r="B82" s="68">
        <v>11673</v>
      </c>
      <c r="C82" s="209">
        <v>283</v>
      </c>
      <c r="D82" s="19">
        <v>78</v>
      </c>
      <c r="E82" s="69" t="s">
        <v>488</v>
      </c>
      <c r="F82" s="20" t="s">
        <v>410</v>
      </c>
      <c r="G82" s="20" t="s">
        <v>291</v>
      </c>
      <c r="H82" s="21">
        <v>18</v>
      </c>
      <c r="I82" s="18">
        <v>1020145.76957</v>
      </c>
      <c r="J82" s="18">
        <v>4908525.0732690003</v>
      </c>
      <c r="K82" s="18" t="s">
        <v>412</v>
      </c>
      <c r="L82" s="169">
        <v>11</v>
      </c>
      <c r="M82" s="56">
        <v>483299990</v>
      </c>
      <c r="N82" s="55">
        <v>500000000</v>
      </c>
      <c r="O82" s="56">
        <v>10157</v>
      </c>
      <c r="P82" s="210">
        <v>1.57</v>
      </c>
      <c r="Q82" s="210">
        <v>5.01</v>
      </c>
      <c r="R82" s="210">
        <v>28.09</v>
      </c>
      <c r="S82" s="211">
        <v>701</v>
      </c>
      <c r="T82" s="211">
        <v>33.958071400000001</v>
      </c>
      <c r="U82" s="211">
        <v>141</v>
      </c>
      <c r="V82" s="211">
        <v>66.041928600000006</v>
      </c>
      <c r="W82" s="18">
        <f t="shared" si="35"/>
        <v>842</v>
      </c>
      <c r="X82" s="84">
        <f t="shared" si="20"/>
        <v>6.6059726720947301E-2</v>
      </c>
      <c r="Y82" s="85">
        <f t="shared" si="21"/>
        <v>5.4388997391817948E-2</v>
      </c>
      <c r="Z82" s="86"/>
      <c r="AA82" s="77">
        <f t="shared" si="30"/>
        <v>0</v>
      </c>
      <c r="AB82" s="77"/>
      <c r="AC82" s="149"/>
      <c r="AD82" s="149"/>
      <c r="AE82" s="149"/>
      <c r="AF82" s="215">
        <f t="shared" si="27"/>
        <v>3.0541714142189847E-3</v>
      </c>
      <c r="AG82" s="215">
        <f t="shared" si="28"/>
        <v>9.7461138759472061E-3</v>
      </c>
      <c r="AH82" s="215">
        <f t="shared" si="29"/>
        <v>5.4644378997077248E-2</v>
      </c>
      <c r="AJ82" s="366"/>
    </row>
    <row r="83" spans="1:36" s="5" customFormat="1" x14ac:dyDescent="1.25">
      <c r="A83" s="83">
        <v>300</v>
      </c>
      <c r="B83" s="68">
        <v>11692</v>
      </c>
      <c r="C83" s="83">
        <v>300</v>
      </c>
      <c r="D83" s="16">
        <v>79</v>
      </c>
      <c r="E83" s="68" t="s">
        <v>587</v>
      </c>
      <c r="F83" s="10" t="s">
        <v>579</v>
      </c>
      <c r="G83" s="10" t="s">
        <v>291</v>
      </c>
      <c r="H83" s="11"/>
      <c r="I83" s="12">
        <v>433189</v>
      </c>
      <c r="J83" s="12">
        <v>986788.19967300002</v>
      </c>
      <c r="K83" s="12" t="s">
        <v>582</v>
      </c>
      <c r="L83" s="168">
        <v>7</v>
      </c>
      <c r="M83" s="54">
        <v>83024332</v>
      </c>
      <c r="N83" s="54">
        <v>250000000</v>
      </c>
      <c r="O83" s="54">
        <v>11886</v>
      </c>
      <c r="P83" s="200">
        <v>1.49</v>
      </c>
      <c r="Q83" s="200">
        <v>3.17</v>
      </c>
      <c r="R83" s="200">
        <v>0</v>
      </c>
      <c r="S83" s="53">
        <v>529</v>
      </c>
      <c r="T83" s="53">
        <v>8.5878592000000005</v>
      </c>
      <c r="U83" s="53">
        <v>15</v>
      </c>
      <c r="V83" s="53">
        <v>91.412140800000003</v>
      </c>
      <c r="W83" s="12">
        <f t="shared" si="35"/>
        <v>544</v>
      </c>
      <c r="X83" s="84">
        <f t="shared" si="20"/>
        <v>3.358548349241687E-3</v>
      </c>
      <c r="Y83" s="85">
        <f t="shared" si="21"/>
        <v>2.7651957777366522E-3</v>
      </c>
      <c r="Z83" s="86"/>
      <c r="AA83" s="77">
        <f t="shared" si="30"/>
        <v>0</v>
      </c>
      <c r="AB83" s="77"/>
      <c r="AC83" s="149"/>
      <c r="AD83" s="149"/>
      <c r="AE83" s="149"/>
      <c r="AF83" s="215">
        <f t="shared" si="27"/>
        <v>5.8271065277480487E-4</v>
      </c>
      <c r="AG83" s="215">
        <f t="shared" si="28"/>
        <v>1.2397266908027729E-3</v>
      </c>
      <c r="AH83" s="215">
        <f t="shared" si="29"/>
        <v>0</v>
      </c>
      <c r="AJ83" s="366"/>
    </row>
    <row r="84" spans="1:36" s="8" customFormat="1" x14ac:dyDescent="1.25">
      <c r="A84" s="209">
        <v>295</v>
      </c>
      <c r="B84" s="68">
        <v>11698</v>
      </c>
      <c r="C84" s="209">
        <v>295</v>
      </c>
      <c r="D84" s="19">
        <v>80</v>
      </c>
      <c r="E84" s="69" t="s">
        <v>654</v>
      </c>
      <c r="F84" s="20" t="s">
        <v>390</v>
      </c>
      <c r="G84" s="20" t="s">
        <v>291</v>
      </c>
      <c r="H84" s="21"/>
      <c r="I84" s="18">
        <v>0</v>
      </c>
      <c r="J84" s="18">
        <v>19635214.460648</v>
      </c>
      <c r="K84" s="18" t="s">
        <v>596</v>
      </c>
      <c r="L84" s="169">
        <v>6</v>
      </c>
      <c r="M84" s="56">
        <v>1756366000</v>
      </c>
      <c r="N84" s="55">
        <v>4000000000</v>
      </c>
      <c r="O84" s="56">
        <v>11180</v>
      </c>
      <c r="P84" s="210">
        <v>0.94</v>
      </c>
      <c r="Q84" s="210">
        <v>4.2300000000000004</v>
      </c>
      <c r="R84" s="210">
        <v>0</v>
      </c>
      <c r="S84" s="211">
        <v>1108</v>
      </c>
      <c r="T84" s="211">
        <v>2.4617616</v>
      </c>
      <c r="U84" s="211">
        <v>127</v>
      </c>
      <c r="V84" s="211">
        <v>97.538238399999997</v>
      </c>
      <c r="W84" s="18">
        <f t="shared" si="35"/>
        <v>1235</v>
      </c>
      <c r="X84" s="84">
        <f t="shared" si="20"/>
        <v>1.9156862584397732E-2</v>
      </c>
      <c r="Y84" s="85">
        <f t="shared" si="21"/>
        <v>1.5772432022608307E-2</v>
      </c>
      <c r="Z84" s="86"/>
      <c r="AA84" s="77">
        <f t="shared" si="30"/>
        <v>0</v>
      </c>
      <c r="AB84" s="77"/>
      <c r="AC84" s="149"/>
      <c r="AD84" s="149"/>
      <c r="AE84" s="149"/>
      <c r="AF84" s="215">
        <f t="shared" si="27"/>
        <v>7.3148638070127774E-3</v>
      </c>
      <c r="AG84" s="215">
        <f t="shared" si="28"/>
        <v>3.29168871315575E-2</v>
      </c>
      <c r="AH84" s="215">
        <f t="shared" si="29"/>
        <v>0</v>
      </c>
      <c r="AJ84" s="366"/>
    </row>
    <row r="85" spans="1:36" s="5" customFormat="1" x14ac:dyDescent="1.25">
      <c r="A85" s="83">
        <v>289</v>
      </c>
      <c r="B85" s="68">
        <v>11725</v>
      </c>
      <c r="C85" s="83">
        <v>289</v>
      </c>
      <c r="D85" s="16">
        <v>81</v>
      </c>
      <c r="E85" s="68" t="s">
        <v>616</v>
      </c>
      <c r="F85" s="10" t="s">
        <v>617</v>
      </c>
      <c r="G85" s="10" t="s">
        <v>291</v>
      </c>
      <c r="H85" s="11">
        <v>0</v>
      </c>
      <c r="I85" s="12">
        <v>0</v>
      </c>
      <c r="J85" s="12">
        <v>971576.38372599997</v>
      </c>
      <c r="K85" s="12" t="s">
        <v>618</v>
      </c>
      <c r="L85" s="168">
        <v>3</v>
      </c>
      <c r="M85" s="54">
        <v>95800000</v>
      </c>
      <c r="N85" s="54">
        <v>300000000</v>
      </c>
      <c r="O85" s="54">
        <v>10142</v>
      </c>
      <c r="P85" s="200">
        <v>-1.62</v>
      </c>
      <c r="Q85" s="200">
        <v>1.32</v>
      </c>
      <c r="R85" s="200">
        <v>0</v>
      </c>
      <c r="S85" s="53">
        <v>506</v>
      </c>
      <c r="T85" s="53">
        <v>6.5919213333333335</v>
      </c>
      <c r="U85" s="53">
        <v>31</v>
      </c>
      <c r="V85" s="53">
        <v>93.408078666666668</v>
      </c>
      <c r="W85" s="12">
        <f t="shared" ref="W85" si="36">S85+U85</f>
        <v>537</v>
      </c>
      <c r="X85" s="84">
        <f t="shared" si="20"/>
        <v>2.5382342941534936E-3</v>
      </c>
      <c r="Y85" s="85">
        <f t="shared" si="21"/>
        <v>2.0898060778801473E-3</v>
      </c>
      <c r="Z85" s="86"/>
      <c r="AA85" s="77">
        <f t="shared" si="30"/>
        <v>0</v>
      </c>
      <c r="AB85" s="77"/>
      <c r="AC85" s="149"/>
      <c r="AD85" s="149"/>
      <c r="AE85" s="149"/>
      <c r="AF85" s="215">
        <f t="shared" si="27"/>
        <v>-6.237846825834886E-4</v>
      </c>
      <c r="AG85" s="215">
        <f t="shared" si="28"/>
        <v>5.0826900062358321E-4</v>
      </c>
      <c r="AH85" s="215">
        <f t="shared" si="29"/>
        <v>0</v>
      </c>
      <c r="AJ85" s="366"/>
    </row>
    <row r="86" spans="1:36" s="8" customFormat="1" x14ac:dyDescent="1.25">
      <c r="A86" s="209">
        <v>288</v>
      </c>
      <c r="B86" s="68">
        <v>11701</v>
      </c>
      <c r="C86" s="209">
        <v>288</v>
      </c>
      <c r="D86" s="19">
        <v>82</v>
      </c>
      <c r="E86" s="69" t="s">
        <v>629</v>
      </c>
      <c r="F86" s="20" t="s">
        <v>630</v>
      </c>
      <c r="G86" s="20" t="s">
        <v>300</v>
      </c>
      <c r="H86" s="21"/>
      <c r="I86" s="18">
        <v>0</v>
      </c>
      <c r="J86" s="18">
        <v>179363.22681200001</v>
      </c>
      <c r="K86" s="18" t="s">
        <v>631</v>
      </c>
      <c r="L86" s="169">
        <v>2</v>
      </c>
      <c r="M86" s="56">
        <v>177949</v>
      </c>
      <c r="N86" s="55">
        <v>1000000</v>
      </c>
      <c r="O86" s="56">
        <v>1007947</v>
      </c>
      <c r="P86" s="210">
        <v>1.53</v>
      </c>
      <c r="Q86" s="210">
        <v>0</v>
      </c>
      <c r="R86" s="210">
        <v>0</v>
      </c>
      <c r="S86" s="211">
        <v>169</v>
      </c>
      <c r="T86" s="211">
        <v>82</v>
      </c>
      <c r="U86" s="211">
        <v>8</v>
      </c>
      <c r="V86" s="211">
        <v>18</v>
      </c>
      <c r="W86" s="18">
        <f t="shared" si="35"/>
        <v>177</v>
      </c>
      <c r="X86" s="84">
        <f t="shared" si="20"/>
        <v>5.8289456066206793E-3</v>
      </c>
      <c r="Y86" s="85">
        <f t="shared" si="21"/>
        <v>4.7991495443927045E-3</v>
      </c>
      <c r="Z86" s="86"/>
      <c r="AA86" s="77">
        <f t="shared" si="30"/>
        <v>0</v>
      </c>
      <c r="AB86" s="77"/>
      <c r="AC86" s="149"/>
      <c r="AD86" s="149"/>
      <c r="AE86" s="149"/>
      <c r="AF86" s="215">
        <f t="shared" si="27"/>
        <v>1.0875959485523951E-4</v>
      </c>
      <c r="AG86" s="215">
        <f t="shared" si="28"/>
        <v>0</v>
      </c>
      <c r="AH86" s="215">
        <f t="shared" si="29"/>
        <v>0</v>
      </c>
      <c r="AJ86" s="366"/>
    </row>
    <row r="87" spans="1:36" s="5" customFormat="1" x14ac:dyDescent="1.25">
      <c r="A87" s="83">
        <v>301</v>
      </c>
      <c r="B87" s="68">
        <v>11722</v>
      </c>
      <c r="C87" s="83">
        <v>301</v>
      </c>
      <c r="D87" s="16">
        <v>83</v>
      </c>
      <c r="E87" s="68" t="s">
        <v>655</v>
      </c>
      <c r="F87" s="10" t="s">
        <v>633</v>
      </c>
      <c r="G87" s="10" t="s">
        <v>291</v>
      </c>
      <c r="H87" s="11"/>
      <c r="I87" s="12">
        <v>0</v>
      </c>
      <c r="J87" s="12">
        <v>243484.44897299999</v>
      </c>
      <c r="K87" s="12" t="s">
        <v>635</v>
      </c>
      <c r="L87" s="168">
        <v>1</v>
      </c>
      <c r="M87" s="54">
        <v>24351691</v>
      </c>
      <c r="N87" s="54">
        <v>100000000</v>
      </c>
      <c r="O87" s="54">
        <v>9999</v>
      </c>
      <c r="P87" s="200">
        <v>-0.86</v>
      </c>
      <c r="Q87" s="200">
        <v>0</v>
      </c>
      <c r="R87" s="200">
        <v>0</v>
      </c>
      <c r="S87" s="53">
        <v>2248</v>
      </c>
      <c r="T87" s="53">
        <v>13.328691000000001</v>
      </c>
      <c r="U87" s="53">
        <v>5</v>
      </c>
      <c r="V87" s="53">
        <v>86.671308999999994</v>
      </c>
      <c r="W87" s="12">
        <f t="shared" si="35"/>
        <v>2253</v>
      </c>
      <c r="X87" s="84">
        <f t="shared" si="20"/>
        <v>1.2861791655013873E-3</v>
      </c>
      <c r="Y87" s="85">
        <f t="shared" si="21"/>
        <v>1.0589507215700209E-3</v>
      </c>
      <c r="Z87" s="86"/>
      <c r="AA87" s="77">
        <f t="shared" si="30"/>
        <v>0</v>
      </c>
      <c r="AB87" s="77"/>
      <c r="AC87" s="149"/>
      <c r="AD87" s="149"/>
      <c r="AE87" s="149"/>
      <c r="AF87" s="215">
        <f t="shared" si="27"/>
        <v>-8.2987450330358246E-5</v>
      </c>
      <c r="AG87" s="215">
        <f t="shared" si="28"/>
        <v>0</v>
      </c>
      <c r="AH87" s="215">
        <f t="shared" si="29"/>
        <v>0</v>
      </c>
      <c r="AJ87" s="366"/>
    </row>
    <row r="88" spans="1:36" s="8" customFormat="1" x14ac:dyDescent="1.25">
      <c r="A88" s="209">
        <v>302</v>
      </c>
      <c r="B88" s="68">
        <v>11738</v>
      </c>
      <c r="C88" s="209">
        <v>302</v>
      </c>
      <c r="D88" s="19">
        <v>84</v>
      </c>
      <c r="E88" s="69" t="s">
        <v>656</v>
      </c>
      <c r="F88" s="20" t="s">
        <v>634</v>
      </c>
      <c r="G88" s="20" t="s">
        <v>300</v>
      </c>
      <c r="H88" s="21"/>
      <c r="I88" s="18">
        <v>0</v>
      </c>
      <c r="J88" s="18">
        <v>1240033.6695379999</v>
      </c>
      <c r="K88" s="18" t="s">
        <v>635</v>
      </c>
      <c r="L88" s="169">
        <v>1</v>
      </c>
      <c r="M88" s="56">
        <v>12219381</v>
      </c>
      <c r="N88" s="55">
        <v>35000000</v>
      </c>
      <c r="O88" s="56">
        <v>100000</v>
      </c>
      <c r="P88" s="210">
        <v>1.48</v>
      </c>
      <c r="Q88" s="210">
        <v>0</v>
      </c>
      <c r="R88" s="210">
        <v>0</v>
      </c>
      <c r="S88" s="211">
        <v>264</v>
      </c>
      <c r="T88" s="211">
        <v>71</v>
      </c>
      <c r="U88" s="211">
        <v>6</v>
      </c>
      <c r="V88" s="211">
        <v>29</v>
      </c>
      <c r="W88" s="18">
        <f t="shared" si="35"/>
        <v>270</v>
      </c>
      <c r="X88" s="84">
        <f t="shared" si="20"/>
        <v>3.4892699310240805E-2</v>
      </c>
      <c r="Y88" s="85">
        <f t="shared" si="21"/>
        <v>2.872822861945622E-2</v>
      </c>
      <c r="Z88" s="86"/>
      <c r="AA88" s="77">
        <f t="shared" si="30"/>
        <v>0</v>
      </c>
      <c r="AB88" s="77"/>
      <c r="AC88" s="149"/>
      <c r="AD88" s="149"/>
      <c r="AE88" s="149"/>
      <c r="AF88" s="215">
        <f t="shared" si="27"/>
        <v>7.2734077435431541E-4</v>
      </c>
      <c r="AG88" s="215">
        <f t="shared" si="28"/>
        <v>0</v>
      </c>
      <c r="AH88" s="215">
        <f t="shared" si="29"/>
        <v>0</v>
      </c>
      <c r="AJ88" s="366"/>
    </row>
    <row r="89" spans="1:36" s="5" customFormat="1" x14ac:dyDescent="1.25">
      <c r="A89" s="83">
        <v>303</v>
      </c>
      <c r="B89" s="68">
        <v>11741</v>
      </c>
      <c r="C89" s="83">
        <v>303</v>
      </c>
      <c r="D89" s="16">
        <v>85</v>
      </c>
      <c r="E89" s="68" t="s">
        <v>646</v>
      </c>
      <c r="F89" s="10" t="s">
        <v>647</v>
      </c>
      <c r="G89" s="10" t="s">
        <v>300</v>
      </c>
      <c r="H89" s="11"/>
      <c r="I89" s="12">
        <v>0</v>
      </c>
      <c r="J89" s="12">
        <v>628069</v>
      </c>
      <c r="K89" s="12" t="s">
        <v>648</v>
      </c>
      <c r="L89" s="168">
        <v>0</v>
      </c>
      <c r="M89" s="54">
        <v>61958842</v>
      </c>
      <c r="N89" s="54">
        <v>380000000</v>
      </c>
      <c r="O89" s="54">
        <v>10141</v>
      </c>
      <c r="P89" s="200">
        <v>0</v>
      </c>
      <c r="Q89" s="200">
        <v>0</v>
      </c>
      <c r="R89" s="200">
        <v>0</v>
      </c>
      <c r="S89" s="53">
        <v>412</v>
      </c>
      <c r="T89" s="53">
        <v>36</v>
      </c>
      <c r="U89" s="53">
        <v>4</v>
      </c>
      <c r="V89" s="53">
        <v>64</v>
      </c>
      <c r="W89" s="12">
        <f t="shared" si="35"/>
        <v>416</v>
      </c>
      <c r="X89" s="84">
        <f t="shared" si="20"/>
        <v>8.960920014293371E-3</v>
      </c>
      <c r="Y89" s="85"/>
      <c r="Z89" s="86"/>
      <c r="AA89" s="77"/>
      <c r="AB89" s="77"/>
      <c r="AC89" s="149"/>
      <c r="AD89" s="149"/>
      <c r="AE89" s="149"/>
      <c r="AF89" s="215">
        <f t="shared" si="27"/>
        <v>0</v>
      </c>
      <c r="AG89" s="215">
        <f t="shared" si="28"/>
        <v>0</v>
      </c>
      <c r="AH89" s="215">
        <f t="shared" si="29"/>
        <v>0</v>
      </c>
      <c r="AJ89" s="366"/>
    </row>
    <row r="90" spans="1:36" s="98" customFormat="1" ht="67.5" x14ac:dyDescent="1.25">
      <c r="A90" s="95"/>
      <c r="B90" s="68"/>
      <c r="C90" s="95">
        <v>1</v>
      </c>
      <c r="D90" s="16"/>
      <c r="E90" s="331" t="s">
        <v>336</v>
      </c>
      <c r="F90" s="324" t="s">
        <v>24</v>
      </c>
      <c r="G90" s="324" t="s">
        <v>24</v>
      </c>
      <c r="H90" s="325" t="s">
        <v>24</v>
      </c>
      <c r="I90" s="326">
        <f>SUM(I5:I89)</f>
        <v>1832835646.146915</v>
      </c>
      <c r="J90" s="327">
        <f>SUM(J5:J89)</f>
        <v>2523232431.9304829</v>
      </c>
      <c r="K90" s="328" t="s">
        <v>24</v>
      </c>
      <c r="L90" s="328" t="s">
        <v>24</v>
      </c>
      <c r="M90" s="326">
        <f>SUM(M5:M89)</f>
        <v>32605120445</v>
      </c>
      <c r="N90" s="326" t="s">
        <v>24</v>
      </c>
      <c r="O90" s="326" t="s">
        <v>24</v>
      </c>
      <c r="P90" s="329">
        <f>AF90</f>
        <v>1.4912323106712069</v>
      </c>
      <c r="Q90" s="329">
        <f>AG90</f>
        <v>4.7347480175036996</v>
      </c>
      <c r="R90" s="329">
        <f>AH90</f>
        <v>26.741635192487045</v>
      </c>
      <c r="S90" s="330">
        <f>SUM(S5:S89)</f>
        <v>5344699</v>
      </c>
      <c r="T90" s="345">
        <f>X90</f>
        <v>72.963341956790302</v>
      </c>
      <c r="U90" s="345">
        <f>SUM(U5:U89)</f>
        <v>6837</v>
      </c>
      <c r="V90" s="345">
        <f>100-T90</f>
        <v>27.036658043209698</v>
      </c>
      <c r="W90" s="345">
        <f>SUM(W5:W89)</f>
        <v>5351536</v>
      </c>
      <c r="X90" s="84">
        <f>SUM(X5:X89)</f>
        <v>72.963341956790302</v>
      </c>
      <c r="Y90" s="85" t="s">
        <v>24</v>
      </c>
      <c r="Z90" s="86"/>
      <c r="AA90" s="77"/>
      <c r="AB90" s="77"/>
      <c r="AC90" s="149"/>
      <c r="AD90" s="149"/>
      <c r="AE90" s="149"/>
      <c r="AF90" s="218">
        <f>SUM(AF5:AF89)</f>
        <v>1.4912323106712069</v>
      </c>
      <c r="AG90" s="218">
        <f>SUM(AG5:AG89)</f>
        <v>4.7347480175036996</v>
      </c>
      <c r="AH90" s="218">
        <f>SUM(AH5:AH89)</f>
        <v>26.741635192487045</v>
      </c>
      <c r="AJ90" s="366"/>
    </row>
    <row r="91" spans="1:36" s="5" customFormat="1" x14ac:dyDescent="1.25">
      <c r="A91" s="83">
        <v>65</v>
      </c>
      <c r="B91" s="68">
        <v>10615</v>
      </c>
      <c r="C91" s="83">
        <v>65</v>
      </c>
      <c r="D91" s="16">
        <v>86</v>
      </c>
      <c r="E91" s="68" t="s">
        <v>30</v>
      </c>
      <c r="F91" s="10" t="s">
        <v>30</v>
      </c>
      <c r="G91" s="10" t="s">
        <v>25</v>
      </c>
      <c r="H91" s="11" t="s">
        <v>24</v>
      </c>
      <c r="I91" s="12">
        <v>482219.03378</v>
      </c>
      <c r="J91" s="12">
        <v>821250.20915000001</v>
      </c>
      <c r="K91" s="12" t="s">
        <v>120</v>
      </c>
      <c r="L91" s="168">
        <v>147.76666666666665</v>
      </c>
      <c r="M91" s="54">
        <v>12786</v>
      </c>
      <c r="N91" s="54">
        <v>50000</v>
      </c>
      <c r="O91" s="54">
        <v>64230424</v>
      </c>
      <c r="P91" s="200">
        <v>-7.3</v>
      </c>
      <c r="Q91" s="200">
        <v>-12.85</v>
      </c>
      <c r="R91" s="200">
        <v>166.16</v>
      </c>
      <c r="S91" s="53">
        <v>143</v>
      </c>
      <c r="T91" s="53">
        <v>20</v>
      </c>
      <c r="U91" s="53">
        <v>8</v>
      </c>
      <c r="V91" s="53">
        <v>80</v>
      </c>
      <c r="W91" s="12">
        <f t="shared" ref="W91:W110" si="37">S91+U91</f>
        <v>151</v>
      </c>
      <c r="X91" s="84">
        <f>T91*J91/$J$112</f>
        <v>0.46584777799453209</v>
      </c>
      <c r="Y91" s="85">
        <f t="shared" ref="Y91:Y110" si="38">T91*J91/$J$185</f>
        <v>5.3594782282221981E-3</v>
      </c>
      <c r="Z91" s="86">
        <v>10615</v>
      </c>
      <c r="AA91" s="77">
        <f t="shared" si="22"/>
        <v>0</v>
      </c>
      <c r="AB91" s="77">
        <f t="shared" si="23"/>
        <v>0</v>
      </c>
      <c r="AC91" s="149">
        <f t="shared" si="24"/>
        <v>0</v>
      </c>
      <c r="AD91" s="149">
        <f t="shared" si="25"/>
        <v>0</v>
      </c>
      <c r="AE91" s="149">
        <f t="shared" si="26"/>
        <v>0</v>
      </c>
      <c r="AF91" s="215">
        <f t="shared" ref="AF91:AF111" si="39">$J91/$J$112*P91</f>
        <v>-0.17003443896800419</v>
      </c>
      <c r="AG91" s="215">
        <f t="shared" ref="AG91:AG111" si="40">$J91/$J$112*Q91</f>
        <v>-0.29930719736148687</v>
      </c>
      <c r="AH91" s="215">
        <f t="shared" ref="AH91:AH111" si="41">$J91/$J$112*R91</f>
        <v>3.8702633395785724</v>
      </c>
      <c r="AJ91" s="366"/>
    </row>
    <row r="92" spans="1:36" s="8" customFormat="1" x14ac:dyDescent="1.25">
      <c r="A92" s="209">
        <v>10</v>
      </c>
      <c r="B92" s="68">
        <v>10762</v>
      </c>
      <c r="C92" s="209">
        <v>10</v>
      </c>
      <c r="D92" s="19">
        <v>87</v>
      </c>
      <c r="E92" s="69" t="s">
        <v>489</v>
      </c>
      <c r="F92" s="20" t="s">
        <v>288</v>
      </c>
      <c r="G92" s="20" t="s">
        <v>25</v>
      </c>
      <c r="H92" s="21" t="s">
        <v>24</v>
      </c>
      <c r="I92" s="18">
        <v>1668410.686884</v>
      </c>
      <c r="J92" s="18">
        <v>2707770.9500520001</v>
      </c>
      <c r="K92" s="18" t="s">
        <v>108</v>
      </c>
      <c r="L92" s="169">
        <v>129.30000000000001</v>
      </c>
      <c r="M92" s="56">
        <v>17356171</v>
      </c>
      <c r="N92" s="55">
        <v>200000000</v>
      </c>
      <c r="O92" s="56">
        <v>156012</v>
      </c>
      <c r="P92" s="210">
        <v>-4.09</v>
      </c>
      <c r="Q92" s="210">
        <v>-4.59</v>
      </c>
      <c r="R92" s="210">
        <v>182.58</v>
      </c>
      <c r="S92" s="211">
        <v>2199</v>
      </c>
      <c r="T92" s="211">
        <v>83</v>
      </c>
      <c r="U92" s="211">
        <v>13</v>
      </c>
      <c r="V92" s="211">
        <v>17</v>
      </c>
      <c r="W92" s="18">
        <f t="shared" si="37"/>
        <v>2212</v>
      </c>
      <c r="X92" s="84">
        <f t="shared" ref="X92:X111" si="42">T92*J92/$J$112</f>
        <v>6.3742421314906634</v>
      </c>
      <c r="Y92" s="85">
        <f t="shared" si="38"/>
        <v>7.3334281151260228E-2</v>
      </c>
      <c r="Z92" s="86">
        <v>10762</v>
      </c>
      <c r="AA92" s="77">
        <f t="shared" si="22"/>
        <v>0</v>
      </c>
      <c r="AB92" s="77">
        <f t="shared" si="23"/>
        <v>0</v>
      </c>
      <c r="AC92" s="149">
        <f t="shared" si="24"/>
        <v>0</v>
      </c>
      <c r="AD92" s="149">
        <f t="shared" si="25"/>
        <v>0</v>
      </c>
      <c r="AE92" s="149">
        <f t="shared" si="26"/>
        <v>0</v>
      </c>
      <c r="AF92" s="215">
        <f t="shared" si="39"/>
        <v>-0.31410422069634714</v>
      </c>
      <c r="AG92" s="215">
        <f t="shared" si="40"/>
        <v>-0.35250326968123064</v>
      </c>
      <c r="AH92" s="215">
        <f t="shared" si="41"/>
        <v>14.021796727320064</v>
      </c>
      <c r="AJ92" s="366"/>
    </row>
    <row r="93" spans="1:36" s="5" customFormat="1" x14ac:dyDescent="1.25">
      <c r="A93" s="83">
        <v>32</v>
      </c>
      <c r="B93" s="68">
        <v>10767</v>
      </c>
      <c r="C93" s="83">
        <v>32</v>
      </c>
      <c r="D93" s="16">
        <v>88</v>
      </c>
      <c r="E93" s="68" t="s">
        <v>490</v>
      </c>
      <c r="F93" s="10" t="s">
        <v>399</v>
      </c>
      <c r="G93" s="10" t="s">
        <v>25</v>
      </c>
      <c r="H93" s="11" t="s">
        <v>24</v>
      </c>
      <c r="I93" s="12">
        <v>225557.50727999999</v>
      </c>
      <c r="J93" s="12">
        <v>448380.02881799999</v>
      </c>
      <c r="K93" s="12" t="s">
        <v>99</v>
      </c>
      <c r="L93" s="168">
        <v>128.4</v>
      </c>
      <c r="M93" s="54">
        <v>8754</v>
      </c>
      <c r="N93" s="54">
        <v>200000</v>
      </c>
      <c r="O93" s="54">
        <v>51220017</v>
      </c>
      <c r="P93" s="200">
        <v>-5.31</v>
      </c>
      <c r="Q93" s="200">
        <v>-19.88</v>
      </c>
      <c r="R93" s="200">
        <v>181.8</v>
      </c>
      <c r="S93" s="53">
        <v>144</v>
      </c>
      <c r="T93" s="53">
        <v>77</v>
      </c>
      <c r="U93" s="53">
        <v>4</v>
      </c>
      <c r="V93" s="53">
        <v>23</v>
      </c>
      <c r="W93" s="12">
        <f t="shared" si="37"/>
        <v>148</v>
      </c>
      <c r="X93" s="84">
        <f t="shared" si="42"/>
        <v>0.97920929031115578</v>
      </c>
      <c r="Y93" s="85">
        <f t="shared" si="38"/>
        <v>1.126559172373502E-2</v>
      </c>
      <c r="Z93" s="86">
        <v>10767</v>
      </c>
      <c r="AA93" s="77">
        <f t="shared" si="22"/>
        <v>0</v>
      </c>
      <c r="AB93" s="77">
        <f t="shared" si="23"/>
        <v>0</v>
      </c>
      <c r="AC93" s="149">
        <f t="shared" si="24"/>
        <v>0</v>
      </c>
      <c r="AD93" s="149">
        <f t="shared" si="25"/>
        <v>0</v>
      </c>
      <c r="AE93" s="149">
        <f t="shared" si="26"/>
        <v>0</v>
      </c>
      <c r="AF93" s="215">
        <f t="shared" si="39"/>
        <v>-6.752729002015892E-2</v>
      </c>
      <c r="AG93" s="215">
        <f t="shared" si="40"/>
        <v>-0.25281403495306204</v>
      </c>
      <c r="AH93" s="215">
        <f t="shared" si="41"/>
        <v>2.3119512854359501</v>
      </c>
      <c r="AJ93" s="366"/>
    </row>
    <row r="94" spans="1:36" s="8" customFormat="1" x14ac:dyDescent="1.25">
      <c r="A94" s="209">
        <v>37</v>
      </c>
      <c r="B94" s="68">
        <v>10763</v>
      </c>
      <c r="C94" s="209">
        <v>37</v>
      </c>
      <c r="D94" s="19">
        <v>89</v>
      </c>
      <c r="E94" s="69" t="s">
        <v>491</v>
      </c>
      <c r="F94" s="20" t="s">
        <v>36</v>
      </c>
      <c r="G94" s="20" t="s">
        <v>25</v>
      </c>
      <c r="H94" s="21" t="s">
        <v>24</v>
      </c>
      <c r="I94" s="18">
        <v>58410.467810000002</v>
      </c>
      <c r="J94" s="18">
        <v>213087.44399199999</v>
      </c>
      <c r="K94" s="18" t="s">
        <v>128</v>
      </c>
      <c r="L94" s="169">
        <v>126.76666666666667</v>
      </c>
      <c r="M94" s="56">
        <v>16801</v>
      </c>
      <c r="N94" s="55">
        <v>50000</v>
      </c>
      <c r="O94" s="56">
        <v>12683021</v>
      </c>
      <c r="P94" s="210">
        <v>0</v>
      </c>
      <c r="Q94" s="210">
        <v>0</v>
      </c>
      <c r="R94" s="210">
        <v>0</v>
      </c>
      <c r="S94" s="211">
        <v>102</v>
      </c>
      <c r="T94" s="211">
        <v>50</v>
      </c>
      <c r="U94" s="211">
        <v>9</v>
      </c>
      <c r="V94" s="211">
        <v>50</v>
      </c>
      <c r="W94" s="18">
        <f t="shared" si="37"/>
        <v>111</v>
      </c>
      <c r="X94" s="84">
        <f t="shared" si="42"/>
        <v>0.30218047799631265</v>
      </c>
      <c r="Y94" s="85">
        <f t="shared" si="38"/>
        <v>3.4765212357286894E-3</v>
      </c>
      <c r="Z94" s="86">
        <v>10763</v>
      </c>
      <c r="AA94" s="77">
        <f t="shared" si="22"/>
        <v>0</v>
      </c>
      <c r="AB94" s="77">
        <f>IF(W94=0,1,0)</f>
        <v>0</v>
      </c>
      <c r="AC94" s="149">
        <f>IF((T94+V94)=100,0,1)</f>
        <v>0</v>
      </c>
      <c r="AD94" s="149">
        <f t="shared" si="25"/>
        <v>0</v>
      </c>
      <c r="AE94" s="149">
        <f t="shared" si="26"/>
        <v>0</v>
      </c>
      <c r="AF94" s="215">
        <f t="shared" si="39"/>
        <v>0</v>
      </c>
      <c r="AG94" s="215">
        <f t="shared" si="40"/>
        <v>0</v>
      </c>
      <c r="AH94" s="215">
        <f t="shared" si="41"/>
        <v>0</v>
      </c>
      <c r="AJ94" s="366"/>
    </row>
    <row r="95" spans="1:36" s="5" customFormat="1" x14ac:dyDescent="1.25">
      <c r="A95" s="83">
        <v>17</v>
      </c>
      <c r="B95" s="68">
        <v>10885</v>
      </c>
      <c r="C95" s="83">
        <v>17</v>
      </c>
      <c r="D95" s="16">
        <v>90</v>
      </c>
      <c r="E95" s="68" t="s">
        <v>492</v>
      </c>
      <c r="F95" s="10" t="s">
        <v>203</v>
      </c>
      <c r="G95" s="10" t="s">
        <v>25</v>
      </c>
      <c r="H95" s="11" t="s">
        <v>24</v>
      </c>
      <c r="I95" s="12">
        <v>3213924.8936910001</v>
      </c>
      <c r="J95" s="12">
        <v>11721753.646591</v>
      </c>
      <c r="K95" s="12" t="s">
        <v>100</v>
      </c>
      <c r="L95" s="168">
        <v>111.76666666666667</v>
      </c>
      <c r="M95" s="54">
        <v>480499</v>
      </c>
      <c r="N95" s="54">
        <v>5000000</v>
      </c>
      <c r="O95" s="54">
        <v>24394959</v>
      </c>
      <c r="P95" s="200">
        <v>-2.64</v>
      </c>
      <c r="Q95" s="200">
        <v>-7.13</v>
      </c>
      <c r="R95" s="200">
        <v>199.94</v>
      </c>
      <c r="S95" s="53">
        <v>4586</v>
      </c>
      <c r="T95" s="53">
        <v>82</v>
      </c>
      <c r="U95" s="53">
        <v>9</v>
      </c>
      <c r="V95" s="53">
        <v>18</v>
      </c>
      <c r="W95" s="12">
        <f t="shared" si="37"/>
        <v>4595</v>
      </c>
      <c r="X95" s="84">
        <f t="shared" si="42"/>
        <v>27.26120079052799</v>
      </c>
      <c r="Y95" s="85">
        <f t="shared" si="38"/>
        <v>0.31363423636152554</v>
      </c>
      <c r="Z95" s="86">
        <v>10885</v>
      </c>
      <c r="AA95" s="77">
        <f t="shared" si="22"/>
        <v>0</v>
      </c>
      <c r="AB95" s="77">
        <f t="shared" si="23"/>
        <v>0</v>
      </c>
      <c r="AC95" s="149">
        <f t="shared" si="24"/>
        <v>0</v>
      </c>
      <c r="AD95" s="149">
        <f t="shared" si="25"/>
        <v>0</v>
      </c>
      <c r="AE95" s="149">
        <f t="shared" si="26"/>
        <v>0</v>
      </c>
      <c r="AF95" s="215">
        <f t="shared" si="39"/>
        <v>-0.87767768398773038</v>
      </c>
      <c r="AG95" s="215">
        <f t="shared" si="40"/>
        <v>-2.3703946541032264</v>
      </c>
      <c r="AH95" s="215">
        <f t="shared" si="41"/>
        <v>66.470786415343483</v>
      </c>
      <c r="AJ95" s="366"/>
    </row>
    <row r="96" spans="1:36" s="8" customFormat="1" x14ac:dyDescent="1.25">
      <c r="A96" s="209">
        <v>101</v>
      </c>
      <c r="B96" s="68">
        <v>10897</v>
      </c>
      <c r="C96" s="209">
        <v>101</v>
      </c>
      <c r="D96" s="19">
        <v>91</v>
      </c>
      <c r="E96" s="69" t="s">
        <v>493</v>
      </c>
      <c r="F96" s="20" t="s">
        <v>225</v>
      </c>
      <c r="G96" s="20" t="s">
        <v>25</v>
      </c>
      <c r="H96" s="21" t="s">
        <v>24</v>
      </c>
      <c r="I96" s="18">
        <v>390504.50554699998</v>
      </c>
      <c r="J96" s="18">
        <v>1024856.942321</v>
      </c>
      <c r="K96" s="18" t="s">
        <v>80</v>
      </c>
      <c r="L96" s="169">
        <v>111.4</v>
      </c>
      <c r="M96" s="56">
        <v>105046</v>
      </c>
      <c r="N96" s="55">
        <v>200000</v>
      </c>
      <c r="O96" s="56">
        <v>9756268</v>
      </c>
      <c r="P96" s="210">
        <v>-4.55</v>
      </c>
      <c r="Q96" s="210">
        <v>-5.97</v>
      </c>
      <c r="R96" s="210">
        <v>197.56</v>
      </c>
      <c r="S96" s="211">
        <v>278</v>
      </c>
      <c r="T96" s="211">
        <v>20</v>
      </c>
      <c r="U96" s="211">
        <v>12</v>
      </c>
      <c r="V96" s="211">
        <v>80</v>
      </c>
      <c r="W96" s="18">
        <f t="shared" si="37"/>
        <v>290</v>
      </c>
      <c r="X96" s="84">
        <f t="shared" si="42"/>
        <v>0.58134210989930701</v>
      </c>
      <c r="Y96" s="85">
        <f t="shared" si="38"/>
        <v>6.6882156110459395E-3</v>
      </c>
      <c r="Z96" s="86">
        <v>10897</v>
      </c>
      <c r="AA96" s="77">
        <f t="shared" si="22"/>
        <v>0</v>
      </c>
      <c r="AB96" s="77">
        <f t="shared" si="23"/>
        <v>0</v>
      </c>
      <c r="AC96" s="149">
        <f t="shared" si="24"/>
        <v>0</v>
      </c>
      <c r="AD96" s="149">
        <f t="shared" si="25"/>
        <v>0</v>
      </c>
      <c r="AE96" s="149">
        <f t="shared" si="26"/>
        <v>0</v>
      </c>
      <c r="AF96" s="215">
        <f t="shared" si="39"/>
        <v>-0.13225533000209233</v>
      </c>
      <c r="AG96" s="215">
        <f t="shared" si="40"/>
        <v>-0.17353061980494314</v>
      </c>
      <c r="AH96" s="215">
        <f t="shared" si="41"/>
        <v>5.7424973615853547</v>
      </c>
      <c r="AJ96" s="366"/>
    </row>
    <row r="97" spans="1:36" s="5" customFormat="1" x14ac:dyDescent="1.25">
      <c r="A97" s="83">
        <v>111</v>
      </c>
      <c r="B97" s="68">
        <v>10934</v>
      </c>
      <c r="C97" s="83">
        <v>111</v>
      </c>
      <c r="D97" s="16">
        <v>92</v>
      </c>
      <c r="E97" s="68" t="s">
        <v>494</v>
      </c>
      <c r="F97" s="10" t="s">
        <v>390</v>
      </c>
      <c r="G97" s="10" t="s">
        <v>25</v>
      </c>
      <c r="H97" s="11" t="s">
        <v>24</v>
      </c>
      <c r="I97" s="12">
        <v>47778.207002000003</v>
      </c>
      <c r="J97" s="12">
        <v>153739.28800299999</v>
      </c>
      <c r="K97" s="12" t="s">
        <v>101</v>
      </c>
      <c r="L97" s="168">
        <v>107.83333333333334</v>
      </c>
      <c r="M97" s="54">
        <v>10577</v>
      </c>
      <c r="N97" s="54">
        <v>500000</v>
      </c>
      <c r="O97" s="54">
        <v>14535245</v>
      </c>
      <c r="P97" s="200">
        <v>-8.24</v>
      </c>
      <c r="Q97" s="200">
        <v>1.18</v>
      </c>
      <c r="R97" s="200">
        <v>349.59</v>
      </c>
      <c r="S97" s="53">
        <v>581</v>
      </c>
      <c r="T97" s="53">
        <v>22</v>
      </c>
      <c r="U97" s="53">
        <v>44</v>
      </c>
      <c r="V97" s="53">
        <v>78</v>
      </c>
      <c r="W97" s="12">
        <f t="shared" si="37"/>
        <v>625</v>
      </c>
      <c r="X97" s="84">
        <f t="shared" si="42"/>
        <v>9.592815368517689E-2</v>
      </c>
      <c r="Y97" s="85">
        <f t="shared" si="38"/>
        <v>1.1036327217499213E-3</v>
      </c>
      <c r="Z97" s="86">
        <v>10934</v>
      </c>
      <c r="AA97" s="77">
        <f t="shared" si="22"/>
        <v>0</v>
      </c>
      <c r="AB97" s="77">
        <f t="shared" si="23"/>
        <v>0</v>
      </c>
      <c r="AC97" s="149">
        <f t="shared" si="24"/>
        <v>0</v>
      </c>
      <c r="AD97" s="149">
        <f t="shared" si="25"/>
        <v>0</v>
      </c>
      <c r="AE97" s="149">
        <f t="shared" si="26"/>
        <v>0</v>
      </c>
      <c r="AF97" s="215">
        <f t="shared" si="39"/>
        <v>-3.5929453925720799E-2</v>
      </c>
      <c r="AG97" s="215">
        <f t="shared" si="40"/>
        <v>5.1452373340231238E-3</v>
      </c>
      <c r="AH97" s="215">
        <f t="shared" si="41"/>
        <v>1.5243419657636812</v>
      </c>
      <c r="AJ97" s="366"/>
    </row>
    <row r="98" spans="1:36" s="8" customFormat="1" x14ac:dyDescent="1.25">
      <c r="A98" s="209">
        <v>112</v>
      </c>
      <c r="B98" s="68">
        <v>10980</v>
      </c>
      <c r="C98" s="209">
        <v>112</v>
      </c>
      <c r="D98" s="19">
        <v>93</v>
      </c>
      <c r="E98" s="69" t="s">
        <v>495</v>
      </c>
      <c r="F98" s="20" t="s">
        <v>20</v>
      </c>
      <c r="G98" s="20" t="s">
        <v>25</v>
      </c>
      <c r="H98" s="21" t="s">
        <v>24</v>
      </c>
      <c r="I98" s="18">
        <v>0</v>
      </c>
      <c r="J98" s="18">
        <v>0</v>
      </c>
      <c r="K98" s="18" t="s">
        <v>102</v>
      </c>
      <c r="L98" s="169">
        <v>105.93333333333334</v>
      </c>
      <c r="M98" s="56">
        <v>0</v>
      </c>
      <c r="N98" s="55">
        <v>200000</v>
      </c>
      <c r="O98" s="56">
        <v>0</v>
      </c>
      <c r="P98" s="210">
        <v>0</v>
      </c>
      <c r="Q98" s="210">
        <v>0</v>
      </c>
      <c r="R98" s="210">
        <v>0</v>
      </c>
      <c r="S98" s="211">
        <v>0</v>
      </c>
      <c r="T98" s="211">
        <v>0</v>
      </c>
      <c r="U98" s="211">
        <v>0</v>
      </c>
      <c r="V98" s="211">
        <v>0</v>
      </c>
      <c r="W98" s="18">
        <f t="shared" si="37"/>
        <v>0</v>
      </c>
      <c r="X98" s="84">
        <f t="shared" si="42"/>
        <v>0</v>
      </c>
      <c r="Y98" s="85">
        <f t="shared" si="38"/>
        <v>0</v>
      </c>
      <c r="Z98" s="86">
        <v>10980</v>
      </c>
      <c r="AA98" s="77">
        <f t="shared" si="22"/>
        <v>0</v>
      </c>
      <c r="AB98" s="77">
        <f t="shared" si="23"/>
        <v>1</v>
      </c>
      <c r="AC98" s="149">
        <f t="shared" si="24"/>
        <v>1</v>
      </c>
      <c r="AD98" s="149">
        <f t="shared" si="25"/>
        <v>1</v>
      </c>
      <c r="AE98" s="149">
        <f t="shared" si="26"/>
        <v>1</v>
      </c>
      <c r="AF98" s="215">
        <f t="shared" si="39"/>
        <v>0</v>
      </c>
      <c r="AG98" s="215">
        <f t="shared" si="40"/>
        <v>0</v>
      </c>
      <c r="AH98" s="215">
        <f t="shared" si="41"/>
        <v>0</v>
      </c>
      <c r="AJ98" s="366"/>
    </row>
    <row r="99" spans="1:36" s="5" customFormat="1" x14ac:dyDescent="1.25">
      <c r="A99" s="83">
        <v>128</v>
      </c>
      <c r="B99" s="68">
        <v>11131</v>
      </c>
      <c r="C99" s="83">
        <v>128</v>
      </c>
      <c r="D99" s="16">
        <v>94</v>
      </c>
      <c r="E99" s="68" t="s">
        <v>496</v>
      </c>
      <c r="F99" s="10" t="s">
        <v>31</v>
      </c>
      <c r="G99" s="10" t="s">
        <v>25</v>
      </c>
      <c r="H99" s="11" t="s">
        <v>24</v>
      </c>
      <c r="I99" s="12">
        <v>992954.47466599999</v>
      </c>
      <c r="J99" s="12">
        <v>2800532.2192560001</v>
      </c>
      <c r="K99" s="12" t="s">
        <v>104</v>
      </c>
      <c r="L99" s="168">
        <v>92.433333333333337</v>
      </c>
      <c r="M99" s="54">
        <v>387369</v>
      </c>
      <c r="N99" s="54">
        <v>1000000</v>
      </c>
      <c r="O99" s="54">
        <v>7229624</v>
      </c>
      <c r="P99" s="200">
        <v>0.22</v>
      </c>
      <c r="Q99" s="200">
        <v>-4.5</v>
      </c>
      <c r="R99" s="200">
        <v>126.72</v>
      </c>
      <c r="S99" s="53">
        <v>598</v>
      </c>
      <c r="T99" s="53">
        <v>20</v>
      </c>
      <c r="U99" s="53">
        <v>15</v>
      </c>
      <c r="V99" s="53">
        <v>80</v>
      </c>
      <c r="W99" s="12">
        <f t="shared" si="37"/>
        <v>613</v>
      </c>
      <c r="X99" s="84">
        <f t="shared" si="42"/>
        <v>1.5885800661077414</v>
      </c>
      <c r="Y99" s="85">
        <f t="shared" si="38"/>
        <v>1.8276271091695866E-2</v>
      </c>
      <c r="Z99" s="86">
        <v>11131</v>
      </c>
      <c r="AA99" s="77">
        <f t="shared" si="22"/>
        <v>0</v>
      </c>
      <c r="AB99" s="77">
        <f t="shared" si="23"/>
        <v>0</v>
      </c>
      <c r="AC99" s="149">
        <f t="shared" si="24"/>
        <v>0</v>
      </c>
      <c r="AD99" s="149">
        <f t="shared" si="25"/>
        <v>0</v>
      </c>
      <c r="AE99" s="149">
        <f t="shared" si="26"/>
        <v>0</v>
      </c>
      <c r="AF99" s="215">
        <f t="shared" si="39"/>
        <v>1.7474380727185154E-2</v>
      </c>
      <c r="AG99" s="215">
        <f t="shared" si="40"/>
        <v>-0.35743051487424177</v>
      </c>
      <c r="AH99" s="215">
        <f t="shared" si="41"/>
        <v>10.065243298858649</v>
      </c>
      <c r="AJ99" s="366"/>
    </row>
    <row r="100" spans="1:36" s="8" customFormat="1" x14ac:dyDescent="1.25">
      <c r="A100" s="209">
        <v>135</v>
      </c>
      <c r="B100" s="68">
        <v>11157</v>
      </c>
      <c r="C100" s="209">
        <v>135</v>
      </c>
      <c r="D100" s="19">
        <v>95</v>
      </c>
      <c r="E100" s="69" t="s">
        <v>497</v>
      </c>
      <c r="F100" s="20" t="s">
        <v>47</v>
      </c>
      <c r="G100" s="20" t="s">
        <v>25</v>
      </c>
      <c r="H100" s="21" t="s">
        <v>24</v>
      </c>
      <c r="I100" s="18">
        <v>681488.67492000002</v>
      </c>
      <c r="J100" s="18">
        <v>807780.61217800004</v>
      </c>
      <c r="K100" s="18" t="s">
        <v>106</v>
      </c>
      <c r="L100" s="169">
        <v>88.2</v>
      </c>
      <c r="M100" s="56">
        <v>2656177</v>
      </c>
      <c r="N100" s="55">
        <v>50000000</v>
      </c>
      <c r="O100" s="56">
        <v>304114</v>
      </c>
      <c r="P100" s="210">
        <v>-5.14</v>
      </c>
      <c r="Q100" s="210">
        <v>-9.75</v>
      </c>
      <c r="R100" s="210">
        <v>166.43</v>
      </c>
      <c r="S100" s="211">
        <v>388</v>
      </c>
      <c r="T100" s="211">
        <v>52</v>
      </c>
      <c r="U100" s="211">
        <v>5</v>
      </c>
      <c r="V100" s="211">
        <v>48</v>
      </c>
      <c r="W100" s="18">
        <f t="shared" si="37"/>
        <v>393</v>
      </c>
      <c r="X100" s="84">
        <f t="shared" si="42"/>
        <v>1.1913388607439344</v>
      </c>
      <c r="Y100" s="85">
        <f t="shared" si="38"/>
        <v>1.3706096686946305E-2</v>
      </c>
      <c r="Z100" s="86">
        <v>11157</v>
      </c>
      <c r="AA100" s="77">
        <f t="shared" si="22"/>
        <v>0</v>
      </c>
      <c r="AB100" s="77">
        <f t="shared" si="23"/>
        <v>0</v>
      </c>
      <c r="AC100" s="149">
        <f t="shared" si="24"/>
        <v>0</v>
      </c>
      <c r="AD100" s="149">
        <f t="shared" si="25"/>
        <v>0</v>
      </c>
      <c r="AE100" s="149">
        <f t="shared" si="26"/>
        <v>0</v>
      </c>
      <c r="AF100" s="215">
        <f t="shared" si="39"/>
        <v>-0.11775926431199658</v>
      </c>
      <c r="AG100" s="215">
        <f t="shared" si="40"/>
        <v>-0.22337603638948769</v>
      </c>
      <c r="AH100" s="215">
        <f t="shared" si="41"/>
        <v>3.8129716652617884</v>
      </c>
      <c r="AJ100" s="366"/>
    </row>
    <row r="101" spans="1:36" s="5" customFormat="1" x14ac:dyDescent="1.25">
      <c r="A101" s="83">
        <v>143</v>
      </c>
      <c r="B101" s="68">
        <v>11172</v>
      </c>
      <c r="C101" s="83">
        <v>143</v>
      </c>
      <c r="D101" s="16">
        <v>96</v>
      </c>
      <c r="E101" s="68" t="s">
        <v>498</v>
      </c>
      <c r="F101" s="10" t="s">
        <v>40</v>
      </c>
      <c r="G101" s="10" t="s">
        <v>45</v>
      </c>
      <c r="H101" s="11" t="s">
        <v>24</v>
      </c>
      <c r="I101" s="12">
        <v>305275.86044999998</v>
      </c>
      <c r="J101" s="12">
        <v>2553480.37323</v>
      </c>
      <c r="K101" s="12" t="s">
        <v>150</v>
      </c>
      <c r="L101" s="168">
        <v>86.1</v>
      </c>
      <c r="M101" s="54">
        <v>24882630</v>
      </c>
      <c r="N101" s="54">
        <v>50000000</v>
      </c>
      <c r="O101" s="54">
        <v>102621</v>
      </c>
      <c r="P101" s="200">
        <v>-4.8</v>
      </c>
      <c r="Q101" s="200">
        <v>-22.68</v>
      </c>
      <c r="R101" s="200">
        <v>147.07</v>
      </c>
      <c r="S101" s="53">
        <v>1291</v>
      </c>
      <c r="T101" s="53">
        <v>2.10778</v>
      </c>
      <c r="U101" s="53">
        <v>20</v>
      </c>
      <c r="V101" s="53">
        <v>97.892219999999995</v>
      </c>
      <c r="W101" s="12">
        <f t="shared" si="37"/>
        <v>1311</v>
      </c>
      <c r="X101" s="84">
        <f t="shared" si="42"/>
        <v>0.15264983630325824</v>
      </c>
      <c r="Y101" s="85">
        <f t="shared" si="38"/>
        <v>1.7562034485406474E-3</v>
      </c>
      <c r="Z101" s="86">
        <v>11172</v>
      </c>
      <c r="AA101" s="77">
        <f t="shared" si="22"/>
        <v>0</v>
      </c>
      <c r="AB101" s="77">
        <f t="shared" si="23"/>
        <v>0</v>
      </c>
      <c r="AC101" s="149">
        <f t="shared" si="24"/>
        <v>0</v>
      </c>
      <c r="AD101" s="149">
        <f t="shared" si="25"/>
        <v>0</v>
      </c>
      <c r="AE101" s="149">
        <f t="shared" si="26"/>
        <v>0</v>
      </c>
      <c r="AF101" s="215">
        <f t="shared" si="39"/>
        <v>-0.34762603984079915</v>
      </c>
      <c r="AG101" s="215">
        <f t="shared" si="40"/>
        <v>-1.6425330382477761</v>
      </c>
      <c r="AH101" s="215">
        <f t="shared" si="41"/>
        <v>10.651117016538819</v>
      </c>
      <c r="AJ101" s="366"/>
    </row>
    <row r="102" spans="1:36" s="8" customFormat="1" x14ac:dyDescent="1.25">
      <c r="A102" s="209">
        <v>145</v>
      </c>
      <c r="B102" s="68">
        <v>11188</v>
      </c>
      <c r="C102" s="209">
        <v>145</v>
      </c>
      <c r="D102" s="19">
        <v>97</v>
      </c>
      <c r="E102" s="69" t="s">
        <v>499</v>
      </c>
      <c r="F102" s="20" t="s">
        <v>307</v>
      </c>
      <c r="G102" s="20" t="s">
        <v>25</v>
      </c>
      <c r="H102" s="21" t="s">
        <v>24</v>
      </c>
      <c r="I102" s="18">
        <v>1107920.3126340001</v>
      </c>
      <c r="J102" s="18">
        <v>3095863.7743660002</v>
      </c>
      <c r="K102" s="18" t="s">
        <v>107</v>
      </c>
      <c r="L102" s="169">
        <v>84.133333333333326</v>
      </c>
      <c r="M102" s="56">
        <v>219264</v>
      </c>
      <c r="N102" s="55">
        <v>500000</v>
      </c>
      <c r="O102" s="56">
        <v>14119343</v>
      </c>
      <c r="P102" s="210">
        <v>-9.11</v>
      </c>
      <c r="Q102" s="210">
        <v>-10.71</v>
      </c>
      <c r="R102" s="210">
        <v>182.58</v>
      </c>
      <c r="S102" s="211">
        <v>6069</v>
      </c>
      <c r="T102" s="211">
        <v>66</v>
      </c>
      <c r="U102" s="211">
        <v>3</v>
      </c>
      <c r="V102" s="211">
        <v>34</v>
      </c>
      <c r="W102" s="18">
        <f t="shared" si="37"/>
        <v>6072</v>
      </c>
      <c r="X102" s="84">
        <f t="shared" si="42"/>
        <v>5.7951451407129912</v>
      </c>
      <c r="Y102" s="85">
        <f t="shared" si="38"/>
        <v>6.6671895151560648E-2</v>
      </c>
      <c r="Z102" s="86">
        <v>11188</v>
      </c>
      <c r="AA102" s="77">
        <f t="shared" si="22"/>
        <v>0</v>
      </c>
      <c r="AB102" s="77">
        <f t="shared" si="23"/>
        <v>0</v>
      </c>
      <c r="AC102" s="149">
        <f t="shared" si="24"/>
        <v>0</v>
      </c>
      <c r="AD102" s="149">
        <f t="shared" si="25"/>
        <v>0</v>
      </c>
      <c r="AE102" s="149">
        <f t="shared" si="26"/>
        <v>0</v>
      </c>
      <c r="AF102" s="215">
        <f t="shared" si="39"/>
        <v>-0.79990563987720209</v>
      </c>
      <c r="AG102" s="215">
        <f t="shared" si="40"/>
        <v>-0.94039400692478992</v>
      </c>
      <c r="AH102" s="215">
        <f t="shared" si="41"/>
        <v>16.031478784717848</v>
      </c>
      <c r="AJ102" s="366"/>
    </row>
    <row r="103" spans="1:36" s="5" customFormat="1" x14ac:dyDescent="1.25">
      <c r="A103" s="83">
        <v>151</v>
      </c>
      <c r="B103" s="68">
        <v>11196</v>
      </c>
      <c r="C103" s="83">
        <v>151</v>
      </c>
      <c r="D103" s="16">
        <v>98</v>
      </c>
      <c r="E103" s="68" t="s">
        <v>500</v>
      </c>
      <c r="F103" s="10" t="s">
        <v>17</v>
      </c>
      <c r="G103" s="10" t="s">
        <v>45</v>
      </c>
      <c r="H103" s="11" t="s">
        <v>24</v>
      </c>
      <c r="I103" s="12">
        <v>623502.83824199997</v>
      </c>
      <c r="J103" s="12">
        <v>1773225.8845569999</v>
      </c>
      <c r="K103" s="12" t="s">
        <v>210</v>
      </c>
      <c r="L103" s="168">
        <v>81.333333333333343</v>
      </c>
      <c r="M103" s="54">
        <v>16857539</v>
      </c>
      <c r="N103" s="54">
        <v>100000000</v>
      </c>
      <c r="O103" s="54">
        <v>105189</v>
      </c>
      <c r="P103" s="200">
        <v>-7.43</v>
      </c>
      <c r="Q103" s="200">
        <v>-10.66</v>
      </c>
      <c r="R103" s="200">
        <v>211.98</v>
      </c>
      <c r="S103" s="53">
        <v>6412</v>
      </c>
      <c r="T103" s="53">
        <v>2.6194489999999999</v>
      </c>
      <c r="U103" s="53">
        <v>22</v>
      </c>
      <c r="V103" s="53">
        <v>97.380550999999997</v>
      </c>
      <c r="W103" s="12">
        <f t="shared" si="37"/>
        <v>6434</v>
      </c>
      <c r="X103" s="84">
        <f t="shared" si="42"/>
        <v>0.13173844990205621</v>
      </c>
      <c r="Y103" s="85">
        <f t="shared" si="38"/>
        <v>1.5156224574244903E-3</v>
      </c>
      <c r="Z103" s="86">
        <v>11196</v>
      </c>
      <c r="AA103" s="77">
        <f t="shared" si="22"/>
        <v>0</v>
      </c>
      <c r="AB103" s="77">
        <f t="shared" si="23"/>
        <v>0</v>
      </c>
      <c r="AC103" s="149">
        <f t="shared" si="24"/>
        <v>0</v>
      </c>
      <c r="AD103" s="149">
        <f t="shared" si="25"/>
        <v>0</v>
      </c>
      <c r="AE103" s="149">
        <f t="shared" si="26"/>
        <v>0</v>
      </c>
      <c r="AF103" s="215">
        <f t="shared" si="39"/>
        <v>-0.37367273910363508</v>
      </c>
      <c r="AG103" s="215">
        <f t="shared" si="40"/>
        <v>-0.53611728113657475</v>
      </c>
      <c r="AH103" s="215">
        <f t="shared" si="41"/>
        <v>10.660988860725244</v>
      </c>
      <c r="AJ103" s="366"/>
    </row>
    <row r="104" spans="1:36" s="8" customFormat="1" x14ac:dyDescent="1.25">
      <c r="A104" s="209">
        <v>153</v>
      </c>
      <c r="B104" s="68">
        <v>11222</v>
      </c>
      <c r="C104" s="209">
        <v>153</v>
      </c>
      <c r="D104" s="19">
        <v>99</v>
      </c>
      <c r="E104" s="69" t="s">
        <v>501</v>
      </c>
      <c r="F104" s="20" t="s">
        <v>70</v>
      </c>
      <c r="G104" s="20" t="s">
        <v>25</v>
      </c>
      <c r="H104" s="21" t="s">
        <v>24</v>
      </c>
      <c r="I104" s="18">
        <v>318421.39140000002</v>
      </c>
      <c r="J104" s="18">
        <v>333512.91398000001</v>
      </c>
      <c r="K104" s="18" t="s">
        <v>208</v>
      </c>
      <c r="L104" s="169">
        <v>81.266666666666666</v>
      </c>
      <c r="M104" s="56">
        <v>40996</v>
      </c>
      <c r="N104" s="55">
        <v>700000</v>
      </c>
      <c r="O104" s="56">
        <v>8135255</v>
      </c>
      <c r="P104" s="210">
        <v>-5.71</v>
      </c>
      <c r="Q104" s="210">
        <v>-9.49</v>
      </c>
      <c r="R104" s="210">
        <v>138.56</v>
      </c>
      <c r="S104" s="211">
        <v>105</v>
      </c>
      <c r="T104" s="211">
        <v>2</v>
      </c>
      <c r="U104" s="211">
        <v>5</v>
      </c>
      <c r="V104" s="211">
        <v>98</v>
      </c>
      <c r="W104" s="18">
        <f t="shared" si="37"/>
        <v>110</v>
      </c>
      <c r="X104" s="84">
        <f t="shared" si="42"/>
        <v>1.8918260011266202E-2</v>
      </c>
      <c r="Y104" s="85">
        <f t="shared" si="38"/>
        <v>2.1765050180709022E-4</v>
      </c>
      <c r="Z104" s="86">
        <v>11222</v>
      </c>
      <c r="AA104" s="77">
        <f t="shared" si="22"/>
        <v>0</v>
      </c>
      <c r="AB104" s="77">
        <f t="shared" si="23"/>
        <v>0</v>
      </c>
      <c r="AC104" s="149">
        <f t="shared" si="24"/>
        <v>0</v>
      </c>
      <c r="AD104" s="149">
        <f t="shared" si="25"/>
        <v>0</v>
      </c>
      <c r="AE104" s="149">
        <f t="shared" si="26"/>
        <v>0</v>
      </c>
      <c r="AF104" s="215">
        <f t="shared" si="39"/>
        <v>-5.4011632332165008E-2</v>
      </c>
      <c r="AG104" s="215">
        <f t="shared" si="40"/>
        <v>-8.9767143753458137E-2</v>
      </c>
      <c r="AH104" s="215">
        <f t="shared" si="41"/>
        <v>1.3106570535805224</v>
      </c>
      <c r="AJ104" s="366"/>
    </row>
    <row r="105" spans="1:36" s="5" customFormat="1" x14ac:dyDescent="1.25">
      <c r="A105" s="83">
        <v>166</v>
      </c>
      <c r="B105" s="68">
        <v>11258</v>
      </c>
      <c r="C105" s="83">
        <v>166</v>
      </c>
      <c r="D105" s="16">
        <v>100</v>
      </c>
      <c r="E105" s="68" t="s">
        <v>502</v>
      </c>
      <c r="F105" s="10" t="s">
        <v>155</v>
      </c>
      <c r="G105" s="10" t="s">
        <v>25</v>
      </c>
      <c r="H105" s="11" t="s">
        <v>24</v>
      </c>
      <c r="I105" s="12">
        <v>113557</v>
      </c>
      <c r="J105" s="12">
        <v>258415.15472300001</v>
      </c>
      <c r="K105" s="12" t="s">
        <v>167</v>
      </c>
      <c r="L105" s="168">
        <v>77.066666666666663</v>
      </c>
      <c r="M105" s="54">
        <v>42446</v>
      </c>
      <c r="N105" s="54">
        <v>200000</v>
      </c>
      <c r="O105" s="54">
        <v>6088092</v>
      </c>
      <c r="P105" s="200">
        <v>-8.73</v>
      </c>
      <c r="Q105" s="200">
        <v>-18.16</v>
      </c>
      <c r="R105" s="200">
        <v>162.4</v>
      </c>
      <c r="S105" s="53">
        <v>110</v>
      </c>
      <c r="T105" s="53">
        <v>16</v>
      </c>
      <c r="U105" s="53">
        <v>6</v>
      </c>
      <c r="V105" s="53">
        <v>84</v>
      </c>
      <c r="W105" s="12">
        <f t="shared" si="37"/>
        <v>116</v>
      </c>
      <c r="X105" s="84">
        <f t="shared" si="42"/>
        <v>0.11726718535869271</v>
      </c>
      <c r="Y105" s="85">
        <f t="shared" si="38"/>
        <v>1.3491336795046118E-3</v>
      </c>
      <c r="Z105" s="86">
        <v>11258</v>
      </c>
      <c r="AA105" s="77">
        <f t="shared" si="22"/>
        <v>0</v>
      </c>
      <c r="AB105" s="77">
        <f t="shared" si="23"/>
        <v>0</v>
      </c>
      <c r="AC105" s="149">
        <f t="shared" si="24"/>
        <v>0</v>
      </c>
      <c r="AD105" s="149">
        <f t="shared" si="25"/>
        <v>0</v>
      </c>
      <c r="AE105" s="149">
        <f t="shared" si="26"/>
        <v>0</v>
      </c>
      <c r="AF105" s="215">
        <f t="shared" si="39"/>
        <v>-6.3983908011336715E-2</v>
      </c>
      <c r="AG105" s="215">
        <f t="shared" si="40"/>
        <v>-0.13309825538211623</v>
      </c>
      <c r="AH105" s="215">
        <f t="shared" si="41"/>
        <v>1.190261931390731</v>
      </c>
      <c r="AJ105" s="366"/>
    </row>
    <row r="106" spans="1:36" s="8" customFormat="1" x14ac:dyDescent="1.25">
      <c r="A106" s="209">
        <v>179</v>
      </c>
      <c r="B106" s="68">
        <v>11304</v>
      </c>
      <c r="C106" s="209">
        <v>179</v>
      </c>
      <c r="D106" s="19">
        <v>101</v>
      </c>
      <c r="E106" s="69" t="s">
        <v>503</v>
      </c>
      <c r="F106" s="20" t="s">
        <v>38</v>
      </c>
      <c r="G106" s="20" t="s">
        <v>25</v>
      </c>
      <c r="H106" s="21" t="s">
        <v>24</v>
      </c>
      <c r="I106" s="18">
        <v>465382.34104099998</v>
      </c>
      <c r="J106" s="18">
        <v>982880.49820399994</v>
      </c>
      <c r="K106" s="18" t="s">
        <v>170</v>
      </c>
      <c r="L106" s="169">
        <v>69.333333333333329</v>
      </c>
      <c r="M106" s="56">
        <v>185740</v>
      </c>
      <c r="N106" s="55">
        <v>300000</v>
      </c>
      <c r="O106" s="56">
        <v>5291700</v>
      </c>
      <c r="P106" s="210">
        <v>-9.0299999999999994</v>
      </c>
      <c r="Q106" s="210">
        <v>-14.23</v>
      </c>
      <c r="R106" s="210">
        <v>215.22</v>
      </c>
      <c r="S106" s="211">
        <v>114</v>
      </c>
      <c r="T106" s="211">
        <v>0</v>
      </c>
      <c r="U106" s="211">
        <v>18</v>
      </c>
      <c r="V106" s="211">
        <v>100</v>
      </c>
      <c r="W106" s="18">
        <f t="shared" si="37"/>
        <v>132</v>
      </c>
      <c r="X106" s="84">
        <f t="shared" si="42"/>
        <v>0</v>
      </c>
      <c r="Y106" s="85">
        <f t="shared" si="38"/>
        <v>0</v>
      </c>
      <c r="Z106" s="86">
        <v>11304</v>
      </c>
      <c r="AA106" s="77">
        <f t="shared" si="22"/>
        <v>0</v>
      </c>
      <c r="AB106" s="77">
        <f t="shared" si="23"/>
        <v>0</v>
      </c>
      <c r="AC106" s="149">
        <f t="shared" si="24"/>
        <v>0</v>
      </c>
      <c r="AD106" s="149">
        <f t="shared" si="25"/>
        <v>0</v>
      </c>
      <c r="AE106" s="149">
        <f t="shared" si="26"/>
        <v>0</v>
      </c>
      <c r="AF106" s="215">
        <f t="shared" si="39"/>
        <v>-0.25172538161454072</v>
      </c>
      <c r="AG106" s="215">
        <f t="shared" si="40"/>
        <v>-0.39668351942136376</v>
      </c>
      <c r="AH106" s="215">
        <f t="shared" si="41"/>
        <v>5.9995943113047021</v>
      </c>
      <c r="AJ106" s="366"/>
    </row>
    <row r="107" spans="1:36" s="5" customFormat="1" x14ac:dyDescent="1.25">
      <c r="A107" s="83">
        <v>180</v>
      </c>
      <c r="B107" s="68">
        <v>11305</v>
      </c>
      <c r="C107" s="83">
        <v>180</v>
      </c>
      <c r="D107" s="16">
        <v>102</v>
      </c>
      <c r="E107" s="68" t="s">
        <v>504</v>
      </c>
      <c r="F107" s="10" t="s">
        <v>173</v>
      </c>
      <c r="G107" s="10" t="s">
        <v>25</v>
      </c>
      <c r="H107" s="11" t="s">
        <v>24</v>
      </c>
      <c r="I107" s="12">
        <v>179713.247699</v>
      </c>
      <c r="J107" s="12">
        <v>305451.50338000001</v>
      </c>
      <c r="K107" s="12" t="s">
        <v>174</v>
      </c>
      <c r="L107" s="168">
        <v>68.966666666666669</v>
      </c>
      <c r="M107" s="54">
        <v>25251</v>
      </c>
      <c r="N107" s="54">
        <v>200000</v>
      </c>
      <c r="O107" s="54">
        <v>12096610</v>
      </c>
      <c r="P107" s="200">
        <v>-2.82</v>
      </c>
      <c r="Q107" s="200">
        <v>-3</v>
      </c>
      <c r="R107" s="200">
        <v>227.43</v>
      </c>
      <c r="S107" s="53">
        <v>1050</v>
      </c>
      <c r="T107" s="53">
        <v>84</v>
      </c>
      <c r="U107" s="53">
        <v>3</v>
      </c>
      <c r="V107" s="53">
        <v>16</v>
      </c>
      <c r="W107" s="12">
        <f t="shared" si="37"/>
        <v>1053</v>
      </c>
      <c r="X107" s="84">
        <f t="shared" si="42"/>
        <v>0.72771293170705875</v>
      </c>
      <c r="Y107" s="85">
        <f t="shared" si="38"/>
        <v>8.3721803518519902E-3</v>
      </c>
      <c r="Z107" s="86">
        <v>11305</v>
      </c>
      <c r="AA107" s="77">
        <f t="shared" si="22"/>
        <v>0</v>
      </c>
      <c r="AB107" s="77">
        <f t="shared" si="23"/>
        <v>0</v>
      </c>
      <c r="AC107" s="149">
        <f t="shared" si="24"/>
        <v>0</v>
      </c>
      <c r="AD107" s="149">
        <f t="shared" si="25"/>
        <v>0</v>
      </c>
      <c r="AE107" s="149">
        <f t="shared" si="26"/>
        <v>0</v>
      </c>
      <c r="AF107" s="215">
        <f t="shared" si="39"/>
        <v>-2.4430362707308403E-2</v>
      </c>
      <c r="AG107" s="215">
        <f t="shared" si="40"/>
        <v>-2.5989747560966385E-2</v>
      </c>
      <c r="AH107" s="215">
        <f t="shared" si="41"/>
        <v>1.9702827625968617</v>
      </c>
      <c r="AJ107" s="366"/>
    </row>
    <row r="108" spans="1:36" s="8" customFormat="1" x14ac:dyDescent="1.25">
      <c r="A108" s="209">
        <v>165</v>
      </c>
      <c r="B108" s="68">
        <v>11239</v>
      </c>
      <c r="C108" s="209">
        <v>165</v>
      </c>
      <c r="D108" s="19">
        <v>103</v>
      </c>
      <c r="E108" s="69" t="s">
        <v>505</v>
      </c>
      <c r="F108" s="20" t="s">
        <v>213</v>
      </c>
      <c r="G108" s="20" t="s">
        <v>25</v>
      </c>
      <c r="H108" s="21" t="s">
        <v>24</v>
      </c>
      <c r="I108" s="18">
        <v>240445.403296</v>
      </c>
      <c r="J108" s="18">
        <v>440426.891343</v>
      </c>
      <c r="K108" s="18" t="s">
        <v>154</v>
      </c>
      <c r="L108" s="169">
        <v>77.133333333333326</v>
      </c>
      <c r="M108" s="56">
        <v>138423</v>
      </c>
      <c r="N108" s="55">
        <v>250000</v>
      </c>
      <c r="O108" s="56">
        <v>3181746</v>
      </c>
      <c r="P108" s="210">
        <v>-7.26</v>
      </c>
      <c r="Q108" s="210">
        <v>-14.63</v>
      </c>
      <c r="R108" s="210">
        <v>147.56</v>
      </c>
      <c r="S108" s="211">
        <v>337</v>
      </c>
      <c r="T108" s="211">
        <v>26</v>
      </c>
      <c r="U108" s="211">
        <v>11</v>
      </c>
      <c r="V108" s="211">
        <v>74</v>
      </c>
      <c r="W108" s="18">
        <f t="shared" si="37"/>
        <v>348</v>
      </c>
      <c r="X108" s="84">
        <f t="shared" si="42"/>
        <v>0.32477733623664973</v>
      </c>
      <c r="Y108" s="85">
        <f t="shared" si="38"/>
        <v>3.7364932168910243E-3</v>
      </c>
      <c r="Z108" s="86">
        <v>11239</v>
      </c>
      <c r="AA108" s="77">
        <f t="shared" si="22"/>
        <v>0</v>
      </c>
      <c r="AB108" s="77">
        <f t="shared" si="23"/>
        <v>0</v>
      </c>
      <c r="AC108" s="149">
        <f t="shared" si="24"/>
        <v>0</v>
      </c>
      <c r="AD108" s="149">
        <f t="shared" si="25"/>
        <v>0</v>
      </c>
      <c r="AE108" s="149">
        <f t="shared" si="26"/>
        <v>0</v>
      </c>
      <c r="AF108" s="215">
        <f t="shared" si="39"/>
        <v>-9.0687825426079893E-2</v>
      </c>
      <c r="AG108" s="215">
        <f t="shared" si="40"/>
        <v>-0.18274970881316099</v>
      </c>
      <c r="AH108" s="215">
        <f t="shared" si="41"/>
        <v>1.8432362975030785</v>
      </c>
      <c r="AJ108" s="366"/>
    </row>
    <row r="109" spans="1:36" s="5" customFormat="1" x14ac:dyDescent="1.25">
      <c r="A109" s="83">
        <v>204</v>
      </c>
      <c r="B109" s="68">
        <v>11327</v>
      </c>
      <c r="C109" s="83">
        <v>204</v>
      </c>
      <c r="D109" s="16">
        <v>104</v>
      </c>
      <c r="E109" s="68" t="s">
        <v>506</v>
      </c>
      <c r="F109" s="10" t="s">
        <v>39</v>
      </c>
      <c r="G109" s="10" t="s">
        <v>45</v>
      </c>
      <c r="H109" s="11" t="s">
        <v>24</v>
      </c>
      <c r="I109" s="12">
        <v>1507349.5040460001</v>
      </c>
      <c r="J109" s="12">
        <v>3495368.6444359999</v>
      </c>
      <c r="K109" s="12" t="s">
        <v>205</v>
      </c>
      <c r="L109" s="168">
        <v>62.2</v>
      </c>
      <c r="M109" s="54">
        <v>36860000</v>
      </c>
      <c r="N109" s="54">
        <v>50000000</v>
      </c>
      <c r="O109" s="54">
        <v>94829</v>
      </c>
      <c r="P109" s="200">
        <v>-3.25</v>
      </c>
      <c r="Q109" s="200">
        <v>-13.37</v>
      </c>
      <c r="R109" s="200">
        <v>175.22</v>
      </c>
      <c r="S109" s="53">
        <v>1494</v>
      </c>
      <c r="T109" s="53">
        <v>5.1014999999999997</v>
      </c>
      <c r="U109" s="53">
        <v>8</v>
      </c>
      <c r="V109" s="53">
        <v>94.898499999999999</v>
      </c>
      <c r="W109" s="12">
        <f t="shared" si="37"/>
        <v>1502</v>
      </c>
      <c r="X109" s="84">
        <f t="shared" si="42"/>
        <v>0.50574245979259003</v>
      </c>
      <c r="Y109" s="85">
        <f t="shared" si="38"/>
        <v>5.8184579392321191E-3</v>
      </c>
      <c r="Z109" s="86">
        <v>11327</v>
      </c>
      <c r="AA109" s="77">
        <f t="shared" si="22"/>
        <v>0</v>
      </c>
      <c r="AB109" s="77">
        <f t="shared" si="23"/>
        <v>0</v>
      </c>
      <c r="AC109" s="149">
        <f t="shared" si="24"/>
        <v>0</v>
      </c>
      <c r="AD109" s="149">
        <f t="shared" si="25"/>
        <v>0</v>
      </c>
      <c r="AE109" s="149">
        <f t="shared" si="26"/>
        <v>0</v>
      </c>
      <c r="AF109" s="215">
        <f t="shared" si="39"/>
        <v>-0.32219209925040043</v>
      </c>
      <c r="AG109" s="215">
        <f t="shared" si="40"/>
        <v>-1.325448728300878</v>
      </c>
      <c r="AH109" s="215">
        <f t="shared" si="41"/>
        <v>17.37061527097082</v>
      </c>
      <c r="AJ109" s="366"/>
    </row>
    <row r="110" spans="1:36" s="8" customFormat="1" x14ac:dyDescent="1.25">
      <c r="A110" s="209">
        <v>213</v>
      </c>
      <c r="B110" s="68">
        <v>11381</v>
      </c>
      <c r="C110" s="209">
        <v>213</v>
      </c>
      <c r="D110" s="19">
        <v>105</v>
      </c>
      <c r="E110" s="69" t="s">
        <v>507</v>
      </c>
      <c r="F110" s="20" t="s">
        <v>234</v>
      </c>
      <c r="G110" s="20" t="s">
        <v>25</v>
      </c>
      <c r="H110" s="21" t="s">
        <v>24</v>
      </c>
      <c r="I110" s="18">
        <v>581263.06530200003</v>
      </c>
      <c r="J110" s="18">
        <v>1279184.4680089999</v>
      </c>
      <c r="K110" s="18" t="s">
        <v>221</v>
      </c>
      <c r="L110" s="169">
        <v>58.3</v>
      </c>
      <c r="M110" s="56">
        <v>236215</v>
      </c>
      <c r="N110" s="55">
        <v>500000</v>
      </c>
      <c r="O110" s="56">
        <v>5415339</v>
      </c>
      <c r="P110" s="210">
        <v>-5.6</v>
      </c>
      <c r="Q110" s="210">
        <v>-11.57</v>
      </c>
      <c r="R110" s="210">
        <v>218.04</v>
      </c>
      <c r="S110" s="211">
        <v>99</v>
      </c>
      <c r="T110" s="211">
        <v>0</v>
      </c>
      <c r="U110" s="211">
        <v>11</v>
      </c>
      <c r="V110" s="211">
        <v>100</v>
      </c>
      <c r="W110" s="18">
        <f t="shared" si="37"/>
        <v>110</v>
      </c>
      <c r="X110" s="84">
        <f t="shared" si="42"/>
        <v>0</v>
      </c>
      <c r="Y110" s="85">
        <f t="shared" si="38"/>
        <v>0</v>
      </c>
      <c r="Z110" s="86">
        <v>11381</v>
      </c>
      <c r="AA110" s="77">
        <f>IF(M110&gt;N110,1,0)</f>
        <v>0</v>
      </c>
      <c r="AB110" s="77">
        <f>IF(W110=0,1,0)</f>
        <v>0</v>
      </c>
      <c r="AC110" s="149">
        <f>IF((T110+V110)=100,0,1)</f>
        <v>0</v>
      </c>
      <c r="AD110" s="149">
        <f>IF(J110=0,1,0)</f>
        <v>0</v>
      </c>
      <c r="AE110" s="149">
        <f>IF(M110=0,1,0)</f>
        <v>0</v>
      </c>
      <c r="AF110" s="215">
        <f t="shared" si="39"/>
        <v>-0.20317007645146956</v>
      </c>
      <c r="AG110" s="215">
        <f t="shared" si="40"/>
        <v>-0.41976389009705412</v>
      </c>
      <c r="AH110" s="215">
        <f t="shared" si="41"/>
        <v>7.9105720481211472</v>
      </c>
      <c r="AJ110" s="366"/>
    </row>
    <row r="111" spans="1:36" s="5" customFormat="1" x14ac:dyDescent="1.25">
      <c r="A111" s="83">
        <v>291</v>
      </c>
      <c r="B111" s="68">
        <v>11691</v>
      </c>
      <c r="C111" s="83">
        <v>291</v>
      </c>
      <c r="D111" s="16">
        <v>106</v>
      </c>
      <c r="E111" s="68" t="s">
        <v>607</v>
      </c>
      <c r="F111" s="10" t="s">
        <v>288</v>
      </c>
      <c r="G111" s="10" t="s">
        <v>25</v>
      </c>
      <c r="H111" s="11"/>
      <c r="I111" s="12">
        <v>0</v>
      </c>
      <c r="J111" s="12">
        <v>41346.006780000003</v>
      </c>
      <c r="K111" s="12" t="s">
        <v>608</v>
      </c>
      <c r="L111" s="168">
        <v>4</v>
      </c>
      <c r="M111" s="54">
        <v>3193235</v>
      </c>
      <c r="N111" s="54">
        <v>20000000</v>
      </c>
      <c r="O111" s="54">
        <v>12948</v>
      </c>
      <c r="P111" s="200">
        <v>-3.36</v>
      </c>
      <c r="Q111" s="200">
        <v>-5.69</v>
      </c>
      <c r="R111" s="200">
        <v>0</v>
      </c>
      <c r="S111" s="53">
        <v>107</v>
      </c>
      <c r="T111" s="53">
        <v>37</v>
      </c>
      <c r="U111" s="53">
        <v>6</v>
      </c>
      <c r="V111" s="53">
        <v>63</v>
      </c>
      <c r="W111" s="12">
        <f>S111+U111</f>
        <v>113</v>
      </c>
      <c r="X111" s="84">
        <f t="shared" si="42"/>
        <v>4.3388419959841953E-2</v>
      </c>
      <c r="Y111" s="85"/>
      <c r="Z111" s="86"/>
      <c r="AA111" s="77"/>
      <c r="AB111" s="77">
        <f>IF(W111=0,1,0)</f>
        <v>0</v>
      </c>
      <c r="AC111" s="149"/>
      <c r="AD111" s="149"/>
      <c r="AE111" s="149"/>
      <c r="AF111" s="215">
        <f t="shared" si="39"/>
        <v>-3.9401375963532149E-3</v>
      </c>
      <c r="AG111" s="215">
        <f t="shared" si="40"/>
        <v>-6.6724353938243438E-3</v>
      </c>
      <c r="AH111" s="215">
        <f t="shared" si="41"/>
        <v>0</v>
      </c>
      <c r="AJ111" s="366"/>
    </row>
    <row r="112" spans="1:36" s="98" customFormat="1" x14ac:dyDescent="1.25">
      <c r="A112" s="102"/>
      <c r="B112" s="68"/>
      <c r="C112" s="102"/>
      <c r="D112" s="207"/>
      <c r="E112" s="389" t="s">
        <v>26</v>
      </c>
      <c r="F112" s="96"/>
      <c r="G112" s="97" t="s">
        <v>24</v>
      </c>
      <c r="H112" s="105" t="s">
        <v>22</v>
      </c>
      <c r="I112" s="101">
        <f>SUM(I91:I111)</f>
        <v>13204079.415690001</v>
      </c>
      <c r="J112" s="99">
        <f>SUM(J91:J111)</f>
        <v>35258307.453369007</v>
      </c>
      <c r="K112" s="373" t="s">
        <v>24</v>
      </c>
      <c r="L112" s="373" t="s">
        <v>24</v>
      </c>
      <c r="M112" s="101">
        <f>SUM(M91:M111)</f>
        <v>103715919</v>
      </c>
      <c r="N112" s="374" t="s">
        <v>24</v>
      </c>
      <c r="O112" s="374" t="s">
        <v>24</v>
      </c>
      <c r="P112" s="375">
        <f>AF112</f>
        <v>-4.2331591433961551</v>
      </c>
      <c r="Q112" s="375">
        <f>AG112</f>
        <v>-9.7234288448656176</v>
      </c>
      <c r="R112" s="375">
        <f>AH112</f>
        <v>182.75865639659727</v>
      </c>
      <c r="S112" s="101">
        <f>SUM(S91:S111)</f>
        <v>26207</v>
      </c>
      <c r="T112" s="101">
        <f>X112</f>
        <v>46.657209678741232</v>
      </c>
      <c r="U112" s="101">
        <f>SUM(U91:U111)</f>
        <v>232</v>
      </c>
      <c r="V112" s="101">
        <f>100-T112</f>
        <v>53.342790321258768</v>
      </c>
      <c r="W112" s="101">
        <f>SUM(W91:W111)</f>
        <v>26439</v>
      </c>
      <c r="X112" s="84">
        <f>SUM(X91:X111)</f>
        <v>46.657209678741232</v>
      </c>
      <c r="Y112" s="85" t="s">
        <v>24</v>
      </c>
      <c r="Z112" s="86">
        <v>0</v>
      </c>
      <c r="AA112" s="77">
        <f t="shared" ref="AA112" si="43">IF(M112&gt;N112,1,0)</f>
        <v>0</v>
      </c>
      <c r="AB112" s="77">
        <f t="shared" si="23"/>
        <v>0</v>
      </c>
      <c r="AC112" s="149">
        <f t="shared" si="24"/>
        <v>0</v>
      </c>
      <c r="AD112" s="149">
        <f t="shared" ref="AD112" si="44">IF(J112=0,1,0)</f>
        <v>0</v>
      </c>
      <c r="AE112" s="149">
        <f t="shared" ref="AE112" si="45">IF(M112=0,1,0)</f>
        <v>0</v>
      </c>
      <c r="AF112" s="217">
        <f>SUM(AF91:AF111)</f>
        <v>-4.2331591433961551</v>
      </c>
      <c r="AG112" s="217">
        <f t="shared" ref="AG112:AH112" si="46">SUM(AG91:AG111)</f>
        <v>-9.7234288448656176</v>
      </c>
      <c r="AH112" s="217">
        <f t="shared" si="46"/>
        <v>182.75865639659727</v>
      </c>
      <c r="AJ112" s="366"/>
    </row>
    <row r="113" spans="1:36" s="5" customFormat="1" x14ac:dyDescent="1.25">
      <c r="A113" s="83">
        <v>26</v>
      </c>
      <c r="B113" s="68">
        <v>10589</v>
      </c>
      <c r="C113" s="83">
        <v>26</v>
      </c>
      <c r="D113" s="16">
        <v>107</v>
      </c>
      <c r="E113" s="68" t="s">
        <v>508</v>
      </c>
      <c r="F113" s="10" t="s">
        <v>341</v>
      </c>
      <c r="G113" s="10" t="s">
        <v>229</v>
      </c>
      <c r="H113" s="11" t="s">
        <v>24</v>
      </c>
      <c r="I113" s="12">
        <v>776444.54888599995</v>
      </c>
      <c r="J113" s="12">
        <v>2560745.4205689998</v>
      </c>
      <c r="K113" s="12" t="s">
        <v>116</v>
      </c>
      <c r="L113" s="168">
        <v>152.43333333333334</v>
      </c>
      <c r="M113" s="54">
        <v>13998</v>
      </c>
      <c r="N113" s="54">
        <v>50000</v>
      </c>
      <c r="O113" s="54">
        <v>182936520</v>
      </c>
      <c r="P113" s="200">
        <v>-12.28</v>
      </c>
      <c r="Q113" s="200">
        <v>-27.17</v>
      </c>
      <c r="R113" s="200">
        <v>309.25</v>
      </c>
      <c r="S113" s="53">
        <v>188</v>
      </c>
      <c r="T113" s="53">
        <v>95</v>
      </c>
      <c r="U113" s="53">
        <v>5</v>
      </c>
      <c r="V113" s="53">
        <v>5</v>
      </c>
      <c r="W113" s="12">
        <f t="shared" ref="W113:W144" si="47">S113+U113</f>
        <v>193</v>
      </c>
      <c r="X113" s="84">
        <f t="shared" ref="X113:X144" si="48">T113*J113/$J$184</f>
        <v>0.48060705180093632</v>
      </c>
      <c r="Y113" s="85">
        <f t="shared" ref="Y113:Y144" si="49">T113*J113/$J$185</f>
        <v>7.9379257489479133E-2</v>
      </c>
      <c r="Z113" s="86">
        <v>10589</v>
      </c>
      <c r="AA113" s="77">
        <f t="shared" ref="AA113:AA144" si="50">IF(M113&gt;N113,1,0)</f>
        <v>0</v>
      </c>
      <c r="AB113" s="77">
        <f t="shared" ref="AB113:AB144" si="51">IF(W113=0,1,0)</f>
        <v>0</v>
      </c>
      <c r="AC113" s="149">
        <f t="shared" ref="AC113:AC144" si="52">IF((T113+V113)=100,0,1)</f>
        <v>0</v>
      </c>
      <c r="AD113" s="149">
        <f t="shared" ref="AD113:AD144" si="53">IF(J113=0,1,0)</f>
        <v>0</v>
      </c>
      <c r="AE113" s="149">
        <f t="shared" ref="AE113:AE144" si="54">IF(M113=0,1,0)</f>
        <v>0</v>
      </c>
      <c r="AF113" s="215">
        <f t="shared" ref="AF113:AF144" si="55">$J113/$J$184*P113</f>
        <v>-6.21247852222684E-2</v>
      </c>
      <c r="AG113" s="215">
        <f t="shared" ref="AG113:AG144" si="56">$J113/$J$184*Q113</f>
        <v>-0.13745361681506782</v>
      </c>
      <c r="AH113" s="215">
        <f t="shared" ref="AH113:AH144" si="57">$J113/$J$184*R113</f>
        <v>1.5645024291519956</v>
      </c>
      <c r="AJ113" s="366"/>
    </row>
    <row r="114" spans="1:36" s="8" customFormat="1" x14ac:dyDescent="1.25">
      <c r="A114" s="209">
        <v>44</v>
      </c>
      <c r="B114" s="68">
        <v>10591</v>
      </c>
      <c r="C114" s="209">
        <v>44</v>
      </c>
      <c r="D114" s="19">
        <v>108</v>
      </c>
      <c r="E114" s="69" t="s">
        <v>509</v>
      </c>
      <c r="F114" s="20" t="s">
        <v>318</v>
      </c>
      <c r="G114" s="20" t="s">
        <v>229</v>
      </c>
      <c r="H114" s="21" t="s">
        <v>24</v>
      </c>
      <c r="I114" s="18">
        <v>536553.15578799997</v>
      </c>
      <c r="J114" s="18">
        <v>2642678.959913</v>
      </c>
      <c r="K114" s="18" t="s">
        <v>116</v>
      </c>
      <c r="L114" s="169">
        <v>152.43333333333334</v>
      </c>
      <c r="M114" s="56">
        <v>213476</v>
      </c>
      <c r="N114" s="55">
        <v>500000</v>
      </c>
      <c r="O114" s="56">
        <v>12379278</v>
      </c>
      <c r="P114" s="210">
        <v>-8.57</v>
      </c>
      <c r="Q114" s="210">
        <v>-24.32</v>
      </c>
      <c r="R114" s="210">
        <v>323.83999999999997</v>
      </c>
      <c r="S114" s="211">
        <v>1152</v>
      </c>
      <c r="T114" s="211">
        <v>26</v>
      </c>
      <c r="U114" s="211">
        <v>15</v>
      </c>
      <c r="V114" s="211">
        <v>74</v>
      </c>
      <c r="W114" s="18">
        <f t="shared" si="47"/>
        <v>1167</v>
      </c>
      <c r="X114" s="84">
        <f t="shared" si="48"/>
        <v>0.13574313772295565</v>
      </c>
      <c r="Y114" s="85">
        <f t="shared" si="49"/>
        <v>2.2419957096683058E-2</v>
      </c>
      <c r="Z114" s="86">
        <v>10591</v>
      </c>
      <c r="AA114" s="77">
        <f t="shared" si="50"/>
        <v>0</v>
      </c>
      <c r="AB114" s="77">
        <f t="shared" si="51"/>
        <v>0</v>
      </c>
      <c r="AC114" s="149">
        <f t="shared" si="52"/>
        <v>0</v>
      </c>
      <c r="AD114" s="149">
        <f t="shared" si="53"/>
        <v>0</v>
      </c>
      <c r="AE114" s="149">
        <f t="shared" si="54"/>
        <v>0</v>
      </c>
      <c r="AF114" s="215">
        <f t="shared" si="55"/>
        <v>-4.4743026549451156E-2</v>
      </c>
      <c r="AG114" s="215">
        <f t="shared" si="56"/>
        <v>-0.12697204267008774</v>
      </c>
      <c r="AH114" s="215">
        <f t="shared" si="57"/>
        <v>1.6907329892385368</v>
      </c>
      <c r="AJ114" s="366"/>
    </row>
    <row r="115" spans="1:36" s="5" customFormat="1" x14ac:dyDescent="1.25">
      <c r="A115" s="83">
        <v>36</v>
      </c>
      <c r="B115" s="68">
        <v>10596</v>
      </c>
      <c r="C115" s="83">
        <v>36</v>
      </c>
      <c r="D115" s="16">
        <v>109</v>
      </c>
      <c r="E115" s="68" t="s">
        <v>510</v>
      </c>
      <c r="F115" s="10" t="s">
        <v>44</v>
      </c>
      <c r="G115" s="10" t="s">
        <v>229</v>
      </c>
      <c r="H115" s="11" t="s">
        <v>24</v>
      </c>
      <c r="I115" s="12">
        <v>1513042.3271029999</v>
      </c>
      <c r="J115" s="12">
        <v>5297860.005907</v>
      </c>
      <c r="K115" s="12" t="s">
        <v>117</v>
      </c>
      <c r="L115" s="168">
        <v>150.86666666666667</v>
      </c>
      <c r="M115" s="54">
        <v>17330</v>
      </c>
      <c r="N115" s="54">
        <v>50000</v>
      </c>
      <c r="O115" s="54">
        <v>305704558</v>
      </c>
      <c r="P115" s="200">
        <v>-11.81</v>
      </c>
      <c r="Q115" s="200">
        <v>-20.85</v>
      </c>
      <c r="R115" s="200">
        <v>296.47000000000003</v>
      </c>
      <c r="S115" s="53">
        <v>927</v>
      </c>
      <c r="T115" s="53">
        <v>52</v>
      </c>
      <c r="U115" s="53">
        <v>12</v>
      </c>
      <c r="V115" s="53">
        <v>48</v>
      </c>
      <c r="W115" s="12">
        <f t="shared" si="47"/>
        <v>939</v>
      </c>
      <c r="X115" s="84">
        <f t="shared" si="48"/>
        <v>0.54425690848384234</v>
      </c>
      <c r="Y115" s="85">
        <f t="shared" si="49"/>
        <v>8.9891958757319729E-2</v>
      </c>
      <c r="Z115" s="86">
        <v>10596</v>
      </c>
      <c r="AA115" s="77">
        <f t="shared" si="50"/>
        <v>0</v>
      </c>
      <c r="AB115" s="77">
        <f t="shared" si="51"/>
        <v>0</v>
      </c>
      <c r="AC115" s="149">
        <f t="shared" si="52"/>
        <v>0</v>
      </c>
      <c r="AD115" s="149">
        <f t="shared" si="53"/>
        <v>0</v>
      </c>
      <c r="AE115" s="149">
        <f t="shared" si="54"/>
        <v>0</v>
      </c>
      <c r="AF115" s="215">
        <f t="shared" si="55"/>
        <v>-0.12360911709988805</v>
      </c>
      <c r="AG115" s="215">
        <f t="shared" si="56"/>
        <v>-0.21822608734400217</v>
      </c>
      <c r="AH115" s="215">
        <f t="shared" si="57"/>
        <v>3.1029970318885529</v>
      </c>
      <c r="AJ115" s="366"/>
    </row>
    <row r="116" spans="1:36" s="8" customFormat="1" x14ac:dyDescent="1.25">
      <c r="A116" s="209">
        <v>20</v>
      </c>
      <c r="B116" s="68">
        <v>10600</v>
      </c>
      <c r="C116" s="209">
        <v>20</v>
      </c>
      <c r="D116" s="19">
        <v>110</v>
      </c>
      <c r="E116" s="69" t="s">
        <v>511</v>
      </c>
      <c r="F116" s="20" t="s">
        <v>288</v>
      </c>
      <c r="G116" s="20" t="s">
        <v>229</v>
      </c>
      <c r="H116" s="21" t="s">
        <v>24</v>
      </c>
      <c r="I116" s="18">
        <v>7585980.252084</v>
      </c>
      <c r="J116" s="18">
        <v>16754525.806066001</v>
      </c>
      <c r="K116" s="18" t="s">
        <v>118</v>
      </c>
      <c r="L116" s="169">
        <v>150.76666666666665</v>
      </c>
      <c r="M116" s="56">
        <v>7105873</v>
      </c>
      <c r="N116" s="55">
        <v>50000000</v>
      </c>
      <c r="O116" s="56">
        <v>2357842</v>
      </c>
      <c r="P116" s="210">
        <v>-11.48</v>
      </c>
      <c r="Q116" s="210">
        <v>-10.59</v>
      </c>
      <c r="R116" s="210">
        <v>289.67</v>
      </c>
      <c r="S116" s="211">
        <v>3388</v>
      </c>
      <c r="T116" s="211">
        <v>59</v>
      </c>
      <c r="U116" s="211">
        <v>11</v>
      </c>
      <c r="V116" s="211">
        <v>41</v>
      </c>
      <c r="W116" s="18">
        <f t="shared" si="47"/>
        <v>3399</v>
      </c>
      <c r="X116" s="84">
        <f t="shared" si="48"/>
        <v>1.952919226896642</v>
      </c>
      <c r="Y116" s="85">
        <f t="shared" si="49"/>
        <v>0.32255306614225809</v>
      </c>
      <c r="Z116" s="86">
        <v>10600</v>
      </c>
      <c r="AA116" s="77">
        <f t="shared" si="50"/>
        <v>0</v>
      </c>
      <c r="AB116" s="77">
        <f t="shared" si="51"/>
        <v>0</v>
      </c>
      <c r="AC116" s="149">
        <f t="shared" si="52"/>
        <v>0</v>
      </c>
      <c r="AD116" s="149">
        <f t="shared" si="53"/>
        <v>0</v>
      </c>
      <c r="AE116" s="149">
        <f t="shared" si="54"/>
        <v>0</v>
      </c>
      <c r="AF116" s="215">
        <f t="shared" si="55"/>
        <v>-0.37999174109785516</v>
      </c>
      <c r="AG116" s="215">
        <f t="shared" si="56"/>
        <v>-0.35053245106500747</v>
      </c>
      <c r="AH116" s="215">
        <f t="shared" si="57"/>
        <v>9.5881713975449223</v>
      </c>
      <c r="AJ116" s="366"/>
    </row>
    <row r="117" spans="1:36" s="5" customFormat="1" x14ac:dyDescent="1.25">
      <c r="A117" s="83">
        <v>25</v>
      </c>
      <c r="B117" s="68">
        <v>10616</v>
      </c>
      <c r="C117" s="83">
        <v>25</v>
      </c>
      <c r="D117" s="16">
        <v>111</v>
      </c>
      <c r="E117" s="68" t="s">
        <v>512</v>
      </c>
      <c r="F117" s="10" t="s">
        <v>390</v>
      </c>
      <c r="G117" s="10" t="s">
        <v>229</v>
      </c>
      <c r="H117" s="11" t="s">
        <v>24</v>
      </c>
      <c r="I117" s="12">
        <v>3754388.2463830002</v>
      </c>
      <c r="J117" s="12">
        <v>11901081.510299999</v>
      </c>
      <c r="K117" s="12" t="s">
        <v>119</v>
      </c>
      <c r="L117" s="168">
        <v>147.93333333333334</v>
      </c>
      <c r="M117" s="54">
        <v>35247</v>
      </c>
      <c r="N117" s="54">
        <v>100000</v>
      </c>
      <c r="O117" s="54">
        <v>337648069</v>
      </c>
      <c r="P117" s="200">
        <v>-13.13</v>
      </c>
      <c r="Q117" s="200">
        <v>-19.39</v>
      </c>
      <c r="R117" s="200">
        <v>302.47000000000003</v>
      </c>
      <c r="S117" s="53">
        <v>4280</v>
      </c>
      <c r="T117" s="53">
        <v>92</v>
      </c>
      <c r="U117" s="53">
        <v>9</v>
      </c>
      <c r="V117" s="53">
        <v>8</v>
      </c>
      <c r="W117" s="12">
        <f t="shared" si="47"/>
        <v>4289</v>
      </c>
      <c r="X117" s="84">
        <f t="shared" si="48"/>
        <v>2.1630889850346886</v>
      </c>
      <c r="Y117" s="85">
        <f t="shared" si="49"/>
        <v>0.35726566406446164</v>
      </c>
      <c r="Z117" s="86">
        <v>10616</v>
      </c>
      <c r="AA117" s="77">
        <f t="shared" si="50"/>
        <v>0</v>
      </c>
      <c r="AB117" s="77">
        <f t="shared" si="51"/>
        <v>0</v>
      </c>
      <c r="AC117" s="149">
        <f t="shared" si="52"/>
        <v>0</v>
      </c>
      <c r="AD117" s="149">
        <f t="shared" si="53"/>
        <v>0</v>
      </c>
      <c r="AE117" s="149">
        <f t="shared" si="54"/>
        <v>0</v>
      </c>
      <c r="AF117" s="215">
        <f t="shared" si="55"/>
        <v>-0.30871041710332026</v>
      </c>
      <c r="AG117" s="215">
        <f t="shared" si="56"/>
        <v>-0.45589451543285453</v>
      </c>
      <c r="AH117" s="215">
        <f t="shared" si="57"/>
        <v>7.1116252750374169</v>
      </c>
      <c r="AJ117" s="366"/>
    </row>
    <row r="118" spans="1:36" s="8" customFormat="1" x14ac:dyDescent="1.25">
      <c r="A118" s="209">
        <v>19</v>
      </c>
      <c r="B118" s="68">
        <v>10630</v>
      </c>
      <c r="C118" s="209">
        <v>19</v>
      </c>
      <c r="D118" s="19">
        <v>112</v>
      </c>
      <c r="E118" s="69" t="s">
        <v>513</v>
      </c>
      <c r="F118" s="20" t="s">
        <v>384</v>
      </c>
      <c r="G118" s="20" t="s">
        <v>229</v>
      </c>
      <c r="H118" s="21" t="s">
        <v>24</v>
      </c>
      <c r="I118" s="18">
        <v>274777.51949999999</v>
      </c>
      <c r="J118" s="18">
        <v>613451.76883199997</v>
      </c>
      <c r="K118" s="18" t="s">
        <v>121</v>
      </c>
      <c r="L118" s="169">
        <v>143.33333333333331</v>
      </c>
      <c r="M118" s="56">
        <v>132608</v>
      </c>
      <c r="N118" s="55">
        <v>500000</v>
      </c>
      <c r="O118" s="56">
        <v>4626054</v>
      </c>
      <c r="P118" s="210">
        <v>-8.39</v>
      </c>
      <c r="Q118" s="210">
        <v>-25.82</v>
      </c>
      <c r="R118" s="210">
        <v>285.51</v>
      </c>
      <c r="S118" s="211">
        <v>265</v>
      </c>
      <c r="T118" s="211">
        <v>17</v>
      </c>
      <c r="U118" s="211">
        <v>16</v>
      </c>
      <c r="V118" s="211">
        <v>83</v>
      </c>
      <c r="W118" s="18">
        <f t="shared" si="47"/>
        <v>281</v>
      </c>
      <c r="X118" s="84">
        <f t="shared" si="48"/>
        <v>2.0602953065429131E-2</v>
      </c>
      <c r="Y118" s="85">
        <f t="shared" si="49"/>
        <v>3.4028779026358141E-3</v>
      </c>
      <c r="Z118" s="86">
        <v>10630</v>
      </c>
      <c r="AA118" s="77">
        <f t="shared" si="50"/>
        <v>0</v>
      </c>
      <c r="AB118" s="77">
        <f t="shared" si="51"/>
        <v>0</v>
      </c>
      <c r="AC118" s="149">
        <f t="shared" si="52"/>
        <v>0</v>
      </c>
      <c r="AD118" s="149">
        <f t="shared" si="53"/>
        <v>0</v>
      </c>
      <c r="AE118" s="149">
        <f t="shared" si="54"/>
        <v>0</v>
      </c>
      <c r="AF118" s="215">
        <f t="shared" si="55"/>
        <v>-1.0168163306997083E-2</v>
      </c>
      <c r="AG118" s="215">
        <f t="shared" si="56"/>
        <v>-3.129224989114001E-2</v>
      </c>
      <c r="AH118" s="215">
        <f t="shared" si="57"/>
        <v>0.34602053704180413</v>
      </c>
      <c r="AJ118" s="366"/>
    </row>
    <row r="119" spans="1:36" s="5" customFormat="1" x14ac:dyDescent="1.25">
      <c r="A119" s="83">
        <v>27</v>
      </c>
      <c r="B119" s="68">
        <v>10706</v>
      </c>
      <c r="C119" s="83">
        <v>27</v>
      </c>
      <c r="D119" s="16">
        <v>113</v>
      </c>
      <c r="E119" s="68" t="s">
        <v>514</v>
      </c>
      <c r="F119" s="10" t="s">
        <v>346</v>
      </c>
      <c r="G119" s="10" t="s">
        <v>229</v>
      </c>
      <c r="H119" s="11" t="s">
        <v>24</v>
      </c>
      <c r="I119" s="12">
        <v>8127050.134451</v>
      </c>
      <c r="J119" s="12">
        <v>20796897.243152998</v>
      </c>
      <c r="K119" s="12" t="s">
        <v>122</v>
      </c>
      <c r="L119" s="168">
        <v>138.5</v>
      </c>
      <c r="M119" s="54">
        <v>3832985</v>
      </c>
      <c r="N119" s="54">
        <v>5000000</v>
      </c>
      <c r="O119" s="54">
        <v>5425770</v>
      </c>
      <c r="P119" s="200">
        <v>-11.03</v>
      </c>
      <c r="Q119" s="200">
        <v>-19.5</v>
      </c>
      <c r="R119" s="200">
        <v>538</v>
      </c>
      <c r="S119" s="53">
        <v>4463</v>
      </c>
      <c r="T119" s="53">
        <v>60</v>
      </c>
      <c r="U119" s="53">
        <v>22</v>
      </c>
      <c r="V119" s="53">
        <v>40</v>
      </c>
      <c r="W119" s="12">
        <f t="shared" si="47"/>
        <v>4485</v>
      </c>
      <c r="X119" s="84">
        <f t="shared" si="48"/>
        <v>2.4651873195376526</v>
      </c>
      <c r="Y119" s="85">
        <f t="shared" si="49"/>
        <v>0.40716160585681388</v>
      </c>
      <c r="Z119" s="86">
        <v>10706</v>
      </c>
      <c r="AA119" s="77">
        <f t="shared" si="50"/>
        <v>0</v>
      </c>
      <c r="AB119" s="77">
        <f t="shared" si="51"/>
        <v>0</v>
      </c>
      <c r="AC119" s="149">
        <f t="shared" si="52"/>
        <v>0</v>
      </c>
      <c r="AD119" s="149">
        <f t="shared" si="53"/>
        <v>0</v>
      </c>
      <c r="AE119" s="149">
        <f t="shared" si="54"/>
        <v>0</v>
      </c>
      <c r="AF119" s="215">
        <f t="shared" si="55"/>
        <v>-0.45318360224167176</v>
      </c>
      <c r="AG119" s="215">
        <f t="shared" si="56"/>
        <v>-0.80118587884973702</v>
      </c>
      <c r="AH119" s="215">
        <f t="shared" si="57"/>
        <v>22.104512965187617</v>
      </c>
      <c r="AJ119" s="366"/>
    </row>
    <row r="120" spans="1:36" s="8" customFormat="1" x14ac:dyDescent="1.25">
      <c r="A120" s="209">
        <v>22</v>
      </c>
      <c r="B120" s="68">
        <v>10719</v>
      </c>
      <c r="C120" s="209">
        <v>22</v>
      </c>
      <c r="D120" s="19">
        <v>114</v>
      </c>
      <c r="E120" s="69" t="s">
        <v>515</v>
      </c>
      <c r="F120" s="20" t="s">
        <v>613</v>
      </c>
      <c r="G120" s="20" t="s">
        <v>229</v>
      </c>
      <c r="H120" s="21" t="s">
        <v>24</v>
      </c>
      <c r="I120" s="18">
        <v>7637573.8909750003</v>
      </c>
      <c r="J120" s="18">
        <v>16453430.466020999</v>
      </c>
      <c r="K120" s="18" t="s">
        <v>124</v>
      </c>
      <c r="L120" s="169">
        <v>136.4</v>
      </c>
      <c r="M120" s="56">
        <v>58751</v>
      </c>
      <c r="N120" s="55">
        <v>500000</v>
      </c>
      <c r="O120" s="56">
        <v>279978624</v>
      </c>
      <c r="P120" s="210">
        <v>-11.34</v>
      </c>
      <c r="Q120" s="210">
        <v>-23.08</v>
      </c>
      <c r="R120" s="210">
        <v>362.29</v>
      </c>
      <c r="S120" s="211">
        <v>574</v>
      </c>
      <c r="T120" s="211">
        <v>94</v>
      </c>
      <c r="U120" s="211">
        <v>14</v>
      </c>
      <c r="V120" s="211">
        <v>6</v>
      </c>
      <c r="W120" s="18">
        <f t="shared" si="47"/>
        <v>588</v>
      </c>
      <c r="X120" s="84">
        <f t="shared" si="48"/>
        <v>3.0555151579496918</v>
      </c>
      <c r="Y120" s="85">
        <f t="shared" si="49"/>
        <v>0.50466284998738453</v>
      </c>
      <c r="Z120" s="86">
        <v>10719</v>
      </c>
      <c r="AA120" s="77">
        <f t="shared" si="50"/>
        <v>0</v>
      </c>
      <c r="AB120" s="77">
        <f t="shared" si="51"/>
        <v>0</v>
      </c>
      <c r="AC120" s="149">
        <f t="shared" si="52"/>
        <v>0</v>
      </c>
      <c r="AD120" s="149">
        <f t="shared" si="53"/>
        <v>0</v>
      </c>
      <c r="AE120" s="149">
        <f t="shared" si="54"/>
        <v>0</v>
      </c>
      <c r="AF120" s="215">
        <f t="shared" si="55"/>
        <v>-0.36861214777818618</v>
      </c>
      <c r="AG120" s="215">
        <f t="shared" si="56"/>
        <v>-0.75022648771786038</v>
      </c>
      <c r="AH120" s="215">
        <f t="shared" si="57"/>
        <v>11.776410495463765</v>
      </c>
      <c r="AJ120" s="366"/>
    </row>
    <row r="121" spans="1:36" s="5" customFormat="1" x14ac:dyDescent="1.25">
      <c r="A121" s="83">
        <v>21</v>
      </c>
      <c r="B121" s="68">
        <v>10743</v>
      </c>
      <c r="C121" s="83">
        <v>21</v>
      </c>
      <c r="D121" s="16">
        <v>115</v>
      </c>
      <c r="E121" s="68" t="s">
        <v>516</v>
      </c>
      <c r="F121" s="10" t="s">
        <v>33</v>
      </c>
      <c r="G121" s="10" t="s">
        <v>229</v>
      </c>
      <c r="H121" s="11" t="s">
        <v>24</v>
      </c>
      <c r="I121" s="12">
        <v>2251128.0405120002</v>
      </c>
      <c r="J121" s="12">
        <v>6815123.1667769998</v>
      </c>
      <c r="K121" s="12" t="s">
        <v>125</v>
      </c>
      <c r="L121" s="168">
        <v>132.13333333333333</v>
      </c>
      <c r="M121" s="54">
        <v>5812456</v>
      </c>
      <c r="N121" s="54">
        <v>10000000</v>
      </c>
      <c r="O121" s="54">
        <v>1172503</v>
      </c>
      <c r="P121" s="200">
        <v>-8.2899999999999991</v>
      </c>
      <c r="Q121" s="200">
        <v>-26.73</v>
      </c>
      <c r="R121" s="200">
        <v>259.76</v>
      </c>
      <c r="S121" s="53">
        <v>2503</v>
      </c>
      <c r="T121" s="53">
        <v>85</v>
      </c>
      <c r="U121" s="53">
        <v>9</v>
      </c>
      <c r="V121" s="53">
        <v>15</v>
      </c>
      <c r="W121" s="12">
        <f t="shared" si="47"/>
        <v>2512</v>
      </c>
      <c r="X121" s="84">
        <f t="shared" si="48"/>
        <v>1.1444393012963863</v>
      </c>
      <c r="Y121" s="85">
        <f t="shared" si="49"/>
        <v>0.18902082613700935</v>
      </c>
      <c r="Z121" s="86">
        <v>10743</v>
      </c>
      <c r="AA121" s="77">
        <f t="shared" si="50"/>
        <v>0</v>
      </c>
      <c r="AB121" s="77">
        <f t="shared" si="51"/>
        <v>0</v>
      </c>
      <c r="AC121" s="149">
        <f t="shared" si="52"/>
        <v>0</v>
      </c>
      <c r="AD121" s="149">
        <f t="shared" si="53"/>
        <v>0</v>
      </c>
      <c r="AE121" s="149">
        <f t="shared" si="54"/>
        <v>0</v>
      </c>
      <c r="AF121" s="215">
        <f t="shared" si="55"/>
        <v>-0.11161649185584754</v>
      </c>
      <c r="AG121" s="215">
        <f t="shared" si="56"/>
        <v>-0.35989250027826358</v>
      </c>
      <c r="AH121" s="215">
        <f t="shared" si="57"/>
        <v>3.4974065047617562</v>
      </c>
      <c r="AJ121" s="366"/>
    </row>
    <row r="122" spans="1:36" s="8" customFormat="1" x14ac:dyDescent="1.25">
      <c r="A122" s="209">
        <v>60</v>
      </c>
      <c r="B122" s="68">
        <v>10753</v>
      </c>
      <c r="C122" s="209">
        <v>60</v>
      </c>
      <c r="D122" s="19">
        <v>116</v>
      </c>
      <c r="E122" s="69" t="s">
        <v>517</v>
      </c>
      <c r="F122" s="20" t="s">
        <v>348</v>
      </c>
      <c r="G122" s="20" t="s">
        <v>229</v>
      </c>
      <c r="H122" s="21" t="s">
        <v>24</v>
      </c>
      <c r="I122" s="18">
        <v>436671.95871600002</v>
      </c>
      <c r="J122" s="18">
        <v>1128985.437566</v>
      </c>
      <c r="K122" s="18" t="s">
        <v>126</v>
      </c>
      <c r="L122" s="169">
        <v>129.26666666666665</v>
      </c>
      <c r="M122" s="56">
        <v>34363</v>
      </c>
      <c r="N122" s="55">
        <v>100000</v>
      </c>
      <c r="O122" s="56">
        <v>32854682</v>
      </c>
      <c r="P122" s="210">
        <v>-12.3</v>
      </c>
      <c r="Q122" s="210">
        <v>-26.55</v>
      </c>
      <c r="R122" s="210">
        <v>329.98</v>
      </c>
      <c r="S122" s="211">
        <v>843</v>
      </c>
      <c r="T122" s="211">
        <v>78</v>
      </c>
      <c r="U122" s="211">
        <v>7</v>
      </c>
      <c r="V122" s="211">
        <v>22</v>
      </c>
      <c r="W122" s="18">
        <f t="shared" si="47"/>
        <v>850</v>
      </c>
      <c r="X122" s="84">
        <f t="shared" si="48"/>
        <v>0.17397348833902035</v>
      </c>
      <c r="Y122" s="85">
        <f t="shared" si="49"/>
        <v>2.8734256552119711E-2</v>
      </c>
      <c r="Z122" s="86">
        <v>10753</v>
      </c>
      <c r="AA122" s="77">
        <f t="shared" si="50"/>
        <v>0</v>
      </c>
      <c r="AB122" s="77">
        <f t="shared" si="51"/>
        <v>0</v>
      </c>
      <c r="AC122" s="149">
        <f t="shared" si="52"/>
        <v>0</v>
      </c>
      <c r="AD122" s="149">
        <f t="shared" si="53"/>
        <v>0</v>
      </c>
      <c r="AE122" s="149">
        <f t="shared" si="54"/>
        <v>0</v>
      </c>
      <c r="AF122" s="215">
        <f t="shared" si="55"/>
        <v>-2.7434280853460901E-2</v>
      </c>
      <c r="AG122" s="215">
        <f t="shared" si="56"/>
        <v>-5.9217898915397305E-2</v>
      </c>
      <c r="AH122" s="215">
        <f t="shared" si="57"/>
        <v>0.73599707284756322</v>
      </c>
      <c r="AJ122" s="366"/>
    </row>
    <row r="123" spans="1:36" s="5" customFormat="1" x14ac:dyDescent="1.25">
      <c r="A123" s="83">
        <v>45</v>
      </c>
      <c r="B123" s="68">
        <v>10782</v>
      </c>
      <c r="C123" s="83">
        <v>45</v>
      </c>
      <c r="D123" s="16">
        <v>117</v>
      </c>
      <c r="E123" s="68" t="s">
        <v>518</v>
      </c>
      <c r="F123" s="10" t="s">
        <v>18</v>
      </c>
      <c r="G123" s="10" t="s">
        <v>229</v>
      </c>
      <c r="H123" s="11" t="s">
        <v>24</v>
      </c>
      <c r="I123" s="12">
        <v>460272.94515500002</v>
      </c>
      <c r="J123" s="12">
        <v>2206690.9063980002</v>
      </c>
      <c r="K123" s="12" t="s">
        <v>127</v>
      </c>
      <c r="L123" s="168">
        <v>128.66666666666669</v>
      </c>
      <c r="M123" s="54">
        <v>41833</v>
      </c>
      <c r="N123" s="54">
        <v>50000</v>
      </c>
      <c r="O123" s="54">
        <v>52750003</v>
      </c>
      <c r="P123" s="200">
        <v>-10.99</v>
      </c>
      <c r="Q123" s="200">
        <v>-19.79</v>
      </c>
      <c r="R123" s="200">
        <v>371.13</v>
      </c>
      <c r="S123" s="53">
        <v>857</v>
      </c>
      <c r="T123" s="53">
        <v>46</v>
      </c>
      <c r="U123" s="53">
        <v>12</v>
      </c>
      <c r="V123" s="53">
        <v>54</v>
      </c>
      <c r="W123" s="12">
        <f t="shared" si="47"/>
        <v>869</v>
      </c>
      <c r="X123" s="84">
        <f t="shared" si="48"/>
        <v>0.20053928665536067</v>
      </c>
      <c r="Y123" s="85">
        <f t="shared" si="49"/>
        <v>3.3121985232055486E-2</v>
      </c>
      <c r="Z123" s="86">
        <v>10782</v>
      </c>
      <c r="AA123" s="77">
        <f t="shared" si="50"/>
        <v>0</v>
      </c>
      <c r="AB123" s="77">
        <f t="shared" si="51"/>
        <v>0</v>
      </c>
      <c r="AC123" s="149">
        <f t="shared" si="52"/>
        <v>0</v>
      </c>
      <c r="AD123" s="149">
        <f t="shared" si="53"/>
        <v>0</v>
      </c>
      <c r="AE123" s="149">
        <f t="shared" si="54"/>
        <v>0</v>
      </c>
      <c r="AF123" s="215">
        <f t="shared" si="55"/>
        <v>-4.79114513117916E-2</v>
      </c>
      <c r="AG123" s="215">
        <f t="shared" si="56"/>
        <v>-8.6275488758904062E-2</v>
      </c>
      <c r="AH123" s="215">
        <f t="shared" si="57"/>
        <v>1.6179596838348695</v>
      </c>
      <c r="AJ123" s="366"/>
    </row>
    <row r="124" spans="1:36" s="8" customFormat="1" x14ac:dyDescent="1.25">
      <c r="A124" s="209">
        <v>33</v>
      </c>
      <c r="B124" s="68">
        <v>10764</v>
      </c>
      <c r="C124" s="209">
        <v>33</v>
      </c>
      <c r="D124" s="19">
        <v>118</v>
      </c>
      <c r="E124" s="69" t="s">
        <v>519</v>
      </c>
      <c r="F124" s="20" t="s">
        <v>215</v>
      </c>
      <c r="G124" s="20" t="s">
        <v>229</v>
      </c>
      <c r="H124" s="21" t="s">
        <v>24</v>
      </c>
      <c r="I124" s="18">
        <v>722285.73456000001</v>
      </c>
      <c r="J124" s="18">
        <v>1479447.224745</v>
      </c>
      <c r="K124" s="18" t="s">
        <v>99</v>
      </c>
      <c r="L124" s="169">
        <v>128.4</v>
      </c>
      <c r="M124" s="56">
        <v>36505</v>
      </c>
      <c r="N124" s="55">
        <v>100000</v>
      </c>
      <c r="O124" s="56">
        <v>40527249</v>
      </c>
      <c r="P124" s="210">
        <v>-12.3</v>
      </c>
      <c r="Q124" s="210">
        <v>-24.56</v>
      </c>
      <c r="R124" s="210">
        <v>307.79000000000002</v>
      </c>
      <c r="S124" s="211">
        <v>122</v>
      </c>
      <c r="T124" s="211">
        <v>9</v>
      </c>
      <c r="U124" s="211">
        <v>7</v>
      </c>
      <c r="V124" s="211">
        <v>91</v>
      </c>
      <c r="W124" s="18">
        <f t="shared" si="47"/>
        <v>129</v>
      </c>
      <c r="X124" s="84">
        <f t="shared" si="48"/>
        <v>2.6305230744701289E-2</v>
      </c>
      <c r="Y124" s="85">
        <f t="shared" si="49"/>
        <v>4.3446921487716268E-3</v>
      </c>
      <c r="Z124" s="86">
        <v>10764</v>
      </c>
      <c r="AA124" s="77">
        <f t="shared" si="50"/>
        <v>0</v>
      </c>
      <c r="AB124" s="77">
        <f t="shared" si="51"/>
        <v>0</v>
      </c>
      <c r="AC124" s="149">
        <f t="shared" si="52"/>
        <v>0</v>
      </c>
      <c r="AD124" s="149">
        <f t="shared" si="53"/>
        <v>0</v>
      </c>
      <c r="AE124" s="149">
        <f t="shared" si="54"/>
        <v>0</v>
      </c>
      <c r="AF124" s="215">
        <f t="shared" si="55"/>
        <v>-3.5950482017758432E-2</v>
      </c>
      <c r="AG124" s="215">
        <f t="shared" si="56"/>
        <v>-7.1784051898873741E-2</v>
      </c>
      <c r="AH124" s="215">
        <f t="shared" si="57"/>
        <v>0.89960966343462345</v>
      </c>
      <c r="AJ124" s="366"/>
    </row>
    <row r="125" spans="1:36" s="5" customFormat="1" x14ac:dyDescent="1.25">
      <c r="A125" s="83">
        <v>49</v>
      </c>
      <c r="B125" s="68">
        <v>10771</v>
      </c>
      <c r="C125" s="83">
        <v>49</v>
      </c>
      <c r="D125" s="16">
        <v>119</v>
      </c>
      <c r="E125" s="68" t="s">
        <v>520</v>
      </c>
      <c r="F125" s="10" t="s">
        <v>35</v>
      </c>
      <c r="G125" s="10" t="s">
        <v>229</v>
      </c>
      <c r="H125" s="11" t="s">
        <v>24</v>
      </c>
      <c r="I125" s="12">
        <v>174807.125902</v>
      </c>
      <c r="J125" s="12">
        <v>1203376.2872009999</v>
      </c>
      <c r="K125" s="12" t="s">
        <v>75</v>
      </c>
      <c r="L125" s="168">
        <v>128.33333333333331</v>
      </c>
      <c r="M125" s="54">
        <v>16232</v>
      </c>
      <c r="N125" s="54">
        <v>50000</v>
      </c>
      <c r="O125" s="54">
        <v>74136045</v>
      </c>
      <c r="P125" s="200">
        <v>-11.33</v>
      </c>
      <c r="Q125" s="200">
        <v>-25.55</v>
      </c>
      <c r="R125" s="200">
        <v>294.37</v>
      </c>
      <c r="S125" s="53">
        <v>147</v>
      </c>
      <c r="T125" s="53">
        <v>18</v>
      </c>
      <c r="U125" s="53">
        <v>4</v>
      </c>
      <c r="V125" s="53">
        <v>82</v>
      </c>
      <c r="W125" s="12">
        <f t="shared" si="47"/>
        <v>151</v>
      </c>
      <c r="X125" s="84">
        <f t="shared" si="48"/>
        <v>4.2793132972999907E-2</v>
      </c>
      <c r="Y125" s="85">
        <f t="shared" si="49"/>
        <v>7.067909445598904E-3</v>
      </c>
      <c r="Z125" s="86">
        <v>10771</v>
      </c>
      <c r="AA125" s="77">
        <f t="shared" si="50"/>
        <v>0</v>
      </c>
      <c r="AB125" s="77">
        <f t="shared" si="51"/>
        <v>0</v>
      </c>
      <c r="AC125" s="149">
        <f t="shared" si="52"/>
        <v>0</v>
      </c>
      <c r="AD125" s="149">
        <f t="shared" si="53"/>
        <v>0</v>
      </c>
      <c r="AE125" s="149">
        <f t="shared" si="54"/>
        <v>0</v>
      </c>
      <c r="AF125" s="215">
        <f t="shared" si="55"/>
        <v>-2.6935899810227166E-2</v>
      </c>
      <c r="AG125" s="215">
        <f t="shared" si="56"/>
        <v>-6.0742474858897097E-2</v>
      </c>
      <c r="AH125" s="215">
        <f t="shared" si="57"/>
        <v>0.69983414184788795</v>
      </c>
      <c r="AJ125" s="366"/>
    </row>
    <row r="126" spans="1:36" s="8" customFormat="1" x14ac:dyDescent="1.25">
      <c r="A126" s="209">
        <v>51</v>
      </c>
      <c r="B126" s="68">
        <v>10781</v>
      </c>
      <c r="C126" s="209">
        <v>51</v>
      </c>
      <c r="D126" s="19">
        <v>120</v>
      </c>
      <c r="E126" s="69" t="s">
        <v>521</v>
      </c>
      <c r="F126" s="20" t="s">
        <v>37</v>
      </c>
      <c r="G126" s="20" t="s">
        <v>229</v>
      </c>
      <c r="H126" s="21" t="s">
        <v>24</v>
      </c>
      <c r="I126" s="18">
        <v>2876994.8205180001</v>
      </c>
      <c r="J126" s="18">
        <v>9262297.8684609998</v>
      </c>
      <c r="K126" s="18" t="s">
        <v>129</v>
      </c>
      <c r="L126" s="169">
        <v>124.6</v>
      </c>
      <c r="M126" s="56">
        <v>131549</v>
      </c>
      <c r="N126" s="55">
        <v>400000</v>
      </c>
      <c r="O126" s="56">
        <v>70409489</v>
      </c>
      <c r="P126" s="210">
        <v>-10.92</v>
      </c>
      <c r="Q126" s="210">
        <v>-24.82</v>
      </c>
      <c r="R126" s="210">
        <v>359.83</v>
      </c>
      <c r="S126" s="211">
        <v>3947</v>
      </c>
      <c r="T126" s="211">
        <v>61</v>
      </c>
      <c r="U126" s="211">
        <v>10</v>
      </c>
      <c r="V126" s="211">
        <v>39</v>
      </c>
      <c r="W126" s="18">
        <f t="shared" si="47"/>
        <v>3957</v>
      </c>
      <c r="X126" s="84">
        <f t="shared" si="48"/>
        <v>1.1162171919822608</v>
      </c>
      <c r="Y126" s="85">
        <f t="shared" si="49"/>
        <v>0.18435953356182239</v>
      </c>
      <c r="Z126" s="86">
        <v>10781</v>
      </c>
      <c r="AA126" s="77">
        <f t="shared" si="50"/>
        <v>0</v>
      </c>
      <c r="AB126" s="77">
        <f t="shared" si="51"/>
        <v>0</v>
      </c>
      <c r="AC126" s="149">
        <f t="shared" si="52"/>
        <v>0</v>
      </c>
      <c r="AD126" s="149">
        <f t="shared" si="53"/>
        <v>0</v>
      </c>
      <c r="AE126" s="149">
        <f t="shared" si="54"/>
        <v>0</v>
      </c>
      <c r="AF126" s="215">
        <f t="shared" si="55"/>
        <v>-0.19982117600731616</v>
      </c>
      <c r="AG126" s="215">
        <f t="shared" si="56"/>
        <v>-0.4541723066393395</v>
      </c>
      <c r="AH126" s="215">
        <f t="shared" si="57"/>
        <v>6.5844005277209314</v>
      </c>
      <c r="AJ126" s="366"/>
    </row>
    <row r="127" spans="1:36" s="5" customFormat="1" x14ac:dyDescent="1.25">
      <c r="A127" s="83">
        <v>43</v>
      </c>
      <c r="B127" s="68">
        <v>10789</v>
      </c>
      <c r="C127" s="83">
        <v>43</v>
      </c>
      <c r="D127" s="16">
        <v>121</v>
      </c>
      <c r="E127" s="68" t="s">
        <v>522</v>
      </c>
      <c r="F127" s="10" t="s">
        <v>597</v>
      </c>
      <c r="G127" s="10" t="s">
        <v>229</v>
      </c>
      <c r="H127" s="11" t="s">
        <v>24</v>
      </c>
      <c r="I127" s="12">
        <v>1433785.5007839999</v>
      </c>
      <c r="J127" s="12">
        <v>1180080.8427639999</v>
      </c>
      <c r="K127" s="12" t="s">
        <v>131</v>
      </c>
      <c r="L127" s="168">
        <v>123.3</v>
      </c>
      <c r="M127" s="54">
        <v>14932</v>
      </c>
      <c r="N127" s="54">
        <v>200000</v>
      </c>
      <c r="O127" s="54">
        <v>79030327</v>
      </c>
      <c r="P127" s="200">
        <v>-9.6199999999999992</v>
      </c>
      <c r="Q127" s="200">
        <v>-13.82</v>
      </c>
      <c r="R127" s="200">
        <v>260.11</v>
      </c>
      <c r="S127" s="53">
        <v>216</v>
      </c>
      <c r="T127" s="53">
        <v>63</v>
      </c>
      <c r="U127" s="53">
        <v>7</v>
      </c>
      <c r="V127" s="53">
        <v>37</v>
      </c>
      <c r="W127" s="12">
        <f t="shared" si="47"/>
        <v>223</v>
      </c>
      <c r="X127" s="84">
        <f t="shared" si="48"/>
        <v>0.14687654174457868</v>
      </c>
      <c r="Y127" s="85">
        <f t="shared" si="49"/>
        <v>2.4258800994739017E-2</v>
      </c>
      <c r="Z127" s="86">
        <v>10789</v>
      </c>
      <c r="AA127" s="77">
        <f t="shared" si="50"/>
        <v>0</v>
      </c>
      <c r="AB127" s="77">
        <f t="shared" si="51"/>
        <v>0</v>
      </c>
      <c r="AC127" s="149">
        <f t="shared" si="52"/>
        <v>0</v>
      </c>
      <c r="AD127" s="149">
        <f t="shared" si="53"/>
        <v>0</v>
      </c>
      <c r="AE127" s="149">
        <f t="shared" si="54"/>
        <v>0</v>
      </c>
      <c r="AF127" s="215">
        <f t="shared" si="55"/>
        <v>-2.2427814787029314E-2</v>
      </c>
      <c r="AG127" s="215">
        <f t="shared" si="56"/>
        <v>-3.2219584236667896E-2</v>
      </c>
      <c r="AH127" s="215">
        <f t="shared" si="57"/>
        <v>0.60641360751083118</v>
      </c>
      <c r="AJ127" s="366"/>
    </row>
    <row r="128" spans="1:36" s="8" customFormat="1" x14ac:dyDescent="1.25">
      <c r="A128" s="209">
        <v>54</v>
      </c>
      <c r="B128" s="68">
        <v>10787</v>
      </c>
      <c r="C128" s="209">
        <v>54</v>
      </c>
      <c r="D128" s="19">
        <v>122</v>
      </c>
      <c r="E128" s="69" t="s">
        <v>523</v>
      </c>
      <c r="F128" s="20" t="s">
        <v>292</v>
      </c>
      <c r="G128" s="20" t="s">
        <v>229</v>
      </c>
      <c r="H128" s="21" t="s">
        <v>24</v>
      </c>
      <c r="I128" s="18">
        <v>787351.47187200002</v>
      </c>
      <c r="J128" s="18">
        <v>12179199</v>
      </c>
      <c r="K128" s="18" t="s">
        <v>132</v>
      </c>
      <c r="L128" s="169">
        <v>121.36666666666666</v>
      </c>
      <c r="M128" s="56">
        <v>14058943</v>
      </c>
      <c r="N128" s="55">
        <v>20000000</v>
      </c>
      <c r="O128" s="56">
        <v>866297</v>
      </c>
      <c r="P128" s="210">
        <v>-13.26</v>
      </c>
      <c r="Q128" s="210">
        <v>-30.1</v>
      </c>
      <c r="R128" s="210">
        <v>442.67</v>
      </c>
      <c r="S128" s="211">
        <v>6885</v>
      </c>
      <c r="T128" s="211">
        <v>54</v>
      </c>
      <c r="U128" s="211">
        <v>24</v>
      </c>
      <c r="V128" s="211">
        <v>46</v>
      </c>
      <c r="W128" s="18">
        <f t="shared" si="47"/>
        <v>6909</v>
      </c>
      <c r="X128" s="84">
        <f t="shared" si="48"/>
        <v>1.2993095040717895</v>
      </c>
      <c r="Y128" s="85">
        <f t="shared" si="49"/>
        <v>0.21459989672594537</v>
      </c>
      <c r="Z128" s="86">
        <v>10787</v>
      </c>
      <c r="AA128" s="77">
        <f t="shared" si="50"/>
        <v>0</v>
      </c>
      <c r="AB128" s="77">
        <f t="shared" si="51"/>
        <v>0</v>
      </c>
      <c r="AC128" s="149">
        <f t="shared" si="52"/>
        <v>0</v>
      </c>
      <c r="AD128" s="149">
        <f t="shared" si="53"/>
        <v>0</v>
      </c>
      <c r="AE128" s="149">
        <f t="shared" si="54"/>
        <v>0</v>
      </c>
      <c r="AF128" s="215">
        <f t="shared" si="55"/>
        <v>-0.31905266711096164</v>
      </c>
      <c r="AG128" s="215">
        <f t="shared" si="56"/>
        <v>-0.72424474208446055</v>
      </c>
      <c r="AH128" s="215">
        <f t="shared" si="57"/>
        <v>10.651209966064057</v>
      </c>
      <c r="AJ128" s="366"/>
    </row>
    <row r="129" spans="1:36" s="5" customFormat="1" x14ac:dyDescent="1.25">
      <c r="A129" s="83">
        <v>46</v>
      </c>
      <c r="B129" s="68">
        <v>10801</v>
      </c>
      <c r="C129" s="83">
        <v>46</v>
      </c>
      <c r="D129" s="16">
        <v>123</v>
      </c>
      <c r="E129" s="68" t="s">
        <v>524</v>
      </c>
      <c r="F129" s="10" t="s">
        <v>38</v>
      </c>
      <c r="G129" s="10" t="s">
        <v>229</v>
      </c>
      <c r="H129" s="11" t="s">
        <v>24</v>
      </c>
      <c r="I129" s="12">
        <v>291788.74998399999</v>
      </c>
      <c r="J129" s="12">
        <v>1233261.1583370001</v>
      </c>
      <c r="K129" s="12" t="s">
        <v>133</v>
      </c>
      <c r="L129" s="168">
        <v>119.73333333333333</v>
      </c>
      <c r="M129" s="54">
        <v>209360</v>
      </c>
      <c r="N129" s="54">
        <v>500000</v>
      </c>
      <c r="O129" s="54">
        <v>5890624</v>
      </c>
      <c r="P129" s="200">
        <v>-17.940000000000001</v>
      </c>
      <c r="Q129" s="200">
        <v>-28.54</v>
      </c>
      <c r="R129" s="200">
        <v>311.06</v>
      </c>
      <c r="S129" s="53">
        <v>604</v>
      </c>
      <c r="T129" s="53">
        <v>39</v>
      </c>
      <c r="U129" s="53">
        <v>8</v>
      </c>
      <c r="V129" s="53">
        <v>61</v>
      </c>
      <c r="W129" s="12">
        <f t="shared" si="47"/>
        <v>612</v>
      </c>
      <c r="X129" s="84">
        <f t="shared" si="48"/>
        <v>9.5021042171930595E-2</v>
      </c>
      <c r="Y129" s="85">
        <f t="shared" si="49"/>
        <v>1.5694109658233771E-2</v>
      </c>
      <c r="Z129" s="86">
        <v>10801</v>
      </c>
      <c r="AA129" s="77">
        <f t="shared" si="50"/>
        <v>0</v>
      </c>
      <c r="AB129" s="77">
        <f t="shared" si="51"/>
        <v>0</v>
      </c>
      <c r="AC129" s="149">
        <f t="shared" si="52"/>
        <v>0</v>
      </c>
      <c r="AD129" s="149">
        <f t="shared" si="53"/>
        <v>0</v>
      </c>
      <c r="AE129" s="149">
        <f t="shared" si="54"/>
        <v>0</v>
      </c>
      <c r="AF129" s="215">
        <f t="shared" si="55"/>
        <v>-4.3709679399088069E-2</v>
      </c>
      <c r="AG129" s="215">
        <f t="shared" si="56"/>
        <v>-6.9535911374023041E-2</v>
      </c>
      <c r="AH129" s="215">
        <f t="shared" si="57"/>
        <v>0.75787808661540335</v>
      </c>
      <c r="AJ129" s="366"/>
    </row>
    <row r="130" spans="1:36" s="8" customFormat="1" x14ac:dyDescent="1.25">
      <c r="A130" s="209">
        <v>61</v>
      </c>
      <c r="B130" s="68">
        <v>10825</v>
      </c>
      <c r="C130" s="209">
        <v>61</v>
      </c>
      <c r="D130" s="19">
        <v>124</v>
      </c>
      <c r="E130" s="69" t="s">
        <v>525</v>
      </c>
      <c r="F130" s="20" t="s">
        <v>611</v>
      </c>
      <c r="G130" s="20" t="s">
        <v>229</v>
      </c>
      <c r="H130" s="21" t="s">
        <v>24</v>
      </c>
      <c r="I130" s="18">
        <v>137914.406387</v>
      </c>
      <c r="J130" s="18">
        <v>315840.31771600002</v>
      </c>
      <c r="K130" s="18" t="s">
        <v>134</v>
      </c>
      <c r="L130" s="169">
        <v>117.66666666666667</v>
      </c>
      <c r="M130" s="56">
        <v>512410</v>
      </c>
      <c r="N130" s="55">
        <v>15000000</v>
      </c>
      <c r="O130" s="56">
        <v>616382</v>
      </c>
      <c r="P130" s="210">
        <v>-11.8</v>
      </c>
      <c r="Q130" s="210">
        <v>-28.08</v>
      </c>
      <c r="R130" s="210">
        <v>239.29</v>
      </c>
      <c r="S130" s="211">
        <v>45</v>
      </c>
      <c r="T130" s="211">
        <v>24</v>
      </c>
      <c r="U130" s="211">
        <v>6</v>
      </c>
      <c r="V130" s="211">
        <v>76</v>
      </c>
      <c r="W130" s="18">
        <f t="shared" si="47"/>
        <v>51</v>
      </c>
      <c r="X130" s="84">
        <f t="shared" si="48"/>
        <v>1.4975417479423634E-2</v>
      </c>
      <c r="Y130" s="85">
        <f t="shared" si="49"/>
        <v>2.4734084022636875E-3</v>
      </c>
      <c r="Z130" s="86">
        <v>10825</v>
      </c>
      <c r="AA130" s="77">
        <f t="shared" si="50"/>
        <v>0</v>
      </c>
      <c r="AB130" s="77">
        <f t="shared" si="51"/>
        <v>0</v>
      </c>
      <c r="AC130" s="149">
        <f t="shared" si="52"/>
        <v>0</v>
      </c>
      <c r="AD130" s="149">
        <f t="shared" si="53"/>
        <v>0</v>
      </c>
      <c r="AE130" s="149">
        <f t="shared" si="54"/>
        <v>0</v>
      </c>
      <c r="AF130" s="215">
        <f t="shared" si="55"/>
        <v>-7.3629135940499546E-3</v>
      </c>
      <c r="AG130" s="215">
        <f t="shared" si="56"/>
        <v>-1.7521238450925652E-2</v>
      </c>
      <c r="AH130" s="215">
        <f t="shared" si="57"/>
        <v>0.14931115202713674</v>
      </c>
      <c r="AJ130" s="366"/>
    </row>
    <row r="131" spans="1:36" s="5" customFormat="1" x14ac:dyDescent="1.25">
      <c r="A131" s="83">
        <v>38</v>
      </c>
      <c r="B131" s="68">
        <v>10830</v>
      </c>
      <c r="C131" s="83">
        <v>38</v>
      </c>
      <c r="D131" s="16">
        <v>125</v>
      </c>
      <c r="E131" s="68" t="s">
        <v>526</v>
      </c>
      <c r="F131" s="10" t="s">
        <v>390</v>
      </c>
      <c r="G131" s="10" t="s">
        <v>229</v>
      </c>
      <c r="H131" s="11" t="s">
        <v>24</v>
      </c>
      <c r="I131" s="12">
        <v>485104.52480100002</v>
      </c>
      <c r="J131" s="12">
        <v>2379905.399677</v>
      </c>
      <c r="K131" s="12" t="s">
        <v>135</v>
      </c>
      <c r="L131" s="168">
        <v>116.83333333333333</v>
      </c>
      <c r="M131" s="54">
        <v>30351</v>
      </c>
      <c r="N131" s="54">
        <v>100000</v>
      </c>
      <c r="O131" s="54">
        <v>78412750</v>
      </c>
      <c r="P131" s="200">
        <v>-12.47</v>
      </c>
      <c r="Q131" s="200">
        <v>-15.78</v>
      </c>
      <c r="R131" s="200">
        <v>307.54000000000002</v>
      </c>
      <c r="S131" s="53">
        <v>2509</v>
      </c>
      <c r="T131" s="53">
        <v>93</v>
      </c>
      <c r="U131" s="53">
        <v>5</v>
      </c>
      <c r="V131" s="53">
        <v>7</v>
      </c>
      <c r="W131" s="12">
        <f t="shared" si="47"/>
        <v>2514</v>
      </c>
      <c r="X131" s="84">
        <f t="shared" si="48"/>
        <v>0.4372630418759933</v>
      </c>
      <c r="Y131" s="85">
        <f t="shared" si="49"/>
        <v>7.2220362688485515E-2</v>
      </c>
      <c r="Z131" s="86">
        <v>10830</v>
      </c>
      <c r="AA131" s="77">
        <f t="shared" si="50"/>
        <v>0</v>
      </c>
      <c r="AB131" s="77">
        <f t="shared" si="51"/>
        <v>0</v>
      </c>
      <c r="AC131" s="149">
        <f t="shared" si="52"/>
        <v>0</v>
      </c>
      <c r="AD131" s="149">
        <f t="shared" si="53"/>
        <v>0</v>
      </c>
      <c r="AE131" s="149">
        <f t="shared" si="54"/>
        <v>0</v>
      </c>
      <c r="AF131" s="215">
        <f t="shared" si="55"/>
        <v>-5.8630861636490714E-2</v>
      </c>
      <c r="AG131" s="215">
        <f t="shared" si="56"/>
        <v>-7.4193664524765307E-2</v>
      </c>
      <c r="AH131" s="215">
        <f t="shared" si="57"/>
        <v>1.4459771601993869</v>
      </c>
      <c r="AJ131" s="366"/>
    </row>
    <row r="132" spans="1:36" s="8" customFormat="1" x14ac:dyDescent="1.25">
      <c r="A132" s="209">
        <v>18</v>
      </c>
      <c r="B132" s="68">
        <v>10835</v>
      </c>
      <c r="C132" s="209">
        <v>18</v>
      </c>
      <c r="D132" s="19">
        <v>126</v>
      </c>
      <c r="E132" s="69" t="s">
        <v>527</v>
      </c>
      <c r="F132" s="20" t="s">
        <v>15</v>
      </c>
      <c r="G132" s="20" t="s">
        <v>229</v>
      </c>
      <c r="H132" s="21"/>
      <c r="I132" s="18">
        <v>420798.53274699999</v>
      </c>
      <c r="J132" s="18">
        <v>2593985.9337439998</v>
      </c>
      <c r="K132" s="18" t="s">
        <v>115</v>
      </c>
      <c r="L132" s="169">
        <v>116.23333333333333</v>
      </c>
      <c r="M132" s="56">
        <v>77109</v>
      </c>
      <c r="N132" s="55">
        <v>500000</v>
      </c>
      <c r="O132" s="56">
        <v>33640508</v>
      </c>
      <c r="P132" s="210">
        <v>-13.22</v>
      </c>
      <c r="Q132" s="210">
        <v>-25.82</v>
      </c>
      <c r="R132" s="210">
        <v>330.91</v>
      </c>
      <c r="S132" s="211">
        <v>437</v>
      </c>
      <c r="T132" s="211">
        <v>45</v>
      </c>
      <c r="U132" s="211">
        <v>5</v>
      </c>
      <c r="V132" s="211">
        <v>55</v>
      </c>
      <c r="W132" s="18">
        <f t="shared" si="47"/>
        <v>442</v>
      </c>
      <c r="X132" s="84">
        <f t="shared" si="48"/>
        <v>0.23061112756964519</v>
      </c>
      <c r="Y132" s="85">
        <f t="shared" si="49"/>
        <v>3.8088787933290832E-2</v>
      </c>
      <c r="Z132" s="86">
        <v>10835</v>
      </c>
      <c r="AA132" s="77">
        <f t="shared" si="50"/>
        <v>0</v>
      </c>
      <c r="AB132" s="77">
        <f t="shared" si="51"/>
        <v>0</v>
      </c>
      <c r="AC132" s="149">
        <f t="shared" si="52"/>
        <v>0</v>
      </c>
      <c r="AD132" s="149">
        <f t="shared" si="53"/>
        <v>0</v>
      </c>
      <c r="AE132" s="149">
        <f t="shared" si="54"/>
        <v>0</v>
      </c>
      <c r="AF132" s="215">
        <f t="shared" si="55"/>
        <v>-6.7748424588238002E-2</v>
      </c>
      <c r="AG132" s="215">
        <f t="shared" si="56"/>
        <v>-0.13231954030773865</v>
      </c>
      <c r="AH132" s="215">
        <f t="shared" si="57"/>
        <v>1.6958117383126956</v>
      </c>
      <c r="AJ132" s="366"/>
    </row>
    <row r="133" spans="1:36" s="5" customFormat="1" x14ac:dyDescent="1.25">
      <c r="A133" s="83">
        <v>4</v>
      </c>
      <c r="B133" s="68">
        <v>10843</v>
      </c>
      <c r="C133" s="83">
        <v>4</v>
      </c>
      <c r="D133" s="16">
        <v>127</v>
      </c>
      <c r="E133" s="68" t="s">
        <v>528</v>
      </c>
      <c r="F133" s="10" t="s">
        <v>19</v>
      </c>
      <c r="G133" s="10" t="s">
        <v>229</v>
      </c>
      <c r="H133" s="11" t="s">
        <v>24</v>
      </c>
      <c r="I133" s="12">
        <v>744959.24018199998</v>
      </c>
      <c r="J133" s="12">
        <v>2380496.6860819999</v>
      </c>
      <c r="K133" s="12" t="s">
        <v>136</v>
      </c>
      <c r="L133" s="168">
        <v>115.13333333333334</v>
      </c>
      <c r="M133" s="54">
        <v>80704</v>
      </c>
      <c r="N133" s="54">
        <v>500000</v>
      </c>
      <c r="O133" s="54">
        <v>29496638</v>
      </c>
      <c r="P133" s="200">
        <v>-12.53</v>
      </c>
      <c r="Q133" s="200">
        <v>-20.149999999999999</v>
      </c>
      <c r="R133" s="200">
        <v>338.39</v>
      </c>
      <c r="S133" s="53">
        <v>945</v>
      </c>
      <c r="T133" s="53">
        <v>41</v>
      </c>
      <c r="U133" s="53">
        <v>8</v>
      </c>
      <c r="V133" s="53">
        <v>59</v>
      </c>
      <c r="W133" s="12">
        <f t="shared" si="47"/>
        <v>953</v>
      </c>
      <c r="X133" s="84">
        <f t="shared" si="48"/>
        <v>0.19281977276135503</v>
      </c>
      <c r="Y133" s="85">
        <f t="shared" si="49"/>
        <v>3.1846995032078794E-2</v>
      </c>
      <c r="Z133" s="86">
        <v>10843</v>
      </c>
      <c r="AA133" s="77">
        <f t="shared" si="50"/>
        <v>0</v>
      </c>
      <c r="AB133" s="77">
        <f t="shared" si="51"/>
        <v>0</v>
      </c>
      <c r="AC133" s="149">
        <f t="shared" si="52"/>
        <v>0</v>
      </c>
      <c r="AD133" s="149">
        <f t="shared" si="53"/>
        <v>0</v>
      </c>
      <c r="AE133" s="149">
        <f t="shared" si="54"/>
        <v>0</v>
      </c>
      <c r="AF133" s="215">
        <f t="shared" si="55"/>
        <v>-5.8927603724384832E-2</v>
      </c>
      <c r="AG133" s="215">
        <f t="shared" si="56"/>
        <v>-9.4763863930275694E-2</v>
      </c>
      <c r="AH133" s="215">
        <f t="shared" si="57"/>
        <v>1.5914215342613396</v>
      </c>
      <c r="AJ133" s="366"/>
    </row>
    <row r="134" spans="1:36" s="8" customFormat="1" x14ac:dyDescent="1.25">
      <c r="A134" s="209">
        <v>9</v>
      </c>
      <c r="B134" s="68">
        <v>10851</v>
      </c>
      <c r="C134" s="209">
        <v>9</v>
      </c>
      <c r="D134" s="19">
        <v>128</v>
      </c>
      <c r="E134" s="69" t="s">
        <v>529</v>
      </c>
      <c r="F134" s="20" t="s">
        <v>288</v>
      </c>
      <c r="G134" s="20" t="s">
        <v>229</v>
      </c>
      <c r="H134" s="21" t="s">
        <v>22</v>
      </c>
      <c r="I134" s="18">
        <v>12571043.928719999</v>
      </c>
      <c r="J134" s="18">
        <v>24313038.410517</v>
      </c>
      <c r="K134" s="18" t="s">
        <v>110</v>
      </c>
      <c r="L134" s="169">
        <v>115.03333333333333</v>
      </c>
      <c r="M134" s="56">
        <v>44939343</v>
      </c>
      <c r="N134" s="55">
        <v>300000000</v>
      </c>
      <c r="O134" s="56">
        <v>541019</v>
      </c>
      <c r="P134" s="210">
        <v>-9.98</v>
      </c>
      <c r="Q134" s="210">
        <v>-14.94</v>
      </c>
      <c r="R134" s="210">
        <v>263.17</v>
      </c>
      <c r="S134" s="211">
        <v>12053</v>
      </c>
      <c r="T134" s="211">
        <v>63</v>
      </c>
      <c r="U134" s="211">
        <v>15</v>
      </c>
      <c r="V134" s="211">
        <v>37</v>
      </c>
      <c r="W134" s="18">
        <f t="shared" si="47"/>
        <v>12068</v>
      </c>
      <c r="X134" s="84">
        <f t="shared" si="48"/>
        <v>3.0260765802076488</v>
      </c>
      <c r="Y134" s="85">
        <f t="shared" si="49"/>
        <v>0.49980063992626883</v>
      </c>
      <c r="Z134" s="86">
        <v>10851</v>
      </c>
      <c r="AA134" s="77">
        <f t="shared" si="50"/>
        <v>0</v>
      </c>
      <c r="AB134" s="77">
        <f t="shared" si="51"/>
        <v>0</v>
      </c>
      <c r="AC134" s="149">
        <f t="shared" si="52"/>
        <v>0</v>
      </c>
      <c r="AD134" s="149">
        <f t="shared" si="53"/>
        <v>0</v>
      </c>
      <c r="AE134" s="149">
        <f t="shared" si="54"/>
        <v>0</v>
      </c>
      <c r="AF134" s="215">
        <f t="shared" si="55"/>
        <v>-0.47936895667416407</v>
      </c>
      <c r="AG134" s="215">
        <f t="shared" si="56"/>
        <v>-0.71761244616352804</v>
      </c>
      <c r="AH134" s="215">
        <f t="shared" si="57"/>
        <v>12.640834501797571</v>
      </c>
      <c r="AJ134" s="366"/>
    </row>
    <row r="135" spans="1:36" s="5" customFormat="1" x14ac:dyDescent="1.25">
      <c r="A135" s="83">
        <v>8</v>
      </c>
      <c r="B135" s="68">
        <v>10855</v>
      </c>
      <c r="C135" s="83">
        <v>8</v>
      </c>
      <c r="D135" s="16">
        <v>129</v>
      </c>
      <c r="E135" s="68" t="s">
        <v>530</v>
      </c>
      <c r="F135" s="10" t="s">
        <v>27</v>
      </c>
      <c r="G135" s="10" t="s">
        <v>229</v>
      </c>
      <c r="H135" s="11" t="s">
        <v>22</v>
      </c>
      <c r="I135" s="12">
        <v>1192464.950674</v>
      </c>
      <c r="J135" s="12">
        <v>10890145.986693</v>
      </c>
      <c r="K135" s="12" t="s">
        <v>109</v>
      </c>
      <c r="L135" s="168">
        <v>114.6</v>
      </c>
      <c r="M135" s="54">
        <v>396505</v>
      </c>
      <c r="N135" s="54">
        <v>1500000</v>
      </c>
      <c r="O135" s="54">
        <v>27465343</v>
      </c>
      <c r="P135" s="200">
        <v>-11.13</v>
      </c>
      <c r="Q135" s="200">
        <v>-28.29</v>
      </c>
      <c r="R135" s="200">
        <v>405.59</v>
      </c>
      <c r="S135" s="53">
        <v>8164</v>
      </c>
      <c r="T135" s="53">
        <v>73</v>
      </c>
      <c r="U135" s="53">
        <v>9</v>
      </c>
      <c r="V135" s="53">
        <v>27</v>
      </c>
      <c r="W135" s="12">
        <f t="shared" si="47"/>
        <v>8173</v>
      </c>
      <c r="X135" s="84">
        <f t="shared" si="48"/>
        <v>1.5705678047958249</v>
      </c>
      <c r="Y135" s="85">
        <f t="shared" si="49"/>
        <v>0.25940215757219337</v>
      </c>
      <c r="Z135" s="86">
        <v>10855</v>
      </c>
      <c r="AA135" s="77">
        <f t="shared" si="50"/>
        <v>0</v>
      </c>
      <c r="AB135" s="77">
        <f t="shared" si="51"/>
        <v>0</v>
      </c>
      <c r="AC135" s="149">
        <f t="shared" si="52"/>
        <v>0</v>
      </c>
      <c r="AD135" s="149">
        <f t="shared" si="53"/>
        <v>0</v>
      </c>
      <c r="AE135" s="149">
        <f t="shared" si="54"/>
        <v>0</v>
      </c>
      <c r="AF135" s="215">
        <f t="shared" si="55"/>
        <v>-0.23945780366270594</v>
      </c>
      <c r="AG135" s="215">
        <f t="shared" si="56"/>
        <v>-0.6086488109270396</v>
      </c>
      <c r="AH135" s="215">
        <f t="shared" si="57"/>
        <v>8.7261177527005298</v>
      </c>
      <c r="AJ135" s="366"/>
    </row>
    <row r="136" spans="1:36" s="8" customFormat="1" x14ac:dyDescent="1.25">
      <c r="A136" s="209">
        <v>64</v>
      </c>
      <c r="B136" s="68">
        <v>10864</v>
      </c>
      <c r="C136" s="209">
        <v>64</v>
      </c>
      <c r="D136" s="19">
        <v>130</v>
      </c>
      <c r="E136" s="69" t="s">
        <v>531</v>
      </c>
      <c r="F136" s="20" t="s">
        <v>173</v>
      </c>
      <c r="G136" s="20" t="s">
        <v>229</v>
      </c>
      <c r="H136" s="21" t="s">
        <v>24</v>
      </c>
      <c r="I136" s="18">
        <v>228688.45160199999</v>
      </c>
      <c r="J136" s="18">
        <v>1265535.230457</v>
      </c>
      <c r="K136" s="18" t="s">
        <v>137</v>
      </c>
      <c r="L136" s="169">
        <v>114.23333333333333</v>
      </c>
      <c r="M136" s="56">
        <v>19170</v>
      </c>
      <c r="N136" s="55">
        <v>50000</v>
      </c>
      <c r="O136" s="56">
        <v>66016443</v>
      </c>
      <c r="P136" s="210">
        <v>-7.05</v>
      </c>
      <c r="Q136" s="210">
        <v>-17.18</v>
      </c>
      <c r="R136" s="210">
        <v>434.94</v>
      </c>
      <c r="S136" s="211">
        <v>529</v>
      </c>
      <c r="T136" s="211">
        <v>92</v>
      </c>
      <c r="U136" s="211">
        <v>4</v>
      </c>
      <c r="V136" s="211">
        <v>8</v>
      </c>
      <c r="W136" s="18">
        <f t="shared" si="47"/>
        <v>533</v>
      </c>
      <c r="X136" s="84">
        <f t="shared" si="48"/>
        <v>0.23001819748950428</v>
      </c>
      <c r="Y136" s="85">
        <f t="shared" si="49"/>
        <v>3.7990856891021697E-2</v>
      </c>
      <c r="Z136" s="86">
        <v>10864</v>
      </c>
      <c r="AA136" s="77">
        <f t="shared" si="50"/>
        <v>0</v>
      </c>
      <c r="AB136" s="77">
        <f t="shared" si="51"/>
        <v>0</v>
      </c>
      <c r="AC136" s="149">
        <f t="shared" si="52"/>
        <v>0</v>
      </c>
      <c r="AD136" s="149">
        <f t="shared" si="53"/>
        <v>0</v>
      </c>
      <c r="AE136" s="149">
        <f t="shared" si="54"/>
        <v>0</v>
      </c>
      <c r="AF136" s="215">
        <f t="shared" si="55"/>
        <v>-1.7626394481532665E-2</v>
      </c>
      <c r="AG136" s="215">
        <f t="shared" si="56"/>
        <v>-4.2953398183366125E-2</v>
      </c>
      <c r="AH136" s="215">
        <f t="shared" si="57"/>
        <v>1.0874360306096196</v>
      </c>
      <c r="AJ136" s="366"/>
    </row>
    <row r="137" spans="1:36" s="5" customFormat="1" x14ac:dyDescent="1.25">
      <c r="A137" s="83">
        <v>15</v>
      </c>
      <c r="B137" s="68">
        <v>10872</v>
      </c>
      <c r="C137" s="83">
        <v>15</v>
      </c>
      <c r="D137" s="16">
        <v>131</v>
      </c>
      <c r="E137" s="68" t="s">
        <v>532</v>
      </c>
      <c r="F137" s="10" t="s">
        <v>28</v>
      </c>
      <c r="G137" s="10" t="s">
        <v>229</v>
      </c>
      <c r="H137" s="11" t="s">
        <v>22</v>
      </c>
      <c r="I137" s="12">
        <v>596406.153391</v>
      </c>
      <c r="J137" s="12">
        <v>3873744.275434</v>
      </c>
      <c r="K137" s="12" t="s">
        <v>112</v>
      </c>
      <c r="L137" s="168">
        <v>112.96666666666667</v>
      </c>
      <c r="M137" s="54">
        <v>149713</v>
      </c>
      <c r="N137" s="54">
        <v>500000</v>
      </c>
      <c r="O137" s="54">
        <v>25874468</v>
      </c>
      <c r="P137" s="200">
        <v>-9.44</v>
      </c>
      <c r="Q137" s="200">
        <v>-29.4</v>
      </c>
      <c r="R137" s="200">
        <v>306.36</v>
      </c>
      <c r="S137" s="53">
        <v>4955</v>
      </c>
      <c r="T137" s="53">
        <v>72</v>
      </c>
      <c r="U137" s="53">
        <v>8</v>
      </c>
      <c r="V137" s="53">
        <v>28</v>
      </c>
      <c r="W137" s="12">
        <f t="shared" si="47"/>
        <v>4963</v>
      </c>
      <c r="X137" s="84">
        <f t="shared" si="48"/>
        <v>0.551015191657523</v>
      </c>
      <c r="Y137" s="85">
        <f t="shared" si="49"/>
        <v>9.1008187697823525E-2</v>
      </c>
      <c r="Z137" s="86">
        <v>10872</v>
      </c>
      <c r="AA137" s="77">
        <f t="shared" si="50"/>
        <v>0</v>
      </c>
      <c r="AB137" s="77">
        <f t="shared" si="51"/>
        <v>0</v>
      </c>
      <c r="AC137" s="149">
        <f t="shared" si="52"/>
        <v>0</v>
      </c>
      <c r="AD137" s="149">
        <f t="shared" si="53"/>
        <v>0</v>
      </c>
      <c r="AE137" s="149">
        <f t="shared" si="54"/>
        <v>0</v>
      </c>
      <c r="AF137" s="215">
        <f t="shared" si="55"/>
        <v>-7.2244214017319675E-2</v>
      </c>
      <c r="AG137" s="215">
        <f t="shared" si="56"/>
        <v>-0.22499786992682189</v>
      </c>
      <c r="AH137" s="215">
        <f t="shared" si="57"/>
        <v>2.3445696405027605</v>
      </c>
      <c r="AJ137" s="366"/>
    </row>
    <row r="138" spans="1:36" s="8" customFormat="1" x14ac:dyDescent="1.25">
      <c r="A138" s="209">
        <v>12</v>
      </c>
      <c r="B138" s="68">
        <v>10869</v>
      </c>
      <c r="C138" s="209">
        <v>12</v>
      </c>
      <c r="D138" s="19">
        <v>132</v>
      </c>
      <c r="E138" s="69" t="s">
        <v>533</v>
      </c>
      <c r="F138" s="20" t="s">
        <v>43</v>
      </c>
      <c r="G138" s="20" t="s">
        <v>229</v>
      </c>
      <c r="H138" s="21" t="s">
        <v>22</v>
      </c>
      <c r="I138" s="18">
        <v>620930.44273899996</v>
      </c>
      <c r="J138" s="18">
        <v>1321404.432061</v>
      </c>
      <c r="K138" s="18" t="s">
        <v>111</v>
      </c>
      <c r="L138" s="169">
        <v>113.23333333333333</v>
      </c>
      <c r="M138" s="56">
        <v>43308</v>
      </c>
      <c r="N138" s="55">
        <v>500000</v>
      </c>
      <c r="O138" s="56">
        <v>30511786</v>
      </c>
      <c r="P138" s="210">
        <v>-5.17</v>
      </c>
      <c r="Q138" s="210">
        <v>-24.81</v>
      </c>
      <c r="R138" s="210">
        <v>296.43</v>
      </c>
      <c r="S138" s="211">
        <v>804</v>
      </c>
      <c r="T138" s="211">
        <v>61</v>
      </c>
      <c r="U138" s="211">
        <v>6</v>
      </c>
      <c r="V138" s="211">
        <v>39</v>
      </c>
      <c r="W138" s="18">
        <f t="shared" si="47"/>
        <v>810</v>
      </c>
      <c r="X138" s="84">
        <f t="shared" si="48"/>
        <v>0.15924496983091752</v>
      </c>
      <c r="Y138" s="85">
        <f t="shared" si="49"/>
        <v>2.6301627112513604E-2</v>
      </c>
      <c r="Z138" s="86">
        <v>10869</v>
      </c>
      <c r="AA138" s="77">
        <f t="shared" si="50"/>
        <v>0</v>
      </c>
      <c r="AB138" s="77">
        <f t="shared" si="51"/>
        <v>0</v>
      </c>
      <c r="AC138" s="149">
        <f t="shared" si="52"/>
        <v>0</v>
      </c>
      <c r="AD138" s="149">
        <f t="shared" si="53"/>
        <v>0</v>
      </c>
      <c r="AE138" s="149">
        <f t="shared" si="54"/>
        <v>0</v>
      </c>
      <c r="AF138" s="215">
        <f t="shared" si="55"/>
        <v>-1.349666383648924E-2</v>
      </c>
      <c r="AG138" s="215">
        <f t="shared" si="56"/>
        <v>-6.4768322975492842E-2</v>
      </c>
      <c r="AH138" s="215">
        <f t="shared" si="57"/>
        <v>0.77385223617998167</v>
      </c>
      <c r="AJ138" s="366"/>
    </row>
    <row r="139" spans="1:36" s="5" customFormat="1" x14ac:dyDescent="1.25">
      <c r="A139" s="83">
        <v>103</v>
      </c>
      <c r="B139" s="68">
        <v>10896</v>
      </c>
      <c r="C139" s="83">
        <v>103</v>
      </c>
      <c r="D139" s="16">
        <v>133</v>
      </c>
      <c r="E139" s="68" t="s">
        <v>657</v>
      </c>
      <c r="F139" s="10" t="s">
        <v>331</v>
      </c>
      <c r="G139" s="10" t="s">
        <v>229</v>
      </c>
      <c r="H139" s="11" t="s">
        <v>24</v>
      </c>
      <c r="I139" s="12">
        <v>779952.85832</v>
      </c>
      <c r="J139" s="12">
        <v>3941673.8545659999</v>
      </c>
      <c r="K139" s="12" t="s">
        <v>138</v>
      </c>
      <c r="L139" s="168">
        <v>111.13333333333334</v>
      </c>
      <c r="M139" s="54">
        <v>73572</v>
      </c>
      <c r="N139" s="54">
        <v>1000000</v>
      </c>
      <c r="O139" s="54">
        <v>53575733</v>
      </c>
      <c r="P139" s="200">
        <v>-12.31</v>
      </c>
      <c r="Q139" s="200">
        <v>-24.69</v>
      </c>
      <c r="R139" s="200">
        <v>348.19</v>
      </c>
      <c r="S139" s="53">
        <v>1636</v>
      </c>
      <c r="T139" s="53">
        <v>44</v>
      </c>
      <c r="U139" s="53">
        <v>14</v>
      </c>
      <c r="V139" s="53">
        <v>56</v>
      </c>
      <c r="W139" s="12">
        <f t="shared" si="47"/>
        <v>1650</v>
      </c>
      <c r="X139" s="84">
        <f t="shared" si="48"/>
        <v>0.34263639488982489</v>
      </c>
      <c r="Y139" s="85">
        <f t="shared" si="49"/>
        <v>5.6591393141879144E-2</v>
      </c>
      <c r="Z139" s="86">
        <v>10896</v>
      </c>
      <c r="AA139" s="77">
        <f t="shared" si="50"/>
        <v>0</v>
      </c>
      <c r="AB139" s="77">
        <f t="shared" si="51"/>
        <v>0</v>
      </c>
      <c r="AC139" s="149">
        <f t="shared" si="52"/>
        <v>0</v>
      </c>
      <c r="AD139" s="149">
        <f t="shared" si="53"/>
        <v>0</v>
      </c>
      <c r="AE139" s="149">
        <f t="shared" si="54"/>
        <v>0</v>
      </c>
      <c r="AF139" s="215">
        <f t="shared" si="55"/>
        <v>-9.586031866122148E-2</v>
      </c>
      <c r="AG139" s="215">
        <f t="shared" si="56"/>
        <v>-0.19226574067794949</v>
      </c>
      <c r="AH139" s="215">
        <f t="shared" si="57"/>
        <v>2.7114219621974578</v>
      </c>
      <c r="AJ139" s="366"/>
    </row>
    <row r="140" spans="1:36" s="8" customFormat="1" x14ac:dyDescent="1.25">
      <c r="A140" s="209">
        <v>116</v>
      </c>
      <c r="B140" s="68">
        <v>11055</v>
      </c>
      <c r="C140" s="209">
        <v>116</v>
      </c>
      <c r="D140" s="19">
        <v>134</v>
      </c>
      <c r="E140" s="69" t="s">
        <v>535</v>
      </c>
      <c r="F140" s="20" t="s">
        <v>37</v>
      </c>
      <c r="G140" s="20" t="s">
        <v>229</v>
      </c>
      <c r="H140" s="21" t="s">
        <v>24</v>
      </c>
      <c r="I140" s="18">
        <v>2855481.8418279998</v>
      </c>
      <c r="J140" s="18">
        <v>6576661.774119</v>
      </c>
      <c r="K140" s="18" t="s">
        <v>139</v>
      </c>
      <c r="L140" s="169">
        <v>101.73333333333333</v>
      </c>
      <c r="M140" s="56">
        <v>115879</v>
      </c>
      <c r="N140" s="55">
        <v>200000</v>
      </c>
      <c r="O140" s="56">
        <v>56754561</v>
      </c>
      <c r="P140" s="210">
        <v>-11.99</v>
      </c>
      <c r="Q140" s="210">
        <v>-27</v>
      </c>
      <c r="R140" s="210">
        <v>350.17</v>
      </c>
      <c r="S140" s="211">
        <v>3066</v>
      </c>
      <c r="T140" s="211">
        <v>64</v>
      </c>
      <c r="U140" s="211">
        <v>12</v>
      </c>
      <c r="V140" s="211">
        <v>36</v>
      </c>
      <c r="W140" s="18">
        <f t="shared" si="47"/>
        <v>3078</v>
      </c>
      <c r="X140" s="84">
        <f t="shared" si="48"/>
        <v>0.83154471981805633</v>
      </c>
      <c r="Y140" s="85">
        <f t="shared" si="49"/>
        <v>0.13734172684547713</v>
      </c>
      <c r="Z140" s="86">
        <v>11055</v>
      </c>
      <c r="AA140" s="77">
        <f t="shared" si="50"/>
        <v>0</v>
      </c>
      <c r="AB140" s="77">
        <f t="shared" si="51"/>
        <v>0</v>
      </c>
      <c r="AC140" s="149">
        <f t="shared" si="52"/>
        <v>0</v>
      </c>
      <c r="AD140" s="149">
        <f t="shared" si="53"/>
        <v>0</v>
      </c>
      <c r="AE140" s="149">
        <f t="shared" si="54"/>
        <v>0</v>
      </c>
      <c r="AF140" s="215">
        <f t="shared" si="55"/>
        <v>-0.15578470610341399</v>
      </c>
      <c r="AG140" s="215">
        <f t="shared" si="56"/>
        <v>-0.35080792867324251</v>
      </c>
      <c r="AH140" s="215">
        <f t="shared" si="57"/>
        <v>4.5497189771670126</v>
      </c>
      <c r="AJ140" s="366"/>
    </row>
    <row r="141" spans="1:36" s="5" customFormat="1" x14ac:dyDescent="1.25">
      <c r="A141" s="83">
        <v>119</v>
      </c>
      <c r="B141" s="68">
        <v>11087</v>
      </c>
      <c r="C141" s="83">
        <v>119</v>
      </c>
      <c r="D141" s="16">
        <v>135</v>
      </c>
      <c r="E141" s="68" t="s">
        <v>536</v>
      </c>
      <c r="F141" s="10" t="s">
        <v>47</v>
      </c>
      <c r="G141" s="10" t="s">
        <v>229</v>
      </c>
      <c r="H141" s="11" t="s">
        <v>24</v>
      </c>
      <c r="I141" s="12">
        <v>421247.38339199999</v>
      </c>
      <c r="J141" s="12">
        <v>864085.54087799997</v>
      </c>
      <c r="K141" s="12" t="s">
        <v>140</v>
      </c>
      <c r="L141" s="168">
        <v>98.3</v>
      </c>
      <c r="M141" s="54">
        <v>1237266</v>
      </c>
      <c r="N141" s="54">
        <v>50000000</v>
      </c>
      <c r="O141" s="54">
        <v>698383</v>
      </c>
      <c r="P141" s="200">
        <v>-6.63</v>
      </c>
      <c r="Q141" s="200">
        <v>-13.33</v>
      </c>
      <c r="R141" s="200">
        <v>333.6</v>
      </c>
      <c r="S141" s="53">
        <v>480</v>
      </c>
      <c r="T141" s="53">
        <v>92</v>
      </c>
      <c r="U141" s="53">
        <v>2</v>
      </c>
      <c r="V141" s="53">
        <v>8</v>
      </c>
      <c r="W141" s="12">
        <f t="shared" si="47"/>
        <v>482</v>
      </c>
      <c r="X141" s="84">
        <f t="shared" si="48"/>
        <v>0.15705244216530265</v>
      </c>
      <c r="Y141" s="85">
        <f t="shared" si="49"/>
        <v>2.5939499221402811E-2</v>
      </c>
      <c r="Z141" s="86">
        <v>11087</v>
      </c>
      <c r="AA141" s="77">
        <f t="shared" si="50"/>
        <v>0</v>
      </c>
      <c r="AB141" s="77">
        <f t="shared" si="51"/>
        <v>0</v>
      </c>
      <c r="AC141" s="149">
        <f t="shared" si="52"/>
        <v>0</v>
      </c>
      <c r="AD141" s="149">
        <f t="shared" si="53"/>
        <v>0</v>
      </c>
      <c r="AE141" s="149">
        <f t="shared" si="54"/>
        <v>0</v>
      </c>
      <c r="AF141" s="215">
        <f t="shared" si="55"/>
        <v>-1.1318018386477788E-2</v>
      </c>
      <c r="AG141" s="215">
        <f t="shared" si="56"/>
        <v>-2.2755533196342222E-2</v>
      </c>
      <c r="AH141" s="215">
        <f t="shared" si="57"/>
        <v>0.56948581202548876</v>
      </c>
      <c r="AJ141" s="366"/>
    </row>
    <row r="142" spans="1:36" s="8" customFormat="1" x14ac:dyDescent="1.25">
      <c r="A142" s="209">
        <v>122</v>
      </c>
      <c r="B142" s="68">
        <v>11095</v>
      </c>
      <c r="C142" s="209">
        <v>122</v>
      </c>
      <c r="D142" s="19">
        <v>136</v>
      </c>
      <c r="E142" s="69" t="s">
        <v>537</v>
      </c>
      <c r="F142" s="20" t="s">
        <v>41</v>
      </c>
      <c r="G142" s="20" t="s">
        <v>229</v>
      </c>
      <c r="H142" s="21" t="s">
        <v>24</v>
      </c>
      <c r="I142" s="18">
        <v>524922.25014999998</v>
      </c>
      <c r="J142" s="18">
        <v>2918485.9178929999</v>
      </c>
      <c r="K142" s="18" t="s">
        <v>141</v>
      </c>
      <c r="L142" s="169">
        <v>97.1</v>
      </c>
      <c r="M142" s="56">
        <v>5496007</v>
      </c>
      <c r="N142" s="55">
        <v>10000000</v>
      </c>
      <c r="O142" s="56">
        <v>531019</v>
      </c>
      <c r="P142" s="210">
        <v>-8.52</v>
      </c>
      <c r="Q142" s="210">
        <v>-19.12</v>
      </c>
      <c r="R142" s="210">
        <v>351.99</v>
      </c>
      <c r="S142" s="211">
        <v>1637</v>
      </c>
      <c r="T142" s="211">
        <v>59</v>
      </c>
      <c r="U142" s="211">
        <v>11</v>
      </c>
      <c r="V142" s="211">
        <v>41</v>
      </c>
      <c r="W142" s="18">
        <f t="shared" si="47"/>
        <v>1648</v>
      </c>
      <c r="X142" s="84">
        <f t="shared" si="48"/>
        <v>0.34018075643876461</v>
      </c>
      <c r="Y142" s="85">
        <f t="shared" si="49"/>
        <v>5.6185808670787117E-2</v>
      </c>
      <c r="Z142" s="86">
        <v>11095</v>
      </c>
      <c r="AA142" s="77">
        <f t="shared" si="50"/>
        <v>0</v>
      </c>
      <c r="AB142" s="77">
        <f t="shared" si="51"/>
        <v>0</v>
      </c>
      <c r="AC142" s="149">
        <f t="shared" si="52"/>
        <v>0</v>
      </c>
      <c r="AD142" s="149">
        <f t="shared" si="53"/>
        <v>0</v>
      </c>
      <c r="AE142" s="149">
        <f t="shared" si="54"/>
        <v>0</v>
      </c>
      <c r="AF142" s="215">
        <f t="shared" si="55"/>
        <v>-4.9124407539970751E-2</v>
      </c>
      <c r="AG142" s="215">
        <f t="shared" si="56"/>
        <v>-0.11024162818829118</v>
      </c>
      <c r="AH142" s="215">
        <f t="shared" si="57"/>
        <v>2.0294953298115384</v>
      </c>
      <c r="AJ142" s="366"/>
    </row>
    <row r="143" spans="1:36" s="5" customFormat="1" x14ac:dyDescent="1.25">
      <c r="A143" s="83">
        <v>124</v>
      </c>
      <c r="B143" s="68">
        <v>11099</v>
      </c>
      <c r="C143" s="83">
        <v>124</v>
      </c>
      <c r="D143" s="16">
        <v>137</v>
      </c>
      <c r="E143" s="68" t="s">
        <v>538</v>
      </c>
      <c r="F143" s="10" t="s">
        <v>307</v>
      </c>
      <c r="G143" s="10" t="s">
        <v>229</v>
      </c>
      <c r="H143" s="11" t="s">
        <v>24</v>
      </c>
      <c r="I143" s="12">
        <v>3303761.7867680001</v>
      </c>
      <c r="J143" s="12">
        <v>15436442.431391001</v>
      </c>
      <c r="K143" s="12" t="s">
        <v>142</v>
      </c>
      <c r="L143" s="168">
        <v>96.666666666666657</v>
      </c>
      <c r="M143" s="54">
        <v>3254311</v>
      </c>
      <c r="N143" s="54">
        <v>5000000</v>
      </c>
      <c r="O143" s="54">
        <v>4743382</v>
      </c>
      <c r="P143" s="200">
        <v>-13.5</v>
      </c>
      <c r="Q143" s="200">
        <v>-26.27</v>
      </c>
      <c r="R143" s="200">
        <v>296.91000000000003</v>
      </c>
      <c r="S143" s="53">
        <v>15857</v>
      </c>
      <c r="T143" s="53">
        <v>83</v>
      </c>
      <c r="U143" s="53">
        <v>10</v>
      </c>
      <c r="V143" s="53">
        <v>17</v>
      </c>
      <c r="W143" s="12">
        <f t="shared" si="47"/>
        <v>15867</v>
      </c>
      <c r="X143" s="84">
        <f t="shared" si="48"/>
        <v>2.5311940372201631</v>
      </c>
      <c r="Y143" s="85">
        <f t="shared" si="49"/>
        <v>0.41806357706036079</v>
      </c>
      <c r="Z143" s="86">
        <v>11099</v>
      </c>
      <c r="AA143" s="77">
        <f t="shared" si="50"/>
        <v>0</v>
      </c>
      <c r="AB143" s="77">
        <f t="shared" si="51"/>
        <v>0</v>
      </c>
      <c r="AC143" s="149">
        <f t="shared" si="52"/>
        <v>0</v>
      </c>
      <c r="AD143" s="149">
        <f t="shared" si="53"/>
        <v>0</v>
      </c>
      <c r="AE143" s="149">
        <f t="shared" si="54"/>
        <v>0</v>
      </c>
      <c r="AF143" s="215">
        <f t="shared" si="55"/>
        <v>-0.41170023496954461</v>
      </c>
      <c r="AG143" s="215">
        <f t="shared" si="56"/>
        <v>-0.80113816093703227</v>
      </c>
      <c r="AH143" s="215">
        <f t="shared" si="57"/>
        <v>9.0546605010968513</v>
      </c>
      <c r="AJ143" s="366"/>
    </row>
    <row r="144" spans="1:36" s="8" customFormat="1" x14ac:dyDescent="1.25">
      <c r="A144" s="209">
        <v>126</v>
      </c>
      <c r="B144" s="68">
        <v>11132</v>
      </c>
      <c r="C144" s="209">
        <v>126</v>
      </c>
      <c r="D144" s="19">
        <v>138</v>
      </c>
      <c r="E144" s="69" t="s">
        <v>539</v>
      </c>
      <c r="F144" s="20" t="s">
        <v>288</v>
      </c>
      <c r="G144" s="20" t="s">
        <v>229</v>
      </c>
      <c r="H144" s="21" t="s">
        <v>24</v>
      </c>
      <c r="I144" s="18">
        <v>4746588.654747</v>
      </c>
      <c r="J144" s="18">
        <v>22362961.608959999</v>
      </c>
      <c r="K144" s="18" t="s">
        <v>143</v>
      </c>
      <c r="L144" s="169">
        <v>92.3</v>
      </c>
      <c r="M144" s="56">
        <v>104504704</v>
      </c>
      <c r="N144" s="55">
        <v>1000000000</v>
      </c>
      <c r="O144" s="56">
        <v>213990</v>
      </c>
      <c r="P144" s="210">
        <v>-8.0399999999999991</v>
      </c>
      <c r="Q144" s="210">
        <v>-22.67</v>
      </c>
      <c r="R144" s="210">
        <v>276.58</v>
      </c>
      <c r="S144" s="211">
        <v>14142</v>
      </c>
      <c r="T144" s="211">
        <v>79</v>
      </c>
      <c r="U144" s="211">
        <v>18</v>
      </c>
      <c r="V144" s="211">
        <v>21</v>
      </c>
      <c r="W144" s="18">
        <f t="shared" si="47"/>
        <v>14160</v>
      </c>
      <c r="X144" s="84">
        <f t="shared" si="48"/>
        <v>3.4902500202727684</v>
      </c>
      <c r="Y144" s="85">
        <f t="shared" si="49"/>
        <v>0.57646564698481617</v>
      </c>
      <c r="Z144" s="86">
        <v>11132</v>
      </c>
      <c r="AA144" s="77">
        <f t="shared" si="50"/>
        <v>0</v>
      </c>
      <c r="AB144" s="77">
        <f t="shared" si="51"/>
        <v>0</v>
      </c>
      <c r="AC144" s="149">
        <f t="shared" si="52"/>
        <v>0</v>
      </c>
      <c r="AD144" s="149">
        <f t="shared" si="53"/>
        <v>0</v>
      </c>
      <c r="AE144" s="149">
        <f t="shared" si="54"/>
        <v>0</v>
      </c>
      <c r="AF144" s="215">
        <f t="shared" si="55"/>
        <v>-0.35521025522776017</v>
      </c>
      <c r="AG144" s="215">
        <f t="shared" si="56"/>
        <v>-1.0015692146782742</v>
      </c>
      <c r="AH144" s="215">
        <f t="shared" si="57"/>
        <v>12.219409501354965</v>
      </c>
      <c r="AJ144" s="366"/>
    </row>
    <row r="145" spans="1:36" s="5" customFormat="1" x14ac:dyDescent="1.25">
      <c r="A145" s="83">
        <v>129</v>
      </c>
      <c r="B145" s="68">
        <v>11141</v>
      </c>
      <c r="C145" s="83">
        <v>129</v>
      </c>
      <c r="D145" s="16">
        <v>139</v>
      </c>
      <c r="E145" s="68" t="s">
        <v>540</v>
      </c>
      <c r="F145" s="10" t="s">
        <v>190</v>
      </c>
      <c r="G145" s="10" t="s">
        <v>229</v>
      </c>
      <c r="H145" s="11" t="s">
        <v>24</v>
      </c>
      <c r="I145" s="12">
        <v>276676.73103999998</v>
      </c>
      <c r="J145" s="12">
        <v>857614.64462200005</v>
      </c>
      <c r="K145" s="12" t="s">
        <v>105</v>
      </c>
      <c r="L145" s="168">
        <v>91.933333333333337</v>
      </c>
      <c r="M145" s="54">
        <v>33967</v>
      </c>
      <c r="N145" s="54">
        <v>100000</v>
      </c>
      <c r="O145" s="54">
        <v>25248466</v>
      </c>
      <c r="P145" s="200">
        <v>3.76</v>
      </c>
      <c r="Q145" s="200">
        <v>-10.01</v>
      </c>
      <c r="R145" s="200">
        <v>407.51</v>
      </c>
      <c r="S145" s="53">
        <v>494</v>
      </c>
      <c r="T145" s="53">
        <v>55.000000000000007</v>
      </c>
      <c r="U145" s="53">
        <v>4</v>
      </c>
      <c r="V145" s="53">
        <v>45</v>
      </c>
      <c r="W145" s="12">
        <f t="shared" ref="W145:W180" si="58">S145+U145</f>
        <v>498</v>
      </c>
      <c r="X145" s="84">
        <f t="shared" ref="X145:X183" si="59">T145*J145/$J$184</f>
        <v>9.3186930502128965E-2</v>
      </c>
      <c r="Y145" s="85">
        <f t="shared" ref="Y145:Y183" si="60">T145*J145/$J$185</f>
        <v>1.5391179391280586E-2</v>
      </c>
      <c r="Z145" s="86">
        <v>11141</v>
      </c>
      <c r="AA145" s="77">
        <f t="shared" ref="AA145:AA178" si="61">IF(M145&gt;N145,1,0)</f>
        <v>0</v>
      </c>
      <c r="AB145" s="77">
        <f t="shared" ref="AB145:AB178" si="62">IF(W145=0,1,0)</f>
        <v>0</v>
      </c>
      <c r="AC145" s="149">
        <f t="shared" ref="AC145:AC178" si="63">IF((T145+V145)=100,0,1)</f>
        <v>0</v>
      </c>
      <c r="AD145" s="149">
        <f t="shared" ref="AD145:AD178" si="64">IF(J145=0,1,0)</f>
        <v>0</v>
      </c>
      <c r="AE145" s="149">
        <f t="shared" ref="AE145:AE178" si="65">IF(M145=0,1,0)</f>
        <v>0</v>
      </c>
      <c r="AF145" s="215">
        <f t="shared" ref="AF145:AF183" si="66">$J145/$J$184*P145</f>
        <v>6.370597430690998E-3</v>
      </c>
      <c r="AG145" s="215">
        <f t="shared" ref="AG145:AG183" si="67">$J145/$J$184*Q145</f>
        <v>-1.696002135138747E-2</v>
      </c>
      <c r="AH145" s="215">
        <f t="shared" ref="AH145:AH183" si="68">$J145/$J$184*R145</f>
        <v>0.69044738270768313</v>
      </c>
      <c r="AJ145" s="366"/>
    </row>
    <row r="146" spans="1:36" s="8" customFormat="1" x14ac:dyDescent="1.25">
      <c r="A146" s="209">
        <v>133</v>
      </c>
      <c r="B146" s="68">
        <v>11149</v>
      </c>
      <c r="C146" s="209">
        <v>133</v>
      </c>
      <c r="D146" s="19">
        <v>140</v>
      </c>
      <c r="E146" s="69" t="s">
        <v>541</v>
      </c>
      <c r="F146" s="20" t="s">
        <v>40</v>
      </c>
      <c r="G146" s="20" t="s">
        <v>229</v>
      </c>
      <c r="H146" s="21" t="s">
        <v>24</v>
      </c>
      <c r="I146" s="18">
        <v>105297.141466</v>
      </c>
      <c r="J146" s="18">
        <v>1746378.5784420001</v>
      </c>
      <c r="K146" s="18" t="s">
        <v>145</v>
      </c>
      <c r="L146" s="169">
        <v>88.966666666666669</v>
      </c>
      <c r="M146" s="56">
        <v>103254</v>
      </c>
      <c r="N146" s="55">
        <v>200000</v>
      </c>
      <c r="O146" s="56">
        <v>16913423</v>
      </c>
      <c r="P146" s="210">
        <v>-13.38</v>
      </c>
      <c r="Q146" s="210">
        <v>-38.51</v>
      </c>
      <c r="R146" s="210">
        <v>207.99</v>
      </c>
      <c r="S146" s="211">
        <v>1118</v>
      </c>
      <c r="T146" s="211">
        <v>44</v>
      </c>
      <c r="U146" s="211">
        <v>7</v>
      </c>
      <c r="V146" s="211">
        <v>56.000000000000007</v>
      </c>
      <c r="W146" s="18">
        <f t="shared" si="58"/>
        <v>1125</v>
      </c>
      <c r="X146" s="84">
        <f t="shared" si="59"/>
        <v>0.15180679130441868</v>
      </c>
      <c r="Y146" s="85">
        <f t="shared" si="60"/>
        <v>2.5073103547794417E-2</v>
      </c>
      <c r="Z146" s="86">
        <v>11149</v>
      </c>
      <c r="AA146" s="77">
        <f t="shared" si="61"/>
        <v>0</v>
      </c>
      <c r="AB146" s="77">
        <f t="shared" si="62"/>
        <v>0</v>
      </c>
      <c r="AC146" s="149">
        <f t="shared" si="63"/>
        <v>0</v>
      </c>
      <c r="AD146" s="149">
        <f t="shared" si="64"/>
        <v>0</v>
      </c>
      <c r="AE146" s="149">
        <f t="shared" si="65"/>
        <v>0</v>
      </c>
      <c r="AF146" s="215">
        <f t="shared" si="66"/>
        <v>-4.6163065173934585E-2</v>
      </c>
      <c r="AG146" s="215">
        <f t="shared" si="67"/>
        <v>-0.13286544393484459</v>
      </c>
      <c r="AH146" s="215">
        <f t="shared" si="68"/>
        <v>0.71759760280468265</v>
      </c>
      <c r="AJ146" s="366"/>
    </row>
    <row r="147" spans="1:36" s="5" customFormat="1" x14ac:dyDescent="1.25">
      <c r="A147" s="83">
        <v>140</v>
      </c>
      <c r="B147" s="68">
        <v>11173</v>
      </c>
      <c r="C147" s="83">
        <v>140</v>
      </c>
      <c r="D147" s="16">
        <v>141</v>
      </c>
      <c r="E147" s="68" t="s">
        <v>542</v>
      </c>
      <c r="F147" s="10" t="s">
        <v>16</v>
      </c>
      <c r="G147" s="10" t="s">
        <v>229</v>
      </c>
      <c r="H147" s="11" t="s">
        <v>24</v>
      </c>
      <c r="I147" s="12">
        <v>480429.77759999997</v>
      </c>
      <c r="J147" s="12">
        <v>940236.92523499997</v>
      </c>
      <c r="K147" s="12" t="s">
        <v>146</v>
      </c>
      <c r="L147" s="168">
        <v>87.766666666666666</v>
      </c>
      <c r="M147" s="54">
        <v>50965</v>
      </c>
      <c r="N147" s="54">
        <v>200000</v>
      </c>
      <c r="O147" s="54">
        <v>18448679</v>
      </c>
      <c r="P147" s="200">
        <v>-7.1</v>
      </c>
      <c r="Q147" s="200">
        <v>-25.05</v>
      </c>
      <c r="R147" s="200">
        <v>272.29000000000002</v>
      </c>
      <c r="S147" s="53">
        <v>128</v>
      </c>
      <c r="T147" s="53">
        <v>7.0000000000000009</v>
      </c>
      <c r="U147" s="53">
        <v>7</v>
      </c>
      <c r="V147" s="53">
        <v>93</v>
      </c>
      <c r="W147" s="12">
        <f t="shared" si="58"/>
        <v>135</v>
      </c>
      <c r="X147" s="84">
        <f t="shared" si="59"/>
        <v>1.3002757757926727E-2</v>
      </c>
      <c r="Y147" s="85">
        <f t="shared" si="60"/>
        <v>2.1475949058011243E-3</v>
      </c>
      <c r="Z147" s="86">
        <v>11173</v>
      </c>
      <c r="AA147" s="77">
        <f t="shared" si="61"/>
        <v>0</v>
      </c>
      <c r="AB147" s="77">
        <f t="shared" si="62"/>
        <v>0</v>
      </c>
      <c r="AC147" s="149">
        <f t="shared" si="63"/>
        <v>0</v>
      </c>
      <c r="AD147" s="149">
        <f t="shared" si="64"/>
        <v>0</v>
      </c>
      <c r="AE147" s="149">
        <f t="shared" si="65"/>
        <v>0</v>
      </c>
      <c r="AF147" s="215">
        <f t="shared" si="66"/>
        <v>-1.3188511440182821E-2</v>
      </c>
      <c r="AG147" s="215">
        <f t="shared" si="67"/>
        <v>-4.6531297405152064E-2</v>
      </c>
      <c r="AH147" s="215">
        <f t="shared" si="68"/>
        <v>0.505788701415124</v>
      </c>
      <c r="AJ147" s="366"/>
    </row>
    <row r="148" spans="1:36" s="8" customFormat="1" x14ac:dyDescent="1.25">
      <c r="A148" s="209">
        <v>141</v>
      </c>
      <c r="B148" s="68">
        <v>11182</v>
      </c>
      <c r="C148" s="209">
        <v>141</v>
      </c>
      <c r="D148" s="19">
        <v>142</v>
      </c>
      <c r="E148" s="69" t="s">
        <v>543</v>
      </c>
      <c r="F148" s="20" t="s">
        <v>44</v>
      </c>
      <c r="G148" s="20" t="s">
        <v>229</v>
      </c>
      <c r="H148" s="21" t="s">
        <v>24</v>
      </c>
      <c r="I148" s="18">
        <v>1681110.6301829999</v>
      </c>
      <c r="J148" s="18">
        <v>6780826.4747489998</v>
      </c>
      <c r="K148" s="18" t="s">
        <v>113</v>
      </c>
      <c r="L148" s="169">
        <v>84.6</v>
      </c>
      <c r="M148" s="56">
        <v>306634</v>
      </c>
      <c r="N148" s="55">
        <v>750000</v>
      </c>
      <c r="O148" s="56">
        <v>22113746</v>
      </c>
      <c r="P148" s="210">
        <v>-10.51</v>
      </c>
      <c r="Q148" s="210">
        <v>-18.8</v>
      </c>
      <c r="R148" s="210">
        <v>340.42</v>
      </c>
      <c r="S148" s="211">
        <v>2950</v>
      </c>
      <c r="T148" s="211">
        <v>60</v>
      </c>
      <c r="U148" s="211">
        <v>13</v>
      </c>
      <c r="V148" s="211">
        <v>40</v>
      </c>
      <c r="W148" s="18">
        <f t="shared" si="58"/>
        <v>2963</v>
      </c>
      <c r="X148" s="84">
        <f t="shared" si="59"/>
        <v>0.80377410370866154</v>
      </c>
      <c r="Y148" s="85">
        <f t="shared" si="60"/>
        <v>0.1327550049517206</v>
      </c>
      <c r="Z148" s="86">
        <v>11182</v>
      </c>
      <c r="AA148" s="77">
        <f t="shared" si="61"/>
        <v>0</v>
      </c>
      <c r="AB148" s="77">
        <f t="shared" si="62"/>
        <v>0</v>
      </c>
      <c r="AC148" s="149">
        <f t="shared" si="63"/>
        <v>0</v>
      </c>
      <c r="AD148" s="149">
        <f t="shared" si="64"/>
        <v>0</v>
      </c>
      <c r="AE148" s="149">
        <f t="shared" si="65"/>
        <v>0</v>
      </c>
      <c r="AF148" s="215">
        <f t="shared" si="66"/>
        <v>-0.14079443049963386</v>
      </c>
      <c r="AG148" s="215">
        <f t="shared" si="67"/>
        <v>-0.25184921916204728</v>
      </c>
      <c r="AH148" s="215">
        <f t="shared" si="68"/>
        <v>4.5603463397417094</v>
      </c>
      <c r="AJ148" s="366"/>
    </row>
    <row r="149" spans="1:36" s="5" customFormat="1" x14ac:dyDescent="1.25">
      <c r="A149" s="83">
        <v>144</v>
      </c>
      <c r="B149" s="68">
        <v>11183</v>
      </c>
      <c r="C149" s="83">
        <v>144</v>
      </c>
      <c r="D149" s="16">
        <v>143</v>
      </c>
      <c r="E149" s="68" t="s">
        <v>544</v>
      </c>
      <c r="F149" s="10" t="s">
        <v>41</v>
      </c>
      <c r="G149" s="10" t="s">
        <v>46</v>
      </c>
      <c r="H149" s="11" t="s">
        <v>24</v>
      </c>
      <c r="I149" s="12">
        <v>1536154.1139710001</v>
      </c>
      <c r="J149" s="12">
        <v>8543339.5956149995</v>
      </c>
      <c r="K149" s="12" t="s">
        <v>113</v>
      </c>
      <c r="L149" s="168">
        <v>84.6</v>
      </c>
      <c r="M149" s="54">
        <v>43404985</v>
      </c>
      <c r="N149" s="54">
        <v>200000000</v>
      </c>
      <c r="O149" s="54">
        <v>196829</v>
      </c>
      <c r="P149" s="200">
        <v>-8.5</v>
      </c>
      <c r="Q149" s="200">
        <v>-17.559999999999999</v>
      </c>
      <c r="R149" s="200">
        <v>376.2</v>
      </c>
      <c r="S149" s="53">
        <v>9394</v>
      </c>
      <c r="T149" s="53">
        <v>5.6160990000000002</v>
      </c>
      <c r="U149" s="53">
        <v>112</v>
      </c>
      <c r="V149" s="53">
        <v>94.383901000000009</v>
      </c>
      <c r="W149" s="12">
        <f t="shared" si="58"/>
        <v>9506</v>
      </c>
      <c r="X149" s="84">
        <f t="shared" si="59"/>
        <v>9.479000658851755E-2</v>
      </c>
      <c r="Y149" s="85">
        <f t="shared" si="60"/>
        <v>1.5655950765233236E-2</v>
      </c>
      <c r="Z149" s="86">
        <v>11183</v>
      </c>
      <c r="AA149" s="77">
        <f t="shared" si="61"/>
        <v>0</v>
      </c>
      <c r="AB149" s="77">
        <f t="shared" si="62"/>
        <v>0</v>
      </c>
      <c r="AC149" s="149">
        <f t="shared" si="63"/>
        <v>0</v>
      </c>
      <c r="AD149" s="149">
        <f t="shared" si="64"/>
        <v>0</v>
      </c>
      <c r="AE149" s="149">
        <f t="shared" si="65"/>
        <v>0</v>
      </c>
      <c r="AF149" s="215">
        <f t="shared" si="66"/>
        <v>-0.14346525159232401</v>
      </c>
      <c r="AG149" s="215">
        <f t="shared" si="67"/>
        <v>-0.29638233152484816</v>
      </c>
      <c r="AH149" s="215">
        <f t="shared" si="68"/>
        <v>6.3496032528273281</v>
      </c>
      <c r="AJ149" s="366"/>
    </row>
    <row r="150" spans="1:36" s="8" customFormat="1" x14ac:dyDescent="1.25">
      <c r="A150" s="209">
        <v>142</v>
      </c>
      <c r="B150" s="68">
        <v>11186</v>
      </c>
      <c r="C150" s="209">
        <v>142</v>
      </c>
      <c r="D150" s="19">
        <v>144</v>
      </c>
      <c r="E150" s="69" t="s">
        <v>545</v>
      </c>
      <c r="F150" s="20" t="s">
        <v>32</v>
      </c>
      <c r="G150" s="20" t="s">
        <v>229</v>
      </c>
      <c r="H150" s="21" t="s">
        <v>24</v>
      </c>
      <c r="I150" s="18">
        <v>464832</v>
      </c>
      <c r="J150" s="18">
        <v>627970.41213900002</v>
      </c>
      <c r="K150" s="18" t="s">
        <v>147</v>
      </c>
      <c r="L150" s="169">
        <v>84.566666666666663</v>
      </c>
      <c r="M150" s="56">
        <v>31359</v>
      </c>
      <c r="N150" s="55">
        <v>100000</v>
      </c>
      <c r="O150" s="56">
        <v>20025205</v>
      </c>
      <c r="P150" s="210">
        <v>-17.86</v>
      </c>
      <c r="Q150" s="210">
        <v>-29.15</v>
      </c>
      <c r="R150" s="210">
        <v>277.76</v>
      </c>
      <c r="S150" s="211">
        <v>51</v>
      </c>
      <c r="T150" s="211">
        <v>76</v>
      </c>
      <c r="U150" s="211">
        <v>2</v>
      </c>
      <c r="V150" s="211">
        <v>24</v>
      </c>
      <c r="W150" s="18">
        <f t="shared" si="58"/>
        <v>53</v>
      </c>
      <c r="X150" s="84">
        <f t="shared" si="59"/>
        <v>9.4287235575110609E-2</v>
      </c>
      <c r="Y150" s="85">
        <f t="shared" si="60"/>
        <v>1.557291080653532E-2</v>
      </c>
      <c r="Z150" s="86">
        <v>11186</v>
      </c>
      <c r="AA150" s="77">
        <f t="shared" si="61"/>
        <v>0</v>
      </c>
      <c r="AB150" s="77">
        <f t="shared" si="62"/>
        <v>0</v>
      </c>
      <c r="AC150" s="149">
        <f t="shared" si="63"/>
        <v>0</v>
      </c>
      <c r="AD150" s="149">
        <f t="shared" si="64"/>
        <v>0</v>
      </c>
      <c r="AE150" s="149">
        <f t="shared" si="65"/>
        <v>0</v>
      </c>
      <c r="AF150" s="215">
        <f t="shared" si="66"/>
        <v>-2.2157500360150992E-2</v>
      </c>
      <c r="AG150" s="215">
        <f t="shared" si="67"/>
        <v>-3.6164117329137817E-2</v>
      </c>
      <c r="AH150" s="215">
        <f t="shared" si="68"/>
        <v>0.34459503359661475</v>
      </c>
      <c r="AJ150" s="366"/>
    </row>
    <row r="151" spans="1:36" s="5" customFormat="1" x14ac:dyDescent="1.25">
      <c r="A151" s="83">
        <v>147</v>
      </c>
      <c r="B151" s="68">
        <v>11197</v>
      </c>
      <c r="C151" s="83">
        <v>147</v>
      </c>
      <c r="D151" s="16">
        <v>145</v>
      </c>
      <c r="E151" s="68" t="s">
        <v>546</v>
      </c>
      <c r="F151" s="10" t="s">
        <v>190</v>
      </c>
      <c r="G151" s="10" t="s">
        <v>46</v>
      </c>
      <c r="H151" s="11" t="s">
        <v>24</v>
      </c>
      <c r="I151" s="12">
        <v>1057576.094785</v>
      </c>
      <c r="J151" s="12">
        <v>4416358.748621</v>
      </c>
      <c r="K151" s="12" t="s">
        <v>148</v>
      </c>
      <c r="L151" s="168">
        <v>82.866666666666674</v>
      </c>
      <c r="M151" s="54">
        <v>40806400</v>
      </c>
      <c r="N151" s="54">
        <v>700000000</v>
      </c>
      <c r="O151" s="54">
        <v>108228</v>
      </c>
      <c r="P151" s="200">
        <v>-8.35</v>
      </c>
      <c r="Q151" s="200">
        <v>-22.31</v>
      </c>
      <c r="R151" s="200">
        <v>0</v>
      </c>
      <c r="S151" s="53">
        <v>3457</v>
      </c>
      <c r="T151" s="53">
        <v>0.46414442857142851</v>
      </c>
      <c r="U151" s="53">
        <v>44</v>
      </c>
      <c r="V151" s="53">
        <v>99.53585557142857</v>
      </c>
      <c r="W151" s="12">
        <f t="shared" si="58"/>
        <v>3501</v>
      </c>
      <c r="X151" s="84">
        <f t="shared" si="59"/>
        <v>4.0496511670318827E-3</v>
      </c>
      <c r="Y151" s="85">
        <f t="shared" si="60"/>
        <v>6.6885889735870756E-4</v>
      </c>
      <c r="Z151" s="86">
        <v>11197</v>
      </c>
      <c r="AA151" s="77">
        <f t="shared" si="61"/>
        <v>0</v>
      </c>
      <c r="AB151" s="77">
        <f t="shared" si="62"/>
        <v>0</v>
      </c>
      <c r="AC151" s="149">
        <f t="shared" si="63"/>
        <v>0</v>
      </c>
      <c r="AD151" s="149">
        <f t="shared" si="64"/>
        <v>0</v>
      </c>
      <c r="AE151" s="149">
        <f t="shared" si="65"/>
        <v>0</v>
      </c>
      <c r="AF151" s="215">
        <f t="shared" si="66"/>
        <v>-7.285358858834691E-2</v>
      </c>
      <c r="AG151" s="215">
        <f t="shared" si="67"/>
        <v>-0.19465431873125982</v>
      </c>
      <c r="AH151" s="215">
        <f t="shared" si="68"/>
        <v>0</v>
      </c>
      <c r="AJ151" s="366"/>
    </row>
    <row r="152" spans="1:36" s="8" customFormat="1" x14ac:dyDescent="1.25">
      <c r="A152" s="209">
        <v>148</v>
      </c>
      <c r="B152" s="68">
        <v>11195</v>
      </c>
      <c r="C152" s="209">
        <v>148</v>
      </c>
      <c r="D152" s="19">
        <v>146</v>
      </c>
      <c r="E152" s="69" t="s">
        <v>547</v>
      </c>
      <c r="F152" s="20" t="s">
        <v>47</v>
      </c>
      <c r="G152" s="20" t="s">
        <v>46</v>
      </c>
      <c r="H152" s="21" t="s">
        <v>24</v>
      </c>
      <c r="I152" s="18">
        <v>568078.71472799999</v>
      </c>
      <c r="J152" s="18">
        <v>2703315.2129119998</v>
      </c>
      <c r="K152" s="18" t="s">
        <v>151</v>
      </c>
      <c r="L152" s="169">
        <v>82.733333333333334</v>
      </c>
      <c r="M152" s="56">
        <v>16790152</v>
      </c>
      <c r="N152" s="55">
        <v>50000000</v>
      </c>
      <c r="O152" s="56">
        <v>161006</v>
      </c>
      <c r="P152" s="210">
        <v>-4.2300000000000004</v>
      </c>
      <c r="Q152" s="210">
        <v>-6.85</v>
      </c>
      <c r="R152" s="210">
        <v>408.29</v>
      </c>
      <c r="S152" s="211">
        <v>4190</v>
      </c>
      <c r="T152" s="211">
        <v>9.3085799999999992</v>
      </c>
      <c r="U152" s="211">
        <v>397</v>
      </c>
      <c r="V152" s="211">
        <v>90.691419999999994</v>
      </c>
      <c r="W152" s="18">
        <f t="shared" si="58"/>
        <v>4587</v>
      </c>
      <c r="X152" s="84">
        <f t="shared" si="59"/>
        <v>4.9714176825331406E-2</v>
      </c>
      <c r="Y152" s="85">
        <f t="shared" si="60"/>
        <v>8.2110206837539158E-3</v>
      </c>
      <c r="Z152" s="86">
        <v>11195</v>
      </c>
      <c r="AA152" s="77">
        <f t="shared" si="61"/>
        <v>0</v>
      </c>
      <c r="AB152" s="77">
        <f t="shared" si="62"/>
        <v>0</v>
      </c>
      <c r="AC152" s="149">
        <f t="shared" si="63"/>
        <v>0</v>
      </c>
      <c r="AD152" s="149">
        <f t="shared" si="64"/>
        <v>0</v>
      </c>
      <c r="AE152" s="149">
        <f t="shared" si="65"/>
        <v>0</v>
      </c>
      <c r="AF152" s="215">
        <f t="shared" si="66"/>
        <v>-2.2591089937579297E-2</v>
      </c>
      <c r="AG152" s="215">
        <f t="shared" si="67"/>
        <v>-3.6583679922557483E-2</v>
      </c>
      <c r="AH152" s="215">
        <f t="shared" si="68"/>
        <v>2.1805475438804374</v>
      </c>
      <c r="AJ152" s="366"/>
    </row>
    <row r="153" spans="1:36" s="5" customFormat="1" x14ac:dyDescent="1.25">
      <c r="A153" s="83">
        <v>149</v>
      </c>
      <c r="B153" s="68">
        <v>11215</v>
      </c>
      <c r="C153" s="83">
        <v>149</v>
      </c>
      <c r="D153" s="16">
        <v>147</v>
      </c>
      <c r="E153" s="68" t="s">
        <v>548</v>
      </c>
      <c r="F153" s="10" t="s">
        <v>288</v>
      </c>
      <c r="G153" s="10" t="s">
        <v>46</v>
      </c>
      <c r="H153" s="11" t="s">
        <v>24</v>
      </c>
      <c r="I153" s="12">
        <v>2619354.7903920002</v>
      </c>
      <c r="J153" s="12">
        <v>6875210.0663999999</v>
      </c>
      <c r="K153" s="12" t="s">
        <v>152</v>
      </c>
      <c r="L153" s="168">
        <v>82.366666666666674</v>
      </c>
      <c r="M153" s="54">
        <v>36453924</v>
      </c>
      <c r="N153" s="54">
        <v>100000000</v>
      </c>
      <c r="O153" s="54">
        <v>188600</v>
      </c>
      <c r="P153" s="200">
        <v>-9.59</v>
      </c>
      <c r="Q153" s="200">
        <v>-14.71</v>
      </c>
      <c r="R153" s="200">
        <v>307.74</v>
      </c>
      <c r="S153" s="53">
        <v>12501</v>
      </c>
      <c r="T153" s="53">
        <v>14.970243999999999</v>
      </c>
      <c r="U153" s="53">
        <v>113</v>
      </c>
      <c r="V153" s="53">
        <v>85.029756000000006</v>
      </c>
      <c r="W153" s="12">
        <f t="shared" si="58"/>
        <v>12614</v>
      </c>
      <c r="X153" s="84">
        <f t="shared" si="59"/>
        <v>0.20333632962490544</v>
      </c>
      <c r="Y153" s="85">
        <f t="shared" si="60"/>
        <v>3.3583957633951486E-2</v>
      </c>
      <c r="Z153" s="86">
        <v>11215</v>
      </c>
      <c r="AA153" s="77">
        <f t="shared" si="61"/>
        <v>0</v>
      </c>
      <c r="AB153" s="77">
        <f t="shared" si="62"/>
        <v>0</v>
      </c>
      <c r="AC153" s="149">
        <f t="shared" si="63"/>
        <v>0</v>
      </c>
      <c r="AD153" s="149">
        <f t="shared" si="64"/>
        <v>0</v>
      </c>
      <c r="AE153" s="149">
        <f t="shared" si="65"/>
        <v>0</v>
      </c>
      <c r="AF153" s="215">
        <f t="shared" si="66"/>
        <v>-0.1302580907233605</v>
      </c>
      <c r="AG153" s="215">
        <f t="shared" si="67"/>
        <v>-0.19980151350788666</v>
      </c>
      <c r="AH153" s="215">
        <f t="shared" si="68"/>
        <v>4.1799400249433747</v>
      </c>
      <c r="AJ153" s="366"/>
    </row>
    <row r="154" spans="1:36" s="8" customFormat="1" x14ac:dyDescent="1.25">
      <c r="A154" s="209">
        <v>152</v>
      </c>
      <c r="B154" s="68">
        <v>11220</v>
      </c>
      <c r="C154" s="209">
        <v>152</v>
      </c>
      <c r="D154" s="19">
        <v>148</v>
      </c>
      <c r="E154" s="69" t="s">
        <v>549</v>
      </c>
      <c r="F154" s="20" t="s">
        <v>201</v>
      </c>
      <c r="G154" s="20" t="s">
        <v>229</v>
      </c>
      <c r="H154" s="21" t="s">
        <v>24</v>
      </c>
      <c r="I154" s="18">
        <v>474609.66409899999</v>
      </c>
      <c r="J154" s="18">
        <v>1036027.164506</v>
      </c>
      <c r="K154" s="18" t="s">
        <v>208</v>
      </c>
      <c r="L154" s="169">
        <v>81.266666666666666</v>
      </c>
      <c r="M154" s="56">
        <v>100552</v>
      </c>
      <c r="N154" s="55">
        <v>150000</v>
      </c>
      <c r="O154" s="56">
        <v>10303396</v>
      </c>
      <c r="P154" s="210">
        <v>-4.68</v>
      </c>
      <c r="Q154" s="210">
        <v>-15.57</v>
      </c>
      <c r="R154" s="210">
        <v>239.65</v>
      </c>
      <c r="S154" s="211">
        <v>752</v>
      </c>
      <c r="T154" s="211">
        <v>93</v>
      </c>
      <c r="U154" s="211">
        <v>3</v>
      </c>
      <c r="V154" s="211">
        <v>7</v>
      </c>
      <c r="W154" s="18">
        <f t="shared" si="58"/>
        <v>755</v>
      </c>
      <c r="X154" s="84">
        <f t="shared" si="59"/>
        <v>0.19035058682565154</v>
      </c>
      <c r="Y154" s="85">
        <f t="shared" si="60"/>
        <v>3.1439172996498697E-2</v>
      </c>
      <c r="Z154" s="86">
        <v>11220</v>
      </c>
      <c r="AA154" s="77">
        <f t="shared" si="61"/>
        <v>0</v>
      </c>
      <c r="AB154" s="77">
        <f t="shared" si="62"/>
        <v>0</v>
      </c>
      <c r="AC154" s="149">
        <f t="shared" si="63"/>
        <v>0</v>
      </c>
      <c r="AD154" s="149">
        <f t="shared" si="64"/>
        <v>0</v>
      </c>
      <c r="AE154" s="149">
        <f t="shared" si="65"/>
        <v>0</v>
      </c>
      <c r="AF154" s="215">
        <f t="shared" si="66"/>
        <v>-9.5789327563876262E-3</v>
      </c>
      <c r="AG154" s="215">
        <f t="shared" si="67"/>
        <v>-3.186837243952037E-2</v>
      </c>
      <c r="AH154" s="215">
        <f t="shared" si="68"/>
        <v>0.49051094766416553</v>
      </c>
      <c r="AJ154" s="366"/>
    </row>
    <row r="155" spans="1:36" s="5" customFormat="1" x14ac:dyDescent="1.25">
      <c r="A155" s="83">
        <v>155</v>
      </c>
      <c r="B155" s="68">
        <v>11235</v>
      </c>
      <c r="C155" s="83">
        <v>155</v>
      </c>
      <c r="D155" s="16">
        <v>149</v>
      </c>
      <c r="E155" s="68" t="s">
        <v>550</v>
      </c>
      <c r="F155" s="10" t="s">
        <v>28</v>
      </c>
      <c r="G155" s="10" t="s">
        <v>229</v>
      </c>
      <c r="H155" s="11" t="s">
        <v>24</v>
      </c>
      <c r="I155" s="12">
        <v>1149920.9172809999</v>
      </c>
      <c r="J155" s="12">
        <v>7456582.1517930003</v>
      </c>
      <c r="K155" s="12" t="s">
        <v>209</v>
      </c>
      <c r="L155" s="168">
        <v>80.266666666666666</v>
      </c>
      <c r="M155" s="54">
        <v>535435</v>
      </c>
      <c r="N155" s="54">
        <v>1000000</v>
      </c>
      <c r="O155" s="54">
        <v>13926213</v>
      </c>
      <c r="P155" s="200">
        <v>-6.46</v>
      </c>
      <c r="Q155" s="200">
        <v>-29.66</v>
      </c>
      <c r="R155" s="200">
        <v>411.17</v>
      </c>
      <c r="S155" s="53">
        <v>5196</v>
      </c>
      <c r="T155" s="53">
        <v>81</v>
      </c>
      <c r="U155" s="53">
        <v>7</v>
      </c>
      <c r="V155" s="53">
        <v>19</v>
      </c>
      <c r="W155" s="12">
        <f t="shared" si="58"/>
        <v>5203</v>
      </c>
      <c r="X155" s="84">
        <f t="shared" si="59"/>
        <v>1.1932321728690927</v>
      </c>
      <c r="Y155" s="85">
        <f t="shared" si="60"/>
        <v>0.19707967983403163</v>
      </c>
      <c r="Z155" s="86">
        <v>11235</v>
      </c>
      <c r="AA155" s="77">
        <f t="shared" si="61"/>
        <v>0</v>
      </c>
      <c r="AB155" s="77">
        <f t="shared" si="62"/>
        <v>0</v>
      </c>
      <c r="AC155" s="149">
        <f t="shared" si="63"/>
        <v>0</v>
      </c>
      <c r="AD155" s="149">
        <f t="shared" si="64"/>
        <v>0</v>
      </c>
      <c r="AE155" s="149">
        <f t="shared" si="65"/>
        <v>0</v>
      </c>
      <c r="AF155" s="215">
        <f t="shared" si="66"/>
        <v>-9.5163948601658513E-2</v>
      </c>
      <c r="AG155" s="215">
        <f t="shared" si="67"/>
        <v>-0.43692921292959619</v>
      </c>
      <c r="AH155" s="215">
        <f t="shared" si="68"/>
        <v>6.0570527471430236</v>
      </c>
      <c r="AJ155" s="366"/>
    </row>
    <row r="156" spans="1:36" s="8" customFormat="1" x14ac:dyDescent="1.25">
      <c r="A156" s="209">
        <v>156</v>
      </c>
      <c r="B156" s="68">
        <v>11234</v>
      </c>
      <c r="C156" s="209">
        <v>156</v>
      </c>
      <c r="D156" s="19">
        <v>150</v>
      </c>
      <c r="E156" s="69" t="s">
        <v>551</v>
      </c>
      <c r="F156" s="20" t="s">
        <v>622</v>
      </c>
      <c r="G156" s="20" t="s">
        <v>229</v>
      </c>
      <c r="H156" s="21" t="s">
        <v>24</v>
      </c>
      <c r="I156" s="18">
        <v>964057.70813899999</v>
      </c>
      <c r="J156" s="18">
        <v>4440775.3946059998</v>
      </c>
      <c r="K156" s="18" t="s">
        <v>114</v>
      </c>
      <c r="L156" s="169">
        <v>80.133333333333326</v>
      </c>
      <c r="M156" s="56">
        <v>208073</v>
      </c>
      <c r="N156" s="55">
        <v>500000</v>
      </c>
      <c r="O156" s="56">
        <v>21342391</v>
      </c>
      <c r="P156" s="210">
        <v>-9.44</v>
      </c>
      <c r="Q156" s="210">
        <v>-22.39</v>
      </c>
      <c r="R156" s="210">
        <v>371.6</v>
      </c>
      <c r="S156" s="211">
        <v>694</v>
      </c>
      <c r="T156" s="211">
        <v>90</v>
      </c>
      <c r="U156" s="211">
        <v>13</v>
      </c>
      <c r="V156" s="211">
        <v>10</v>
      </c>
      <c r="W156" s="18">
        <f t="shared" si="58"/>
        <v>707</v>
      </c>
      <c r="X156" s="84">
        <f t="shared" si="59"/>
        <v>0.78958964866514436</v>
      </c>
      <c r="Y156" s="85">
        <f t="shared" si="60"/>
        <v>0.1304122355207934</v>
      </c>
      <c r="Z156" s="86">
        <v>11234</v>
      </c>
      <c r="AA156" s="77">
        <f t="shared" si="61"/>
        <v>0</v>
      </c>
      <c r="AB156" s="77">
        <f t="shared" si="62"/>
        <v>0</v>
      </c>
      <c r="AC156" s="149">
        <f t="shared" si="63"/>
        <v>0</v>
      </c>
      <c r="AD156" s="149">
        <f t="shared" si="64"/>
        <v>0</v>
      </c>
      <c r="AE156" s="149">
        <f t="shared" si="65"/>
        <v>0</v>
      </c>
      <c r="AF156" s="215">
        <f t="shared" si="66"/>
        <v>-8.2819180926655148E-2</v>
      </c>
      <c r="AG156" s="215">
        <f t="shared" si="67"/>
        <v>-0.19643235815125093</v>
      </c>
      <c r="AH156" s="215">
        <f t="shared" si="68"/>
        <v>3.2601279271551964</v>
      </c>
      <c r="AJ156" s="366"/>
    </row>
    <row r="157" spans="1:36" s="5" customFormat="1" x14ac:dyDescent="1.25">
      <c r="A157" s="83">
        <v>160</v>
      </c>
      <c r="B157" s="68">
        <v>11223</v>
      </c>
      <c r="C157" s="83">
        <v>160</v>
      </c>
      <c r="D157" s="16">
        <v>151</v>
      </c>
      <c r="E157" s="68" t="s">
        <v>552</v>
      </c>
      <c r="F157" s="10" t="s">
        <v>323</v>
      </c>
      <c r="G157" s="10" t="s">
        <v>229</v>
      </c>
      <c r="H157" s="11" t="s">
        <v>24</v>
      </c>
      <c r="I157" s="12">
        <v>4747833.7036250001</v>
      </c>
      <c r="J157" s="12">
        <v>5004321.2362230001</v>
      </c>
      <c r="K157" s="12" t="s">
        <v>149</v>
      </c>
      <c r="L157" s="168">
        <v>79.599999999999994</v>
      </c>
      <c r="M157" s="54">
        <v>2108540</v>
      </c>
      <c r="N157" s="54">
        <v>10000000</v>
      </c>
      <c r="O157" s="54">
        <v>2373358</v>
      </c>
      <c r="P157" s="200">
        <v>-2.66</v>
      </c>
      <c r="Q157" s="200">
        <v>-22.87</v>
      </c>
      <c r="R157" s="200">
        <v>258.08999999999997</v>
      </c>
      <c r="S157" s="53">
        <v>5074</v>
      </c>
      <c r="T157" s="53">
        <v>73</v>
      </c>
      <c r="U157" s="53">
        <v>17</v>
      </c>
      <c r="V157" s="53">
        <v>27</v>
      </c>
      <c r="W157" s="12">
        <f t="shared" si="58"/>
        <v>5091</v>
      </c>
      <c r="X157" s="84">
        <f t="shared" si="59"/>
        <v>0.72171905023787575</v>
      </c>
      <c r="Y157" s="85">
        <f t="shared" si="60"/>
        <v>0.11920241725380164</v>
      </c>
      <c r="Z157" s="86">
        <v>11223</v>
      </c>
      <c r="AA157" s="77">
        <f t="shared" si="61"/>
        <v>0</v>
      </c>
      <c r="AB157" s="77">
        <f t="shared" si="62"/>
        <v>0</v>
      </c>
      <c r="AC157" s="149">
        <f t="shared" si="63"/>
        <v>0</v>
      </c>
      <c r="AD157" s="149">
        <f t="shared" si="64"/>
        <v>0</v>
      </c>
      <c r="AE157" s="149">
        <f t="shared" si="65"/>
        <v>0</v>
      </c>
      <c r="AF157" s="215">
        <f t="shared" si="66"/>
        <v>-2.6298255803188349E-2</v>
      </c>
      <c r="AG157" s="215">
        <f t="shared" si="67"/>
        <v>-0.22610568053342764</v>
      </c>
      <c r="AH157" s="215">
        <f t="shared" si="68"/>
        <v>2.5516228722725112</v>
      </c>
      <c r="AJ157" s="366"/>
    </row>
    <row r="158" spans="1:36" s="8" customFormat="1" x14ac:dyDescent="1.25">
      <c r="A158" s="209">
        <v>167</v>
      </c>
      <c r="B158" s="68">
        <v>11268</v>
      </c>
      <c r="C158" s="209">
        <v>167</v>
      </c>
      <c r="D158" s="19">
        <v>152</v>
      </c>
      <c r="E158" s="69" t="s">
        <v>553</v>
      </c>
      <c r="F158" s="20" t="s">
        <v>305</v>
      </c>
      <c r="G158" s="20" t="s">
        <v>229</v>
      </c>
      <c r="H158" s="21" t="s">
        <v>24</v>
      </c>
      <c r="I158" s="18">
        <v>997632.67679699999</v>
      </c>
      <c r="J158" s="18">
        <v>2564669.130382</v>
      </c>
      <c r="K158" s="18" t="s">
        <v>156</v>
      </c>
      <c r="L158" s="169">
        <v>74.933333333333337</v>
      </c>
      <c r="M158" s="56">
        <v>152200</v>
      </c>
      <c r="N158" s="55">
        <v>200000</v>
      </c>
      <c r="O158" s="56">
        <v>16850651</v>
      </c>
      <c r="P158" s="210">
        <v>-12.23</v>
      </c>
      <c r="Q158" s="210">
        <v>-24.25</v>
      </c>
      <c r="R158" s="210">
        <v>302.27999999999997</v>
      </c>
      <c r="S158" s="211">
        <v>367</v>
      </c>
      <c r="T158" s="211">
        <v>30</v>
      </c>
      <c r="U158" s="211">
        <v>10</v>
      </c>
      <c r="V158" s="211">
        <v>70</v>
      </c>
      <c r="W158" s="18">
        <f t="shared" si="58"/>
        <v>377</v>
      </c>
      <c r="X158" s="84">
        <f t="shared" si="59"/>
        <v>0.15200319896538644</v>
      </c>
      <c r="Y158" s="85">
        <f t="shared" si="60"/>
        <v>2.51055431348426E-2</v>
      </c>
      <c r="Z158" s="86">
        <v>11268</v>
      </c>
      <c r="AA158" s="77">
        <f t="shared" si="61"/>
        <v>0</v>
      </c>
      <c r="AB158" s="77">
        <f t="shared" si="62"/>
        <v>0</v>
      </c>
      <c r="AC158" s="149">
        <f t="shared" si="63"/>
        <v>0</v>
      </c>
      <c r="AD158" s="149">
        <f t="shared" si="64"/>
        <v>0</v>
      </c>
      <c r="AE158" s="149">
        <f t="shared" si="65"/>
        <v>0</v>
      </c>
      <c r="AF158" s="215">
        <f t="shared" si="66"/>
        <v>-6.1966637444889214E-2</v>
      </c>
      <c r="AG158" s="215">
        <f t="shared" si="67"/>
        <v>-0.12286925249702071</v>
      </c>
      <c r="AH158" s="215">
        <f t="shared" si="68"/>
        <v>1.5315842327752338</v>
      </c>
      <c r="AJ158" s="366"/>
    </row>
    <row r="159" spans="1:36" s="5" customFormat="1" x14ac:dyDescent="1.25">
      <c r="A159" s="83">
        <v>168</v>
      </c>
      <c r="B159" s="68">
        <v>11273</v>
      </c>
      <c r="C159" s="83">
        <v>168</v>
      </c>
      <c r="D159" s="16">
        <v>153</v>
      </c>
      <c r="E159" s="68" t="s">
        <v>554</v>
      </c>
      <c r="F159" s="10" t="s">
        <v>213</v>
      </c>
      <c r="G159" s="10" t="s">
        <v>229</v>
      </c>
      <c r="H159" s="11" t="s">
        <v>24</v>
      </c>
      <c r="I159" s="12">
        <v>706823.83377699996</v>
      </c>
      <c r="J159" s="12">
        <v>6985171.2338340003</v>
      </c>
      <c r="K159" s="12" t="s">
        <v>157</v>
      </c>
      <c r="L159" s="168">
        <v>74.533333333333331</v>
      </c>
      <c r="M159" s="54">
        <v>533690</v>
      </c>
      <c r="N159" s="54">
        <v>1000000</v>
      </c>
      <c r="O159" s="54">
        <v>13088443</v>
      </c>
      <c r="P159" s="200">
        <v>-12.42</v>
      </c>
      <c r="Q159" s="200">
        <v>-21.33</v>
      </c>
      <c r="R159" s="200">
        <v>413.01</v>
      </c>
      <c r="S159" s="53">
        <v>4167</v>
      </c>
      <c r="T159" s="53">
        <v>57</v>
      </c>
      <c r="U159" s="53">
        <v>17</v>
      </c>
      <c r="V159" s="53">
        <v>43</v>
      </c>
      <c r="W159" s="12">
        <f t="shared" si="58"/>
        <v>4184</v>
      </c>
      <c r="X159" s="84">
        <f t="shared" si="59"/>
        <v>0.78659655724895428</v>
      </c>
      <c r="Y159" s="85">
        <f t="shared" si="60"/>
        <v>0.12991788286132863</v>
      </c>
      <c r="Z159" s="86">
        <v>11273</v>
      </c>
      <c r="AA159" s="77">
        <f t="shared" si="61"/>
        <v>0</v>
      </c>
      <c r="AB159" s="77">
        <f t="shared" si="62"/>
        <v>0</v>
      </c>
      <c r="AC159" s="149">
        <f t="shared" si="63"/>
        <v>0</v>
      </c>
      <c r="AD159" s="149">
        <f t="shared" si="64"/>
        <v>0</v>
      </c>
      <c r="AE159" s="149">
        <f t="shared" si="65"/>
        <v>0</v>
      </c>
      <c r="AF159" s="215">
        <f t="shared" si="66"/>
        <v>-0.17139524984266685</v>
      </c>
      <c r="AG159" s="215">
        <f t="shared" si="67"/>
        <v>-0.29435271168631916</v>
      </c>
      <c r="AH159" s="215">
        <f t="shared" si="68"/>
        <v>5.699513054550712</v>
      </c>
      <c r="AJ159" s="366"/>
    </row>
    <row r="160" spans="1:36" s="8" customFormat="1" x14ac:dyDescent="1.25">
      <c r="A160" s="209">
        <v>169</v>
      </c>
      <c r="B160" s="68">
        <v>11260</v>
      </c>
      <c r="C160" s="209">
        <v>169</v>
      </c>
      <c r="D160" s="19">
        <v>154</v>
      </c>
      <c r="E160" s="69" t="s">
        <v>555</v>
      </c>
      <c r="F160" s="20" t="s">
        <v>38</v>
      </c>
      <c r="G160" s="20" t="s">
        <v>46</v>
      </c>
      <c r="H160" s="21" t="s">
        <v>24</v>
      </c>
      <c r="I160" s="18">
        <v>504175.67202</v>
      </c>
      <c r="J160" s="18">
        <v>1276778.6100000001</v>
      </c>
      <c r="K160" s="18" t="s">
        <v>161</v>
      </c>
      <c r="L160" s="169">
        <v>74</v>
      </c>
      <c r="M160" s="56">
        <v>11078690</v>
      </c>
      <c r="N160" s="55">
        <v>50000000</v>
      </c>
      <c r="O160" s="56">
        <v>115247</v>
      </c>
      <c r="P160" s="210">
        <v>-7.31</v>
      </c>
      <c r="Q160" s="210">
        <v>-19.170000000000002</v>
      </c>
      <c r="R160" s="210">
        <v>218.19</v>
      </c>
      <c r="S160" s="211">
        <v>1513</v>
      </c>
      <c r="T160" s="211">
        <v>1.282432</v>
      </c>
      <c r="U160" s="211">
        <v>16</v>
      </c>
      <c r="V160" s="211">
        <v>98.717568</v>
      </c>
      <c r="W160" s="18">
        <f t="shared" si="58"/>
        <v>1529</v>
      </c>
      <c r="X160" s="84">
        <f t="shared" si="59"/>
        <v>3.2348196554064798E-3</v>
      </c>
      <c r="Y160" s="85">
        <f t="shared" si="60"/>
        <v>5.3427760037298483E-4</v>
      </c>
      <c r="Z160" s="86">
        <v>11260</v>
      </c>
      <c r="AA160" s="77">
        <f t="shared" si="61"/>
        <v>0</v>
      </c>
      <c r="AB160" s="77">
        <f t="shared" si="62"/>
        <v>0</v>
      </c>
      <c r="AC160" s="149">
        <f t="shared" si="63"/>
        <v>0</v>
      </c>
      <c r="AD160" s="149">
        <f t="shared" si="64"/>
        <v>0</v>
      </c>
      <c r="AE160" s="149">
        <f t="shared" si="65"/>
        <v>0</v>
      </c>
      <c r="AF160" s="215">
        <f t="shared" si="66"/>
        <v>-1.8438819119470949E-2</v>
      </c>
      <c r="AG160" s="215">
        <f t="shared" si="67"/>
        <v>-4.8354604995931347E-2</v>
      </c>
      <c r="AH160" s="215">
        <f t="shared" si="68"/>
        <v>0.55036469817747835</v>
      </c>
      <c r="AJ160" s="366"/>
    </row>
    <row r="161" spans="1:36" s="5" customFormat="1" x14ac:dyDescent="1.25">
      <c r="A161" s="83">
        <v>170</v>
      </c>
      <c r="B161" s="68">
        <v>11280</v>
      </c>
      <c r="C161" s="83">
        <v>170</v>
      </c>
      <c r="D161" s="16">
        <v>155</v>
      </c>
      <c r="E161" s="68" t="s">
        <v>556</v>
      </c>
      <c r="F161" s="10" t="s">
        <v>17</v>
      </c>
      <c r="G161" s="10" t="s">
        <v>229</v>
      </c>
      <c r="H161" s="11" t="s">
        <v>24</v>
      </c>
      <c r="I161" s="12">
        <v>220799.087593</v>
      </c>
      <c r="J161" s="12">
        <v>2105014.7695670002</v>
      </c>
      <c r="K161" s="12" t="s">
        <v>158</v>
      </c>
      <c r="L161" s="168">
        <v>73.766666666666666</v>
      </c>
      <c r="M161" s="54">
        <v>23931218</v>
      </c>
      <c r="N161" s="54">
        <v>50000000</v>
      </c>
      <c r="O161" s="54">
        <v>87961</v>
      </c>
      <c r="P161" s="200">
        <v>-13.38</v>
      </c>
      <c r="Q161" s="200">
        <v>-22.54</v>
      </c>
      <c r="R161" s="200">
        <v>281.76</v>
      </c>
      <c r="S161" s="53">
        <v>2108</v>
      </c>
      <c r="T161" s="53">
        <v>2</v>
      </c>
      <c r="U161" s="53">
        <v>10</v>
      </c>
      <c r="V161" s="53">
        <v>98</v>
      </c>
      <c r="W161" s="12">
        <f t="shared" si="58"/>
        <v>2118</v>
      </c>
      <c r="X161" s="84">
        <f t="shared" si="59"/>
        <v>8.3173556399693399E-3</v>
      </c>
      <c r="Y161" s="85">
        <f t="shared" si="60"/>
        <v>1.373732475423931E-3</v>
      </c>
      <c r="Z161" s="86">
        <v>11280</v>
      </c>
      <c r="AA161" s="77">
        <f t="shared" si="61"/>
        <v>0</v>
      </c>
      <c r="AB161" s="77">
        <f t="shared" si="62"/>
        <v>0</v>
      </c>
      <c r="AC161" s="149">
        <f t="shared" si="63"/>
        <v>0</v>
      </c>
      <c r="AD161" s="149">
        <f t="shared" si="64"/>
        <v>0</v>
      </c>
      <c r="AE161" s="149">
        <f t="shared" si="65"/>
        <v>0</v>
      </c>
      <c r="AF161" s="215">
        <f t="shared" si="66"/>
        <v>-5.5643109231394886E-2</v>
      </c>
      <c r="AG161" s="215">
        <f t="shared" si="67"/>
        <v>-9.3736598062454463E-2</v>
      </c>
      <c r="AH161" s="215">
        <f t="shared" si="68"/>
        <v>1.1717490625588807</v>
      </c>
      <c r="AJ161" s="366"/>
    </row>
    <row r="162" spans="1:36" s="8" customFormat="1" x14ac:dyDescent="1.25">
      <c r="A162" s="209">
        <v>174</v>
      </c>
      <c r="B162" s="68">
        <v>11285</v>
      </c>
      <c r="C162" s="209">
        <v>174</v>
      </c>
      <c r="D162" s="19">
        <v>156</v>
      </c>
      <c r="E162" s="69" t="s">
        <v>557</v>
      </c>
      <c r="F162" s="20" t="s">
        <v>39</v>
      </c>
      <c r="G162" s="20" t="s">
        <v>229</v>
      </c>
      <c r="H162" s="21" t="s">
        <v>24</v>
      </c>
      <c r="I162" s="18">
        <v>2098978.8867009999</v>
      </c>
      <c r="J162" s="18">
        <v>19684335.840588</v>
      </c>
      <c r="K162" s="18" t="s">
        <v>166</v>
      </c>
      <c r="L162" s="169">
        <v>72.599999999999994</v>
      </c>
      <c r="M162" s="56">
        <v>9433190</v>
      </c>
      <c r="N162" s="55">
        <v>15000000</v>
      </c>
      <c r="O162" s="56">
        <v>2086710</v>
      </c>
      <c r="P162" s="210">
        <v>-9.8699999999999992</v>
      </c>
      <c r="Q162" s="210">
        <v>-22.37</v>
      </c>
      <c r="R162" s="210">
        <v>366.1</v>
      </c>
      <c r="S162" s="211">
        <v>13634</v>
      </c>
      <c r="T162" s="211">
        <v>61</v>
      </c>
      <c r="U162" s="211">
        <v>21</v>
      </c>
      <c r="V162" s="211">
        <v>39</v>
      </c>
      <c r="W162" s="18">
        <f t="shared" si="58"/>
        <v>13655</v>
      </c>
      <c r="X162" s="84">
        <f t="shared" si="59"/>
        <v>2.3721968770658552</v>
      </c>
      <c r="Y162" s="85">
        <f t="shared" si="60"/>
        <v>0.39180287932675301</v>
      </c>
      <c r="Z162" s="86">
        <v>11285</v>
      </c>
      <c r="AA162" s="77">
        <f t="shared" si="61"/>
        <v>0</v>
      </c>
      <c r="AB162" s="77">
        <f t="shared" si="62"/>
        <v>0</v>
      </c>
      <c r="AC162" s="149">
        <f t="shared" si="63"/>
        <v>0</v>
      </c>
      <c r="AD162" s="149">
        <f t="shared" si="64"/>
        <v>0</v>
      </c>
      <c r="AE162" s="149">
        <f t="shared" si="65"/>
        <v>0</v>
      </c>
      <c r="AF162" s="215">
        <f t="shared" si="66"/>
        <v>-0.3838292324039343</v>
      </c>
      <c r="AG162" s="215">
        <f t="shared" si="67"/>
        <v>-0.86993514983546205</v>
      </c>
      <c r="AH162" s="215">
        <f t="shared" si="68"/>
        <v>14.237070109734585</v>
      </c>
      <c r="AJ162" s="366"/>
    </row>
    <row r="163" spans="1:36" s="5" customFormat="1" x14ac:dyDescent="1.25">
      <c r="A163" s="83">
        <v>177</v>
      </c>
      <c r="B163" s="68">
        <v>11297</v>
      </c>
      <c r="C163" s="83">
        <v>177</v>
      </c>
      <c r="D163" s="16">
        <v>157</v>
      </c>
      <c r="E163" s="68" t="s">
        <v>558</v>
      </c>
      <c r="F163" s="10" t="s">
        <v>235</v>
      </c>
      <c r="G163" s="10" t="s">
        <v>229</v>
      </c>
      <c r="H163" s="11" t="s">
        <v>24</v>
      </c>
      <c r="I163" s="12">
        <v>376897.01134800003</v>
      </c>
      <c r="J163" s="12">
        <v>5289995.5533039998</v>
      </c>
      <c r="K163" s="12" t="s">
        <v>168</v>
      </c>
      <c r="L163" s="168">
        <v>71.033333333333331</v>
      </c>
      <c r="M163" s="54">
        <v>260554</v>
      </c>
      <c r="N163" s="54">
        <v>1000000</v>
      </c>
      <c r="O163" s="54">
        <v>20302876</v>
      </c>
      <c r="P163" s="200">
        <v>-9.81</v>
      </c>
      <c r="Q163" s="200">
        <v>-24.63</v>
      </c>
      <c r="R163" s="200">
        <v>378.37</v>
      </c>
      <c r="S163" s="53">
        <v>2503</v>
      </c>
      <c r="T163" s="53">
        <v>72</v>
      </c>
      <c r="U163" s="53">
        <v>6</v>
      </c>
      <c r="V163" s="53">
        <v>28.000000000000004</v>
      </c>
      <c r="W163" s="12">
        <f t="shared" si="58"/>
        <v>2509</v>
      </c>
      <c r="X163" s="84">
        <f t="shared" si="59"/>
        <v>0.75246782090298847</v>
      </c>
      <c r="Y163" s="85">
        <f t="shared" si="60"/>
        <v>0.12428102476687218</v>
      </c>
      <c r="Z163" s="86">
        <v>11297</v>
      </c>
      <c r="AA163" s="77">
        <f t="shared" si="61"/>
        <v>0</v>
      </c>
      <c r="AB163" s="77">
        <f t="shared" si="62"/>
        <v>0</v>
      </c>
      <c r="AC163" s="149">
        <f t="shared" si="63"/>
        <v>0</v>
      </c>
      <c r="AD163" s="149">
        <f t="shared" si="64"/>
        <v>0</v>
      </c>
      <c r="AE163" s="149">
        <f t="shared" si="65"/>
        <v>0</v>
      </c>
      <c r="AF163" s="215">
        <f t="shared" si="66"/>
        <v>-0.10252374059803218</v>
      </c>
      <c r="AG163" s="215">
        <f t="shared" si="67"/>
        <v>-0.25740670040056396</v>
      </c>
      <c r="AH163" s="215">
        <f t="shared" si="68"/>
        <v>3.9543229082647744</v>
      </c>
      <c r="AJ163" s="366"/>
    </row>
    <row r="164" spans="1:36" s="8" customFormat="1" x14ac:dyDescent="1.25">
      <c r="A164" s="209">
        <v>181</v>
      </c>
      <c r="B164" s="68">
        <v>11308</v>
      </c>
      <c r="C164" s="209">
        <v>181</v>
      </c>
      <c r="D164" s="19">
        <v>158</v>
      </c>
      <c r="E164" s="69" t="s">
        <v>559</v>
      </c>
      <c r="F164" s="20" t="s">
        <v>597</v>
      </c>
      <c r="G164" s="20" t="s">
        <v>176</v>
      </c>
      <c r="H164" s="21" t="s">
        <v>24</v>
      </c>
      <c r="I164" s="18">
        <v>654149.62031599996</v>
      </c>
      <c r="J164" s="18">
        <v>3274709.9426239999</v>
      </c>
      <c r="K164" s="18" t="s">
        <v>175</v>
      </c>
      <c r="L164" s="169">
        <v>68.400000000000006</v>
      </c>
      <c r="M164" s="56">
        <v>18539732</v>
      </c>
      <c r="N164" s="55">
        <v>50000000</v>
      </c>
      <c r="O164" s="56">
        <v>176632</v>
      </c>
      <c r="P164" s="210">
        <v>-13.08</v>
      </c>
      <c r="Q164" s="210">
        <v>-18.3</v>
      </c>
      <c r="R164" s="210">
        <v>334.12</v>
      </c>
      <c r="S164" s="211">
        <v>7371</v>
      </c>
      <c r="T164" s="211">
        <v>17.338466</v>
      </c>
      <c r="U164" s="211">
        <v>36</v>
      </c>
      <c r="V164" s="211">
        <v>82.661534000000003</v>
      </c>
      <c r="W164" s="18">
        <f t="shared" si="58"/>
        <v>7407</v>
      </c>
      <c r="X164" s="84">
        <f t="shared" si="59"/>
        <v>0.11217178691855251</v>
      </c>
      <c r="Y164" s="85">
        <f t="shared" si="60"/>
        <v>1.8526805055184208E-2</v>
      </c>
      <c r="Z164" s="86">
        <v>11308</v>
      </c>
      <c r="AA164" s="77">
        <f t="shared" si="61"/>
        <v>0</v>
      </c>
      <c r="AB164" s="77">
        <f t="shared" si="62"/>
        <v>0</v>
      </c>
      <c r="AC164" s="149">
        <f t="shared" si="63"/>
        <v>0</v>
      </c>
      <c r="AD164" s="149">
        <f t="shared" si="64"/>
        <v>0</v>
      </c>
      <c r="AE164" s="149">
        <f t="shared" si="65"/>
        <v>0</v>
      </c>
      <c r="AF164" s="215">
        <f t="shared" si="66"/>
        <v>-8.4621498400992728E-2</v>
      </c>
      <c r="AG164" s="215">
        <f t="shared" si="67"/>
        <v>-0.11839246335918709</v>
      </c>
      <c r="AH164" s="215">
        <f t="shared" si="68"/>
        <v>2.1616005386651138</v>
      </c>
      <c r="AJ164" s="366"/>
    </row>
    <row r="165" spans="1:36" s="5" customFormat="1" x14ac:dyDescent="1.25">
      <c r="A165" s="83">
        <v>182</v>
      </c>
      <c r="B165" s="68">
        <v>11314</v>
      </c>
      <c r="C165" s="83">
        <v>182</v>
      </c>
      <c r="D165" s="16">
        <v>159</v>
      </c>
      <c r="E165" s="68" t="s">
        <v>560</v>
      </c>
      <c r="F165" s="10" t="s">
        <v>235</v>
      </c>
      <c r="G165" s="10" t="s">
        <v>229</v>
      </c>
      <c r="H165" s="11" t="s">
        <v>24</v>
      </c>
      <c r="I165" s="12">
        <v>19454.714018999999</v>
      </c>
      <c r="J165" s="12">
        <v>189992.56434000001</v>
      </c>
      <c r="K165" s="12" t="s">
        <v>177</v>
      </c>
      <c r="L165" s="168">
        <v>67.466666666666669</v>
      </c>
      <c r="M165" s="54">
        <v>8565</v>
      </c>
      <c r="N165" s="54">
        <v>200000</v>
      </c>
      <c r="O165" s="54">
        <v>22182436</v>
      </c>
      <c r="P165" s="200">
        <v>-14.94</v>
      </c>
      <c r="Q165" s="200">
        <v>-27.5</v>
      </c>
      <c r="R165" s="200">
        <v>645.33799999999997</v>
      </c>
      <c r="S165" s="53">
        <v>5</v>
      </c>
      <c r="T165" s="53">
        <v>31</v>
      </c>
      <c r="U165" s="53">
        <v>4</v>
      </c>
      <c r="V165" s="53">
        <v>69</v>
      </c>
      <c r="W165" s="12">
        <f t="shared" si="58"/>
        <v>9</v>
      </c>
      <c r="X165" s="84">
        <f t="shared" si="59"/>
        <v>1.1635858387256894E-2</v>
      </c>
      <c r="Y165" s="85">
        <f t="shared" si="60"/>
        <v>1.9218315577603036E-3</v>
      </c>
      <c r="Z165" s="86">
        <v>11314</v>
      </c>
      <c r="AA165" s="77">
        <f t="shared" si="61"/>
        <v>0</v>
      </c>
      <c r="AB165" s="77">
        <f t="shared" si="62"/>
        <v>0</v>
      </c>
      <c r="AC165" s="149">
        <f t="shared" si="63"/>
        <v>0</v>
      </c>
      <c r="AD165" s="149">
        <f t="shared" si="64"/>
        <v>0</v>
      </c>
      <c r="AE165" s="149">
        <f t="shared" si="65"/>
        <v>0</v>
      </c>
      <c r="AF165" s="215">
        <f t="shared" si="66"/>
        <v>-5.6077330421167096E-3</v>
      </c>
      <c r="AG165" s="215">
        <f t="shared" si="67"/>
        <v>-1.0322132440308536E-2</v>
      </c>
      <c r="AH165" s="215">
        <f t="shared" si="68"/>
        <v>0.24222779290050286</v>
      </c>
      <c r="AJ165" s="366"/>
    </row>
    <row r="166" spans="1:36" s="8" customFormat="1" x14ac:dyDescent="1.25">
      <c r="A166" s="209">
        <v>184</v>
      </c>
      <c r="B166" s="68">
        <v>11312</v>
      </c>
      <c r="C166" s="209">
        <v>184</v>
      </c>
      <c r="D166" s="19">
        <v>160</v>
      </c>
      <c r="E166" s="69" t="s">
        <v>561</v>
      </c>
      <c r="F166" s="20" t="s">
        <v>178</v>
      </c>
      <c r="G166" s="20" t="s">
        <v>176</v>
      </c>
      <c r="H166" s="21" t="s">
        <v>24</v>
      </c>
      <c r="I166" s="18">
        <v>852192.20675000001</v>
      </c>
      <c r="J166" s="18">
        <v>4254080.1666750005</v>
      </c>
      <c r="K166" s="18" t="s">
        <v>179</v>
      </c>
      <c r="L166" s="169">
        <v>66.8</v>
      </c>
      <c r="M166" s="56">
        <v>24308335</v>
      </c>
      <c r="N166" s="55">
        <v>100000000</v>
      </c>
      <c r="O166" s="56">
        <v>175005</v>
      </c>
      <c r="P166" s="210">
        <v>-13.5</v>
      </c>
      <c r="Q166" s="210">
        <v>-20.81</v>
      </c>
      <c r="R166" s="210">
        <v>346.12</v>
      </c>
      <c r="S166" s="211">
        <v>65</v>
      </c>
      <c r="T166" s="211">
        <v>58.599999999999994</v>
      </c>
      <c r="U166" s="211">
        <v>9</v>
      </c>
      <c r="V166" s="211">
        <v>41.4</v>
      </c>
      <c r="W166" s="18">
        <f t="shared" si="58"/>
        <v>74</v>
      </c>
      <c r="X166" s="84">
        <f t="shared" si="59"/>
        <v>0.49249680174999833</v>
      </c>
      <c r="Y166" s="85">
        <f t="shared" si="60"/>
        <v>8.1343022938103943E-2</v>
      </c>
      <c r="Z166" s="86">
        <v>11312</v>
      </c>
      <c r="AA166" s="77">
        <f t="shared" si="61"/>
        <v>0</v>
      </c>
      <c r="AB166" s="77">
        <f t="shared" si="62"/>
        <v>0</v>
      </c>
      <c r="AC166" s="149">
        <f t="shared" si="63"/>
        <v>0</v>
      </c>
      <c r="AD166" s="149">
        <f t="shared" si="64"/>
        <v>0</v>
      </c>
      <c r="AE166" s="149">
        <f t="shared" si="65"/>
        <v>0</v>
      </c>
      <c r="AF166" s="215">
        <f t="shared" si="66"/>
        <v>-0.11345916081271294</v>
      </c>
      <c r="AG166" s="215">
        <f t="shared" si="67"/>
        <v>-0.17489519529722639</v>
      </c>
      <c r="AH166" s="215">
        <f t="shared" si="68"/>
        <v>2.9089247955923114</v>
      </c>
      <c r="AJ166" s="366"/>
    </row>
    <row r="167" spans="1:36" s="5" customFormat="1" x14ac:dyDescent="1.25">
      <c r="A167" s="83">
        <v>185</v>
      </c>
      <c r="B167" s="68">
        <v>11309</v>
      </c>
      <c r="C167" s="83">
        <v>185</v>
      </c>
      <c r="D167" s="16">
        <v>161</v>
      </c>
      <c r="E167" s="68" t="s">
        <v>562</v>
      </c>
      <c r="F167" s="10" t="s">
        <v>178</v>
      </c>
      <c r="G167" s="10" t="s">
        <v>229</v>
      </c>
      <c r="H167" s="11" t="s">
        <v>24</v>
      </c>
      <c r="I167" s="12">
        <v>544376.956809</v>
      </c>
      <c r="J167" s="12">
        <v>4117047.6796800001</v>
      </c>
      <c r="K167" s="12" t="s">
        <v>179</v>
      </c>
      <c r="L167" s="168">
        <v>66.8</v>
      </c>
      <c r="M167" s="54">
        <v>362258</v>
      </c>
      <c r="N167" s="54">
        <v>1000000</v>
      </c>
      <c r="O167" s="54">
        <v>11364960</v>
      </c>
      <c r="P167" s="200">
        <v>-12.84</v>
      </c>
      <c r="Q167" s="200">
        <v>-22.07</v>
      </c>
      <c r="R167" s="200">
        <v>393.72</v>
      </c>
      <c r="S167" s="53">
        <v>1650</v>
      </c>
      <c r="T167" s="53">
        <v>74</v>
      </c>
      <c r="U167" s="53">
        <v>6</v>
      </c>
      <c r="V167" s="53">
        <v>26</v>
      </c>
      <c r="W167" s="12">
        <f t="shared" si="58"/>
        <v>1656</v>
      </c>
      <c r="X167" s="84">
        <f t="shared" si="59"/>
        <v>0.60189085542100806</v>
      </c>
      <c r="Y167" s="85">
        <f t="shared" si="60"/>
        <v>9.9411044873341112E-2</v>
      </c>
      <c r="Z167" s="86">
        <v>11309</v>
      </c>
      <c r="AA167" s="77">
        <f t="shared" si="61"/>
        <v>0</v>
      </c>
      <c r="AB167" s="77">
        <f t="shared" si="62"/>
        <v>0</v>
      </c>
      <c r="AC167" s="149">
        <f t="shared" si="63"/>
        <v>0</v>
      </c>
      <c r="AD167" s="149">
        <f t="shared" si="64"/>
        <v>0</v>
      </c>
      <c r="AE167" s="149">
        <f t="shared" si="65"/>
        <v>0</v>
      </c>
      <c r="AF167" s="215">
        <f t="shared" si="66"/>
        <v>-0.10443619707575329</v>
      </c>
      <c r="AG167" s="215">
        <f t="shared" si="67"/>
        <v>-0.17950988079921146</v>
      </c>
      <c r="AH167" s="215">
        <f t="shared" si="68"/>
        <v>3.2023846972480987</v>
      </c>
      <c r="AJ167" s="366"/>
    </row>
    <row r="168" spans="1:36" s="8" customFormat="1" x14ac:dyDescent="1.25">
      <c r="A168" s="209">
        <v>194</v>
      </c>
      <c r="B168" s="68">
        <v>11334</v>
      </c>
      <c r="C168" s="209">
        <v>194</v>
      </c>
      <c r="D168" s="19">
        <v>162</v>
      </c>
      <c r="E168" s="69" t="s">
        <v>563</v>
      </c>
      <c r="F168" s="20" t="s">
        <v>202</v>
      </c>
      <c r="G168" s="20" t="s">
        <v>229</v>
      </c>
      <c r="H168" s="21" t="s">
        <v>24</v>
      </c>
      <c r="I168" s="18">
        <v>268837.37030499999</v>
      </c>
      <c r="J168" s="18">
        <v>1773405.7485529999</v>
      </c>
      <c r="K168" s="18" t="s">
        <v>193</v>
      </c>
      <c r="L168" s="169">
        <v>65</v>
      </c>
      <c r="M168" s="56">
        <v>94548</v>
      </c>
      <c r="N168" s="55">
        <v>200000</v>
      </c>
      <c r="O168" s="56">
        <v>18756671</v>
      </c>
      <c r="P168" s="210">
        <v>-12.05</v>
      </c>
      <c r="Q168" s="210">
        <v>-20.53</v>
      </c>
      <c r="R168" s="210">
        <v>390.34</v>
      </c>
      <c r="S168" s="211">
        <v>499</v>
      </c>
      <c r="T168" s="211">
        <v>52</v>
      </c>
      <c r="U168" s="211">
        <v>5</v>
      </c>
      <c r="V168" s="211">
        <v>48</v>
      </c>
      <c r="W168" s="18">
        <f t="shared" si="58"/>
        <v>504</v>
      </c>
      <c r="X168" s="84">
        <f t="shared" si="59"/>
        <v>0.18218456680976197</v>
      </c>
      <c r="Y168" s="85">
        <f t="shared" si="60"/>
        <v>3.0090435804490074E-2</v>
      </c>
      <c r="Z168" s="86">
        <v>11334</v>
      </c>
      <c r="AA168" s="77">
        <f t="shared" si="61"/>
        <v>0</v>
      </c>
      <c r="AB168" s="77">
        <f t="shared" si="62"/>
        <v>0</v>
      </c>
      <c r="AC168" s="149">
        <f t="shared" si="63"/>
        <v>0</v>
      </c>
      <c r="AD168" s="149">
        <f t="shared" si="64"/>
        <v>0</v>
      </c>
      <c r="AE168" s="149">
        <f t="shared" si="65"/>
        <v>0</v>
      </c>
      <c r="AF168" s="215">
        <f t="shared" si="66"/>
        <v>-4.2217769808800619E-2</v>
      </c>
      <c r="AG168" s="215">
        <f t="shared" si="67"/>
        <v>-7.1927868396238728E-2</v>
      </c>
      <c r="AH168" s="215">
        <f t="shared" si="68"/>
        <v>1.3675754578562018</v>
      </c>
      <c r="AJ168" s="366"/>
    </row>
    <row r="169" spans="1:36" s="5" customFormat="1" x14ac:dyDescent="1.25">
      <c r="A169" s="83">
        <v>209</v>
      </c>
      <c r="B169" s="68">
        <v>11384</v>
      </c>
      <c r="C169" s="83">
        <v>209</v>
      </c>
      <c r="D169" s="16">
        <v>163</v>
      </c>
      <c r="E169" s="68" t="s">
        <v>564</v>
      </c>
      <c r="F169" s="10" t="s">
        <v>217</v>
      </c>
      <c r="G169" s="10" t="s">
        <v>229</v>
      </c>
      <c r="H169" s="11" t="s">
        <v>24</v>
      </c>
      <c r="I169" s="12">
        <v>366730.40623999998</v>
      </c>
      <c r="J169" s="12">
        <v>1382181.459912</v>
      </c>
      <c r="K169" s="12" t="s">
        <v>227</v>
      </c>
      <c r="L169" s="168">
        <v>59.166666666666664</v>
      </c>
      <c r="M169" s="54">
        <v>52691</v>
      </c>
      <c r="N169" s="54">
        <v>200000</v>
      </c>
      <c r="O169" s="54">
        <v>26231832</v>
      </c>
      <c r="P169" s="200">
        <v>-14.06</v>
      </c>
      <c r="Q169" s="200">
        <v>-24.98</v>
      </c>
      <c r="R169" s="200">
        <v>306.55</v>
      </c>
      <c r="S169" s="53">
        <v>1279</v>
      </c>
      <c r="T169" s="53">
        <v>90</v>
      </c>
      <c r="U169" s="53">
        <v>2</v>
      </c>
      <c r="V169" s="53">
        <v>10</v>
      </c>
      <c r="W169" s="12">
        <f t="shared" si="58"/>
        <v>1281</v>
      </c>
      <c r="X169" s="84">
        <f t="shared" si="59"/>
        <v>0.24575802114401266</v>
      </c>
      <c r="Y169" s="85">
        <f t="shared" si="60"/>
        <v>4.0590518111198119E-2</v>
      </c>
      <c r="Z169" s="86">
        <v>11384</v>
      </c>
      <c r="AA169" s="77">
        <f t="shared" si="61"/>
        <v>0</v>
      </c>
      <c r="AB169" s="77">
        <f t="shared" si="62"/>
        <v>0</v>
      </c>
      <c r="AC169" s="149">
        <f t="shared" si="63"/>
        <v>0</v>
      </c>
      <c r="AD169" s="149">
        <f t="shared" si="64"/>
        <v>0</v>
      </c>
      <c r="AE169" s="149">
        <f t="shared" si="65"/>
        <v>0</v>
      </c>
      <c r="AF169" s="215">
        <f t="shared" si="66"/>
        <v>-3.8392864192053532E-2</v>
      </c>
      <c r="AG169" s="215">
        <f t="shared" si="67"/>
        <v>-6.8211504090860409E-2</v>
      </c>
      <c r="AH169" s="215">
        <f t="shared" si="68"/>
        <v>0.83707912646330096</v>
      </c>
      <c r="AJ169" s="366"/>
    </row>
    <row r="170" spans="1:36" s="8" customFormat="1" x14ac:dyDescent="1.25">
      <c r="A170" s="209">
        <v>211</v>
      </c>
      <c r="B170" s="68">
        <v>11341</v>
      </c>
      <c r="C170" s="209">
        <v>211</v>
      </c>
      <c r="D170" s="19">
        <v>164</v>
      </c>
      <c r="E170" s="69" t="s">
        <v>565</v>
      </c>
      <c r="F170" s="20" t="s">
        <v>390</v>
      </c>
      <c r="G170" s="20" t="s">
        <v>46</v>
      </c>
      <c r="H170" s="21" t="s">
        <v>24</v>
      </c>
      <c r="I170" s="18">
        <v>1599387.3797279999</v>
      </c>
      <c r="J170" s="18">
        <v>9816909.1790859997</v>
      </c>
      <c r="K170" s="18" t="s">
        <v>218</v>
      </c>
      <c r="L170" s="169">
        <v>59.133333333333333</v>
      </c>
      <c r="M170" s="56">
        <v>145500000</v>
      </c>
      <c r="N170" s="55">
        <v>200000000</v>
      </c>
      <c r="O170" s="56">
        <v>67471</v>
      </c>
      <c r="P170" s="210">
        <v>-10.94</v>
      </c>
      <c r="Q170" s="210">
        <v>-77.66</v>
      </c>
      <c r="R170" s="210">
        <v>21.77</v>
      </c>
      <c r="S170" s="211">
        <v>38667</v>
      </c>
      <c r="T170" s="211">
        <v>13.627996625</v>
      </c>
      <c r="U170" s="211">
        <v>154</v>
      </c>
      <c r="V170" s="211">
        <v>86.372003374999991</v>
      </c>
      <c r="W170" s="18">
        <f t="shared" si="58"/>
        <v>38821</v>
      </c>
      <c r="X170" s="84">
        <f t="shared" si="59"/>
        <v>0.26430593738135666</v>
      </c>
      <c r="Y170" s="85">
        <f t="shared" si="60"/>
        <v>4.3653976737908495E-2</v>
      </c>
      <c r="Z170" s="86">
        <v>11341</v>
      </c>
      <c r="AA170" s="77">
        <f t="shared" si="61"/>
        <v>0</v>
      </c>
      <c r="AB170" s="77">
        <f t="shared" si="62"/>
        <v>0</v>
      </c>
      <c r="AC170" s="149">
        <f t="shared" si="63"/>
        <v>0</v>
      </c>
      <c r="AD170" s="149">
        <f t="shared" si="64"/>
        <v>0</v>
      </c>
      <c r="AE170" s="149">
        <f t="shared" si="65"/>
        <v>0</v>
      </c>
      <c r="AF170" s="215">
        <f t="shared" si="66"/>
        <v>-0.21217402928084755</v>
      </c>
      <c r="AG170" s="215">
        <f t="shared" si="67"/>
        <v>-1.5061640871984114</v>
      </c>
      <c r="AH170" s="215">
        <f t="shared" si="68"/>
        <v>0.42221468166764636</v>
      </c>
      <c r="AJ170" s="366"/>
    </row>
    <row r="171" spans="1:36" s="5" customFormat="1" x14ac:dyDescent="1.25">
      <c r="A171" s="83">
        <v>226</v>
      </c>
      <c r="B171" s="68">
        <v>11378</v>
      </c>
      <c r="C171" s="83">
        <v>226</v>
      </c>
      <c r="D171" s="16">
        <v>165</v>
      </c>
      <c r="E171" s="68" t="s">
        <v>566</v>
      </c>
      <c r="F171" s="10" t="s">
        <v>307</v>
      </c>
      <c r="G171" s="10" t="s">
        <v>46</v>
      </c>
      <c r="H171" s="11" t="s">
        <v>24</v>
      </c>
      <c r="I171" s="12">
        <v>748571.78525700001</v>
      </c>
      <c r="J171" s="12">
        <v>3259266.629613</v>
      </c>
      <c r="K171" s="12" t="s">
        <v>259</v>
      </c>
      <c r="L171" s="168">
        <v>51</v>
      </c>
      <c r="M171" s="54">
        <v>16229617</v>
      </c>
      <c r="N171" s="54">
        <v>50000000</v>
      </c>
      <c r="O171" s="54">
        <v>200823</v>
      </c>
      <c r="P171" s="200">
        <v>-14.18</v>
      </c>
      <c r="Q171" s="200">
        <v>-21.09</v>
      </c>
      <c r="R171" s="200">
        <v>365.42</v>
      </c>
      <c r="S171" s="53">
        <v>8387</v>
      </c>
      <c r="T171" s="53">
        <v>11.977930000000001</v>
      </c>
      <c r="U171" s="53">
        <v>27</v>
      </c>
      <c r="V171" s="53">
        <v>88.022069999999999</v>
      </c>
      <c r="W171" s="12">
        <f t="shared" si="58"/>
        <v>8414</v>
      </c>
      <c r="X171" s="84">
        <f t="shared" si="59"/>
        <v>7.7126174304200351E-2</v>
      </c>
      <c r="Y171" s="85">
        <f t="shared" si="60"/>
        <v>1.2738511485277465E-2</v>
      </c>
      <c r="Z171" s="86">
        <v>11378</v>
      </c>
      <c r="AA171" s="77">
        <f t="shared" si="61"/>
        <v>0</v>
      </c>
      <c r="AB171" s="77">
        <f t="shared" si="62"/>
        <v>0</v>
      </c>
      <c r="AC171" s="149">
        <f t="shared" si="63"/>
        <v>0</v>
      </c>
      <c r="AD171" s="149">
        <f t="shared" si="64"/>
        <v>0</v>
      </c>
      <c r="AE171" s="149">
        <f t="shared" si="65"/>
        <v>0</v>
      </c>
      <c r="AF171" s="215">
        <f t="shared" si="66"/>
        <v>-9.1305355068326571E-2</v>
      </c>
      <c r="AG171" s="215">
        <f t="shared" si="67"/>
        <v>-0.13579900834915426</v>
      </c>
      <c r="AH171" s="215">
        <f t="shared" si="68"/>
        <v>2.3529480147438577</v>
      </c>
      <c r="AJ171" s="366"/>
    </row>
    <row r="172" spans="1:36" s="8" customFormat="1" x14ac:dyDescent="1.25">
      <c r="A172" s="209">
        <v>239</v>
      </c>
      <c r="B172" s="68">
        <v>11463</v>
      </c>
      <c r="C172" s="209">
        <v>239</v>
      </c>
      <c r="D172" s="19">
        <v>166</v>
      </c>
      <c r="E172" s="69" t="s">
        <v>567</v>
      </c>
      <c r="F172" s="20" t="s">
        <v>232</v>
      </c>
      <c r="G172" s="20" t="s">
        <v>229</v>
      </c>
      <c r="H172" s="21" t="s">
        <v>24</v>
      </c>
      <c r="I172" s="18">
        <v>150675.93156</v>
      </c>
      <c r="J172" s="18">
        <v>350798.25089000002</v>
      </c>
      <c r="K172" s="18" t="s">
        <v>271</v>
      </c>
      <c r="L172" s="169">
        <v>47.233333333333334</v>
      </c>
      <c r="M172" s="56">
        <v>23113</v>
      </c>
      <c r="N172" s="55">
        <v>200000</v>
      </c>
      <c r="O172" s="56">
        <v>15177530</v>
      </c>
      <c r="P172" s="210">
        <v>-6.77</v>
      </c>
      <c r="Q172" s="210">
        <v>-19.18</v>
      </c>
      <c r="R172" s="210">
        <v>302.38</v>
      </c>
      <c r="S172" s="211">
        <v>231</v>
      </c>
      <c r="T172" s="211">
        <v>59</v>
      </c>
      <c r="U172" s="211">
        <v>4</v>
      </c>
      <c r="V172" s="211">
        <v>41</v>
      </c>
      <c r="W172" s="18">
        <f t="shared" si="58"/>
        <v>235</v>
      </c>
      <c r="X172" s="84">
        <f t="shared" si="59"/>
        <v>4.0889289070584062E-2</v>
      </c>
      <c r="Y172" s="85">
        <f t="shared" si="60"/>
        <v>6.7534618843670359E-3</v>
      </c>
      <c r="Z172" s="86">
        <v>11463</v>
      </c>
      <c r="AA172" s="77">
        <f t="shared" si="61"/>
        <v>0</v>
      </c>
      <c r="AB172" s="77">
        <f t="shared" si="62"/>
        <v>0</v>
      </c>
      <c r="AC172" s="149">
        <f t="shared" si="63"/>
        <v>0</v>
      </c>
      <c r="AD172" s="149">
        <f t="shared" si="64"/>
        <v>0</v>
      </c>
      <c r="AE172" s="149">
        <f t="shared" si="65"/>
        <v>0</v>
      </c>
      <c r="AF172" s="215">
        <f t="shared" si="66"/>
        <v>-4.6918726611500693E-3</v>
      </c>
      <c r="AG172" s="215">
        <f t="shared" si="67"/>
        <v>-1.3292484141928853E-2</v>
      </c>
      <c r="AH172" s="215">
        <f t="shared" si="68"/>
        <v>0.20956107168073235</v>
      </c>
      <c r="AJ172" s="366"/>
    </row>
    <row r="173" spans="1:36" s="5" customFormat="1" x14ac:dyDescent="1.25">
      <c r="A173" s="83">
        <v>237</v>
      </c>
      <c r="B173" s="68">
        <v>11461</v>
      </c>
      <c r="C173" s="83">
        <v>237</v>
      </c>
      <c r="D173" s="16">
        <v>167</v>
      </c>
      <c r="E173" s="68" t="s">
        <v>568</v>
      </c>
      <c r="F173" s="10" t="s">
        <v>189</v>
      </c>
      <c r="G173" s="10" t="s">
        <v>229</v>
      </c>
      <c r="H173" s="11" t="s">
        <v>24</v>
      </c>
      <c r="I173" s="12">
        <v>716375.28964800003</v>
      </c>
      <c r="J173" s="12">
        <v>4257340.768193</v>
      </c>
      <c r="K173" s="12" t="s">
        <v>270</v>
      </c>
      <c r="L173" s="168">
        <v>47.033333333333331</v>
      </c>
      <c r="M173" s="54">
        <v>222085</v>
      </c>
      <c r="N173" s="54">
        <v>500000000</v>
      </c>
      <c r="O173" s="54">
        <v>19169870</v>
      </c>
      <c r="P173" s="200">
        <v>-9.43</v>
      </c>
      <c r="Q173" s="200">
        <v>-23.95</v>
      </c>
      <c r="R173" s="200">
        <v>328.08</v>
      </c>
      <c r="S173" s="53">
        <v>959</v>
      </c>
      <c r="T173" s="53">
        <v>85</v>
      </c>
      <c r="U173" s="53">
        <v>17</v>
      </c>
      <c r="V173" s="53">
        <v>15</v>
      </c>
      <c r="W173" s="12">
        <f t="shared" si="58"/>
        <v>976</v>
      </c>
      <c r="X173" s="84">
        <f t="shared" si="59"/>
        <v>0.71492003517753078</v>
      </c>
      <c r="Y173" s="85">
        <f t="shared" si="60"/>
        <v>0.11807946084871436</v>
      </c>
      <c r="Z173" s="86">
        <v>11461</v>
      </c>
      <c r="AA173" s="77">
        <f t="shared" si="61"/>
        <v>0</v>
      </c>
      <c r="AB173" s="77">
        <f t="shared" si="62"/>
        <v>0</v>
      </c>
      <c r="AC173" s="149">
        <f t="shared" si="63"/>
        <v>0</v>
      </c>
      <c r="AD173" s="149">
        <f t="shared" si="64"/>
        <v>0</v>
      </c>
      <c r="AE173" s="149">
        <f t="shared" si="65"/>
        <v>0</v>
      </c>
      <c r="AF173" s="215">
        <f t="shared" si="66"/>
        <v>-7.9314069784989588E-2</v>
      </c>
      <c r="AG173" s="215">
        <f t="shared" si="67"/>
        <v>-0.20143923344119838</v>
      </c>
      <c r="AH173" s="215">
        <f t="shared" si="68"/>
        <v>2.7594231193064034</v>
      </c>
      <c r="AJ173" s="366"/>
    </row>
    <row r="174" spans="1:36" s="8" customFormat="1" x14ac:dyDescent="1.25">
      <c r="A174" s="209">
        <v>240</v>
      </c>
      <c r="B174" s="68">
        <v>11470</v>
      </c>
      <c r="C174" s="209">
        <v>240</v>
      </c>
      <c r="D174" s="19">
        <v>168</v>
      </c>
      <c r="E174" s="69" t="s">
        <v>569</v>
      </c>
      <c r="F174" s="20" t="s">
        <v>225</v>
      </c>
      <c r="G174" s="20" t="s">
        <v>229</v>
      </c>
      <c r="H174" s="21" t="s">
        <v>24</v>
      </c>
      <c r="I174" s="18">
        <v>313550.77220100001</v>
      </c>
      <c r="J174" s="18">
        <v>917031.25442699995</v>
      </c>
      <c r="K174" s="18" t="s">
        <v>272</v>
      </c>
      <c r="L174" s="169">
        <v>46.2</v>
      </c>
      <c r="M174" s="56">
        <v>73883</v>
      </c>
      <c r="N174" s="55">
        <v>200000</v>
      </c>
      <c r="O174" s="56">
        <v>12411938</v>
      </c>
      <c r="P174" s="210">
        <v>-9.77</v>
      </c>
      <c r="Q174" s="210">
        <v>-16.920000000000002</v>
      </c>
      <c r="R174" s="210">
        <v>295.56</v>
      </c>
      <c r="S174" s="211">
        <v>213</v>
      </c>
      <c r="T174" s="211">
        <v>8</v>
      </c>
      <c r="U174" s="211">
        <v>12</v>
      </c>
      <c r="V174" s="211">
        <v>92</v>
      </c>
      <c r="W174" s="18">
        <f t="shared" si="58"/>
        <v>225</v>
      </c>
      <c r="X174" s="84">
        <f t="shared" si="59"/>
        <v>1.4493532656030704E-2</v>
      </c>
      <c r="Y174" s="85">
        <f t="shared" si="60"/>
        <v>2.3938181021774894E-3</v>
      </c>
      <c r="Z174" s="86">
        <v>11470</v>
      </c>
      <c r="AA174" s="77">
        <f t="shared" si="61"/>
        <v>0</v>
      </c>
      <c r="AB174" s="77">
        <f t="shared" si="62"/>
        <v>0</v>
      </c>
      <c r="AC174" s="149">
        <f t="shared" si="63"/>
        <v>0</v>
      </c>
      <c r="AD174" s="149">
        <f t="shared" si="64"/>
        <v>0</v>
      </c>
      <c r="AE174" s="149">
        <f t="shared" si="65"/>
        <v>0</v>
      </c>
      <c r="AF174" s="215">
        <f t="shared" si="66"/>
        <v>-1.7700226756177495E-2</v>
      </c>
      <c r="AG174" s="215">
        <f t="shared" si="67"/>
        <v>-3.065382156750494E-2</v>
      </c>
      <c r="AH174" s="215">
        <f t="shared" si="68"/>
        <v>0.5354635639770543</v>
      </c>
      <c r="AJ174" s="366"/>
    </row>
    <row r="175" spans="1:36" s="5" customFormat="1" x14ac:dyDescent="1.25">
      <c r="A175" s="83">
        <v>244</v>
      </c>
      <c r="B175" s="68">
        <v>11454</v>
      </c>
      <c r="C175" s="83">
        <v>244</v>
      </c>
      <c r="D175" s="16">
        <v>169</v>
      </c>
      <c r="E175" s="68" t="s">
        <v>658</v>
      </c>
      <c r="F175" s="10" t="s">
        <v>340</v>
      </c>
      <c r="G175" s="10" t="s">
        <v>229</v>
      </c>
      <c r="H175" s="11" t="s">
        <v>24</v>
      </c>
      <c r="I175" s="12">
        <v>1305745.1625399999</v>
      </c>
      <c r="J175" s="12">
        <v>2546043.3111569998</v>
      </c>
      <c r="K175" s="12" t="s">
        <v>279</v>
      </c>
      <c r="L175" s="168">
        <v>45.8</v>
      </c>
      <c r="M175" s="54">
        <v>179889</v>
      </c>
      <c r="N175" s="54">
        <v>2000000</v>
      </c>
      <c r="O175" s="54">
        <v>14153413</v>
      </c>
      <c r="P175" s="200">
        <v>-9.24</v>
      </c>
      <c r="Q175" s="200">
        <v>-24.07</v>
      </c>
      <c r="R175" s="200">
        <v>337.45</v>
      </c>
      <c r="S175" s="53">
        <v>1001</v>
      </c>
      <c r="T175" s="53">
        <v>91</v>
      </c>
      <c r="U175" s="53">
        <v>8</v>
      </c>
      <c r="V175" s="53">
        <v>9</v>
      </c>
      <c r="W175" s="12">
        <f t="shared" si="58"/>
        <v>1009</v>
      </c>
      <c r="X175" s="84">
        <f t="shared" si="59"/>
        <v>0.45772781929678802</v>
      </c>
      <c r="Y175" s="85">
        <f t="shared" si="60"/>
        <v>7.560041887006437E-2</v>
      </c>
      <c r="Z175" s="86">
        <v>11454</v>
      </c>
      <c r="AA175" s="77">
        <f t="shared" si="61"/>
        <v>0</v>
      </c>
      <c r="AB175" s="77">
        <f t="shared" si="62"/>
        <v>0</v>
      </c>
      <c r="AC175" s="149">
        <f t="shared" si="63"/>
        <v>0</v>
      </c>
      <c r="AD175" s="149">
        <f t="shared" si="64"/>
        <v>0</v>
      </c>
      <c r="AE175" s="149">
        <f t="shared" si="65"/>
        <v>0</v>
      </c>
      <c r="AF175" s="215">
        <f t="shared" si="66"/>
        <v>-4.6476978574750784E-2</v>
      </c>
      <c r="AG175" s="215">
        <f t="shared" si="67"/>
        <v>-0.12107152319201854</v>
      </c>
      <c r="AH175" s="215">
        <f t="shared" si="68"/>
        <v>1.6973654134252869</v>
      </c>
      <c r="AJ175" s="366"/>
    </row>
    <row r="176" spans="1:36" s="8" customFormat="1" x14ac:dyDescent="1.25">
      <c r="A176" s="209">
        <v>245</v>
      </c>
      <c r="B176" s="68">
        <v>11477</v>
      </c>
      <c r="C176" s="209">
        <v>245</v>
      </c>
      <c r="D176" s="19">
        <v>170</v>
      </c>
      <c r="E176" s="69" t="s">
        <v>571</v>
      </c>
      <c r="F176" s="20" t="s">
        <v>340</v>
      </c>
      <c r="G176" s="20" t="s">
        <v>229</v>
      </c>
      <c r="H176" s="21" t="s">
        <v>24</v>
      </c>
      <c r="I176" s="18">
        <v>3586204.8888409999</v>
      </c>
      <c r="J176" s="18">
        <v>4940440.6684499998</v>
      </c>
      <c r="K176" s="18" t="s">
        <v>286</v>
      </c>
      <c r="L176" s="169">
        <v>44</v>
      </c>
      <c r="M176" s="56">
        <v>199152</v>
      </c>
      <c r="N176" s="55">
        <v>400000</v>
      </c>
      <c r="O176" s="56">
        <v>24807386</v>
      </c>
      <c r="P176" s="210">
        <v>-17.47</v>
      </c>
      <c r="Q176" s="210">
        <v>-22.82</v>
      </c>
      <c r="R176" s="210">
        <v>263.56</v>
      </c>
      <c r="S176" s="211">
        <v>1405</v>
      </c>
      <c r="T176" s="211">
        <v>82</v>
      </c>
      <c r="U176" s="211">
        <v>14</v>
      </c>
      <c r="V176" s="211">
        <v>18</v>
      </c>
      <c r="W176" s="18">
        <f t="shared" si="58"/>
        <v>1419</v>
      </c>
      <c r="X176" s="84">
        <f t="shared" si="59"/>
        <v>0.80034948387125937</v>
      </c>
      <c r="Y176" s="85">
        <f t="shared" si="60"/>
        <v>0.1321893790857287</v>
      </c>
      <c r="Z176" s="86">
        <v>11477</v>
      </c>
      <c r="AA176" s="77">
        <f t="shared" si="61"/>
        <v>0</v>
      </c>
      <c r="AB176" s="77">
        <f t="shared" si="62"/>
        <v>0</v>
      </c>
      <c r="AC176" s="149">
        <f t="shared" si="63"/>
        <v>0</v>
      </c>
      <c r="AD176" s="149">
        <f t="shared" si="64"/>
        <v>0</v>
      </c>
      <c r="AE176" s="149">
        <f t="shared" si="65"/>
        <v>0</v>
      </c>
      <c r="AF176" s="215">
        <f t="shared" si="66"/>
        <v>-0.17051348150281584</v>
      </c>
      <c r="AG176" s="215">
        <f t="shared" si="67"/>
        <v>-0.22273140514563583</v>
      </c>
      <c r="AH176" s="215">
        <f t="shared" si="68"/>
        <v>2.5724403654769405</v>
      </c>
      <c r="AJ176" s="366"/>
    </row>
    <row r="177" spans="1:36" s="5" customFormat="1" x14ac:dyDescent="1.25">
      <c r="A177" s="83">
        <v>264</v>
      </c>
      <c r="B177" s="68">
        <v>11233</v>
      </c>
      <c r="C177" s="83">
        <v>264</v>
      </c>
      <c r="D177" s="16">
        <v>171</v>
      </c>
      <c r="E177" s="68" t="s">
        <v>572</v>
      </c>
      <c r="F177" s="10" t="s">
        <v>29</v>
      </c>
      <c r="G177" s="10" t="s">
        <v>46</v>
      </c>
      <c r="H177" s="11" t="s">
        <v>24</v>
      </c>
      <c r="I177" s="12">
        <v>983005.47756999999</v>
      </c>
      <c r="J177" s="12">
        <v>3408728.4126269999</v>
      </c>
      <c r="K177" s="12" t="s">
        <v>327</v>
      </c>
      <c r="L177" s="168">
        <v>29</v>
      </c>
      <c r="M177" s="54">
        <v>25482581</v>
      </c>
      <c r="N177" s="54">
        <v>50000000</v>
      </c>
      <c r="O177" s="54">
        <v>133767</v>
      </c>
      <c r="P177" s="200">
        <v>-10.11</v>
      </c>
      <c r="Q177" s="200">
        <v>-20.11</v>
      </c>
      <c r="R177" s="200">
        <v>348.01</v>
      </c>
      <c r="S177" s="53">
        <v>8909</v>
      </c>
      <c r="T177" s="53">
        <v>14.377972</v>
      </c>
      <c r="U177" s="53">
        <v>25</v>
      </c>
      <c r="V177" s="53">
        <v>85.622028</v>
      </c>
      <c r="W177" s="12">
        <f t="shared" si="58"/>
        <v>8934</v>
      </c>
      <c r="X177" s="84">
        <f t="shared" si="59"/>
        <v>9.6825592421308115E-2</v>
      </c>
      <c r="Y177" s="85">
        <f t="shared" si="60"/>
        <v>1.599215742586697E-2</v>
      </c>
      <c r="Z177" s="86">
        <v>11233</v>
      </c>
      <c r="AA177" s="77">
        <f t="shared" si="61"/>
        <v>0</v>
      </c>
      <c r="AB177" s="77">
        <f t="shared" si="62"/>
        <v>0</v>
      </c>
      <c r="AC177" s="149">
        <f t="shared" si="63"/>
        <v>0</v>
      </c>
      <c r="AD177" s="149">
        <f t="shared" si="64"/>
        <v>0</v>
      </c>
      <c r="AE177" s="149">
        <f t="shared" si="65"/>
        <v>0</v>
      </c>
      <c r="AF177" s="215">
        <f t="shared" si="66"/>
        <v>-6.8083783956417843E-2</v>
      </c>
      <c r="AG177" s="215">
        <f t="shared" si="67"/>
        <v>-0.13542679479362638</v>
      </c>
      <c r="AH177" s="215">
        <f t="shared" si="68"/>
        <v>2.3436041201456947</v>
      </c>
      <c r="AJ177" s="366"/>
    </row>
    <row r="178" spans="1:36" s="8" customFormat="1" x14ac:dyDescent="1.25">
      <c r="A178" s="209">
        <v>275</v>
      </c>
      <c r="B178" s="68">
        <v>11649</v>
      </c>
      <c r="C178" s="209">
        <v>275</v>
      </c>
      <c r="D178" s="19">
        <v>172</v>
      </c>
      <c r="E178" s="69" t="s">
        <v>573</v>
      </c>
      <c r="F178" s="20" t="s">
        <v>388</v>
      </c>
      <c r="G178" s="20" t="s">
        <v>46</v>
      </c>
      <c r="H178" s="21" t="s">
        <v>24</v>
      </c>
      <c r="I178" s="18">
        <v>359680.75538599998</v>
      </c>
      <c r="J178" s="18">
        <v>4828618.4926669998</v>
      </c>
      <c r="K178" s="18" t="s">
        <v>389</v>
      </c>
      <c r="L178" s="169">
        <v>16</v>
      </c>
      <c r="M178" s="56">
        <v>77212249</v>
      </c>
      <c r="N178" s="55">
        <v>400000000</v>
      </c>
      <c r="O178" s="56">
        <v>62537</v>
      </c>
      <c r="P178" s="210">
        <v>-9.1199999999999992</v>
      </c>
      <c r="Q178" s="210">
        <v>-7</v>
      </c>
      <c r="R178" s="210">
        <v>412.72</v>
      </c>
      <c r="S178" s="211">
        <v>20719</v>
      </c>
      <c r="T178" s="211">
        <v>13.681001</v>
      </c>
      <c r="U178" s="211">
        <v>55</v>
      </c>
      <c r="V178" s="211">
        <v>86.318998999999991</v>
      </c>
      <c r="W178" s="18">
        <f t="shared" si="58"/>
        <v>20774</v>
      </c>
      <c r="X178" s="84">
        <f t="shared" si="59"/>
        <v>0.13050913064044461</v>
      </c>
      <c r="Y178" s="85">
        <f t="shared" si="60"/>
        <v>2.155548456273346E-2</v>
      </c>
      <c r="Z178" s="86">
        <v>11649</v>
      </c>
      <c r="AA178" s="77">
        <f t="shared" si="61"/>
        <v>0</v>
      </c>
      <c r="AB178" s="77">
        <f t="shared" si="62"/>
        <v>0</v>
      </c>
      <c r="AC178" s="149">
        <f t="shared" si="63"/>
        <v>0</v>
      </c>
      <c r="AD178" s="149">
        <f t="shared" si="64"/>
        <v>0</v>
      </c>
      <c r="AE178" s="149">
        <f t="shared" si="65"/>
        <v>0</v>
      </c>
      <c r="AF178" s="215">
        <f t="shared" si="66"/>
        <v>-8.6999721105265229E-2</v>
      </c>
      <c r="AG178" s="215">
        <f t="shared" si="67"/>
        <v>-6.6776101725532527E-2</v>
      </c>
      <c r="AH178" s="215">
        <f t="shared" si="68"/>
        <v>3.9371189577373982</v>
      </c>
      <c r="AJ178" s="366"/>
    </row>
    <row r="179" spans="1:36" s="5" customFormat="1" x14ac:dyDescent="1.25">
      <c r="A179" s="83">
        <v>296</v>
      </c>
      <c r="B179" s="68">
        <v>11706</v>
      </c>
      <c r="C179" s="83">
        <v>296</v>
      </c>
      <c r="D179" s="16">
        <v>173</v>
      </c>
      <c r="E179" s="68" t="s">
        <v>659</v>
      </c>
      <c r="F179" s="10" t="s">
        <v>598</v>
      </c>
      <c r="G179" s="10" t="s">
        <v>229</v>
      </c>
      <c r="H179" s="11"/>
      <c r="I179" s="12">
        <v>0</v>
      </c>
      <c r="J179" s="12">
        <v>1071176.4436359999</v>
      </c>
      <c r="K179" s="12" t="s">
        <v>599</v>
      </c>
      <c r="L179" s="168">
        <v>5</v>
      </c>
      <c r="M179" s="54">
        <v>709855</v>
      </c>
      <c r="N179" s="54">
        <v>5000000</v>
      </c>
      <c r="O179" s="54">
        <v>1509007</v>
      </c>
      <c r="P179" s="200">
        <v>-10.74</v>
      </c>
      <c r="Q179" s="200">
        <v>-19.95</v>
      </c>
      <c r="R179" s="200">
        <v>0</v>
      </c>
      <c r="S179" s="53">
        <v>2456</v>
      </c>
      <c r="T179" s="53">
        <v>76</v>
      </c>
      <c r="U179" s="53">
        <v>9</v>
      </c>
      <c r="V179" s="53">
        <v>24</v>
      </c>
      <c r="W179" s="12">
        <f t="shared" si="58"/>
        <v>2465</v>
      </c>
      <c r="X179" s="84">
        <f t="shared" si="59"/>
        <v>0.16083284137479548</v>
      </c>
      <c r="Y179" s="85">
        <f t="shared" si="60"/>
        <v>2.6563887234726524E-2</v>
      </c>
      <c r="Z179" s="86"/>
      <c r="AA179" s="77"/>
      <c r="AB179" s="77"/>
      <c r="AC179" s="149"/>
      <c r="AD179" s="149"/>
      <c r="AE179" s="149"/>
      <c r="AF179" s="215">
        <f t="shared" si="66"/>
        <v>-2.2728219952175041E-2</v>
      </c>
      <c r="AG179" s="215">
        <f t="shared" si="67"/>
        <v>-4.22186208608838E-2</v>
      </c>
      <c r="AH179" s="215">
        <f t="shared" si="68"/>
        <v>0</v>
      </c>
      <c r="AJ179" s="366"/>
    </row>
    <row r="180" spans="1:36" s="8" customFormat="1" x14ac:dyDescent="1.25">
      <c r="A180" s="209">
        <v>286</v>
      </c>
      <c r="B180" s="68">
        <v>11709</v>
      </c>
      <c r="C180" s="209">
        <v>286</v>
      </c>
      <c r="D180" s="19">
        <v>174</v>
      </c>
      <c r="E180" s="69" t="s">
        <v>660</v>
      </c>
      <c r="F180" s="20" t="s">
        <v>306</v>
      </c>
      <c r="G180" s="20" t="s">
        <v>46</v>
      </c>
      <c r="H180" s="21"/>
      <c r="I180" s="18">
        <v>0</v>
      </c>
      <c r="J180" s="18">
        <v>141909358.69860801</v>
      </c>
      <c r="K180" s="18" t="s">
        <v>632</v>
      </c>
      <c r="L180" s="169">
        <v>3</v>
      </c>
      <c r="M180" s="56">
        <v>588283082</v>
      </c>
      <c r="N180" s="55">
        <v>0</v>
      </c>
      <c r="O180" s="56">
        <v>241227</v>
      </c>
      <c r="P180" s="210">
        <v>-5.23</v>
      </c>
      <c r="Q180" s="210">
        <v>-21.03</v>
      </c>
      <c r="R180" s="210">
        <v>0</v>
      </c>
      <c r="S180" s="211">
        <v>2472347</v>
      </c>
      <c r="T180" s="211">
        <v>95.952026034976129</v>
      </c>
      <c r="U180" s="211">
        <v>937</v>
      </c>
      <c r="V180" s="211">
        <v>4.047973965023866</v>
      </c>
      <c r="W180" s="18">
        <f t="shared" si="58"/>
        <v>2473284</v>
      </c>
      <c r="X180" s="84">
        <f t="shared" si="59"/>
        <v>26.900807426995467</v>
      </c>
      <c r="Y180" s="85">
        <f t="shared" si="60"/>
        <v>4.4430603159497917</v>
      </c>
      <c r="Z180" s="86"/>
      <c r="AA180" s="77"/>
      <c r="AB180" s="77"/>
      <c r="AC180" s="149"/>
      <c r="AD180" s="149"/>
      <c r="AE180" s="149"/>
      <c r="AF180" s="215">
        <f t="shared" si="66"/>
        <v>-1.4662663067885819</v>
      </c>
      <c r="AG180" s="215">
        <f t="shared" si="67"/>
        <v>-5.8959044802607794</v>
      </c>
      <c r="AH180" s="215">
        <f t="shared" si="68"/>
        <v>0</v>
      </c>
      <c r="AJ180" s="366"/>
    </row>
    <row r="181" spans="1:36" s="5" customFormat="1" x14ac:dyDescent="1.25">
      <c r="A181" s="83">
        <v>290</v>
      </c>
      <c r="B181" s="68">
        <v>11712</v>
      </c>
      <c r="C181" s="83">
        <v>290</v>
      </c>
      <c r="D181" s="16">
        <v>175</v>
      </c>
      <c r="E181" s="68" t="s">
        <v>619</v>
      </c>
      <c r="F181" s="10" t="s">
        <v>620</v>
      </c>
      <c r="G181" s="10" t="s">
        <v>46</v>
      </c>
      <c r="H181" s="11"/>
      <c r="I181" s="12">
        <v>0</v>
      </c>
      <c r="J181" s="12">
        <v>4071229.0698520001</v>
      </c>
      <c r="K181" s="12" t="s">
        <v>621</v>
      </c>
      <c r="L181" s="168">
        <v>3</v>
      </c>
      <c r="M181" s="54">
        <v>400000000</v>
      </c>
      <c r="N181" s="54">
        <v>400000000</v>
      </c>
      <c r="O181" s="54">
        <v>10179</v>
      </c>
      <c r="P181" s="200">
        <v>-6.41</v>
      </c>
      <c r="Q181" s="200">
        <v>-6.73</v>
      </c>
      <c r="R181" s="200">
        <v>0</v>
      </c>
      <c r="S181" s="53">
        <v>75224</v>
      </c>
      <c r="T181" s="53">
        <v>89.496291999999997</v>
      </c>
      <c r="U181" s="53">
        <v>40</v>
      </c>
      <c r="V181" s="53">
        <v>10.503708</v>
      </c>
      <c r="W181" s="12">
        <f t="shared" ref="W181:W183" si="69">S181+U181</f>
        <v>75264</v>
      </c>
      <c r="X181" s="84">
        <f t="shared" si="59"/>
        <v>0.71983127147607584</v>
      </c>
      <c r="Y181" s="85">
        <f t="shared" si="60"/>
        <v>0.11889062308462629</v>
      </c>
      <c r="Z181" s="86"/>
      <c r="AA181" s="77"/>
      <c r="AB181" s="77"/>
      <c r="AC181" s="149"/>
      <c r="AD181" s="149"/>
      <c r="AE181" s="149"/>
      <c r="AF181" s="215">
        <f t="shared" si="66"/>
        <v>-5.1556532086956701E-2</v>
      </c>
      <c r="AG181" s="215">
        <f t="shared" si="67"/>
        <v>-5.413033712093894E-2</v>
      </c>
      <c r="AH181" s="215">
        <f t="shared" si="68"/>
        <v>0</v>
      </c>
      <c r="AJ181" s="366"/>
    </row>
    <row r="182" spans="1:36" s="8" customFormat="1" x14ac:dyDescent="1.25">
      <c r="A182" s="209">
        <v>287</v>
      </c>
      <c r="B182" s="68">
        <v>11729</v>
      </c>
      <c r="C182" s="209">
        <v>287</v>
      </c>
      <c r="D182" s="19">
        <v>176</v>
      </c>
      <c r="E182" s="69" t="s">
        <v>626</v>
      </c>
      <c r="F182" s="20" t="s">
        <v>628</v>
      </c>
      <c r="G182" s="20" t="s">
        <v>46</v>
      </c>
      <c r="H182" s="21"/>
      <c r="I182" s="18">
        <v>0</v>
      </c>
      <c r="J182" s="18">
        <v>1047622.577892</v>
      </c>
      <c r="K182" s="18" t="s">
        <v>627</v>
      </c>
      <c r="L182" s="169">
        <v>2</v>
      </c>
      <c r="M182" s="56">
        <v>120649851</v>
      </c>
      <c r="N182" s="55">
        <v>500000000</v>
      </c>
      <c r="O182" s="56">
        <v>8684</v>
      </c>
      <c r="P182" s="210">
        <v>-10.54</v>
      </c>
      <c r="Q182" s="210">
        <v>0</v>
      </c>
      <c r="R182" s="210">
        <v>0</v>
      </c>
      <c r="S182" s="211">
        <v>8465</v>
      </c>
      <c r="T182" s="211">
        <v>19.597834599999999</v>
      </c>
      <c r="U182" s="211">
        <v>61</v>
      </c>
      <c r="V182" s="211">
        <v>80.402165400000001</v>
      </c>
      <c r="W182" s="18">
        <f t="shared" si="69"/>
        <v>8526</v>
      </c>
      <c r="X182" s="84">
        <f t="shared" si="59"/>
        <v>4.0561412128363609E-2</v>
      </c>
      <c r="Y182" s="85">
        <f t="shared" si="60"/>
        <v>6.6993082298922356E-3</v>
      </c>
      <c r="Z182" s="86"/>
      <c r="AA182" s="77"/>
      <c r="AB182" s="77"/>
      <c r="AC182" s="149"/>
      <c r="AD182" s="149"/>
      <c r="AE182" s="149"/>
      <c r="AF182" s="215">
        <f t="shared" si="66"/>
        <v>-2.1814516376873212E-2</v>
      </c>
      <c r="AG182" s="215">
        <f t="shared" si="67"/>
        <v>0</v>
      </c>
      <c r="AH182" s="215">
        <f t="shared" si="68"/>
        <v>0</v>
      </c>
      <c r="AJ182" s="366"/>
    </row>
    <row r="183" spans="1:36" s="5" customFormat="1" x14ac:dyDescent="1.25">
      <c r="A183" s="83">
        <v>284</v>
      </c>
      <c r="B183" s="68">
        <v>11736</v>
      </c>
      <c r="C183" s="83">
        <v>284</v>
      </c>
      <c r="D183" s="16">
        <v>177</v>
      </c>
      <c r="E183" s="68" t="s">
        <v>661</v>
      </c>
      <c r="F183" s="10" t="s">
        <v>636</v>
      </c>
      <c r="G183" s="10" t="s">
        <v>46</v>
      </c>
      <c r="H183" s="11"/>
      <c r="I183" s="12">
        <v>0</v>
      </c>
      <c r="J183" s="12">
        <v>4279600</v>
      </c>
      <c r="K183" s="12" t="s">
        <v>637</v>
      </c>
      <c r="L183" s="168">
        <v>1</v>
      </c>
      <c r="M183" s="54">
        <v>400000000</v>
      </c>
      <c r="N183" s="54"/>
      <c r="O183" s="54">
        <v>10699</v>
      </c>
      <c r="P183" s="200">
        <v>-0.01</v>
      </c>
      <c r="Q183" s="200">
        <v>0</v>
      </c>
      <c r="R183" s="200">
        <v>0</v>
      </c>
      <c r="S183" s="53">
        <v>121278</v>
      </c>
      <c r="T183" s="53">
        <v>86.646975999999995</v>
      </c>
      <c r="U183" s="53">
        <v>47</v>
      </c>
      <c r="V183" s="53">
        <v>13.353024</v>
      </c>
      <c r="W183" s="12">
        <f t="shared" si="69"/>
        <v>121325</v>
      </c>
      <c r="X183" s="84">
        <f t="shared" si="59"/>
        <v>0.73258280018950395</v>
      </c>
      <c r="Y183" s="85">
        <f t="shared" si="60"/>
        <v>0.12099672385309138</v>
      </c>
      <c r="Z183" s="86"/>
      <c r="AA183" s="77"/>
      <c r="AB183" s="77"/>
      <c r="AC183" s="149"/>
      <c r="AD183" s="149"/>
      <c r="AE183" s="149"/>
      <c r="AF183" s="215">
        <f t="shared" si="66"/>
        <v>-8.4547993941473955E-5</v>
      </c>
      <c r="AG183" s="215">
        <f t="shared" si="67"/>
        <v>0</v>
      </c>
      <c r="AH183" s="215">
        <f t="shared" si="68"/>
        <v>0</v>
      </c>
      <c r="AJ183" s="366"/>
    </row>
    <row r="184" spans="1:36" s="104" customFormat="1" x14ac:dyDescent="1.25">
      <c r="B184" s="68"/>
      <c r="C184" s="102"/>
      <c r="D184" s="376"/>
      <c r="E184" s="103" t="s">
        <v>196</v>
      </c>
      <c r="F184" s="96"/>
      <c r="G184" s="97" t="s">
        <v>24</v>
      </c>
      <c r="H184" s="105" t="s">
        <v>24</v>
      </c>
      <c r="I184" s="101">
        <f>SUM(I113:I183)</f>
        <v>102771339.702336</v>
      </c>
      <c r="J184" s="99">
        <f>SUM(J113:J183)</f>
        <v>506174043.93561798</v>
      </c>
      <c r="K184" s="100" t="s">
        <v>24</v>
      </c>
      <c r="L184" s="170"/>
      <c r="M184" s="101">
        <f>SUM(M113:M183)</f>
        <v>2197152061</v>
      </c>
      <c r="N184" s="374" t="s">
        <v>24</v>
      </c>
      <c r="O184" s="374" t="s">
        <v>24</v>
      </c>
      <c r="P184" s="377">
        <f>AF184</f>
        <v>-9.0010676234916822</v>
      </c>
      <c r="Q184" s="377">
        <f>AG184</f>
        <v>-22.08507517715298</v>
      </c>
      <c r="R184" s="377">
        <f>AH184</f>
        <v>231.50792236453691</v>
      </c>
      <c r="S184" s="101">
        <f>SUM(S113:S183)</f>
        <v>2940041</v>
      </c>
      <c r="T184" s="101">
        <f>X184</f>
        <v>70.44440264348826</v>
      </c>
      <c r="U184" s="101">
        <f>SUM(U113:U183)</f>
        <v>2616</v>
      </c>
      <c r="V184" s="101">
        <f>100-T184</f>
        <v>29.55559735651174</v>
      </c>
      <c r="W184" s="101">
        <f>SUM(W113:W183)</f>
        <v>2942657</v>
      </c>
      <c r="X184" s="84">
        <f>SUM(X113:X183)</f>
        <v>70.44440264348826</v>
      </c>
      <c r="Y184" s="85" t="s">
        <v>24</v>
      </c>
      <c r="Z184" s="86"/>
      <c r="AA184" s="77">
        <f t="shared" ref="AA184:AA185" si="70">IF(M184&gt;N184,1,0)</f>
        <v>0</v>
      </c>
      <c r="AB184" s="77">
        <f t="shared" ref="AB184:AB185" si="71">IF(W184=0,1,0)</f>
        <v>0</v>
      </c>
      <c r="AC184" s="149">
        <f t="shared" ref="AC184:AC185" si="72">IF((T184+V184)=100,0,1)</f>
        <v>0</v>
      </c>
      <c r="AD184" s="149">
        <f t="shared" ref="AD184:AD185" si="73">IF(J184=0,1,0)</f>
        <v>0</v>
      </c>
      <c r="AE184" s="149">
        <f t="shared" ref="AE184:AE185" si="74">IF(M184=0,1,0)</f>
        <v>0</v>
      </c>
      <c r="AF184" s="219">
        <f>SUM(AF113:AF183)</f>
        <v>-9.0010676234916822</v>
      </c>
      <c r="AG184" s="219">
        <f>SUM(AG113:AG183)</f>
        <v>-22.08507517715298</v>
      </c>
      <c r="AH184" s="219">
        <f>SUM(AH113:AH183)</f>
        <v>231.50792236453691</v>
      </c>
    </row>
    <row r="185" spans="1:36" s="106" customFormat="1" ht="59.25" x14ac:dyDescent="1.45">
      <c r="A185" s="378"/>
      <c r="B185" s="378"/>
      <c r="C185" s="379"/>
      <c r="D185" s="380"/>
      <c r="E185" s="381" t="s">
        <v>55</v>
      </c>
      <c r="F185" s="381"/>
      <c r="G185" s="382" t="s">
        <v>24</v>
      </c>
      <c r="H185" s="383" t="s">
        <v>24</v>
      </c>
      <c r="I185" s="384">
        <f>I184+I112+I90</f>
        <v>1948811065.264941</v>
      </c>
      <c r="J185" s="384">
        <f>J184+J112+J90</f>
        <v>3064664783.3194699</v>
      </c>
      <c r="K185" s="385" t="s">
        <v>24</v>
      </c>
      <c r="L185" s="386"/>
      <c r="M185" s="387">
        <f>M184+M112+M90</f>
        <v>34905988425</v>
      </c>
      <c r="N185" s="387"/>
      <c r="O185" s="387"/>
      <c r="P185" s="388">
        <f>(P184*$J$184+P112*$J$112+P90*$J$90)/$J$185</f>
        <v>-0.30758179511183509</v>
      </c>
      <c r="Q185" s="388">
        <f>(Q184*$J$184+Q112*$J$112+Q90*$J$90)/$J$185</f>
        <v>0.13872522056670447</v>
      </c>
      <c r="R185" s="388">
        <f>(R184*$J$184+R112*$J$112+R90*$J$90)/$J$185</f>
        <v>62.356713335848831</v>
      </c>
      <c r="S185" s="387">
        <f>S184+S112+S90</f>
        <v>8310947</v>
      </c>
      <c r="T185" s="387">
        <f>Y185</f>
        <v>72.236779072398889</v>
      </c>
      <c r="U185" s="387">
        <f>U184+U112+U90</f>
        <v>9685</v>
      </c>
      <c r="V185" s="387">
        <f>100-T185</f>
        <v>27.763220927601111</v>
      </c>
      <c r="W185" s="387">
        <f>W184+W112+W90</f>
        <v>8320632</v>
      </c>
      <c r="X185" s="84">
        <f>T185*J185/$J$184</f>
        <v>437.36243597620751</v>
      </c>
      <c r="Y185" s="85">
        <f>SUM(Y5:Y184)</f>
        <v>72.236779072398889</v>
      </c>
      <c r="Z185" s="86"/>
      <c r="AA185" s="77">
        <f t="shared" si="70"/>
        <v>1</v>
      </c>
      <c r="AB185" s="77">
        <f t="shared" si="71"/>
        <v>0</v>
      </c>
      <c r="AC185" s="149">
        <f t="shared" si="72"/>
        <v>0</v>
      </c>
      <c r="AD185" s="149">
        <f t="shared" si="73"/>
        <v>0</v>
      </c>
      <c r="AE185" s="149">
        <f t="shared" si="74"/>
        <v>0</v>
      </c>
      <c r="AF185" s="219"/>
      <c r="AG185" s="219"/>
      <c r="AH185" s="219"/>
    </row>
    <row r="186" spans="1:36" s="274" customFormat="1" x14ac:dyDescent="1.25">
      <c r="C186" s="263"/>
      <c r="D186" s="264"/>
      <c r="E186" s="265"/>
      <c r="F186" s="266"/>
      <c r="G186" s="267"/>
      <c r="H186" s="268"/>
      <c r="I186" s="269"/>
      <c r="J186" s="269">
        <f>J185+'پیوست 5'!J57</f>
        <v>3521306958.3194699</v>
      </c>
      <c r="K186" s="270"/>
      <c r="L186" s="271"/>
      <c r="M186" s="272"/>
      <c r="N186" s="272"/>
      <c r="O186" s="272"/>
      <c r="P186" s="273"/>
      <c r="Q186" s="273"/>
      <c r="R186" s="273"/>
      <c r="S186" s="272"/>
      <c r="T186" s="272"/>
      <c r="U186" s="272"/>
      <c r="V186" s="272"/>
      <c r="W186" s="272"/>
      <c r="X186" s="259"/>
      <c r="Y186" s="260"/>
      <c r="Z186" s="261"/>
      <c r="AA186" s="262"/>
      <c r="AB186" s="262"/>
      <c r="AC186" s="149"/>
      <c r="AD186" s="149"/>
      <c r="AE186" s="149"/>
      <c r="AF186" s="219"/>
      <c r="AG186" s="219"/>
      <c r="AH186" s="219"/>
    </row>
    <row r="187" spans="1:36" ht="66" customHeight="1" x14ac:dyDescent="0.25">
      <c r="D187" s="401"/>
      <c r="E187" s="401"/>
      <c r="F187" s="401"/>
      <c r="G187" s="401"/>
      <c r="H187" s="401"/>
      <c r="I187" s="401"/>
      <c r="J187" s="401"/>
      <c r="K187" s="401"/>
      <c r="L187" s="401"/>
      <c r="M187" s="401"/>
      <c r="N187" s="401"/>
      <c r="O187" s="401"/>
      <c r="P187" s="401"/>
      <c r="Q187" s="401"/>
      <c r="R187" s="401"/>
      <c r="S187" s="401"/>
      <c r="T187" s="401"/>
      <c r="U187" s="401"/>
      <c r="V187" s="401"/>
      <c r="W187" s="401"/>
      <c r="AD187" s="149">
        <v>1</v>
      </c>
      <c r="AE187" s="149">
        <v>1</v>
      </c>
      <c r="AF187" s="219"/>
      <c r="AG187" s="219"/>
      <c r="AH187" s="219"/>
    </row>
    <row r="188" spans="1:36" x14ac:dyDescent="0.25">
      <c r="J188" s="250"/>
    </row>
  </sheetData>
  <sortState ref="A109:AI175">
    <sortCondition descending="1" ref="E54:E108"/>
  </sortState>
  <mergeCells count="21">
    <mergeCell ref="C3:C4"/>
    <mergeCell ref="D187:W187"/>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conditionalFormatting sqref="AJ90:AJ110 AJ184:AJ1048576 AJ112:AJ178 AJ1:AJ57">
    <cfRule type="cellIs" dxfId="32" priority="64" operator="lessThan">
      <formula>1</formula>
    </cfRule>
  </conditionalFormatting>
  <conditionalFormatting sqref="AJ179">
    <cfRule type="cellIs" dxfId="31" priority="62" operator="lessThan">
      <formula>1</formula>
    </cfRule>
  </conditionalFormatting>
  <conditionalFormatting sqref="AJ111">
    <cfRule type="cellIs" dxfId="30" priority="60" operator="lessThan">
      <formula>1</formula>
    </cfRule>
  </conditionalFormatting>
  <conditionalFormatting sqref="AA5:AA57 AA90:AA179 AA184">
    <cfRule type="dataBar" priority="67">
      <dataBar>
        <cfvo type="min"/>
        <cfvo type="max"/>
        <color rgb="FF63C384"/>
      </dataBar>
      <extLst>
        <ext xmlns:x14="http://schemas.microsoft.com/office/spreadsheetml/2009/9/main" uri="{B025F937-C7B1-47D3-B67F-A62EFF666E3E}">
          <x14:id>{FAE118AE-7A89-4087-B549-F628317CC04F}</x14:id>
        </ext>
      </extLst>
    </cfRule>
    <cfRule type="cellIs" dxfId="29" priority="68" operator="equal">
      <formula>1</formula>
    </cfRule>
    <cfRule type="cellIs" dxfId="28" priority="69" operator="equal">
      <formula>1</formula>
    </cfRule>
    <cfRule type="cellIs" dxfId="27" priority="70" operator="equal">
      <formula>1</formula>
    </cfRule>
  </conditionalFormatting>
  <conditionalFormatting sqref="AJ58:AJ84">
    <cfRule type="cellIs" dxfId="26" priority="51" operator="lessThan">
      <formula>1</formula>
    </cfRule>
  </conditionalFormatting>
  <conditionalFormatting sqref="AA58:AA88">
    <cfRule type="dataBar" priority="52">
      <dataBar>
        <cfvo type="min"/>
        <cfvo type="max"/>
        <color rgb="FF63C384"/>
      </dataBar>
      <extLst>
        <ext xmlns:x14="http://schemas.microsoft.com/office/spreadsheetml/2009/9/main" uri="{B025F937-C7B1-47D3-B67F-A62EFF666E3E}">
          <x14:id>{DA728196-3821-4C78-BCDD-5FF7E2D56BA3}</x14:id>
        </ext>
      </extLst>
    </cfRule>
    <cfRule type="cellIs" dxfId="25" priority="53" operator="equal">
      <formula>1</formula>
    </cfRule>
    <cfRule type="cellIs" dxfId="24" priority="54" operator="equal">
      <formula>1</formula>
    </cfRule>
    <cfRule type="cellIs" dxfId="23" priority="55" operator="equal">
      <formula>1</formula>
    </cfRule>
  </conditionalFormatting>
  <conditionalFormatting sqref="AJ85">
    <cfRule type="cellIs" dxfId="22" priority="46" operator="lessThan">
      <formula>1</formula>
    </cfRule>
  </conditionalFormatting>
  <conditionalFormatting sqref="AJ86 AJ88">
    <cfRule type="cellIs" dxfId="21" priority="31" operator="lessThan">
      <formula>1</formula>
    </cfRule>
  </conditionalFormatting>
  <conditionalFormatting sqref="AJ180">
    <cfRule type="cellIs" dxfId="20" priority="26" operator="lessThan">
      <formula>1</formula>
    </cfRule>
  </conditionalFormatting>
  <conditionalFormatting sqref="AA180">
    <cfRule type="dataBar" priority="27">
      <dataBar>
        <cfvo type="min"/>
        <cfvo type="max"/>
        <color rgb="FF63C384"/>
      </dataBar>
      <extLst>
        <ext xmlns:x14="http://schemas.microsoft.com/office/spreadsheetml/2009/9/main" uri="{B025F937-C7B1-47D3-B67F-A62EFF666E3E}">
          <x14:id>{DC32DDCE-9F4F-4B54-AA5A-E53606123383}</x14:id>
        </ext>
      </extLst>
    </cfRule>
    <cfRule type="cellIs" dxfId="19" priority="28" operator="equal">
      <formula>1</formula>
    </cfRule>
    <cfRule type="cellIs" dxfId="18" priority="29" operator="equal">
      <formula>1</formula>
    </cfRule>
    <cfRule type="cellIs" dxfId="17" priority="30" operator="equal">
      <formula>1</formula>
    </cfRule>
  </conditionalFormatting>
  <conditionalFormatting sqref="AJ181">
    <cfRule type="cellIs" dxfId="16" priority="21" operator="lessThan">
      <formula>1</formula>
    </cfRule>
  </conditionalFormatting>
  <conditionalFormatting sqref="AA181">
    <cfRule type="dataBar" priority="22">
      <dataBar>
        <cfvo type="min"/>
        <cfvo type="max"/>
        <color rgb="FF63C384"/>
      </dataBar>
      <extLst>
        <ext xmlns:x14="http://schemas.microsoft.com/office/spreadsheetml/2009/9/main" uri="{B025F937-C7B1-47D3-B67F-A62EFF666E3E}">
          <x14:id>{7C8CECDA-6D40-4927-B908-6D746EC47ED6}</x14:id>
        </ext>
      </extLst>
    </cfRule>
    <cfRule type="cellIs" dxfId="15" priority="23" operator="equal">
      <formula>1</formula>
    </cfRule>
    <cfRule type="cellIs" dxfId="14" priority="24" operator="equal">
      <formula>1</formula>
    </cfRule>
    <cfRule type="cellIs" dxfId="13" priority="25" operator="equal">
      <formula>1</formula>
    </cfRule>
  </conditionalFormatting>
  <conditionalFormatting sqref="AJ182">
    <cfRule type="cellIs" dxfId="12" priority="16" operator="lessThan">
      <formula>1</formula>
    </cfRule>
  </conditionalFormatting>
  <conditionalFormatting sqref="AA182">
    <cfRule type="dataBar" priority="17">
      <dataBar>
        <cfvo type="min"/>
        <cfvo type="max"/>
        <color rgb="FF63C384"/>
      </dataBar>
      <extLst>
        <ext xmlns:x14="http://schemas.microsoft.com/office/spreadsheetml/2009/9/main" uri="{B025F937-C7B1-47D3-B67F-A62EFF666E3E}">
          <x14:id>{C1C3055B-BF21-4EE7-8826-91C60528FA42}</x14:id>
        </ext>
      </extLst>
    </cfRule>
    <cfRule type="cellIs" dxfId="11" priority="18" operator="equal">
      <formula>1</formula>
    </cfRule>
    <cfRule type="cellIs" dxfId="10" priority="19" operator="equal">
      <formula>1</formula>
    </cfRule>
    <cfRule type="cellIs" dxfId="9" priority="20" operator="equal">
      <formula>1</formula>
    </cfRule>
  </conditionalFormatting>
  <conditionalFormatting sqref="AJ87">
    <cfRule type="cellIs" dxfId="8" priority="11" operator="lessThan">
      <formula>1</formula>
    </cfRule>
  </conditionalFormatting>
  <conditionalFormatting sqref="AA89">
    <cfRule type="dataBar" priority="7">
      <dataBar>
        <cfvo type="min"/>
        <cfvo type="max"/>
        <color rgb="FF63C384"/>
      </dataBar>
      <extLst>
        <ext xmlns:x14="http://schemas.microsoft.com/office/spreadsheetml/2009/9/main" uri="{B025F937-C7B1-47D3-B67F-A62EFF666E3E}">
          <x14:id>{E1E9170E-BC5D-450E-AF75-8AA7F1C617E5}</x14:id>
        </ext>
      </extLst>
    </cfRule>
    <cfRule type="cellIs" dxfId="7" priority="8" operator="equal">
      <formula>1</formula>
    </cfRule>
    <cfRule type="cellIs" dxfId="6" priority="9" operator="equal">
      <formula>1</formula>
    </cfRule>
    <cfRule type="cellIs" dxfId="5" priority="10" operator="equal">
      <formula>1</formula>
    </cfRule>
  </conditionalFormatting>
  <conditionalFormatting sqref="AJ89">
    <cfRule type="cellIs" dxfId="4" priority="6" operator="lessThan">
      <formula>1</formula>
    </cfRule>
  </conditionalFormatting>
  <conditionalFormatting sqref="AJ183">
    <cfRule type="cellIs" dxfId="3" priority="1" operator="lessThan">
      <formula>1</formula>
    </cfRule>
  </conditionalFormatting>
  <conditionalFormatting sqref="AA183">
    <cfRule type="dataBar" priority="2">
      <dataBar>
        <cfvo type="min"/>
        <cfvo type="max"/>
        <color rgb="FF63C384"/>
      </dataBar>
      <extLst>
        <ext xmlns:x14="http://schemas.microsoft.com/office/spreadsheetml/2009/9/main" uri="{B025F937-C7B1-47D3-B67F-A62EFF666E3E}">
          <x14:id>{AC34E696-78B3-4D4D-A26B-FD081BD72D80}</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90" min="3" max="22" man="1"/>
  </rowBreaks>
  <colBreaks count="1" manualBreakCount="1">
    <brk id="23" max="1048575" man="1"/>
  </colBreaks>
  <ignoredErrors>
    <ignoredError sqref="T90 V90 T112 P112 Q112:R112 P90:R90 V112 V184:V185 T184:T185"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AA90:AA179 AA184</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AA58:AA88</xm:sqref>
        </x14:conditionalFormatting>
        <x14:conditionalFormatting xmlns:xm="http://schemas.microsoft.com/office/excel/2006/main">
          <x14:cfRule type="dataBar" id="{DC32DDCE-9F4F-4B54-AA5A-E53606123383}">
            <x14:dataBar minLength="0" maxLength="100" border="1" negativeBarBorderColorSameAsPositive="0">
              <x14:cfvo type="autoMin"/>
              <x14:cfvo type="autoMax"/>
              <x14:borderColor rgb="FF63C384"/>
              <x14:negativeFillColor rgb="FFFF0000"/>
              <x14:negativeBorderColor rgb="FFFF0000"/>
              <x14:axisColor rgb="FF000000"/>
            </x14:dataBar>
          </x14:cfRule>
          <xm:sqref>AA180</xm:sqref>
        </x14:conditionalFormatting>
        <x14:conditionalFormatting xmlns:xm="http://schemas.microsoft.com/office/excel/2006/main">
          <x14:cfRule type="dataBar" id="{7C8CECDA-6D40-4927-B908-6D746EC47ED6}">
            <x14:dataBar minLength="0" maxLength="100" border="1" negativeBarBorderColorSameAsPositive="0">
              <x14:cfvo type="autoMin"/>
              <x14:cfvo type="autoMax"/>
              <x14:borderColor rgb="FF63C384"/>
              <x14:negativeFillColor rgb="FFFF0000"/>
              <x14:negativeBorderColor rgb="FFFF0000"/>
              <x14:axisColor rgb="FF000000"/>
            </x14:dataBar>
          </x14:cfRule>
          <xm:sqref>AA181</xm:sqref>
        </x14:conditionalFormatting>
        <x14:conditionalFormatting xmlns:xm="http://schemas.microsoft.com/office/excel/2006/main">
          <x14:cfRule type="dataBar" id="{C1C3055B-BF21-4EE7-8826-91C60528FA42}">
            <x14:dataBar minLength="0" maxLength="100" border="1" negativeBarBorderColorSameAsPositive="0">
              <x14:cfvo type="autoMin"/>
              <x14:cfvo type="autoMax"/>
              <x14:borderColor rgb="FF63C384"/>
              <x14:negativeFillColor rgb="FFFF0000"/>
              <x14:negativeBorderColor rgb="FFFF0000"/>
              <x14:axisColor rgb="FF000000"/>
            </x14:dataBar>
          </x14:cfRule>
          <xm:sqref>AA182</xm:sqref>
        </x14:conditionalFormatting>
        <x14:conditionalFormatting xmlns:xm="http://schemas.microsoft.com/office/excel/2006/main">
          <x14:cfRule type="dataBar" id="{E1E9170E-BC5D-450E-AF75-8AA7F1C617E5}">
            <x14:dataBar minLength="0" maxLength="100" border="1" negativeBarBorderColorSameAsPositive="0">
              <x14:cfvo type="autoMin"/>
              <x14:cfvo type="autoMax"/>
              <x14:borderColor rgb="FF63C384"/>
              <x14:negativeFillColor rgb="FFFF0000"/>
              <x14:negativeBorderColor rgb="FFFF0000"/>
              <x14:axisColor rgb="FF000000"/>
            </x14:dataBar>
          </x14:cfRule>
          <xm:sqref>AA89</xm:sqref>
        </x14:conditionalFormatting>
        <x14:conditionalFormatting xmlns:xm="http://schemas.microsoft.com/office/excel/2006/main">
          <x14:cfRule type="dataBar" id="{AC34E696-78B3-4D4D-A26B-FD081BD72D80}">
            <x14:dataBar minLength="0" maxLength="100" border="1" negativeBarBorderColorSameAsPositive="0">
              <x14:cfvo type="autoMin"/>
              <x14:cfvo type="autoMax"/>
              <x14:borderColor rgb="FF63C384"/>
              <x14:negativeFillColor rgb="FFFF0000"/>
              <x14:negativeBorderColor rgb="FFFF0000"/>
              <x14:axisColor rgb="FF000000"/>
            </x14:dataBar>
          </x14:cfRule>
          <xm:sqref>AA183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8"/>
  <sheetViews>
    <sheetView rightToLeft="1" view="pageBreakPreview" topLeftCell="C1" zoomScale="70" zoomScaleNormal="83" zoomScaleSheetLayoutView="70" workbookViewId="0">
      <selection activeCell="D31" sqref="D31"/>
    </sheetView>
  </sheetViews>
  <sheetFormatPr defaultColWidth="9.140625" defaultRowHeight="19.5" x14ac:dyDescent="0.55000000000000004"/>
  <cols>
    <col min="1" max="1" width="8.5703125" style="304" hidden="1" customWidth="1"/>
    <col min="2" max="2" width="5.28515625" style="189" hidden="1" customWidth="1"/>
    <col min="3" max="3" width="5.5703125" style="63" bestFit="1" customWidth="1"/>
    <col min="4" max="4" width="38.28515625" style="17"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06" hidden="1" customWidth="1"/>
    <col min="17" max="17" width="16.7109375" style="233" hidden="1" customWidth="1"/>
    <col min="18" max="18" width="12" style="1" hidden="1" customWidth="1"/>
    <col min="19" max="19" width="12" style="231" hidden="1" customWidth="1"/>
    <col min="20" max="20" width="7.7109375" style="231" hidden="1" customWidth="1"/>
    <col min="21" max="21" width="34.42578125" style="231" hidden="1" customWidth="1"/>
    <col min="22" max="24" width="9.140625" style="231" hidden="1" customWidth="1"/>
    <col min="25" max="36" width="9.140625" style="231" customWidth="1"/>
    <col min="37" max="16384" width="9.140625" style="231"/>
  </cols>
  <sheetData>
    <row r="1" spans="1:22" ht="23.45" customHeight="1" x14ac:dyDescent="0.55000000000000004">
      <c r="B1" s="192"/>
      <c r="C1" s="408" t="s">
        <v>244</v>
      </c>
      <c r="D1" s="409"/>
      <c r="E1" s="410"/>
      <c r="F1" s="234" t="s">
        <v>651</v>
      </c>
      <c r="G1" s="405" t="s">
        <v>311</v>
      </c>
      <c r="H1" s="406"/>
      <c r="I1" s="406"/>
      <c r="J1" s="407"/>
      <c r="K1" s="181"/>
      <c r="L1" s="181"/>
      <c r="M1" s="181"/>
      <c r="N1" s="181"/>
      <c r="O1" s="181"/>
      <c r="P1" s="201"/>
      <c r="Q1" s="235"/>
    </row>
    <row r="2" spans="1:22" ht="21" x14ac:dyDescent="0.55000000000000004">
      <c r="A2" s="411" t="s">
        <v>393</v>
      </c>
      <c r="B2" s="412" t="s">
        <v>162</v>
      </c>
      <c r="C2" s="413" t="s">
        <v>48</v>
      </c>
      <c r="D2" s="418" t="s">
        <v>49</v>
      </c>
      <c r="E2" s="414" t="s">
        <v>282</v>
      </c>
      <c r="F2" s="419" t="s">
        <v>51</v>
      </c>
      <c r="G2" s="419"/>
      <c r="H2" s="419"/>
      <c r="I2" s="419"/>
      <c r="J2" s="419"/>
      <c r="K2" s="182"/>
      <c r="L2" s="182"/>
      <c r="M2" s="182"/>
      <c r="N2" s="182"/>
      <c r="O2" s="182"/>
      <c r="P2" s="202"/>
      <c r="Q2" s="235"/>
    </row>
    <row r="3" spans="1:22" ht="63" x14ac:dyDescent="0.25">
      <c r="A3" s="411"/>
      <c r="B3" s="412"/>
      <c r="C3" s="413"/>
      <c r="D3" s="418"/>
      <c r="E3" s="414"/>
      <c r="F3" s="346" t="s">
        <v>575</v>
      </c>
      <c r="G3" s="175" t="s">
        <v>228</v>
      </c>
      <c r="H3" s="175" t="s">
        <v>257</v>
      </c>
      <c r="I3" s="176" t="s">
        <v>53</v>
      </c>
      <c r="J3" s="176" t="s">
        <v>54</v>
      </c>
      <c r="K3" s="184" t="s">
        <v>52</v>
      </c>
      <c r="L3" s="185" t="s">
        <v>228</v>
      </c>
      <c r="M3" s="184" t="s">
        <v>257</v>
      </c>
      <c r="N3" s="186" t="s">
        <v>53</v>
      </c>
      <c r="O3" s="186" t="s">
        <v>54</v>
      </c>
      <c r="P3" s="203" t="s">
        <v>24</v>
      </c>
      <c r="Q3" s="236" t="s">
        <v>335</v>
      </c>
    </row>
    <row r="4" spans="1:22" x14ac:dyDescent="0.55000000000000004">
      <c r="A4" s="304">
        <v>11722</v>
      </c>
      <c r="B4" s="190">
        <v>301</v>
      </c>
      <c r="C4" s="180">
        <v>1</v>
      </c>
      <c r="D4" s="180" t="s">
        <v>655</v>
      </c>
      <c r="E4" s="332">
        <v>243484.44897299999</v>
      </c>
      <c r="F4" s="333">
        <v>22.94</v>
      </c>
      <c r="G4" s="333">
        <v>43.23</v>
      </c>
      <c r="H4" s="333">
        <v>32.909999999999997</v>
      </c>
      <c r="I4" s="333">
        <v>0.08</v>
      </c>
      <c r="J4" s="333">
        <v>0.84</v>
      </c>
      <c r="K4" s="179">
        <f t="shared" ref="K4:K35" si="0">E4/$E$89*F4</f>
        <v>2.2136419892454808E-3</v>
      </c>
      <c r="L4" s="179">
        <f t="shared" ref="L4:L35" si="1">E4/$E$89*G4</f>
        <v>4.1715668350079393E-3</v>
      </c>
      <c r="M4" s="179">
        <f t="shared" ref="M4:M35" si="2">E4/$E$89*H4</f>
        <v>3.1757174309533028E-3</v>
      </c>
      <c r="N4" s="179">
        <f t="shared" ref="N4:N35" si="3">E4/$E$89*I4</f>
        <v>7.7197628221289652E-6</v>
      </c>
      <c r="O4" s="179">
        <f t="shared" ref="O4:O35" si="4">E4/$E$89*J4</f>
        <v>8.1057509632354133E-5</v>
      </c>
      <c r="P4" s="204">
        <f t="shared" ref="P4:P35" si="5">SUM(F4:J4)</f>
        <v>100</v>
      </c>
      <c r="Q4" s="235"/>
      <c r="T4" s="248"/>
    </row>
    <row r="5" spans="1:22" x14ac:dyDescent="0.55000000000000004">
      <c r="A5" s="304">
        <v>11626</v>
      </c>
      <c r="B5" s="190">
        <v>272</v>
      </c>
      <c r="C5" s="178">
        <v>2</v>
      </c>
      <c r="D5" s="178" t="s">
        <v>484</v>
      </c>
      <c r="E5" s="334">
        <v>7285508.1753120003</v>
      </c>
      <c r="F5" s="335">
        <v>21.876289098870686</v>
      </c>
      <c r="G5" s="335">
        <v>31.013919894994615</v>
      </c>
      <c r="H5" s="335">
        <v>46.004364674888002</v>
      </c>
      <c r="I5" s="335">
        <v>2.3399105726107233E-3</v>
      </c>
      <c r="J5" s="335">
        <v>1.1030864206740849</v>
      </c>
      <c r="K5" s="179">
        <f t="shared" si="0"/>
        <v>6.3164962955010173E-2</v>
      </c>
      <c r="L5" s="179">
        <f t="shared" si="1"/>
        <v>8.9548693217722936E-2</v>
      </c>
      <c r="M5" s="179">
        <f t="shared" si="2"/>
        <v>0.13283166890531209</v>
      </c>
      <c r="N5" s="179">
        <f t="shared" si="3"/>
        <v>6.7561899538355811E-6</v>
      </c>
      <c r="O5" s="179">
        <f t="shared" si="4"/>
        <v>3.1850197528085432E-3</v>
      </c>
      <c r="P5" s="204">
        <f t="shared" si="5"/>
        <v>100.00000000000001</v>
      </c>
      <c r="Q5" s="235">
        <f>VLOOKUP(B:B,'پیوست 4'!$C$14:$J$177,8,0)</f>
        <v>128002.935833</v>
      </c>
      <c r="R5" s="1">
        <f t="shared" ref="R5:R36" si="6">Q5/E5</f>
        <v>1.7569527444462486E-2</v>
      </c>
      <c r="S5" s="231">
        <f t="shared" ref="S5:S36" si="7">R5*100</f>
        <v>1.7569527444462485</v>
      </c>
      <c r="T5" s="248">
        <f t="shared" ref="T5:T36" si="8">S5-F5</f>
        <v>-20.119336354424437</v>
      </c>
      <c r="U5" s="231" t="str">
        <f>VLOOKUP(D5:D167,پیوست1!$E$5:G234,3,0)</f>
        <v>در اوراق بهادار با درآمد ثابت و قابل معامله</v>
      </c>
    </row>
    <row r="6" spans="1:22" x14ac:dyDescent="0.55000000000000004">
      <c r="A6" s="304">
        <v>11427</v>
      </c>
      <c r="B6" s="190">
        <v>227</v>
      </c>
      <c r="C6" s="180">
        <v>3</v>
      </c>
      <c r="D6" s="180" t="s">
        <v>466</v>
      </c>
      <c r="E6" s="332">
        <v>1961.5067750000001</v>
      </c>
      <c r="F6" s="333">
        <v>21.23800617781168</v>
      </c>
      <c r="G6" s="333">
        <v>63.262704588855684</v>
      </c>
      <c r="H6" s="333">
        <v>8.3322400860016277</v>
      </c>
      <c r="I6" s="333">
        <v>0.38356939298044496</v>
      </c>
      <c r="J6" s="333">
        <v>6.7834797543505596</v>
      </c>
      <c r="K6" s="179">
        <f t="shared" si="0"/>
        <v>1.6509970497318103E-5</v>
      </c>
      <c r="L6" s="179">
        <f t="shared" si="1"/>
        <v>4.9179069711061615E-5</v>
      </c>
      <c r="M6" s="179">
        <f t="shared" si="2"/>
        <v>6.4773047358927047E-6</v>
      </c>
      <c r="N6" s="179">
        <f t="shared" si="3"/>
        <v>2.9817861944109623E-7</v>
      </c>
      <c r="O6" s="179">
        <f t="shared" si="4"/>
        <v>5.2733316713359258E-6</v>
      </c>
      <c r="P6" s="204">
        <f t="shared" si="5"/>
        <v>100.00000000000001</v>
      </c>
      <c r="Q6" s="235">
        <f>VLOOKUP(B:B,'پیوست 4'!$C$14:$J$177,8,0)</f>
        <v>2914.498869</v>
      </c>
      <c r="R6" s="1">
        <f t="shared" si="6"/>
        <v>1.4858469550787048</v>
      </c>
      <c r="S6" s="231">
        <f t="shared" si="7"/>
        <v>148.58469550787049</v>
      </c>
      <c r="T6" s="248">
        <f t="shared" si="8"/>
        <v>127.34668933005881</v>
      </c>
      <c r="U6" s="231" t="str">
        <f>VLOOKUP(D6:D171,پیوست1!$E$5:G247,3,0)</f>
        <v>در اوراق بهادار با درآمد ثابت</v>
      </c>
      <c r="V6" s="231">
        <f>100-P6</f>
        <v>0</v>
      </c>
    </row>
    <row r="7" spans="1:22" x14ac:dyDescent="0.55000000000000004">
      <c r="A7" s="304">
        <v>11661</v>
      </c>
      <c r="B7" s="190">
        <v>277</v>
      </c>
      <c r="C7" s="178">
        <v>4</v>
      </c>
      <c r="D7" s="178" t="s">
        <v>652</v>
      </c>
      <c r="E7" s="334">
        <v>912790.18239500001</v>
      </c>
      <c r="F7" s="335">
        <v>17.223631614980082</v>
      </c>
      <c r="G7" s="335">
        <v>40.599099413857751</v>
      </c>
      <c r="H7" s="335">
        <v>37.633993331241783</v>
      </c>
      <c r="I7" s="335">
        <v>3.2583951717882442</v>
      </c>
      <c r="J7" s="335">
        <v>1.2848804681321442</v>
      </c>
      <c r="K7" s="179">
        <f t="shared" si="0"/>
        <v>6.230722800570466E-3</v>
      </c>
      <c r="L7" s="179">
        <f t="shared" si="1"/>
        <v>1.4686898794359929E-2</v>
      </c>
      <c r="M7" s="179">
        <f t="shared" si="2"/>
        <v>1.3614258918632601E-2</v>
      </c>
      <c r="N7" s="179">
        <f t="shared" si="3"/>
        <v>1.1787384649165472E-3</v>
      </c>
      <c r="O7" s="179">
        <f t="shared" si="4"/>
        <v>4.6481103449958237E-4</v>
      </c>
      <c r="P7" s="204">
        <f t="shared" si="5"/>
        <v>100</v>
      </c>
      <c r="Q7" s="235" t="e">
        <f>VLOOKUP(B:B,'پیوست 4'!$C$14:$J$177,8,0)</f>
        <v>#N/A</v>
      </c>
      <c r="R7" s="1" t="e">
        <f t="shared" si="6"/>
        <v>#N/A</v>
      </c>
      <c r="S7" s="231" t="e">
        <f t="shared" si="7"/>
        <v>#N/A</v>
      </c>
      <c r="T7" s="248" t="e">
        <f t="shared" si="8"/>
        <v>#N/A</v>
      </c>
      <c r="U7" s="231" t="str">
        <f>VLOOKUP(D7:D175,پیوست1!$E$5:G188,3,0)</f>
        <v>در اوراق بهادار با درآمد ثابت</v>
      </c>
    </row>
    <row r="8" spans="1:22" x14ac:dyDescent="0.55000000000000004">
      <c r="A8" s="304">
        <v>10915</v>
      </c>
      <c r="B8" s="190">
        <v>105</v>
      </c>
      <c r="C8" s="180">
        <v>5</v>
      </c>
      <c r="D8" s="180" t="s">
        <v>425</v>
      </c>
      <c r="E8" s="332">
        <v>76619395.740859002</v>
      </c>
      <c r="F8" s="333">
        <v>17.108760637835655</v>
      </c>
      <c r="G8" s="333">
        <v>31.193176840142652</v>
      </c>
      <c r="H8" s="333">
        <v>50.640412164664561</v>
      </c>
      <c r="I8" s="333">
        <v>1.0410516987905426E-4</v>
      </c>
      <c r="J8" s="333">
        <v>1.0575462521872563</v>
      </c>
      <c r="K8" s="179">
        <f t="shared" si="0"/>
        <v>0.51951730069589974</v>
      </c>
      <c r="L8" s="179">
        <f t="shared" si="1"/>
        <v>0.94719865308553586</v>
      </c>
      <c r="M8" s="179">
        <f t="shared" si="2"/>
        <v>1.5377250749381286</v>
      </c>
      <c r="N8" s="179">
        <f t="shared" si="3"/>
        <v>3.1612130176424228E-6</v>
      </c>
      <c r="O8" s="179">
        <f t="shared" si="4"/>
        <v>3.2112996722998881E-2</v>
      </c>
      <c r="P8" s="204">
        <f t="shared" si="5"/>
        <v>100</v>
      </c>
      <c r="Q8" s="235">
        <f>VLOOKUP(B:B,'پیوست 4'!$C$14:$J$177,8,0)</f>
        <v>13150576.746862</v>
      </c>
      <c r="R8" s="1">
        <f t="shared" si="6"/>
        <v>0.17163508821369053</v>
      </c>
      <c r="S8" s="231">
        <f t="shared" si="7"/>
        <v>17.163508821369053</v>
      </c>
      <c r="T8" s="248">
        <f t="shared" si="8"/>
        <v>5.4748183533398276E-2</v>
      </c>
      <c r="U8" s="231" t="str">
        <f>VLOOKUP(D8:D171,پیوست1!$E$5:G256,3,0)</f>
        <v>در اوراق بهادار با درآمد ثابت و با پیش بینی سود</v>
      </c>
    </row>
    <row r="9" spans="1:22" x14ac:dyDescent="0.55000000000000004">
      <c r="A9" s="304">
        <v>11411</v>
      </c>
      <c r="B9" s="190">
        <v>220</v>
      </c>
      <c r="C9" s="178">
        <v>6</v>
      </c>
      <c r="D9" s="178" t="s">
        <v>461</v>
      </c>
      <c r="E9" s="334">
        <v>975486</v>
      </c>
      <c r="F9" s="335">
        <v>16.921739094062172</v>
      </c>
      <c r="G9" s="335">
        <v>37.110026158885631</v>
      </c>
      <c r="H9" s="335">
        <v>44.612502158393632</v>
      </c>
      <c r="I9" s="335">
        <v>8.1952502184894412E-3</v>
      </c>
      <c r="J9" s="335">
        <v>1.3475373384400733</v>
      </c>
      <c r="K9" s="179">
        <f t="shared" si="0"/>
        <v>6.5419734521954343E-3</v>
      </c>
      <c r="L9" s="179">
        <f t="shared" si="1"/>
        <v>1.4346799970866868E-2</v>
      </c>
      <c r="M9" s="179">
        <f t="shared" si="2"/>
        <v>1.7247270102316727E-2</v>
      </c>
      <c r="N9" s="179">
        <f t="shared" si="3"/>
        <v>3.1682978366135881E-6</v>
      </c>
      <c r="O9" s="179">
        <f t="shared" si="4"/>
        <v>5.2096025384355598E-4</v>
      </c>
      <c r="P9" s="204">
        <f t="shared" si="5"/>
        <v>100.00000000000001</v>
      </c>
      <c r="Q9" s="235" t="e">
        <f>VLOOKUP(B:B,'پیوست 4'!$C$14:$J$177,8,0)</f>
        <v>#N/A</v>
      </c>
      <c r="R9" s="1" t="e">
        <f t="shared" si="6"/>
        <v>#N/A</v>
      </c>
      <c r="S9" s="231" t="e">
        <f t="shared" si="7"/>
        <v>#N/A</v>
      </c>
      <c r="T9" s="248" t="e">
        <f t="shared" si="8"/>
        <v>#N/A</v>
      </c>
      <c r="U9" s="231" t="str">
        <f>VLOOKUP(D9:D173,پیوست1!$E$5:G207,3,0)</f>
        <v>در اوارق بهادار با درآمد ثابت</v>
      </c>
    </row>
    <row r="10" spans="1:22" x14ac:dyDescent="0.55000000000000004">
      <c r="A10" s="304">
        <v>11014</v>
      </c>
      <c r="B10" s="190">
        <v>114</v>
      </c>
      <c r="C10" s="180">
        <v>7</v>
      </c>
      <c r="D10" s="180" t="s">
        <v>431</v>
      </c>
      <c r="E10" s="332">
        <v>7238141</v>
      </c>
      <c r="F10" s="333">
        <v>16.708180428268811</v>
      </c>
      <c r="G10" s="333">
        <v>64.176361600591008</v>
      </c>
      <c r="H10" s="333">
        <v>6.830416703446172</v>
      </c>
      <c r="I10" s="333">
        <v>0</v>
      </c>
      <c r="J10" s="333">
        <v>12.285041267694011</v>
      </c>
      <c r="K10" s="179">
        <f t="shared" si="0"/>
        <v>4.7929062845666753E-2</v>
      </c>
      <c r="L10" s="179">
        <f t="shared" si="1"/>
        <v>0.18409622050506347</v>
      </c>
      <c r="M10" s="179">
        <f t="shared" si="2"/>
        <v>1.9593723735929509E-2</v>
      </c>
      <c r="N10" s="179">
        <f t="shared" si="3"/>
        <v>0</v>
      </c>
      <c r="O10" s="179">
        <f t="shared" si="4"/>
        <v>3.5240852078943244E-2</v>
      </c>
      <c r="P10" s="204">
        <f t="shared" si="5"/>
        <v>100</v>
      </c>
      <c r="Q10" s="235">
        <f>VLOOKUP(B:B,'پیوست 4'!$C$14:$J$177,8,0)</f>
        <v>350318.92225200002</v>
      </c>
      <c r="R10" s="1">
        <f t="shared" si="6"/>
        <v>4.8399018788387795E-2</v>
      </c>
      <c r="S10" s="231">
        <f t="shared" si="7"/>
        <v>4.8399018788387798</v>
      </c>
      <c r="T10" s="248">
        <f t="shared" si="8"/>
        <v>-11.86827854943003</v>
      </c>
      <c r="U10" s="231" t="str">
        <f>VLOOKUP(D10:D172,پیوست1!$E$5:G215,3,0)</f>
        <v>در اوراق بهادار با درامد ثابت و با پیش بینی سود</v>
      </c>
      <c r="V10" s="231">
        <f>100-P10</f>
        <v>0</v>
      </c>
    </row>
    <row r="11" spans="1:22" x14ac:dyDescent="0.55000000000000004">
      <c r="A11" s="304">
        <v>11383</v>
      </c>
      <c r="B11" s="190">
        <v>214</v>
      </c>
      <c r="C11" s="178">
        <v>8</v>
      </c>
      <c r="D11" s="178" t="s">
        <v>457</v>
      </c>
      <c r="E11" s="334">
        <v>39815009.445294</v>
      </c>
      <c r="F11" s="335">
        <v>16.442088136024719</v>
      </c>
      <c r="G11" s="335">
        <v>35.392654344654261</v>
      </c>
      <c r="H11" s="335">
        <v>47.274114585989309</v>
      </c>
      <c r="I11" s="335">
        <v>1.8294712342365538E-12</v>
      </c>
      <c r="J11" s="335">
        <v>0.89114293332988281</v>
      </c>
      <c r="K11" s="179">
        <f t="shared" si="0"/>
        <v>0.25944573564105244</v>
      </c>
      <c r="L11" s="179">
        <f t="shared" si="1"/>
        <v>0.55847366628691508</v>
      </c>
      <c r="M11" s="179">
        <f t="shared" si="2"/>
        <v>0.74595558265306727</v>
      </c>
      <c r="N11" s="179">
        <f t="shared" si="3"/>
        <v>2.8867897208304643E-14</v>
      </c>
      <c r="O11" s="179">
        <f t="shared" si="4"/>
        <v>1.4061670998620246E-2</v>
      </c>
      <c r="P11" s="204">
        <f t="shared" si="5"/>
        <v>100.00000000000001</v>
      </c>
      <c r="Q11" s="235">
        <f>VLOOKUP(B:B,'پیوست 4'!$C$14:$J$177,8,0)</f>
        <v>8828215.7812019996</v>
      </c>
      <c r="R11" s="1">
        <f t="shared" si="6"/>
        <v>0.22173084734117687</v>
      </c>
      <c r="S11" s="231">
        <f t="shared" si="7"/>
        <v>22.173084734117687</v>
      </c>
      <c r="T11" s="248">
        <f t="shared" si="8"/>
        <v>5.7309965980929682</v>
      </c>
      <c r="U11" s="231" t="str">
        <f>VLOOKUP(D11:D174,پیوست1!$E$5:G217,3,0)</f>
        <v>در اوراق بهادار با درآمد ثابت و با پیش بینی سود</v>
      </c>
    </row>
    <row r="12" spans="1:22" x14ac:dyDescent="0.55000000000000004">
      <c r="A12" s="304">
        <v>11725</v>
      </c>
      <c r="B12" s="190">
        <v>289</v>
      </c>
      <c r="C12" s="180">
        <v>9</v>
      </c>
      <c r="D12" s="180" t="s">
        <v>616</v>
      </c>
      <c r="E12" s="332">
        <v>971576.38372599997</v>
      </c>
      <c r="F12" s="333">
        <v>15.627094746586222</v>
      </c>
      <c r="G12" s="333">
        <v>69.982620218749631</v>
      </c>
      <c r="H12" s="333">
        <v>11.473763402855948</v>
      </c>
      <c r="I12" s="333">
        <v>1.3150121200663414E-2</v>
      </c>
      <c r="J12" s="333">
        <v>2.9033715106075406</v>
      </c>
      <c r="K12" s="179">
        <f t="shared" si="0"/>
        <v>6.0172483562257175E-3</v>
      </c>
      <c r="L12" s="179">
        <f t="shared" si="1"/>
        <v>2.6946967002144197E-2</v>
      </c>
      <c r="M12" s="179">
        <f t="shared" si="2"/>
        <v>4.4179986808258014E-3</v>
      </c>
      <c r="N12" s="179">
        <f t="shared" si="3"/>
        <v>5.0634840616261382E-6</v>
      </c>
      <c r="O12" s="179">
        <f t="shared" si="4"/>
        <v>1.1179498002040484E-3</v>
      </c>
      <c r="P12" s="204">
        <f t="shared" si="5"/>
        <v>100.00000000000001</v>
      </c>
      <c r="Q12" s="235">
        <f>VLOOKUP(B:B,'پیوست 4'!$C$14:$J$177,8,0)</f>
        <v>160554.606</v>
      </c>
      <c r="R12" s="1">
        <f t="shared" si="6"/>
        <v>0.16525165564880481</v>
      </c>
      <c r="S12" s="231">
        <f t="shared" si="7"/>
        <v>16.525165564880481</v>
      </c>
      <c r="T12" s="248">
        <f t="shared" si="8"/>
        <v>0.89807081829425961</v>
      </c>
      <c r="U12" s="231" t="str">
        <f>VLOOKUP(D12:D181,پیوست1!$E$5:G185,3,0)</f>
        <v>در اوراق بهادار با درآمد ثابت و قابل معامله</v>
      </c>
    </row>
    <row r="13" spans="1:22" x14ac:dyDescent="0.55000000000000004">
      <c r="A13" s="304">
        <v>11621</v>
      </c>
      <c r="B13" s="190">
        <v>271</v>
      </c>
      <c r="C13" s="178">
        <v>10</v>
      </c>
      <c r="D13" s="178" t="s">
        <v>483</v>
      </c>
      <c r="E13" s="334">
        <v>2276946.3765420001</v>
      </c>
      <c r="F13" s="335">
        <v>15.313656079759344</v>
      </c>
      <c r="G13" s="335">
        <v>42.675595987515528</v>
      </c>
      <c r="H13" s="335">
        <v>40.573935363892865</v>
      </c>
      <c r="I13" s="335">
        <v>1.5149112926661235E-4</v>
      </c>
      <c r="J13" s="335">
        <v>1.4366610777029942</v>
      </c>
      <c r="K13" s="179">
        <f t="shared" si="0"/>
        <v>1.3818930544937651E-2</v>
      </c>
      <c r="L13" s="179">
        <f t="shared" si="1"/>
        <v>3.8510143746454353E-2</v>
      </c>
      <c r="M13" s="179">
        <f t="shared" si="2"/>
        <v>3.6613620666948947E-2</v>
      </c>
      <c r="N13" s="179">
        <f t="shared" si="3"/>
        <v>1.3670448014543542E-7</v>
      </c>
      <c r="O13" s="179">
        <f t="shared" si="4"/>
        <v>1.2964323833570739E-3</v>
      </c>
      <c r="P13" s="204">
        <f t="shared" si="5"/>
        <v>100</v>
      </c>
      <c r="Q13" s="235" t="e">
        <f>VLOOKUP(B:B,'پیوست 4'!$C$14:$J$177,8,0)</f>
        <v>#N/A</v>
      </c>
      <c r="R13" s="1" t="e">
        <f t="shared" si="6"/>
        <v>#N/A</v>
      </c>
      <c r="S13" s="231" t="e">
        <f t="shared" si="7"/>
        <v>#N/A</v>
      </c>
      <c r="T13" s="248" t="e">
        <f t="shared" si="8"/>
        <v>#N/A</v>
      </c>
      <c r="U13" s="231" t="str">
        <f>VLOOKUP(D13:D179,پیوست1!$E$5:G194,3,0)</f>
        <v>در اوراق بهادار با درآمد ثابت</v>
      </c>
    </row>
    <row r="14" spans="1:22" x14ac:dyDescent="0.55000000000000004">
      <c r="A14" s="304">
        <v>10895</v>
      </c>
      <c r="B14" s="190">
        <v>102</v>
      </c>
      <c r="C14" s="180">
        <v>11</v>
      </c>
      <c r="D14" s="180" t="s">
        <v>424</v>
      </c>
      <c r="E14" s="332">
        <v>4361081</v>
      </c>
      <c r="F14" s="333">
        <v>15.137573823212659</v>
      </c>
      <c r="G14" s="333">
        <v>80.585865376414617</v>
      </c>
      <c r="H14" s="333">
        <v>3.7272447847914503</v>
      </c>
      <c r="I14" s="333">
        <v>1.1578207129111204E-4</v>
      </c>
      <c r="J14" s="333">
        <v>0.54920023350997704</v>
      </c>
      <c r="K14" s="179">
        <f t="shared" si="0"/>
        <v>2.6163339039674126E-2</v>
      </c>
      <c r="L14" s="179">
        <f t="shared" si="1"/>
        <v>0.13928224841523551</v>
      </c>
      <c r="M14" s="179">
        <f t="shared" si="2"/>
        <v>6.4420606714940395E-3</v>
      </c>
      <c r="N14" s="179">
        <f t="shared" si="3"/>
        <v>2.001143394101833E-7</v>
      </c>
      <c r="O14" s="179">
        <f t="shared" si="4"/>
        <v>9.4922159110833013E-4</v>
      </c>
      <c r="P14" s="204">
        <f t="shared" si="5"/>
        <v>100</v>
      </c>
      <c r="Q14" s="235">
        <f>VLOOKUP(B:B,'پیوست 4'!$C$14:$J$177,8,0)</f>
        <v>199100.760515</v>
      </c>
      <c r="R14" s="1">
        <f t="shared" si="6"/>
        <v>4.5653992786421529E-2</v>
      </c>
      <c r="S14" s="231">
        <f t="shared" si="7"/>
        <v>4.5653992786421531</v>
      </c>
      <c r="T14" s="248">
        <f t="shared" si="8"/>
        <v>-10.572174544570505</v>
      </c>
      <c r="U14" s="231" t="str">
        <f>VLOOKUP(D14:D176,پیوست1!$E$5:G197,3,0)</f>
        <v>در اوراق بهادار با درآمد ثابت و با پیش بینی سود</v>
      </c>
    </row>
    <row r="15" spans="1:22" x14ac:dyDescent="0.55000000000000004">
      <c r="A15" s="304">
        <v>11379</v>
      </c>
      <c r="B15" s="190">
        <v>208</v>
      </c>
      <c r="C15" s="178">
        <v>12</v>
      </c>
      <c r="D15" s="178" t="s">
        <v>455</v>
      </c>
      <c r="E15" s="334">
        <v>9488192.0138499998</v>
      </c>
      <c r="F15" s="335">
        <v>14.543733630307216</v>
      </c>
      <c r="G15" s="335">
        <v>47.700398075405474</v>
      </c>
      <c r="H15" s="335">
        <v>34.546645781969978</v>
      </c>
      <c r="I15" s="335">
        <v>5.1847916160165564E-4</v>
      </c>
      <c r="J15" s="335">
        <v>3.2087040331557302</v>
      </c>
      <c r="K15" s="179">
        <f t="shared" si="0"/>
        <v>5.4689269030036944E-2</v>
      </c>
      <c r="L15" s="179">
        <f t="shared" si="1"/>
        <v>0.17936934005374805</v>
      </c>
      <c r="M15" s="179">
        <f t="shared" si="2"/>
        <v>0.12990686252108138</v>
      </c>
      <c r="N15" s="179">
        <f t="shared" si="3"/>
        <v>1.949653856160592E-6</v>
      </c>
      <c r="O15" s="179">
        <f t="shared" si="4"/>
        <v>1.2065792909004999E-2</v>
      </c>
      <c r="P15" s="204">
        <f t="shared" si="5"/>
        <v>100</v>
      </c>
      <c r="Q15" s="235" t="e">
        <f>VLOOKUP(B:B,'پیوست 4'!$C$14:$J$177,8,0)</f>
        <v>#N/A</v>
      </c>
      <c r="R15" s="1" t="e">
        <f t="shared" si="6"/>
        <v>#N/A</v>
      </c>
      <c r="S15" s="231" t="e">
        <f t="shared" si="7"/>
        <v>#N/A</v>
      </c>
      <c r="T15" s="248" t="e">
        <f t="shared" si="8"/>
        <v>#N/A</v>
      </c>
      <c r="U15" s="231" t="str">
        <f>VLOOKUP(D15:D182,پیوست1!$E$5:G189,3,0)</f>
        <v>در اوراق بهادار با درآمد ثابت و با پیش بینی سود</v>
      </c>
    </row>
    <row r="16" spans="1:22" x14ac:dyDescent="0.55000000000000004">
      <c r="A16" s="304">
        <v>10765</v>
      </c>
      <c r="B16" s="190">
        <v>5</v>
      </c>
      <c r="C16" s="180">
        <v>13</v>
      </c>
      <c r="D16" s="180" t="s">
        <v>418</v>
      </c>
      <c r="E16" s="332">
        <v>102208431.462292</v>
      </c>
      <c r="F16" s="333">
        <v>14.492400381586771</v>
      </c>
      <c r="G16" s="333">
        <v>35.154242627664011</v>
      </c>
      <c r="H16" s="333">
        <v>48.655154586145059</v>
      </c>
      <c r="I16" s="333">
        <v>4.5782013971729653E-5</v>
      </c>
      <c r="J16" s="333">
        <v>1.6981566225901845</v>
      </c>
      <c r="K16" s="179">
        <f t="shared" si="0"/>
        <v>0.58704283145512659</v>
      </c>
      <c r="L16" s="179">
        <f t="shared" si="1"/>
        <v>1.4239908908412897</v>
      </c>
      <c r="M16" s="179">
        <f t="shared" si="2"/>
        <v>1.9708715575804541</v>
      </c>
      <c r="N16" s="179">
        <f t="shared" si="3"/>
        <v>1.8544894154200627E-6</v>
      </c>
      <c r="O16" s="179">
        <f t="shared" si="4"/>
        <v>6.8787132961507888E-2</v>
      </c>
      <c r="P16" s="204">
        <f t="shared" si="5"/>
        <v>100</v>
      </c>
      <c r="Q16" s="235">
        <f>VLOOKUP(B:B,'پیوست 4'!$C$14:$J$177,8,0)</f>
        <v>15579240.972217999</v>
      </c>
      <c r="R16" s="1">
        <f t="shared" si="6"/>
        <v>0.15242618196293997</v>
      </c>
      <c r="S16" s="231">
        <f t="shared" si="7"/>
        <v>15.242618196293996</v>
      </c>
      <c r="T16" s="248">
        <f t="shared" si="8"/>
        <v>0.75021781470722537</v>
      </c>
      <c r="U16" s="231" t="str">
        <f>VLOOKUP(D16:D182,پیوست1!$E$5:G222,3,0)</f>
        <v>در اوراق بهادار با درآمد ثابت و با پیش بینی سود</v>
      </c>
    </row>
    <row r="17" spans="1:22" x14ac:dyDescent="0.55000000000000004">
      <c r="A17" s="304">
        <v>11420</v>
      </c>
      <c r="B17" s="190">
        <v>223</v>
      </c>
      <c r="C17" s="178">
        <v>14</v>
      </c>
      <c r="D17" s="178" t="s">
        <v>463</v>
      </c>
      <c r="E17" s="334">
        <v>310159.26225799997</v>
      </c>
      <c r="F17" s="335">
        <v>14.416375039699879</v>
      </c>
      <c r="G17" s="335">
        <v>80.968980133800684</v>
      </c>
      <c r="H17" s="335">
        <v>3.9866154504549294</v>
      </c>
      <c r="I17" s="335">
        <v>5.789098275441705E-2</v>
      </c>
      <c r="J17" s="335">
        <v>0.57013839329009408</v>
      </c>
      <c r="K17" s="179">
        <f t="shared" si="0"/>
        <v>1.7720809983932412E-3</v>
      </c>
      <c r="L17" s="179">
        <f t="shared" si="1"/>
        <v>9.9528203698407026E-3</v>
      </c>
      <c r="M17" s="179">
        <f t="shared" si="2"/>
        <v>4.900403512115598E-4</v>
      </c>
      <c r="N17" s="179">
        <f t="shared" si="3"/>
        <v>7.1160406298329036E-6</v>
      </c>
      <c r="O17" s="179">
        <f t="shared" si="4"/>
        <v>7.0082209322494258E-5</v>
      </c>
      <c r="P17" s="204">
        <f t="shared" si="5"/>
        <v>100</v>
      </c>
      <c r="Q17" s="235" t="e">
        <f>VLOOKUP(B:B,'پیوست 4'!$C$14:$J$177,8,0)</f>
        <v>#N/A</v>
      </c>
      <c r="R17" s="1" t="e">
        <f t="shared" si="6"/>
        <v>#N/A</v>
      </c>
      <c r="S17" s="231" t="e">
        <f t="shared" si="7"/>
        <v>#N/A</v>
      </c>
      <c r="T17" s="248" t="e">
        <f t="shared" si="8"/>
        <v>#N/A</v>
      </c>
      <c r="U17" s="231" t="str">
        <f>VLOOKUP(D17:D182,پیوست1!$E$5:G221,3,0)</f>
        <v>در اوارق بهادار با درآمد ثابت</v>
      </c>
    </row>
    <row r="18" spans="1:22" x14ac:dyDescent="0.55000000000000004">
      <c r="A18" s="304">
        <v>10720</v>
      </c>
      <c r="B18" s="190">
        <v>53</v>
      </c>
      <c r="C18" s="180">
        <v>15</v>
      </c>
      <c r="D18" s="180" t="s">
        <v>415</v>
      </c>
      <c r="E18" s="332">
        <v>4502928.0854799999</v>
      </c>
      <c r="F18" s="333">
        <v>13.710122900985441</v>
      </c>
      <c r="G18" s="333">
        <v>82.234567386859581</v>
      </c>
      <c r="H18" s="333">
        <v>1.9236680632707059</v>
      </c>
      <c r="I18" s="333">
        <v>0.29237378896486144</v>
      </c>
      <c r="J18" s="333">
        <v>1.8392678599194145</v>
      </c>
      <c r="K18" s="179">
        <f t="shared" si="0"/>
        <v>2.4466908672617697E-2</v>
      </c>
      <c r="L18" s="179">
        <f t="shared" si="1"/>
        <v>0.14675474935690772</v>
      </c>
      <c r="M18" s="179">
        <f t="shared" si="2"/>
        <v>3.4329532390327986E-3</v>
      </c>
      <c r="N18" s="179">
        <f t="shared" si="3"/>
        <v>5.2176649651742321E-4</v>
      </c>
      <c r="O18" s="179">
        <f t="shared" si="4"/>
        <v>3.2823337236382298E-3</v>
      </c>
      <c r="P18" s="204">
        <f t="shared" si="5"/>
        <v>100.00000000000001</v>
      </c>
      <c r="Q18" s="235">
        <f>VLOOKUP(B:B,'پیوست 4'!$C$14:$J$177,8,0)</f>
        <v>650156.006834</v>
      </c>
      <c r="R18" s="1">
        <f t="shared" si="6"/>
        <v>0.14438516327419765</v>
      </c>
      <c r="S18" s="231">
        <f t="shared" si="7"/>
        <v>14.438516327419764</v>
      </c>
      <c r="T18" s="248">
        <f t="shared" si="8"/>
        <v>0.72839342643432303</v>
      </c>
      <c r="U18" s="231" t="str">
        <f>VLOOKUP(D18:D185,پیوست1!$E$5:G203,3,0)</f>
        <v>در اوراق بهادار با درآمد ثابت و با پیس بینی سود</v>
      </c>
    </row>
    <row r="19" spans="1:22" x14ac:dyDescent="0.55000000000000004">
      <c r="A19" s="304">
        <v>10911</v>
      </c>
      <c r="B19" s="190">
        <v>107</v>
      </c>
      <c r="C19" s="178">
        <v>16</v>
      </c>
      <c r="D19" s="178" t="s">
        <v>428</v>
      </c>
      <c r="E19" s="334">
        <v>70329632.965895995</v>
      </c>
      <c r="F19" s="335">
        <v>13.576470872108349</v>
      </c>
      <c r="G19" s="335">
        <v>41.599040350087961</v>
      </c>
      <c r="H19" s="335">
        <v>43.425084603522741</v>
      </c>
      <c r="I19" s="335">
        <v>0</v>
      </c>
      <c r="J19" s="335">
        <v>1.3994041742809487</v>
      </c>
      <c r="K19" s="179">
        <f t="shared" si="0"/>
        <v>0.37841468800543732</v>
      </c>
      <c r="L19" s="179">
        <f t="shared" si="1"/>
        <v>1.1594830515008161</v>
      </c>
      <c r="M19" s="179">
        <f t="shared" si="2"/>
        <v>1.2103800756948757</v>
      </c>
      <c r="N19" s="179">
        <f t="shared" si="3"/>
        <v>0</v>
      </c>
      <c r="O19" s="179">
        <f t="shared" si="4"/>
        <v>3.9005357061676141E-2</v>
      </c>
      <c r="P19" s="204">
        <f t="shared" si="5"/>
        <v>99.999999999999986</v>
      </c>
      <c r="Q19" s="235">
        <f>VLOOKUP(B:B,'پیوست 4'!$C$14:$J$177,8,0)</f>
        <v>9083545.0151690003</v>
      </c>
      <c r="R19" s="1">
        <f t="shared" si="6"/>
        <v>0.12915672430103201</v>
      </c>
      <c r="S19" s="231">
        <f t="shared" si="7"/>
        <v>12.9156724301032</v>
      </c>
      <c r="T19" s="248">
        <f t="shared" si="8"/>
        <v>-0.6607984420051487</v>
      </c>
      <c r="U19" s="231" t="str">
        <f>VLOOKUP(D19:D184,پیوست1!$E$5:G232,3,0)</f>
        <v>در اوراق بهادار با درآمد ثابت و با پیش بینی سود</v>
      </c>
    </row>
    <row r="20" spans="1:22" x14ac:dyDescent="0.55000000000000004">
      <c r="A20" s="304">
        <v>10919</v>
      </c>
      <c r="B20" s="190">
        <v>104</v>
      </c>
      <c r="C20" s="180">
        <v>17</v>
      </c>
      <c r="D20" s="180" t="s">
        <v>400</v>
      </c>
      <c r="E20" s="332">
        <v>297682815.19970202</v>
      </c>
      <c r="F20" s="333">
        <v>13.38381946754817</v>
      </c>
      <c r="G20" s="333">
        <v>26.603010579979959</v>
      </c>
      <c r="H20" s="333">
        <v>58.504292760402606</v>
      </c>
      <c r="I20" s="333">
        <v>7.2665498684162903E-5</v>
      </c>
      <c r="J20" s="333">
        <v>1.5088045265705814</v>
      </c>
      <c r="K20" s="179">
        <f t="shared" si="0"/>
        <v>1.5789798066829459</v>
      </c>
      <c r="L20" s="179">
        <f t="shared" si="1"/>
        <v>3.138537291586486</v>
      </c>
      <c r="M20" s="179">
        <f t="shared" si="2"/>
        <v>6.9021475593667638</v>
      </c>
      <c r="N20" s="179">
        <f t="shared" si="3"/>
        <v>8.5728409101037097E-6</v>
      </c>
      <c r="O20" s="179">
        <f t="shared" si="4"/>
        <v>0.17800388636915809</v>
      </c>
      <c r="P20" s="204">
        <f t="shared" si="5"/>
        <v>100</v>
      </c>
      <c r="Q20" s="235">
        <f>VLOOKUP(B:B,'پیوست 4'!$C$14:$J$177,8,0)</f>
        <v>47329164.878376</v>
      </c>
      <c r="R20" s="1">
        <f t="shared" si="6"/>
        <v>0.15899192852844055</v>
      </c>
      <c r="S20" s="231">
        <f t="shared" si="7"/>
        <v>15.899192852844054</v>
      </c>
      <c r="T20" s="248">
        <f t="shared" si="8"/>
        <v>2.5153733852958844</v>
      </c>
      <c r="U20" s="231" t="str">
        <f>VLOOKUP(D20:D185,پیوست1!$E$5:G209,3,0)</f>
        <v>در اوراق بهادار با درآمد ثابت و با پیش بینی سود</v>
      </c>
      <c r="V20" s="231">
        <f>100-P20</f>
        <v>0</v>
      </c>
    </row>
    <row r="21" spans="1:22" x14ac:dyDescent="0.55000000000000004">
      <c r="A21" s="304">
        <v>11145</v>
      </c>
      <c r="B21" s="190">
        <v>132</v>
      </c>
      <c r="C21" s="178">
        <v>18</v>
      </c>
      <c r="D21" s="178" t="s">
        <v>437</v>
      </c>
      <c r="E21" s="334">
        <v>111786405.037976</v>
      </c>
      <c r="F21" s="335">
        <v>13.260957931734159</v>
      </c>
      <c r="G21" s="335">
        <v>29.296329631305056</v>
      </c>
      <c r="H21" s="335">
        <v>55.438450756153657</v>
      </c>
      <c r="I21" s="335">
        <v>5.9447776554844289E-2</v>
      </c>
      <c r="J21" s="335">
        <v>1.9448139042522861</v>
      </c>
      <c r="K21" s="179">
        <f t="shared" si="0"/>
        <v>0.58749831998184721</v>
      </c>
      <c r="L21" s="179">
        <f t="shared" si="1"/>
        <v>1.2979110957616427</v>
      </c>
      <c r="M21" s="179">
        <f t="shared" si="2"/>
        <v>2.4560817438154259</v>
      </c>
      <c r="N21" s="179">
        <f t="shared" si="3"/>
        <v>2.6337063304490852E-3</v>
      </c>
      <c r="O21" s="179">
        <f t="shared" si="4"/>
        <v>8.6160811858946793E-2</v>
      </c>
      <c r="P21" s="204">
        <f t="shared" si="5"/>
        <v>100</v>
      </c>
      <c r="Q21" s="235">
        <f>VLOOKUP(B:B,'پیوست 4'!$C$14:$J$177,8,0)</f>
        <v>13099743.329921</v>
      </c>
      <c r="R21" s="1">
        <f t="shared" si="6"/>
        <v>0.11718547819362081</v>
      </c>
      <c r="S21" s="231">
        <f t="shared" si="7"/>
        <v>11.718547819362081</v>
      </c>
      <c r="T21" s="248">
        <f t="shared" si="8"/>
        <v>-1.5424101123720781</v>
      </c>
      <c r="U21" s="231" t="str">
        <f>VLOOKUP(D21:D186,پیوست1!$E$5:G253,3,0)</f>
        <v>در اوراق بهادار با درآمد ثابت و با پیش بینی سود</v>
      </c>
      <c r="V21" s="231">
        <f>100-P21</f>
        <v>0</v>
      </c>
    </row>
    <row r="22" spans="1:22" x14ac:dyDescent="0.55000000000000004">
      <c r="A22" s="304">
        <v>11158</v>
      </c>
      <c r="B22" s="190">
        <v>136</v>
      </c>
      <c r="C22" s="180">
        <v>19</v>
      </c>
      <c r="D22" s="180" t="s">
        <v>439</v>
      </c>
      <c r="E22" s="332">
        <v>8336425.167161</v>
      </c>
      <c r="F22" s="333">
        <v>13.150467525398588</v>
      </c>
      <c r="G22" s="333">
        <v>44.598609423041431</v>
      </c>
      <c r="H22" s="333">
        <v>38.510494813571391</v>
      </c>
      <c r="I22" s="333">
        <v>0</v>
      </c>
      <c r="J22" s="333">
        <v>3.7404282379885911</v>
      </c>
      <c r="K22" s="179">
        <f t="shared" si="0"/>
        <v>4.3447399875379919E-2</v>
      </c>
      <c r="L22" s="179">
        <f t="shared" si="1"/>
        <v>0.14734788810712163</v>
      </c>
      <c r="M22" s="179">
        <f t="shared" si="2"/>
        <v>0.12723356521982415</v>
      </c>
      <c r="N22" s="179">
        <f t="shared" si="3"/>
        <v>0</v>
      </c>
      <c r="O22" s="179">
        <f t="shared" si="4"/>
        <v>1.2357878611325443E-2</v>
      </c>
      <c r="P22" s="204">
        <f t="shared" si="5"/>
        <v>100</v>
      </c>
      <c r="Q22" s="235">
        <f>VLOOKUP(B:B,'پیوست 4'!$C$14:$J$177,8,0)</f>
        <v>1195476.340142</v>
      </c>
      <c r="R22" s="1">
        <f t="shared" si="6"/>
        <v>0.14340395507312204</v>
      </c>
      <c r="S22" s="231">
        <f t="shared" si="7"/>
        <v>14.340395507312204</v>
      </c>
      <c r="T22" s="248">
        <f t="shared" si="8"/>
        <v>1.1899279819136162</v>
      </c>
      <c r="U22" s="231" t="str">
        <f>VLOOKUP(D22:D185,پیوست1!$E$5:G239,3,0)</f>
        <v>در اوراق بهادار با درآمد ثابت و با پیش بینی سود</v>
      </c>
    </row>
    <row r="23" spans="1:22" x14ac:dyDescent="0.55000000000000004">
      <c r="A23" s="304">
        <v>11256</v>
      </c>
      <c r="B23" s="190">
        <v>164</v>
      </c>
      <c r="C23" s="178">
        <v>20</v>
      </c>
      <c r="D23" s="178" t="s">
        <v>444</v>
      </c>
      <c r="E23" s="334">
        <v>54056.628408999997</v>
      </c>
      <c r="F23" s="335">
        <v>13.103512380048626</v>
      </c>
      <c r="G23" s="335">
        <v>52.684502961195967</v>
      </c>
      <c r="H23" s="335">
        <v>30.824579698097082</v>
      </c>
      <c r="I23" s="335">
        <v>0.11714541592134863</v>
      </c>
      <c r="J23" s="335">
        <v>3.2702595447369793</v>
      </c>
      <c r="K23" s="179">
        <f t="shared" si="0"/>
        <v>2.8072392011200598E-4</v>
      </c>
      <c r="L23" s="179">
        <f t="shared" si="1"/>
        <v>1.128689756720376E-3</v>
      </c>
      <c r="M23" s="179">
        <f t="shared" si="2"/>
        <v>6.6037231832818369E-4</v>
      </c>
      <c r="N23" s="179">
        <f t="shared" si="3"/>
        <v>2.5096721723759955E-6</v>
      </c>
      <c r="O23" s="179">
        <f t="shared" si="4"/>
        <v>7.0060610663448861E-5</v>
      </c>
      <c r="P23" s="204">
        <f t="shared" si="5"/>
        <v>99.999999999999986</v>
      </c>
      <c r="Q23" s="235">
        <f>VLOOKUP(B:B,'پیوست 4'!$C$14:$J$177,8,0)</f>
        <v>7464.2577529999999</v>
      </c>
      <c r="R23" s="1">
        <f t="shared" si="6"/>
        <v>0.13808219218787349</v>
      </c>
      <c r="S23" s="231">
        <f t="shared" si="7"/>
        <v>13.808219218787348</v>
      </c>
      <c r="T23" s="248">
        <f t="shared" si="8"/>
        <v>0.70470683873872275</v>
      </c>
      <c r="U23" s="231" t="str">
        <f>VLOOKUP(D23:D186,پیوست1!$E$5:G250,3,0)</f>
        <v>در اوراق بهادار با درآمد ثابت و با پیش بینی سود</v>
      </c>
    </row>
    <row r="24" spans="1:22" x14ac:dyDescent="0.55000000000000004">
      <c r="A24" s="304">
        <v>11517</v>
      </c>
      <c r="B24" s="190">
        <v>250</v>
      </c>
      <c r="C24" s="180">
        <v>21</v>
      </c>
      <c r="D24" s="180" t="s">
        <v>475</v>
      </c>
      <c r="E24" s="332">
        <v>76483018.927026004</v>
      </c>
      <c r="F24" s="333">
        <v>13.026367629348842</v>
      </c>
      <c r="G24" s="333">
        <v>39.1795682734449</v>
      </c>
      <c r="H24" s="333">
        <v>46.861217421234187</v>
      </c>
      <c r="I24" s="333">
        <v>0</v>
      </c>
      <c r="J24" s="333">
        <v>0.93284667597206394</v>
      </c>
      <c r="K24" s="179">
        <f t="shared" si="0"/>
        <v>0.39484904736818682</v>
      </c>
      <c r="L24" s="179">
        <f t="shared" si="1"/>
        <v>1.1875924009861423</v>
      </c>
      <c r="M24" s="179">
        <f t="shared" si="2"/>
        <v>1.4204348889708656</v>
      </c>
      <c r="N24" s="179">
        <f t="shared" si="3"/>
        <v>0</v>
      </c>
      <c r="O24" s="179">
        <f t="shared" si="4"/>
        <v>2.8276003858380378E-2</v>
      </c>
      <c r="P24" s="204">
        <f t="shared" si="5"/>
        <v>99.999999999999986</v>
      </c>
      <c r="Q24" s="235">
        <f>VLOOKUP(B:B,'پیوست 4'!$C$14:$J$177,8,0)</f>
        <v>9353905.8185980003</v>
      </c>
      <c r="R24" s="1">
        <f t="shared" si="6"/>
        <v>0.12230042628838633</v>
      </c>
      <c r="S24" s="231">
        <f t="shared" si="7"/>
        <v>12.230042628838634</v>
      </c>
      <c r="T24" s="248">
        <f t="shared" si="8"/>
        <v>-0.79632500051020827</v>
      </c>
      <c r="U24" s="231" t="str">
        <f>VLOOKUP(D24:D187,پیوست1!$E$5:G199,3,0)</f>
        <v>در اوراق بهادار با درآمد ثابت و با پیش بینی سود</v>
      </c>
    </row>
    <row r="25" spans="1:22" x14ac:dyDescent="0.55000000000000004">
      <c r="A25" s="304">
        <v>11416</v>
      </c>
      <c r="B25" s="190">
        <v>231</v>
      </c>
      <c r="C25" s="178">
        <v>22</v>
      </c>
      <c r="D25" s="178" t="s">
        <v>468</v>
      </c>
      <c r="E25" s="334">
        <v>58233555.497032002</v>
      </c>
      <c r="F25" s="335">
        <v>12.660283182879532</v>
      </c>
      <c r="G25" s="335">
        <v>31.843573765612565</v>
      </c>
      <c r="H25" s="335">
        <v>53.680411522054833</v>
      </c>
      <c r="I25" s="335">
        <v>2.2073356704221366E-3</v>
      </c>
      <c r="J25" s="335">
        <v>1.8135241937826498</v>
      </c>
      <c r="K25" s="179">
        <f t="shared" si="0"/>
        <v>0.29218604440700502</v>
      </c>
      <c r="L25" s="179">
        <f t="shared" si="1"/>
        <v>0.7349162513946863</v>
      </c>
      <c r="M25" s="179">
        <f t="shared" si="2"/>
        <v>1.2388875413134324</v>
      </c>
      <c r="N25" s="179">
        <f t="shared" si="3"/>
        <v>5.094298989230324E-5</v>
      </c>
      <c r="O25" s="179">
        <f t="shared" si="4"/>
        <v>4.185423445617073E-2</v>
      </c>
      <c r="P25" s="204">
        <f t="shared" si="5"/>
        <v>100</v>
      </c>
      <c r="Q25" s="235">
        <f>VLOOKUP(B:B,'پیوست 4'!$C$14:$J$177,8,0)</f>
        <v>6632592.3504440002</v>
      </c>
      <c r="R25" s="1">
        <f t="shared" si="6"/>
        <v>0.11389640034570866</v>
      </c>
      <c r="S25" s="231">
        <f t="shared" si="7"/>
        <v>11.389640034570867</v>
      </c>
      <c r="T25" s="248">
        <f t="shared" si="8"/>
        <v>-1.2706431483086646</v>
      </c>
      <c r="U25" s="231" t="str">
        <f>VLOOKUP(D25:D190,پیوست1!$E$5:G240,3,0)</f>
        <v>در اوراق بهادار با درآمد ثابت و قابل معامله</v>
      </c>
      <c r="V25" s="231">
        <v>1.7831999999999937</v>
      </c>
    </row>
    <row r="26" spans="1:22" x14ac:dyDescent="0.55000000000000004">
      <c r="A26" s="304">
        <v>10639</v>
      </c>
      <c r="B26" s="190">
        <v>11</v>
      </c>
      <c r="C26" s="180">
        <v>23</v>
      </c>
      <c r="D26" s="180" t="s">
        <v>414</v>
      </c>
      <c r="E26" s="332">
        <v>40253829.017950997</v>
      </c>
      <c r="F26" s="333">
        <v>12.465845845720056</v>
      </c>
      <c r="G26" s="333">
        <v>33.229380892823286</v>
      </c>
      <c r="H26" s="333">
        <v>52.762013203953302</v>
      </c>
      <c r="I26" s="333">
        <v>1.1951540285128365E-4</v>
      </c>
      <c r="J26" s="333">
        <v>1.5426405421004998</v>
      </c>
      <c r="K26" s="179">
        <f t="shared" si="0"/>
        <v>0.19887110712957692</v>
      </c>
      <c r="L26" s="179">
        <f t="shared" si="1"/>
        <v>0.53011755874191646</v>
      </c>
      <c r="M26" s="179">
        <f t="shared" si="2"/>
        <v>0.84172707653513101</v>
      </c>
      <c r="N26" s="179">
        <f t="shared" si="3"/>
        <v>1.9066624742702545E-6</v>
      </c>
      <c r="O26" s="179">
        <f t="shared" si="4"/>
        <v>2.4610173774596074E-2</v>
      </c>
      <c r="P26" s="204">
        <f t="shared" si="5"/>
        <v>100</v>
      </c>
      <c r="Q26" s="235">
        <f>VLOOKUP(B:B,'پیوست 4'!$C$14:$J$177,8,0)</f>
        <v>5188386.8216040004</v>
      </c>
      <c r="R26" s="1">
        <f t="shared" si="6"/>
        <v>0.12889175882598061</v>
      </c>
      <c r="S26" s="231">
        <f t="shared" si="7"/>
        <v>12.889175882598062</v>
      </c>
      <c r="T26" s="248">
        <f t="shared" si="8"/>
        <v>0.42333003687800641</v>
      </c>
      <c r="U26" s="231" t="str">
        <f>VLOOKUP(D26:D193,پیوست1!$E$5:G219,3,0)</f>
        <v>در اوراق بهادار با درآمد ثابت و با پیش بینی سود</v>
      </c>
    </row>
    <row r="27" spans="1:22" x14ac:dyDescent="0.55000000000000004">
      <c r="A27" s="304">
        <v>11442</v>
      </c>
      <c r="B27" s="190">
        <v>230</v>
      </c>
      <c r="C27" s="178">
        <v>24</v>
      </c>
      <c r="D27" s="178" t="s">
        <v>467</v>
      </c>
      <c r="E27" s="334">
        <v>2294193.1674569999</v>
      </c>
      <c r="F27" s="335">
        <v>12.409040418923215</v>
      </c>
      <c r="G27" s="335">
        <v>84.106620366576848</v>
      </c>
      <c r="H27" s="335">
        <v>2.0139137929571103</v>
      </c>
      <c r="I27" s="335">
        <v>1.2809727393438709E-3</v>
      </c>
      <c r="J27" s="335">
        <v>1.4691444488034866</v>
      </c>
      <c r="K27" s="179">
        <f t="shared" si="0"/>
        <v>1.1282644985897297E-2</v>
      </c>
      <c r="L27" s="179">
        <f t="shared" si="1"/>
        <v>7.647208055770599E-2</v>
      </c>
      <c r="M27" s="179">
        <f t="shared" si="2"/>
        <v>1.8311064829385619E-3</v>
      </c>
      <c r="N27" s="179">
        <f t="shared" si="3"/>
        <v>1.1646960737261727E-6</v>
      </c>
      <c r="O27" s="179">
        <f t="shared" si="4"/>
        <v>1.3357870302021194E-3</v>
      </c>
      <c r="P27" s="204">
        <f t="shared" si="5"/>
        <v>100</v>
      </c>
      <c r="Q27" s="235" t="e">
        <f>VLOOKUP(B:B,'پیوست 4'!$C$14:$J$177,8,0)</f>
        <v>#N/A</v>
      </c>
      <c r="R27" s="1" t="e">
        <f t="shared" si="6"/>
        <v>#N/A</v>
      </c>
      <c r="S27" s="231" t="e">
        <f t="shared" si="7"/>
        <v>#N/A</v>
      </c>
      <c r="T27" s="248" t="e">
        <f t="shared" si="8"/>
        <v>#N/A</v>
      </c>
      <c r="U27" s="231" t="str">
        <f>VLOOKUP(D27:D190,پیوست1!$E$5:G196,3,0)</f>
        <v>در اوراق بهادار با درآمد ثابت</v>
      </c>
    </row>
    <row r="28" spans="1:22" x14ac:dyDescent="0.55000000000000004">
      <c r="A28" s="304">
        <v>10837</v>
      </c>
      <c r="B28" s="190">
        <v>1</v>
      </c>
      <c r="C28" s="180">
        <v>25</v>
      </c>
      <c r="D28" s="180" t="s">
        <v>421</v>
      </c>
      <c r="E28" s="332">
        <v>35820319.692722999</v>
      </c>
      <c r="F28" s="333">
        <v>12.39066964665469</v>
      </c>
      <c r="G28" s="333">
        <v>38.25525664324767</v>
      </c>
      <c r="H28" s="333">
        <v>45.750465515254021</v>
      </c>
      <c r="I28" s="333">
        <v>2.2914701522280292</v>
      </c>
      <c r="J28" s="333">
        <v>1.3121380426155924</v>
      </c>
      <c r="K28" s="179">
        <f t="shared" si="0"/>
        <v>0.17590046100143839</v>
      </c>
      <c r="L28" s="179">
        <f t="shared" si="1"/>
        <v>0.54307938724622307</v>
      </c>
      <c r="M28" s="179">
        <f t="shared" si="2"/>
        <v>0.64948289355259448</v>
      </c>
      <c r="N28" s="179">
        <f t="shared" si="3"/>
        <v>3.2530175336953647E-2</v>
      </c>
      <c r="O28" s="179">
        <f t="shared" si="4"/>
        <v>1.862737795256466E-2</v>
      </c>
      <c r="P28" s="204">
        <f t="shared" si="5"/>
        <v>100</v>
      </c>
      <c r="Q28" s="235">
        <f>VLOOKUP(B:B,'پیوست 4'!$C$14:$J$177,8,0)</f>
        <v>3086896.643956</v>
      </c>
      <c r="R28" s="1">
        <f t="shared" si="6"/>
        <v>8.6177249964162428E-2</v>
      </c>
      <c r="S28" s="231">
        <f t="shared" si="7"/>
        <v>8.6177249964162428</v>
      </c>
      <c r="T28" s="248">
        <f t="shared" si="8"/>
        <v>-3.7729446502384469</v>
      </c>
      <c r="U28" s="231" t="str">
        <f>VLOOKUP(D28:D191,پیوست1!$E$5:G213,3,0)</f>
        <v>در اوراق بهادار با درآمد ثابت و با پیش بینی سود</v>
      </c>
    </row>
    <row r="29" spans="1:22" x14ac:dyDescent="0.55000000000000004">
      <c r="A29" s="304">
        <v>11495</v>
      </c>
      <c r="B29" s="190">
        <v>248</v>
      </c>
      <c r="C29" s="178">
        <v>26</v>
      </c>
      <c r="D29" s="178" t="s">
        <v>401</v>
      </c>
      <c r="E29" s="334">
        <v>48526560.761092998</v>
      </c>
      <c r="F29" s="335">
        <v>12.312745999973645</v>
      </c>
      <c r="G29" s="335">
        <v>34.642378454693791</v>
      </c>
      <c r="H29" s="335">
        <v>51.225261995636949</v>
      </c>
      <c r="I29" s="335">
        <v>4.1491869721212697E-4</v>
      </c>
      <c r="J29" s="335">
        <v>1.8191986309983978</v>
      </c>
      <c r="K29" s="179">
        <f t="shared" si="0"/>
        <v>0.23679753374947446</v>
      </c>
      <c r="L29" s="179">
        <f t="shared" si="1"/>
        <v>0.66623885372970248</v>
      </c>
      <c r="M29" s="179">
        <f t="shared" si="2"/>
        <v>0.98515925742831667</v>
      </c>
      <c r="N29" s="179">
        <f t="shared" si="3"/>
        <v>7.9796760370584201E-6</v>
      </c>
      <c r="O29" s="179">
        <f t="shared" si="4"/>
        <v>3.4986651167965531E-2</v>
      </c>
      <c r="P29" s="204">
        <f t="shared" si="5"/>
        <v>100</v>
      </c>
      <c r="Q29" s="235">
        <f>VLOOKUP(B:B,'پیوست 4'!$C$14:$J$177,8,0)</f>
        <v>18006867.758703001</v>
      </c>
      <c r="R29" s="1">
        <f t="shared" si="6"/>
        <v>0.37107240810563102</v>
      </c>
      <c r="S29" s="231">
        <f t="shared" si="7"/>
        <v>37.107240810563106</v>
      </c>
      <c r="T29" s="248">
        <f t="shared" si="8"/>
        <v>24.794494810589462</v>
      </c>
      <c r="U29" s="231" t="str">
        <f>VLOOKUP(D29:D194,پیوست1!$E$5:G205,3,0)</f>
        <v>در اوراق بهادار با درآمد ثابت و با پیش بینی سود</v>
      </c>
    </row>
    <row r="30" spans="1:22" x14ac:dyDescent="0.55000000000000004">
      <c r="A30" s="304">
        <v>11405</v>
      </c>
      <c r="B30" s="190">
        <v>218</v>
      </c>
      <c r="C30" s="180">
        <v>27</v>
      </c>
      <c r="D30" s="180" t="s">
        <v>411</v>
      </c>
      <c r="E30" s="332">
        <v>28112278.004021</v>
      </c>
      <c r="F30" s="333">
        <v>12.243267735158582</v>
      </c>
      <c r="G30" s="333">
        <v>44.093290998263875</v>
      </c>
      <c r="H30" s="333">
        <v>41.162746402993157</v>
      </c>
      <c r="I30" s="333">
        <v>1.3847281801366509E-2</v>
      </c>
      <c r="J30" s="333">
        <v>2.48684758178302</v>
      </c>
      <c r="K30" s="179">
        <f t="shared" si="0"/>
        <v>0.13640683352200342</v>
      </c>
      <c r="L30" s="179">
        <f t="shared" si="1"/>
        <v>0.49125987724383674</v>
      </c>
      <c r="M30" s="179">
        <f t="shared" si="2"/>
        <v>0.45860958180122696</v>
      </c>
      <c r="N30" s="179">
        <f t="shared" si="3"/>
        <v>1.5427775527501386E-4</v>
      </c>
      <c r="O30" s="179">
        <f t="shared" si="4"/>
        <v>2.7706900757282129E-2</v>
      </c>
      <c r="P30" s="204">
        <f t="shared" si="5"/>
        <v>100</v>
      </c>
      <c r="Q30" s="235">
        <f>VLOOKUP(B:B,'پیوست 4'!$C$14:$J$177,8,0)</f>
        <v>3647311.1796840001</v>
      </c>
      <c r="R30" s="1">
        <f t="shared" si="6"/>
        <v>0.1297408619522869</v>
      </c>
      <c r="S30" s="231">
        <f t="shared" si="7"/>
        <v>12.97408619522869</v>
      </c>
      <c r="T30" s="248">
        <f t="shared" si="8"/>
        <v>0.73081846007010753</v>
      </c>
      <c r="U30" s="231" t="str">
        <f>VLOOKUP(D30:D195,پیوست1!$E$5:G195,3,0)</f>
        <v>در اوراق بهادار با درآمد ثابت و با پیش بینی سود</v>
      </c>
    </row>
    <row r="31" spans="1:22" x14ac:dyDescent="0.55000000000000004">
      <c r="A31" s="304">
        <v>11338</v>
      </c>
      <c r="B31" s="190">
        <v>195</v>
      </c>
      <c r="C31" s="178">
        <v>28</v>
      </c>
      <c r="D31" s="178" t="s">
        <v>450</v>
      </c>
      <c r="E31" s="334">
        <v>37025397.027093001</v>
      </c>
      <c r="F31" s="335">
        <v>12.153254364171648</v>
      </c>
      <c r="G31" s="335">
        <v>53.891784944673589</v>
      </c>
      <c r="H31" s="335">
        <v>31.535517917943064</v>
      </c>
      <c r="I31" s="335">
        <v>1.4749662059735344E-2</v>
      </c>
      <c r="J31" s="335">
        <v>2.4046931111519636</v>
      </c>
      <c r="K31" s="179">
        <f t="shared" si="0"/>
        <v>0.17833437076633243</v>
      </c>
      <c r="L31" s="179">
        <f t="shared" si="1"/>
        <v>0.79079703835672421</v>
      </c>
      <c r="M31" s="179">
        <f t="shared" si="2"/>
        <v>0.46274574498055399</v>
      </c>
      <c r="N31" s="179">
        <f t="shared" si="3"/>
        <v>2.1643352666043147E-4</v>
      </c>
      <c r="O31" s="179">
        <f t="shared" si="4"/>
        <v>3.5285975263354814E-2</v>
      </c>
      <c r="P31" s="204">
        <f t="shared" si="5"/>
        <v>100</v>
      </c>
      <c r="Q31" s="235">
        <f>VLOOKUP(B:B,'پیوست 4'!$C$14:$J$177,8,0)</f>
        <v>4172913.1630290002</v>
      </c>
      <c r="R31" s="1">
        <f t="shared" si="6"/>
        <v>0.11270407606906979</v>
      </c>
      <c r="S31" s="231">
        <f t="shared" si="7"/>
        <v>11.270407606906979</v>
      </c>
      <c r="T31" s="248">
        <f t="shared" si="8"/>
        <v>-0.88284675726466944</v>
      </c>
      <c r="U31" s="231" t="str">
        <f>VLOOKUP(D31:D195,پیوست1!$E$5:G224,3,0)</f>
        <v>در اوراق بهادار با درآمد ثابت و با پیش بینی سود</v>
      </c>
    </row>
    <row r="32" spans="1:22" x14ac:dyDescent="0.55000000000000004">
      <c r="A32" s="304">
        <v>11098</v>
      </c>
      <c r="B32" s="190">
        <v>123</v>
      </c>
      <c r="C32" s="180">
        <v>29</v>
      </c>
      <c r="D32" s="180" t="s">
        <v>435</v>
      </c>
      <c r="E32" s="332">
        <v>212848384.297925</v>
      </c>
      <c r="F32" s="333">
        <v>11.823519432822417</v>
      </c>
      <c r="G32" s="333">
        <v>36.946650780857375</v>
      </c>
      <c r="H32" s="333">
        <v>49.619725670797706</v>
      </c>
      <c r="I32" s="333">
        <v>9.7845618531091794E-3</v>
      </c>
      <c r="J32" s="333">
        <v>1.600319553669391</v>
      </c>
      <c r="K32" s="179">
        <f t="shared" si="0"/>
        <v>0.99737819487927282</v>
      </c>
      <c r="L32" s="179">
        <f t="shared" si="1"/>
        <v>3.1166510168157195</v>
      </c>
      <c r="M32" s="179">
        <f t="shared" si="2"/>
        <v>4.1856938368587899</v>
      </c>
      <c r="N32" s="179">
        <f t="shared" si="3"/>
        <v>8.2538102924308856E-4</v>
      </c>
      <c r="O32" s="179">
        <f t="shared" si="4"/>
        <v>0.13499566154878528</v>
      </c>
      <c r="P32" s="204">
        <f t="shared" si="5"/>
        <v>100</v>
      </c>
      <c r="Q32" s="235">
        <f>VLOOKUP(B:B,'پیوست 4'!$C$14:$J$177,8,0)</f>
        <v>23917597.923496999</v>
      </c>
      <c r="R32" s="1">
        <f t="shared" si="6"/>
        <v>0.1123691777242688</v>
      </c>
      <c r="S32" s="231">
        <f t="shared" si="7"/>
        <v>11.23691777242688</v>
      </c>
      <c r="T32" s="248">
        <f t="shared" si="8"/>
        <v>-0.58660166039553729</v>
      </c>
      <c r="U32" s="231" t="str">
        <f>VLOOKUP(D32:D198,پیوست1!$E$5:G237,3,0)</f>
        <v>در اوراق بهادار با درآمد ثابت و با پیش بینی سود</v>
      </c>
      <c r="V32" s="231">
        <f>100-P32</f>
        <v>0</v>
      </c>
    </row>
    <row r="33" spans="1:22" x14ac:dyDescent="0.55000000000000004">
      <c r="A33" s="304">
        <v>11049</v>
      </c>
      <c r="B33" s="190">
        <v>115</v>
      </c>
      <c r="C33" s="178">
        <v>30</v>
      </c>
      <c r="D33" s="178" t="s">
        <v>432</v>
      </c>
      <c r="E33" s="334">
        <v>39745767.072488002</v>
      </c>
      <c r="F33" s="335">
        <v>11.072841513906582</v>
      </c>
      <c r="G33" s="335">
        <v>67.367301563145631</v>
      </c>
      <c r="H33" s="335">
        <v>18.773276310033005</v>
      </c>
      <c r="I33" s="335">
        <v>7.2913173202402495E-3</v>
      </c>
      <c r="J33" s="335">
        <v>2.7792892955945425</v>
      </c>
      <c r="K33" s="179">
        <f t="shared" si="0"/>
        <v>0.17441856489832669</v>
      </c>
      <c r="L33" s="179">
        <f t="shared" si="1"/>
        <v>1.0611646563313932</v>
      </c>
      <c r="M33" s="179">
        <f t="shared" si="2"/>
        <v>0.29571523337738759</v>
      </c>
      <c r="N33" s="179">
        <f t="shared" si="3"/>
        <v>1.1485228083662307E-4</v>
      </c>
      <c r="O33" s="179">
        <f t="shared" si="4"/>
        <v>4.3779155491936096E-2</v>
      </c>
      <c r="P33" s="204">
        <f t="shared" si="5"/>
        <v>100</v>
      </c>
      <c r="Q33" s="235">
        <f>VLOOKUP(B:B,'پیوست 4'!$C$14:$J$177,8,0)</f>
        <v>4452711.2353910003</v>
      </c>
      <c r="R33" s="1">
        <f t="shared" si="6"/>
        <v>0.11202982262916658</v>
      </c>
      <c r="S33" s="231">
        <f t="shared" si="7"/>
        <v>11.202982262916658</v>
      </c>
      <c r="T33" s="248">
        <f t="shared" si="8"/>
        <v>0.13014074901007611</v>
      </c>
      <c r="U33" s="231" t="str">
        <f>VLOOKUP(D33:D195,پیوست1!$E$5:G244,3,0)</f>
        <v>در اوراق بهادار با درآمد ثابت و با پیش بینی سود</v>
      </c>
    </row>
    <row r="34" spans="1:22" x14ac:dyDescent="0.55000000000000004">
      <c r="A34" s="304">
        <v>11008</v>
      </c>
      <c r="B34" s="190">
        <v>113</v>
      </c>
      <c r="C34" s="180">
        <v>31</v>
      </c>
      <c r="D34" s="180" t="s">
        <v>430</v>
      </c>
      <c r="E34" s="332">
        <v>50625964.472788997</v>
      </c>
      <c r="F34" s="333">
        <v>11.003068479258246</v>
      </c>
      <c r="G34" s="333">
        <v>39.028723496264078</v>
      </c>
      <c r="H34" s="333">
        <v>47.80773790094257</v>
      </c>
      <c r="I34" s="333">
        <v>8.2667270887598214E-5</v>
      </c>
      <c r="J34" s="333">
        <v>2.1603874562642136</v>
      </c>
      <c r="K34" s="179">
        <f t="shared" si="0"/>
        <v>0.22076482012675352</v>
      </c>
      <c r="L34" s="179">
        <f t="shared" si="1"/>
        <v>0.78306966267380562</v>
      </c>
      <c r="M34" s="179">
        <f t="shared" si="2"/>
        <v>0.95921121260530973</v>
      </c>
      <c r="N34" s="179">
        <f t="shared" si="3"/>
        <v>1.6586305195021855E-6</v>
      </c>
      <c r="O34" s="179">
        <f t="shared" si="4"/>
        <v>4.3345867480997051E-2</v>
      </c>
      <c r="P34" s="204">
        <f t="shared" si="5"/>
        <v>100</v>
      </c>
      <c r="Q34" s="235">
        <f>VLOOKUP(B:B,'پیوست 4'!$C$14:$J$177,8,0)</f>
        <v>5361922.7865840001</v>
      </c>
      <c r="R34" s="1">
        <f t="shared" si="6"/>
        <v>0.10591250640698383</v>
      </c>
      <c r="S34" s="231">
        <f t="shared" si="7"/>
        <v>10.591250640698382</v>
      </c>
      <c r="T34" s="248">
        <f t="shared" si="8"/>
        <v>-0.41181783855986431</v>
      </c>
      <c r="U34" s="231" t="str">
        <f>VLOOKUP(D34:D198,پیوست1!$E$5:G216,3,0)</f>
        <v>در اوراق بهادار با درآمد ثابت و با پیش بینی سود</v>
      </c>
    </row>
    <row r="35" spans="1:22" x14ac:dyDescent="0.55000000000000004">
      <c r="A35" s="304">
        <v>11217</v>
      </c>
      <c r="B35" s="190">
        <v>154</v>
      </c>
      <c r="C35" s="178">
        <v>32</v>
      </c>
      <c r="D35" s="178" t="s">
        <v>443</v>
      </c>
      <c r="E35" s="334">
        <v>15036696.558943</v>
      </c>
      <c r="F35" s="335">
        <v>10.44923707778112</v>
      </c>
      <c r="G35" s="335">
        <v>45.301758611606743</v>
      </c>
      <c r="H35" s="335">
        <v>41.729488507065675</v>
      </c>
      <c r="I35" s="335">
        <v>1.5781974671350271E-2</v>
      </c>
      <c r="J35" s="335">
        <v>2.5037338288751085</v>
      </c>
      <c r="K35" s="179">
        <f t="shared" si="0"/>
        <v>6.2270128283462477E-2</v>
      </c>
      <c r="L35" s="179">
        <f t="shared" si="1"/>
        <v>0.2699667257248437</v>
      </c>
      <c r="M35" s="179">
        <f t="shared" si="2"/>
        <v>0.24867849998959352</v>
      </c>
      <c r="N35" s="179">
        <f t="shared" si="3"/>
        <v>9.4049506201846221E-5</v>
      </c>
      <c r="O35" s="179">
        <f t="shared" si="4"/>
        <v>1.4920498554216408E-2</v>
      </c>
      <c r="P35" s="204">
        <f t="shared" si="5"/>
        <v>100.00000000000001</v>
      </c>
      <c r="Q35" s="235">
        <f>VLOOKUP(B:B,'پیوست 4'!$C$14:$J$177,8,0)</f>
        <v>1506417.7688810001</v>
      </c>
      <c r="R35" s="1">
        <f t="shared" si="6"/>
        <v>0.10018276042054368</v>
      </c>
      <c r="S35" s="231">
        <f t="shared" si="7"/>
        <v>10.018276042054367</v>
      </c>
      <c r="T35" s="248">
        <f t="shared" si="8"/>
        <v>-0.43096103572675304</v>
      </c>
      <c r="U35" s="231" t="str">
        <f>VLOOKUP(D35:D199,پیوست1!$E$5:G229,3,0)</f>
        <v>در اوراق بهادار با درآمد ثابت و با پیش بینی سود</v>
      </c>
    </row>
    <row r="36" spans="1:22" x14ac:dyDescent="0.55000000000000004">
      <c r="A36" s="304">
        <v>10778</v>
      </c>
      <c r="B36" s="190">
        <v>2</v>
      </c>
      <c r="C36" s="180">
        <v>33</v>
      </c>
      <c r="D36" s="180" t="s">
        <v>419</v>
      </c>
      <c r="E36" s="332">
        <v>3305428.7821439998</v>
      </c>
      <c r="F36" s="333">
        <v>10.226616599565581</v>
      </c>
      <c r="G36" s="333">
        <v>35.495741279921987</v>
      </c>
      <c r="H36" s="333">
        <v>51.758367907655838</v>
      </c>
      <c r="I36" s="333">
        <v>1.5628385979748885E-5</v>
      </c>
      <c r="J36" s="333">
        <v>2.519258584470613</v>
      </c>
      <c r="K36" s="179">
        <f t="shared" ref="K36:K67" si="9">E36/$E$89*F36</f>
        <v>1.3396844629711633E-2</v>
      </c>
      <c r="L36" s="179">
        <f t="shared" ref="L36:L67" si="10">E36/$E$89*G36</f>
        <v>4.6499340843946038E-2</v>
      </c>
      <c r="M36" s="179">
        <f t="shared" ref="M36:M67" si="11">E36/$E$89*H36</f>
        <v>6.7803344967070842E-2</v>
      </c>
      <c r="N36" s="179">
        <f t="shared" ref="N36:N67" si="12">E36/$E$89*I36</f>
        <v>2.0473150307869503E-8</v>
      </c>
      <c r="O36" s="179">
        <f t="shared" ref="O36:O67" si="13">E36/$E$89*J36</f>
        <v>3.3002230512537002E-3</v>
      </c>
      <c r="P36" s="204">
        <f t="shared" ref="P36:P67" si="14">SUM(F36:J36)</f>
        <v>100</v>
      </c>
      <c r="Q36" s="235">
        <f>VLOOKUP(B:B,'پیوست 4'!$C$14:$J$177,8,0)</f>
        <v>303898.63540500001</v>
      </c>
      <c r="R36" s="1">
        <f t="shared" si="6"/>
        <v>9.1939247654242995E-2</v>
      </c>
      <c r="S36" s="231">
        <f t="shared" si="7"/>
        <v>9.193924765424299</v>
      </c>
      <c r="T36" s="248">
        <f t="shared" si="8"/>
        <v>-1.0326918341412821</v>
      </c>
      <c r="U36" s="231" t="str">
        <f>VLOOKUP(D36:D201,پیوست1!$E$5:G178,3,0)</f>
        <v>در اوراق بهادار با درآمد ثابت و با پیش بینی سود</v>
      </c>
    </row>
    <row r="37" spans="1:22" x14ac:dyDescent="0.55000000000000004">
      <c r="A37" s="304">
        <v>11513</v>
      </c>
      <c r="B37" s="190">
        <v>254</v>
      </c>
      <c r="C37" s="178">
        <v>34</v>
      </c>
      <c r="D37" s="178" t="s">
        <v>476</v>
      </c>
      <c r="E37" s="334">
        <v>76965385.869655997</v>
      </c>
      <c r="F37" s="335">
        <v>10.087846308914774</v>
      </c>
      <c r="G37" s="335">
        <v>49.901427834961638</v>
      </c>
      <c r="H37" s="335">
        <v>37.679377314472219</v>
      </c>
      <c r="I37" s="335">
        <v>3.7373750999206503E-5</v>
      </c>
      <c r="J37" s="335">
        <v>2.3313111679003691</v>
      </c>
      <c r="K37" s="179">
        <f t="shared" si="9"/>
        <v>0.30770648553998659</v>
      </c>
      <c r="L37" s="179">
        <f t="shared" si="10"/>
        <v>1.5221279659022839</v>
      </c>
      <c r="M37" s="179">
        <f t="shared" si="11"/>
        <v>1.1493225031120264</v>
      </c>
      <c r="N37" s="179">
        <f t="shared" si="12"/>
        <v>1.1400000772463744E-6</v>
      </c>
      <c r="O37" s="179">
        <f t="shared" si="13"/>
        <v>7.1111270355180098E-2</v>
      </c>
      <c r="P37" s="204">
        <f t="shared" si="14"/>
        <v>100</v>
      </c>
      <c r="Q37" s="235">
        <f>VLOOKUP(B:B,'پیوست 4'!$C$14:$J$177,8,0)</f>
        <v>5356181.4589149999</v>
      </c>
      <c r="R37" s="1">
        <f t="shared" ref="R37:R53" si="15">Q37/E37</f>
        <v>6.9592082185957083E-2</v>
      </c>
      <c r="S37" s="231">
        <f t="shared" ref="S37:S53" si="16">R37*100</f>
        <v>6.959208218595708</v>
      </c>
      <c r="T37" s="248">
        <f t="shared" ref="T37:T53" si="17">S37-F37</f>
        <v>-3.1286380903190656</v>
      </c>
      <c r="U37" s="231" t="str">
        <f>VLOOKUP(D37:D203,پیوست1!$E$5:G235,3,0)</f>
        <v>در اوراق بهادار با درآمد ثابت و قابل معامله</v>
      </c>
    </row>
    <row r="38" spans="1:22" x14ac:dyDescent="0.55000000000000004">
      <c r="A38" s="304">
        <v>11385</v>
      </c>
      <c r="B38" s="190">
        <v>210</v>
      </c>
      <c r="C38" s="180">
        <v>35</v>
      </c>
      <c r="D38" s="180" t="s">
        <v>456</v>
      </c>
      <c r="E38" s="332">
        <v>70639938.754066005</v>
      </c>
      <c r="F38" s="333">
        <v>9.2341384785531826</v>
      </c>
      <c r="G38" s="333">
        <v>38.851196476577357</v>
      </c>
      <c r="H38" s="333">
        <v>50.025422316533358</v>
      </c>
      <c r="I38" s="333">
        <v>0.24755349912279362</v>
      </c>
      <c r="J38" s="333">
        <v>1.6416892292133061</v>
      </c>
      <c r="K38" s="179">
        <f t="shared" si="9"/>
        <v>0.25851719737593526</v>
      </c>
      <c r="L38" s="179">
        <f t="shared" si="10"/>
        <v>1.0876707611818541</v>
      </c>
      <c r="M38" s="179">
        <f t="shared" si="11"/>
        <v>1.4005022780256207</v>
      </c>
      <c r="N38" s="179">
        <f t="shared" si="12"/>
        <v>6.9304610216174454E-3</v>
      </c>
      <c r="O38" s="179">
        <f t="shared" si="13"/>
        <v>4.5960421698698586E-2</v>
      </c>
      <c r="P38" s="204">
        <f t="shared" si="14"/>
        <v>100</v>
      </c>
      <c r="Q38" s="235">
        <f>VLOOKUP(B:B,'پیوست 4'!$C$14:$J$177,8,0)</f>
        <v>5549000.5585749997</v>
      </c>
      <c r="R38" s="1">
        <f t="shared" si="15"/>
        <v>7.8553303647302522E-2</v>
      </c>
      <c r="S38" s="231">
        <f t="shared" si="16"/>
        <v>7.8553303647302526</v>
      </c>
      <c r="T38" s="248">
        <f t="shared" si="17"/>
        <v>-1.37880811382293</v>
      </c>
      <c r="U38" s="231" t="str">
        <f>VLOOKUP(D38:D205,پیوست1!$E$5:G200,3,0)</f>
        <v>در اوراق بهادار با درآمد ثابت و با پیش بینی سود</v>
      </c>
    </row>
    <row r="39" spans="1:22" x14ac:dyDescent="0.55000000000000004">
      <c r="A39" s="304">
        <v>11660</v>
      </c>
      <c r="B39" s="190">
        <v>279</v>
      </c>
      <c r="C39" s="178">
        <v>36</v>
      </c>
      <c r="D39" s="178" t="s">
        <v>486</v>
      </c>
      <c r="E39" s="334">
        <v>5821408.8031599997</v>
      </c>
      <c r="F39" s="335">
        <v>9.2140368069051952</v>
      </c>
      <c r="G39" s="335">
        <v>37.548399619514328</v>
      </c>
      <c r="H39" s="335">
        <v>51.056422640408492</v>
      </c>
      <c r="I39" s="335">
        <v>3.0576907266423297E-3</v>
      </c>
      <c r="J39" s="335">
        <v>2.1780832424453358</v>
      </c>
      <c r="K39" s="179">
        <f t="shared" si="9"/>
        <v>2.1257920715685275E-2</v>
      </c>
      <c r="L39" s="179">
        <f t="shared" si="10"/>
        <v>8.6628794614138499E-2</v>
      </c>
      <c r="M39" s="179">
        <f t="shared" si="11"/>
        <v>0.11779347177156221</v>
      </c>
      <c r="N39" s="179">
        <f t="shared" si="12"/>
        <v>7.0544700875664232E-6</v>
      </c>
      <c r="O39" s="179">
        <f t="shared" si="13"/>
        <v>5.0251070025427195E-3</v>
      </c>
      <c r="P39" s="204">
        <f t="shared" si="14"/>
        <v>100.00000000000001</v>
      </c>
      <c r="Q39" s="235"/>
      <c r="R39" s="1">
        <f t="shared" si="15"/>
        <v>0</v>
      </c>
      <c r="S39" s="231">
        <f t="shared" si="16"/>
        <v>0</v>
      </c>
      <c r="T39" s="248">
        <f t="shared" si="17"/>
        <v>-9.2140368069051952</v>
      </c>
      <c r="U39" s="231" t="str">
        <f>VLOOKUP(D39:D205,پیوست1!$E$5:G231,3,0)</f>
        <v>در اوراق بهادار با درآمد ثابت</v>
      </c>
    </row>
    <row r="40" spans="1:22" x14ac:dyDescent="0.55000000000000004">
      <c r="A40" s="304">
        <v>11302</v>
      </c>
      <c r="B40" s="190">
        <v>178</v>
      </c>
      <c r="C40" s="180">
        <v>37</v>
      </c>
      <c r="D40" s="180" t="s">
        <v>447</v>
      </c>
      <c r="E40" s="332">
        <v>9664697.3379890006</v>
      </c>
      <c r="F40" s="333">
        <v>9.1666989905282321</v>
      </c>
      <c r="G40" s="333">
        <v>42.063611162902042</v>
      </c>
      <c r="H40" s="333">
        <v>45.838424234247697</v>
      </c>
      <c r="I40" s="333">
        <v>1.0108414894718575E-3</v>
      </c>
      <c r="J40" s="333">
        <v>2.9302547708325606</v>
      </c>
      <c r="K40" s="179">
        <f t="shared" si="9"/>
        <v>3.5111062389191004E-2</v>
      </c>
      <c r="L40" s="179">
        <f t="shared" si="10"/>
        <v>0.16111558559753891</v>
      </c>
      <c r="M40" s="179">
        <f t="shared" si="11"/>
        <v>0.1755741924954527</v>
      </c>
      <c r="N40" s="179">
        <f t="shared" si="12"/>
        <v>3.8718101946078997E-6</v>
      </c>
      <c r="O40" s="179">
        <f t="shared" si="13"/>
        <v>1.1223708576144477E-2</v>
      </c>
      <c r="P40" s="204">
        <f t="shared" si="14"/>
        <v>100.00000000000001</v>
      </c>
      <c r="Q40" s="235">
        <f>VLOOKUP(B:B,'پیوست 4'!$C$14:$J$177,8,0)</f>
        <v>720142.71753300005</v>
      </c>
      <c r="R40" s="1">
        <f t="shared" si="15"/>
        <v>7.451270250360939E-2</v>
      </c>
      <c r="S40" s="231">
        <f t="shared" si="16"/>
        <v>7.4512702503609392</v>
      </c>
      <c r="T40" s="248">
        <f t="shared" si="17"/>
        <v>-1.715428740167293</v>
      </c>
      <c r="U40" s="231" t="str">
        <f>VLOOKUP(D40:D203,پیوست1!$E$5:G241,3,0)</f>
        <v>در اوارق بهادار با درآمد ثابت</v>
      </c>
    </row>
    <row r="41" spans="1:22" x14ac:dyDescent="0.55000000000000004">
      <c r="A41" s="304">
        <v>10784</v>
      </c>
      <c r="B41" s="190">
        <v>42</v>
      </c>
      <c r="C41" s="178">
        <v>38</v>
      </c>
      <c r="D41" s="178" t="s">
        <v>420</v>
      </c>
      <c r="E41" s="334">
        <v>14062565</v>
      </c>
      <c r="F41" s="335">
        <v>9.003154812993273</v>
      </c>
      <c r="G41" s="335">
        <v>67.615036818095632</v>
      </c>
      <c r="H41" s="335">
        <v>21.732040021624883</v>
      </c>
      <c r="I41" s="335">
        <v>0</v>
      </c>
      <c r="J41" s="335">
        <v>1.6497683472862175</v>
      </c>
      <c r="K41" s="179">
        <f t="shared" si="9"/>
        <v>5.0176689302221987E-2</v>
      </c>
      <c r="L41" s="179">
        <f t="shared" si="10"/>
        <v>0.37683442804777412</v>
      </c>
      <c r="M41" s="179">
        <f t="shared" si="11"/>
        <v>0.12111774624766081</v>
      </c>
      <c r="N41" s="179">
        <f t="shared" si="12"/>
        <v>0</v>
      </c>
      <c r="O41" s="179">
        <f t="shared" si="13"/>
        <v>9.194545190198614E-3</v>
      </c>
      <c r="P41" s="204">
        <f t="shared" si="14"/>
        <v>100</v>
      </c>
      <c r="Q41" s="235">
        <f>VLOOKUP(B:B,'پیوست 4'!$C$14:$J$177,8,0)</f>
        <v>1267819.1577000001</v>
      </c>
      <c r="R41" s="1">
        <f t="shared" si="15"/>
        <v>9.0155612272725505E-2</v>
      </c>
      <c r="S41" s="231">
        <f t="shared" si="16"/>
        <v>9.0155612272725509</v>
      </c>
      <c r="T41" s="248">
        <f t="shared" si="17"/>
        <v>1.2406414279277911E-2</v>
      </c>
      <c r="U41" s="231" t="str">
        <f>VLOOKUP(D41:D207,پیوست1!$E$5:G210,3,0)</f>
        <v>در اوراق بهادار با درآمد ثابت و با پیش بینی سود</v>
      </c>
    </row>
    <row r="42" spans="1:22" x14ac:dyDescent="0.55000000000000004">
      <c r="A42" s="304">
        <v>10748</v>
      </c>
      <c r="B42" s="190">
        <v>6</v>
      </c>
      <c r="C42" s="180">
        <v>39</v>
      </c>
      <c r="D42" s="180" t="s">
        <v>416</v>
      </c>
      <c r="E42" s="332">
        <v>5064038.2789209997</v>
      </c>
      <c r="F42" s="333">
        <v>8.8135579191388427</v>
      </c>
      <c r="G42" s="333">
        <v>77.164950701203253</v>
      </c>
      <c r="H42" s="333">
        <v>11.22332588399567</v>
      </c>
      <c r="I42" s="333">
        <v>3.2380783153424464E-2</v>
      </c>
      <c r="J42" s="333">
        <v>2.7657847125088137</v>
      </c>
      <c r="K42" s="179">
        <f t="shared" si="9"/>
        <v>1.768849913121473E-2</v>
      </c>
      <c r="L42" s="179">
        <f t="shared" si="10"/>
        <v>0.15486732781031368</v>
      </c>
      <c r="M42" s="179">
        <f t="shared" si="11"/>
        <v>2.2524818236832399E-2</v>
      </c>
      <c r="N42" s="179">
        <f t="shared" si="12"/>
        <v>6.4987086932693052E-5</v>
      </c>
      <c r="O42" s="179">
        <f t="shared" si="13"/>
        <v>5.5508321308132139E-3</v>
      </c>
      <c r="P42" s="204">
        <f t="shared" si="14"/>
        <v>100.00000000000001</v>
      </c>
      <c r="Q42" s="235">
        <f>VLOOKUP(B:B,'پیوست 4'!$C$14:$J$177,8,0)</f>
        <v>526724.06431299995</v>
      </c>
      <c r="R42" s="1">
        <f t="shared" si="15"/>
        <v>0.10401265458546842</v>
      </c>
      <c r="S42" s="231">
        <f t="shared" si="16"/>
        <v>10.401265458546842</v>
      </c>
      <c r="T42" s="248">
        <f t="shared" si="17"/>
        <v>1.5877075394079991</v>
      </c>
      <c r="U42" s="231" t="str">
        <f>VLOOKUP(D42:D207,پیوست1!$E$5:G192,3,0)</f>
        <v>در اوراق بهادار با درآمد ثابت و با پیش بینی سود</v>
      </c>
    </row>
    <row r="43" spans="1:22" x14ac:dyDescent="0.55000000000000004">
      <c r="A43" s="304">
        <v>10883</v>
      </c>
      <c r="B43" s="190">
        <v>16</v>
      </c>
      <c r="C43" s="178">
        <v>40</v>
      </c>
      <c r="D43" s="178" t="s">
        <v>423</v>
      </c>
      <c r="E43" s="334">
        <v>40112373.849857002</v>
      </c>
      <c r="F43" s="335">
        <v>8.5916371008755466</v>
      </c>
      <c r="G43" s="335">
        <v>39.892117237550913</v>
      </c>
      <c r="H43" s="335">
        <v>49.63986451452908</v>
      </c>
      <c r="I43" s="335">
        <v>3.2554970045052127E-4</v>
      </c>
      <c r="J43" s="335">
        <v>1.8760555973440178</v>
      </c>
      <c r="K43" s="179">
        <f t="shared" si="9"/>
        <v>0.13658312054122301</v>
      </c>
      <c r="L43" s="179">
        <f t="shared" si="10"/>
        <v>0.63417364971639312</v>
      </c>
      <c r="M43" s="179">
        <f t="shared" si="11"/>
        <v>0.78913570475957129</v>
      </c>
      <c r="N43" s="179">
        <f t="shared" si="12"/>
        <v>5.1753342764281028E-6</v>
      </c>
      <c r="O43" s="179">
        <f t="shared" si="13"/>
        <v>2.9824063189070424E-2</v>
      </c>
      <c r="P43" s="204">
        <f t="shared" si="14"/>
        <v>100</v>
      </c>
      <c r="Q43" s="235">
        <f>VLOOKUP(B:B,'پیوست 4'!$C$14:$J$177,8,0)</f>
        <v>3452689.970706</v>
      </c>
      <c r="R43" s="1">
        <f t="shared" si="15"/>
        <v>8.6075433571436669E-2</v>
      </c>
      <c r="S43" s="231">
        <f t="shared" si="16"/>
        <v>8.6075433571436673</v>
      </c>
      <c r="T43" s="248">
        <f t="shared" si="17"/>
        <v>1.59062562681207E-2</v>
      </c>
      <c r="U43" s="231" t="str">
        <f>VLOOKUP(D43:D213,پیوست1!$E$5:G191,3,0)</f>
        <v>در اوراق بهادار با درآمد ثابت و با پیش بینی سود</v>
      </c>
      <c r="V43" s="231">
        <f>100-P43</f>
        <v>0</v>
      </c>
    </row>
    <row r="44" spans="1:22" x14ac:dyDescent="0.55000000000000004">
      <c r="A44" s="304">
        <v>11394</v>
      </c>
      <c r="B44" s="190">
        <v>217</v>
      </c>
      <c r="C44" s="180">
        <v>41</v>
      </c>
      <c r="D44" s="180" t="s">
        <v>460</v>
      </c>
      <c r="E44" s="332">
        <v>4671371.7677809997</v>
      </c>
      <c r="F44" s="333">
        <v>8.4970086118885462</v>
      </c>
      <c r="G44" s="333">
        <v>45.72201342929344</v>
      </c>
      <c r="H44" s="333">
        <v>42.073539050638175</v>
      </c>
      <c r="I44" s="333">
        <v>3.0349416546351461E-2</v>
      </c>
      <c r="J44" s="333">
        <v>3.6770894916334904</v>
      </c>
      <c r="K44" s="179">
        <f t="shared" si="9"/>
        <v>1.5730887746001527E-2</v>
      </c>
      <c r="L44" s="179">
        <f t="shared" si="10"/>
        <v>8.4647185101243444E-2</v>
      </c>
      <c r="M44" s="179">
        <f t="shared" si="11"/>
        <v>7.7892603163491073E-2</v>
      </c>
      <c r="N44" s="179">
        <f t="shared" si="12"/>
        <v>5.6187216778774567E-5</v>
      </c>
      <c r="O44" s="179">
        <f t="shared" si="13"/>
        <v>6.8075583616516852E-3</v>
      </c>
      <c r="P44" s="204">
        <f t="shared" si="14"/>
        <v>100.00000000000001</v>
      </c>
      <c r="Q44" s="235">
        <f>VLOOKUP(B:B,'پیوست 4'!$C$14:$J$177,8,0)</f>
        <v>202457.005687</v>
      </c>
      <c r="R44" s="1">
        <f t="shared" si="15"/>
        <v>4.3339947182831767E-2</v>
      </c>
      <c r="S44" s="231">
        <f t="shared" si="16"/>
        <v>4.3339947182831766</v>
      </c>
      <c r="T44" s="248">
        <f t="shared" si="17"/>
        <v>-4.1630138936053696</v>
      </c>
      <c r="U44" s="231" t="str">
        <f>VLOOKUP(D44:D207,پیوست1!$E$5:G220,3,0)</f>
        <v>در اوراق بهادار با درآمد ثابت و با پیش بینی سود</v>
      </c>
    </row>
    <row r="45" spans="1:22" x14ac:dyDescent="0.55000000000000004">
      <c r="A45" s="304">
        <v>11310</v>
      </c>
      <c r="B45" s="190">
        <v>183</v>
      </c>
      <c r="C45" s="178">
        <v>42</v>
      </c>
      <c r="D45" s="178" t="s">
        <v>448</v>
      </c>
      <c r="E45" s="334">
        <v>99846120</v>
      </c>
      <c r="F45" s="335">
        <v>8.4167013347033528</v>
      </c>
      <c r="G45" s="335">
        <v>37.419495380936866</v>
      </c>
      <c r="H45" s="335">
        <v>52.95593774375579</v>
      </c>
      <c r="I45" s="335">
        <v>4.1798801025257506E-5</v>
      </c>
      <c r="J45" s="335">
        <v>1.2078237418029678</v>
      </c>
      <c r="K45" s="179">
        <f t="shared" si="9"/>
        <v>0.33305491833038475</v>
      </c>
      <c r="L45" s="179">
        <f t="shared" si="10"/>
        <v>1.4807163142021347</v>
      </c>
      <c r="M45" s="179">
        <f t="shared" si="11"/>
        <v>2.0955044998014234</v>
      </c>
      <c r="N45" s="179">
        <f t="shared" si="12"/>
        <v>1.6540085846191899E-6</v>
      </c>
      <c r="O45" s="179">
        <f t="shared" si="13"/>
        <v>4.7794453157682971E-2</v>
      </c>
      <c r="P45" s="204">
        <f t="shared" si="14"/>
        <v>100</v>
      </c>
      <c r="Q45" s="235">
        <f>VLOOKUP(B:B,'پیوست 4'!$C$14:$J$177,8,0)</f>
        <v>9097592.0571679994</v>
      </c>
      <c r="R45" s="1">
        <f t="shared" si="15"/>
        <v>9.1116130072635762E-2</v>
      </c>
      <c r="S45" s="231">
        <f t="shared" si="16"/>
        <v>9.1116130072635766</v>
      </c>
      <c r="T45" s="248">
        <f t="shared" si="17"/>
        <v>0.69491167256022379</v>
      </c>
      <c r="U45" s="231" t="str">
        <f>VLOOKUP(D45:D210,پیوست1!$E$5:G184,3,0)</f>
        <v>در اوراق بهادار با درآمد ثابت و با پیش بینی سود</v>
      </c>
      <c r="V45" s="231">
        <v>1.4359000000000037</v>
      </c>
    </row>
    <row r="46" spans="1:22" x14ac:dyDescent="0.55000000000000004">
      <c r="A46" s="304">
        <v>11090</v>
      </c>
      <c r="B46" s="190">
        <v>121</v>
      </c>
      <c r="C46" s="180">
        <v>43</v>
      </c>
      <c r="D46" s="180" t="s">
        <v>434</v>
      </c>
      <c r="E46" s="332">
        <v>66760074.340070002</v>
      </c>
      <c r="F46" s="333">
        <v>8.342240721469361</v>
      </c>
      <c r="G46" s="333">
        <v>44.251482210705085</v>
      </c>
      <c r="H46" s="333">
        <v>43.577795321717645</v>
      </c>
      <c r="I46" s="333">
        <v>0.626931027015319</v>
      </c>
      <c r="J46" s="333">
        <v>3.201550719092586</v>
      </c>
      <c r="K46" s="179">
        <f t="shared" si="9"/>
        <v>0.2207202966048111</v>
      </c>
      <c r="L46" s="179">
        <f t="shared" si="10"/>
        <v>1.1708125676130097</v>
      </c>
      <c r="M46" s="179">
        <f t="shared" si="11"/>
        <v>1.1529880555999004</v>
      </c>
      <c r="N46" s="179">
        <f t="shared" si="12"/>
        <v>1.6587438178025521E-2</v>
      </c>
      <c r="O46" s="179">
        <f t="shared" si="13"/>
        <v>8.4707124609201698E-2</v>
      </c>
      <c r="P46" s="204">
        <f t="shared" si="14"/>
        <v>99.999999999999986</v>
      </c>
      <c r="Q46" s="235">
        <f>VLOOKUP(B:B,'پیوست 4'!$C$14:$J$177,8,0)</f>
        <v>4047246.4426250001</v>
      </c>
      <c r="R46" s="1">
        <f t="shared" si="15"/>
        <v>6.062375577966974E-2</v>
      </c>
      <c r="S46" s="231">
        <f t="shared" si="16"/>
        <v>6.0623755779669741</v>
      </c>
      <c r="T46" s="248">
        <f t="shared" si="17"/>
        <v>-2.2798651435023869</v>
      </c>
      <c r="U46" s="231" t="str">
        <f>VLOOKUP(D46:D211,پیوست1!$E$5:G201,3,0)</f>
        <v>در اوراق بهادار با درآمد ثابت و با پیش بینی سود</v>
      </c>
    </row>
    <row r="47" spans="1:22" x14ac:dyDescent="0.55000000000000004">
      <c r="A47" s="304">
        <v>10845</v>
      </c>
      <c r="B47" s="190">
        <v>3</v>
      </c>
      <c r="C47" s="178">
        <v>44</v>
      </c>
      <c r="D47" s="178" t="s">
        <v>422</v>
      </c>
      <c r="E47" s="334">
        <v>25288655.994998001</v>
      </c>
      <c r="F47" s="335">
        <v>7.9946838490316452</v>
      </c>
      <c r="G47" s="335">
        <v>61.389874851405764</v>
      </c>
      <c r="H47" s="335">
        <v>28.029261436204635</v>
      </c>
      <c r="I47" s="335">
        <v>2.2952011440633126E-4</v>
      </c>
      <c r="J47" s="335">
        <v>2.5859503432435478</v>
      </c>
      <c r="K47" s="179">
        <f t="shared" si="9"/>
        <v>8.0125321435642508E-2</v>
      </c>
      <c r="L47" s="179">
        <f t="shared" si="10"/>
        <v>0.61526928997430619</v>
      </c>
      <c r="M47" s="179">
        <f t="shared" si="11"/>
        <v>0.28091837333274711</v>
      </c>
      <c r="N47" s="179">
        <f t="shared" si="12"/>
        <v>2.3003252273672171E-6</v>
      </c>
      <c r="O47" s="179">
        <f t="shared" si="13"/>
        <v>2.5917235300567443E-2</v>
      </c>
      <c r="P47" s="204">
        <f t="shared" si="14"/>
        <v>100</v>
      </c>
      <c r="Q47" s="235">
        <f>VLOOKUP(B:B,'پیوست 4'!$C$14:$J$177,8,0)</f>
        <v>1999807.0834649999</v>
      </c>
      <c r="R47" s="1">
        <f t="shared" si="15"/>
        <v>7.9079215750356771E-2</v>
      </c>
      <c r="S47" s="231">
        <f t="shared" si="16"/>
        <v>7.9079215750356768</v>
      </c>
      <c r="T47" s="248">
        <f t="shared" si="17"/>
        <v>-8.6762273995968364E-2</v>
      </c>
      <c r="U47" s="231" t="str">
        <f>VLOOKUP(D47:D213,پیوست1!$E$5:G246,3,0)</f>
        <v>در اوراق بهادار با درآمد ثابت و با پیش بینی سود</v>
      </c>
      <c r="V47" s="231">
        <f>100-P47</f>
        <v>0</v>
      </c>
    </row>
    <row r="48" spans="1:22" x14ac:dyDescent="0.55000000000000004">
      <c r="A48" s="304">
        <v>10923</v>
      </c>
      <c r="B48" s="190">
        <v>108</v>
      </c>
      <c r="C48" s="180">
        <v>45</v>
      </c>
      <c r="D48" s="180" t="s">
        <v>429</v>
      </c>
      <c r="E48" s="332">
        <v>3049193.5925980001</v>
      </c>
      <c r="F48" s="333">
        <v>7.9715701555340219</v>
      </c>
      <c r="G48" s="333">
        <v>75.766637865791438</v>
      </c>
      <c r="H48" s="333">
        <v>13.83363784247827</v>
      </c>
      <c r="I48" s="333">
        <v>0.18902663478508974</v>
      </c>
      <c r="J48" s="333">
        <v>2.2391275014111778</v>
      </c>
      <c r="K48" s="179">
        <f t="shared" si="9"/>
        <v>9.6332229785141069E-3</v>
      </c>
      <c r="L48" s="179">
        <f t="shared" si="10"/>
        <v>9.1559994160849742E-2</v>
      </c>
      <c r="M48" s="179">
        <f t="shared" si="11"/>
        <v>1.6717223249686951E-2</v>
      </c>
      <c r="N48" s="179">
        <f t="shared" si="12"/>
        <v>2.2842873941199537E-4</v>
      </c>
      <c r="O48" s="179">
        <f t="shared" si="13"/>
        <v>2.7058677371662727E-3</v>
      </c>
      <c r="P48" s="204">
        <f t="shared" si="14"/>
        <v>100</v>
      </c>
      <c r="Q48" s="235">
        <f>VLOOKUP(B:B,'پیوست 4'!$C$14:$J$177,8,0)</f>
        <v>268541.92497400002</v>
      </c>
      <c r="R48" s="1">
        <f t="shared" si="15"/>
        <v>8.8069818074487896E-2</v>
      </c>
      <c r="S48" s="231">
        <f t="shared" si="16"/>
        <v>8.8069818074487891</v>
      </c>
      <c r="T48" s="248">
        <f t="shared" si="17"/>
        <v>0.83541165191476718</v>
      </c>
      <c r="U48" s="231" t="str">
        <f>VLOOKUP(D48:D213,پیوست1!$E$5:G226,3,0)</f>
        <v>در اوراق بهادار با درآمد ثابت و با پیش بینی سود</v>
      </c>
    </row>
    <row r="49" spans="1:22" x14ac:dyDescent="0.55000000000000004">
      <c r="A49" s="304">
        <v>11343</v>
      </c>
      <c r="B49" s="190">
        <v>196</v>
      </c>
      <c r="C49" s="178">
        <v>46</v>
      </c>
      <c r="D49" s="178" t="s">
        <v>451</v>
      </c>
      <c r="E49" s="334">
        <v>35271087.457804002</v>
      </c>
      <c r="F49" s="335">
        <v>7.9316104631923672</v>
      </c>
      <c r="G49" s="335">
        <v>41.548462741220469</v>
      </c>
      <c r="H49" s="335">
        <v>47.942267801380076</v>
      </c>
      <c r="I49" s="335">
        <v>1.1321756527201492E-5</v>
      </c>
      <c r="J49" s="335">
        <v>2.577647672450563</v>
      </c>
      <c r="K49" s="179">
        <f t="shared" si="9"/>
        <v>0.11087227748568218</v>
      </c>
      <c r="L49" s="179">
        <f t="shared" si="10"/>
        <v>0.58078655167516124</v>
      </c>
      <c r="M49" s="179">
        <f t="shared" si="11"/>
        <v>0.67016256580357747</v>
      </c>
      <c r="N49" s="179">
        <f t="shared" si="12"/>
        <v>1.5826154563873885E-7</v>
      </c>
      <c r="O49" s="179">
        <f t="shared" si="13"/>
        <v>3.6031732688651875E-2</v>
      </c>
      <c r="P49" s="204">
        <f t="shared" si="14"/>
        <v>100</v>
      </c>
      <c r="Q49" s="235">
        <f>VLOOKUP(B:B,'پیوست 4'!$C$14:$J$177,8,0)</f>
        <v>1850422.9307899999</v>
      </c>
      <c r="R49" s="1">
        <f t="shared" si="15"/>
        <v>5.2462882892502921E-2</v>
      </c>
      <c r="S49" s="231">
        <f t="shared" si="16"/>
        <v>5.246288289250292</v>
      </c>
      <c r="T49" s="248">
        <f t="shared" si="17"/>
        <v>-2.6853221739420752</v>
      </c>
      <c r="U49" s="231" t="str">
        <f>VLOOKUP(D49:D214,پیوست1!$E$5:G211,3,0)</f>
        <v>در اوراق بهادار با درآمد ثابت و با پیش بینی سود</v>
      </c>
    </row>
    <row r="50" spans="1:22" x14ac:dyDescent="0.55000000000000004">
      <c r="A50" s="304">
        <v>11367</v>
      </c>
      <c r="B50" s="190">
        <v>207</v>
      </c>
      <c r="C50" s="180">
        <v>47</v>
      </c>
      <c r="D50" s="180" t="s">
        <v>454</v>
      </c>
      <c r="E50" s="332">
        <v>6056400</v>
      </c>
      <c r="F50" s="333">
        <v>7.8635771687174456</v>
      </c>
      <c r="G50" s="333">
        <v>40.155560214955671</v>
      </c>
      <c r="H50" s="333">
        <v>49.620416783662236</v>
      </c>
      <c r="I50" s="333">
        <v>5.4439769225033796E-4</v>
      </c>
      <c r="J50" s="333">
        <v>2.3599014349723983</v>
      </c>
      <c r="K50" s="179">
        <f t="shared" si="9"/>
        <v>1.8874586489245275E-2</v>
      </c>
      <c r="L50" s="179">
        <f t="shared" si="10"/>
        <v>9.6383564126057225E-2</v>
      </c>
      <c r="M50" s="179">
        <f t="shared" si="11"/>
        <v>0.11910162870168477</v>
      </c>
      <c r="N50" s="179">
        <f t="shared" si="12"/>
        <v>1.3066930108858385E-6</v>
      </c>
      <c r="O50" s="179">
        <f t="shared" si="13"/>
        <v>5.6643640400295611E-3</v>
      </c>
      <c r="P50" s="204">
        <f t="shared" si="14"/>
        <v>100</v>
      </c>
      <c r="Q50" s="235">
        <f>VLOOKUP(B:B,'پیوست 4'!$C$14:$J$177,8,0)</f>
        <v>478114.45197200001</v>
      </c>
      <c r="R50" s="1">
        <f t="shared" si="15"/>
        <v>7.8943671483389474E-2</v>
      </c>
      <c r="S50" s="231">
        <f t="shared" si="16"/>
        <v>7.8943671483389473</v>
      </c>
      <c r="T50" s="248">
        <f t="shared" si="17"/>
        <v>3.0789979621501651E-2</v>
      </c>
      <c r="U50" s="231" t="str">
        <f>VLOOKUP(D50:D215,پیوست1!$E$5:G218,3,0)</f>
        <v>در اوراق بهادار با درامد ثابت و قابل معامله</v>
      </c>
      <c r="V50" s="231">
        <f>100-P50</f>
        <v>0</v>
      </c>
    </row>
    <row r="51" spans="1:22" x14ac:dyDescent="0.55000000000000004">
      <c r="A51" s="304">
        <v>11500</v>
      </c>
      <c r="B51" s="190">
        <v>247</v>
      </c>
      <c r="C51" s="178">
        <v>48</v>
      </c>
      <c r="D51" s="178" t="s">
        <v>473</v>
      </c>
      <c r="E51" s="334">
        <v>4993256</v>
      </c>
      <c r="F51" s="335">
        <v>7.5489874018355065</v>
      </c>
      <c r="G51" s="335">
        <v>43.906346128410611</v>
      </c>
      <c r="H51" s="335">
        <v>46.418629035724749</v>
      </c>
      <c r="I51" s="335">
        <v>7.3529838625316975E-4</v>
      </c>
      <c r="J51" s="335">
        <v>2.1253021356428801</v>
      </c>
      <c r="K51" s="179">
        <f t="shared" si="9"/>
        <v>1.4938784934973219E-2</v>
      </c>
      <c r="L51" s="179">
        <f t="shared" si="10"/>
        <v>8.688681371137788E-2</v>
      </c>
      <c r="M51" s="179">
        <f t="shared" si="11"/>
        <v>9.1858401561564218E-2</v>
      </c>
      <c r="N51" s="179">
        <f t="shared" si="12"/>
        <v>1.4550911096497713E-6</v>
      </c>
      <c r="O51" s="179">
        <f t="shared" si="13"/>
        <v>4.2057867944631242E-3</v>
      </c>
      <c r="P51" s="204">
        <f t="shared" si="14"/>
        <v>99.999999999999986</v>
      </c>
      <c r="Q51" s="235">
        <f>VLOOKUP(B:B,'پیوست 4'!$C$14:$J$177,8,0)</f>
        <v>428993.83868500002</v>
      </c>
      <c r="R51" s="1">
        <f t="shared" si="15"/>
        <v>8.5914649416132485E-2</v>
      </c>
      <c r="S51" s="231">
        <f t="shared" si="16"/>
        <v>8.591464941613248</v>
      </c>
      <c r="T51" s="248">
        <f t="shared" si="17"/>
        <v>1.0424775397777415</v>
      </c>
      <c r="U51" s="231" t="str">
        <f>VLOOKUP(D51:D219,پیوست1!$E$5:G186,3,0)</f>
        <v>در اوراق بهادار با درآمد ثابت و با پیش بینی سود</v>
      </c>
    </row>
    <row r="52" spans="1:22" x14ac:dyDescent="0.55000000000000004">
      <c r="A52" s="304">
        <v>11290</v>
      </c>
      <c r="B52" s="190">
        <v>175</v>
      </c>
      <c r="C52" s="180">
        <v>49</v>
      </c>
      <c r="D52" s="180" t="s">
        <v>446</v>
      </c>
      <c r="E52" s="332">
        <v>51782.479449999999</v>
      </c>
      <c r="F52" s="333">
        <v>7.173743483719587</v>
      </c>
      <c r="G52" s="333">
        <v>79.439623507446939</v>
      </c>
      <c r="H52" s="333">
        <v>10.144788452149403</v>
      </c>
      <c r="I52" s="333">
        <v>8.3216791211658935E-3</v>
      </c>
      <c r="J52" s="333">
        <v>3.2335228775629048</v>
      </c>
      <c r="K52" s="179">
        <f t="shared" si="9"/>
        <v>1.4722156383935274E-4</v>
      </c>
      <c r="L52" s="179">
        <f t="shared" si="10"/>
        <v>1.6302821016833697E-3</v>
      </c>
      <c r="M52" s="179">
        <f t="shared" si="11"/>
        <v>2.0819417701989609E-4</v>
      </c>
      <c r="N52" s="179">
        <f t="shared" si="12"/>
        <v>1.7077981903976624E-7</v>
      </c>
      <c r="O52" s="179">
        <f t="shared" si="13"/>
        <v>6.6359258011593379E-5</v>
      </c>
      <c r="P52" s="204">
        <f t="shared" si="14"/>
        <v>100</v>
      </c>
      <c r="Q52" s="235">
        <f>VLOOKUP(B:B,'پیوست 4'!$C$14:$J$177,8,0)</f>
        <v>4363.4435149999999</v>
      </c>
      <c r="R52" s="1">
        <f t="shared" si="15"/>
        <v>8.4264862581816757E-2</v>
      </c>
      <c r="S52" s="231">
        <f t="shared" si="16"/>
        <v>8.4264862581816757</v>
      </c>
      <c r="T52" s="248">
        <f t="shared" si="17"/>
        <v>1.2527427744620887</v>
      </c>
      <c r="U52" s="231" t="str">
        <f>VLOOKUP(D52:D219,پیوست1!$E$5:G208,3,0)</f>
        <v>در اوراق بهادار با درآمد ثابت و با پیش بینی سود</v>
      </c>
      <c r="V52" s="231">
        <f>100-P52</f>
        <v>0</v>
      </c>
    </row>
    <row r="53" spans="1:22" x14ac:dyDescent="0.55000000000000004">
      <c r="A53" s="304">
        <v>11198</v>
      </c>
      <c r="B53" s="190">
        <v>150</v>
      </c>
      <c r="C53" s="178">
        <v>50</v>
      </c>
      <c r="D53" s="178" t="s">
        <v>442</v>
      </c>
      <c r="E53" s="334">
        <v>50701</v>
      </c>
      <c r="F53" s="335">
        <v>6.84</v>
      </c>
      <c r="G53" s="335">
        <v>86.86</v>
      </c>
      <c r="H53" s="335">
        <v>6.26</v>
      </c>
      <c r="I53" s="335">
        <v>0</v>
      </c>
      <c r="J53" s="335">
        <v>0.04</v>
      </c>
      <c r="K53" s="179">
        <f t="shared" si="9"/>
        <v>1.3744070329903466E-4</v>
      </c>
      <c r="L53" s="179">
        <f t="shared" si="10"/>
        <v>1.7453361825371565E-3</v>
      </c>
      <c r="M53" s="179">
        <f t="shared" si="11"/>
        <v>1.2578637465671886E-4</v>
      </c>
      <c r="N53" s="179">
        <f t="shared" si="12"/>
        <v>0</v>
      </c>
      <c r="O53" s="179">
        <f t="shared" si="13"/>
        <v>8.0374680291833139E-7</v>
      </c>
      <c r="P53" s="204">
        <f t="shared" si="14"/>
        <v>100.00000000000001</v>
      </c>
      <c r="Q53" s="235">
        <f>VLOOKUP(B:B,'پیوست 4'!$C$14:$J$177,8,0)</f>
        <v>3525.6019339999998</v>
      </c>
      <c r="R53" s="1">
        <f t="shared" si="15"/>
        <v>6.9537128143429119E-2</v>
      </c>
      <c r="S53" s="231">
        <f t="shared" si="16"/>
        <v>6.9537128143429117</v>
      </c>
      <c r="T53" s="248">
        <f t="shared" si="17"/>
        <v>0.11371281434291181</v>
      </c>
      <c r="U53" s="231" t="str">
        <f>VLOOKUP(D53:D216,پیوست1!$E$5:G255,3,0)</f>
        <v>در اوراق بهادار با درآمد ثابت و با پیش بینی سود</v>
      </c>
    </row>
    <row r="54" spans="1:22" x14ac:dyDescent="0.55000000000000004">
      <c r="A54" s="304">
        <v>11698</v>
      </c>
      <c r="B54" s="190">
        <v>295</v>
      </c>
      <c r="C54" s="180">
        <v>51</v>
      </c>
      <c r="D54" s="180" t="s">
        <v>654</v>
      </c>
      <c r="E54" s="332">
        <v>19635214.460648</v>
      </c>
      <c r="F54" s="333">
        <v>6.7766492753842043</v>
      </c>
      <c r="G54" s="333">
        <v>42.739714327302906</v>
      </c>
      <c r="H54" s="333">
        <v>49.456781611828255</v>
      </c>
      <c r="I54" s="333">
        <v>9.9947740977913329E-5</v>
      </c>
      <c r="J54" s="333">
        <v>1.0267548377436533</v>
      </c>
      <c r="K54" s="179">
        <f t="shared" si="9"/>
        <v>5.2734326087046812E-2</v>
      </c>
      <c r="L54" s="179">
        <f t="shared" si="10"/>
        <v>0.33259062710980203</v>
      </c>
      <c r="M54" s="179">
        <f t="shared" si="11"/>
        <v>0.38486129984735656</v>
      </c>
      <c r="N54" s="179">
        <f t="shared" si="12"/>
        <v>7.7777033312590165E-7</v>
      </c>
      <c r="O54" s="179">
        <f t="shared" si="13"/>
        <v>7.9899700020932343E-3</v>
      </c>
      <c r="P54" s="204">
        <f t="shared" si="14"/>
        <v>100</v>
      </c>
      <c r="Q54" s="235">
        <f>VLOOKUP(B:B,'پیوست 4'!$C$14:$J$177,8,0)</f>
        <v>1356038.5075399999</v>
      </c>
      <c r="T54" s="248"/>
    </row>
    <row r="55" spans="1:22" x14ac:dyDescent="0.55000000000000004">
      <c r="A55" s="304">
        <v>11340</v>
      </c>
      <c r="B55" s="190">
        <v>201</v>
      </c>
      <c r="C55" s="178">
        <v>52</v>
      </c>
      <c r="D55" s="178" t="s">
        <v>453</v>
      </c>
      <c r="E55" s="334">
        <v>4022991.7089200001</v>
      </c>
      <c r="F55" s="335">
        <v>6.7355211947898361</v>
      </c>
      <c r="G55" s="335">
        <v>13.730267005716547</v>
      </c>
      <c r="H55" s="335">
        <v>77.346905543317547</v>
      </c>
      <c r="I55" s="335">
        <v>2.9209476081099583E-2</v>
      </c>
      <c r="J55" s="335">
        <v>2.1580967800949642</v>
      </c>
      <c r="K55" s="179">
        <f t="shared" si="9"/>
        <v>1.0738981308836895E-2</v>
      </c>
      <c r="L55" s="179">
        <f t="shared" si="10"/>
        <v>2.1891265200648019E-2</v>
      </c>
      <c r="M55" s="179">
        <f t="shared" si="11"/>
        <v>0.12332037104546258</v>
      </c>
      <c r="N55" s="179">
        <f t="shared" si="12"/>
        <v>4.6571008924816295E-5</v>
      </c>
      <c r="O55" s="179">
        <f t="shared" si="13"/>
        <v>3.4408266730758977E-3</v>
      </c>
      <c r="P55" s="204">
        <f t="shared" si="14"/>
        <v>99.999999999999986</v>
      </c>
      <c r="Q55" s="235">
        <f>VLOOKUP(B:B,'پیوست 4'!$C$14:$J$177,8,0)</f>
        <v>272996.26371600002</v>
      </c>
      <c r="R55" s="1">
        <f t="shared" ref="R55:R60" si="18">Q55/E55</f>
        <v>6.7859017236027996E-2</v>
      </c>
      <c r="S55" s="231">
        <f t="shared" ref="S55:S60" si="19">R55*100</f>
        <v>6.7859017236027999</v>
      </c>
      <c r="T55" s="248">
        <f t="shared" ref="T55:T60" si="20">S55-F55</f>
        <v>5.0380528812963732E-2</v>
      </c>
      <c r="U55" s="231" t="str">
        <f>VLOOKUP(D55:D221,پیوست1!$E$5:G193,3,0)</f>
        <v>در اوراق بهادار با درامد ثابت و قابل معامله</v>
      </c>
    </row>
    <row r="56" spans="1:22" x14ac:dyDescent="0.55000000000000004">
      <c r="A56" s="304">
        <v>11460</v>
      </c>
      <c r="B56" s="190">
        <v>243</v>
      </c>
      <c r="C56" s="180">
        <v>53</v>
      </c>
      <c r="D56" s="180" t="s">
        <v>471</v>
      </c>
      <c r="E56" s="332">
        <v>40212661.651634999</v>
      </c>
      <c r="F56" s="333">
        <v>6.3918185046096649</v>
      </c>
      <c r="G56" s="333">
        <v>47.771463387114999</v>
      </c>
      <c r="H56" s="333">
        <v>44.81876531150337</v>
      </c>
      <c r="I56" s="333">
        <v>2.4358864978127148E-8</v>
      </c>
      <c r="J56" s="333">
        <v>1.0179527724131041</v>
      </c>
      <c r="K56" s="179">
        <f t="shared" si="9"/>
        <v>0.10186617437030704</v>
      </c>
      <c r="L56" s="179">
        <f t="shared" si="10"/>
        <v>0.7613320396702612</v>
      </c>
      <c r="M56" s="179">
        <f t="shared" si="11"/>
        <v>0.7142749999848873</v>
      </c>
      <c r="N56" s="179">
        <f t="shared" si="12"/>
        <v>3.8820632743798407E-10</v>
      </c>
      <c r="O56" s="179">
        <f t="shared" si="13"/>
        <v>1.622307556771016E-2</v>
      </c>
      <c r="P56" s="204">
        <f t="shared" si="14"/>
        <v>100.00000000000001</v>
      </c>
      <c r="Q56" s="235">
        <f>VLOOKUP(B:B,'پیوست 4'!$C$14:$J$177,8,0)</f>
        <v>1675737.3636940001</v>
      </c>
      <c r="R56" s="1">
        <f t="shared" si="18"/>
        <v>4.1671883801451044E-2</v>
      </c>
      <c r="S56" s="231">
        <f t="shared" si="19"/>
        <v>4.1671883801451042</v>
      </c>
      <c r="T56" s="248">
        <f t="shared" si="20"/>
        <v>-2.2246301244645608</v>
      </c>
      <c r="U56" s="231" t="str">
        <f>VLOOKUP(D56:D221,پیوست1!$E$5:G225,3,0)</f>
        <v>در اوراق بهادار با درآمد ثابت و قابل معامله</v>
      </c>
    </row>
    <row r="57" spans="1:22" x14ac:dyDescent="0.55000000000000004">
      <c r="A57" s="304">
        <v>10581</v>
      </c>
      <c r="B57" s="190">
        <v>7</v>
      </c>
      <c r="C57" s="178">
        <v>54</v>
      </c>
      <c r="D57" s="178" t="s">
        <v>413</v>
      </c>
      <c r="E57" s="334">
        <v>27754013.967966001</v>
      </c>
      <c r="F57" s="335">
        <v>6.3151740642693337</v>
      </c>
      <c r="G57" s="335">
        <v>54.985122107262541</v>
      </c>
      <c r="H57" s="335">
        <v>36.765489943216821</v>
      </c>
      <c r="I57" s="335">
        <v>2.7943617508794428E-3</v>
      </c>
      <c r="J57" s="335">
        <v>1.9314195235004261</v>
      </c>
      <c r="K57" s="179">
        <f t="shared" si="9"/>
        <v>6.9463053418218026E-2</v>
      </c>
      <c r="L57" s="179">
        <f t="shared" si="10"/>
        <v>0.60480272361042631</v>
      </c>
      <c r="M57" s="179">
        <f t="shared" si="11"/>
        <v>0.40439790984100255</v>
      </c>
      <c r="N57" s="179">
        <f t="shared" si="12"/>
        <v>3.0736270702242623E-5</v>
      </c>
      <c r="O57" s="179">
        <f t="shared" si="13"/>
        <v>2.1244433830094576E-2</v>
      </c>
      <c r="P57" s="204">
        <f t="shared" si="14"/>
        <v>100</v>
      </c>
      <c r="Q57" s="235">
        <f>VLOOKUP(B:B,'پیوست 4'!$C$14:$J$177,8,0)</f>
        <v>1748868.1001609999</v>
      </c>
      <c r="R57" s="1">
        <f t="shared" si="18"/>
        <v>6.3013159184093642E-2</v>
      </c>
      <c r="S57" s="231">
        <f t="shared" si="19"/>
        <v>6.3013159184093643</v>
      </c>
      <c r="T57" s="248">
        <f t="shared" si="20"/>
        <v>-1.3858145859969362E-2</v>
      </c>
      <c r="U57" s="231" t="str">
        <f>VLOOKUP(D57:D222,پیوست1!$E$5:G212,3,0)</f>
        <v>در اوراق بهادار با درآمد ثابت و با پیس بینی سود</v>
      </c>
    </row>
    <row r="58" spans="1:22" x14ac:dyDescent="0.55000000000000004">
      <c r="A58" s="304">
        <v>10929</v>
      </c>
      <c r="B58" s="190">
        <v>110</v>
      </c>
      <c r="C58" s="180">
        <v>55</v>
      </c>
      <c r="D58" s="180" t="s">
        <v>427</v>
      </c>
      <c r="E58" s="332">
        <v>5071395.9045700002</v>
      </c>
      <c r="F58" s="333">
        <v>6.3019402018308011</v>
      </c>
      <c r="G58" s="333">
        <v>55.554563278782432</v>
      </c>
      <c r="H58" s="333">
        <v>37.216558466760119</v>
      </c>
      <c r="I58" s="333">
        <v>8.5062657513563283E-6</v>
      </c>
      <c r="J58" s="333">
        <v>0.92692954636089542</v>
      </c>
      <c r="K58" s="179">
        <f t="shared" si="9"/>
        <v>1.266614733104757E-2</v>
      </c>
      <c r="L58" s="179">
        <f t="shared" si="10"/>
        <v>0.11165803877298609</v>
      </c>
      <c r="M58" s="179">
        <f t="shared" si="11"/>
        <v>7.4800838725442687E-2</v>
      </c>
      <c r="N58" s="179">
        <f t="shared" si="12"/>
        <v>1.7096578481087915E-8</v>
      </c>
      <c r="O58" s="179">
        <f t="shared" si="13"/>
        <v>1.8630177094186605E-3</v>
      </c>
      <c r="P58" s="204">
        <f t="shared" si="14"/>
        <v>100.00000000000001</v>
      </c>
      <c r="Q58" s="235">
        <f>VLOOKUP(B:B,'پیوست 4'!$C$14:$J$177,8,0)</f>
        <v>280335.40750199999</v>
      </c>
      <c r="R58" s="1">
        <f t="shared" si="18"/>
        <v>5.5277760359703054E-2</v>
      </c>
      <c r="S58" s="231">
        <f t="shared" si="19"/>
        <v>5.5277760359703052</v>
      </c>
      <c r="T58" s="248">
        <f t="shared" si="20"/>
        <v>-0.77416416586049586</v>
      </c>
      <c r="U58" s="231" t="str">
        <f>VLOOKUP(D58:D223,پیوست1!$E$5:G231,3,0)</f>
        <v>در اوراق بهادار با درآمد ثابت و با پیش بینی سود</v>
      </c>
    </row>
    <row r="59" spans="1:22" x14ac:dyDescent="0.55000000000000004">
      <c r="A59" s="304">
        <v>11075</v>
      </c>
      <c r="B59" s="190">
        <v>118</v>
      </c>
      <c r="C59" s="178">
        <v>56</v>
      </c>
      <c r="D59" s="178" t="s">
        <v>433</v>
      </c>
      <c r="E59" s="334">
        <v>73104729</v>
      </c>
      <c r="F59" s="335">
        <v>6.1616591056317649</v>
      </c>
      <c r="G59" s="335">
        <v>47.944185613215375</v>
      </c>
      <c r="H59" s="335">
        <v>45.017943680114797</v>
      </c>
      <c r="I59" s="335">
        <v>0</v>
      </c>
      <c r="J59" s="335">
        <v>0.87621160103806028</v>
      </c>
      <c r="K59" s="179">
        <f t="shared" si="9"/>
        <v>0.17851958997048298</v>
      </c>
      <c r="L59" s="179">
        <f t="shared" si="10"/>
        <v>1.3890700881710611</v>
      </c>
      <c r="M59" s="179">
        <f t="shared" si="11"/>
        <v>1.304289106118016</v>
      </c>
      <c r="N59" s="179">
        <f t="shared" si="12"/>
        <v>0</v>
      </c>
      <c r="O59" s="179">
        <f t="shared" si="13"/>
        <v>2.5386171656547177E-2</v>
      </c>
      <c r="P59" s="204">
        <f t="shared" si="14"/>
        <v>100</v>
      </c>
      <c r="Q59" s="235">
        <f>VLOOKUP(B:B,'پیوست 4'!$C$14:$J$177,8,0)</f>
        <v>4057190.0714360001</v>
      </c>
      <c r="R59" s="1">
        <f t="shared" si="18"/>
        <v>5.5498325852982783E-2</v>
      </c>
      <c r="S59" s="231">
        <f t="shared" si="19"/>
        <v>5.5498325852982786</v>
      </c>
      <c r="T59" s="248">
        <f t="shared" si="20"/>
        <v>-0.61182652033348628</v>
      </c>
      <c r="U59" s="231" t="str">
        <f>VLOOKUP(D59:D224,پیوست1!$E$5:G236,3,0)</f>
        <v>در اوراق بهادار با درامد ثابت و با پیش بینی سود</v>
      </c>
    </row>
    <row r="60" spans="1:22" x14ac:dyDescent="0.55000000000000004">
      <c r="A60" s="304">
        <v>11161</v>
      </c>
      <c r="B60" s="190">
        <v>138</v>
      </c>
      <c r="C60" s="180">
        <v>57</v>
      </c>
      <c r="D60" s="180" t="s">
        <v>440</v>
      </c>
      <c r="E60" s="332">
        <v>19822395.087900002</v>
      </c>
      <c r="F60" s="333">
        <v>5.9637304655296903</v>
      </c>
      <c r="G60" s="333">
        <v>41.534045133682916</v>
      </c>
      <c r="H60" s="333">
        <v>51.246623468048632</v>
      </c>
      <c r="I60" s="333">
        <v>0</v>
      </c>
      <c r="J60" s="333">
        <v>1.2556009327387578</v>
      </c>
      <c r="K60" s="179">
        <f t="shared" si="9"/>
        <v>4.6850785524246964E-2</v>
      </c>
      <c r="L60" s="179">
        <f t="shared" si="10"/>
        <v>0.32628950147225327</v>
      </c>
      <c r="M60" s="179">
        <f t="shared" si="11"/>
        <v>0.40259105920712313</v>
      </c>
      <c r="N60" s="179">
        <f t="shared" si="12"/>
        <v>0</v>
      </c>
      <c r="O60" s="179">
        <f t="shared" si="13"/>
        <v>9.8639417632639687E-3</v>
      </c>
      <c r="P60" s="204">
        <f t="shared" si="14"/>
        <v>100</v>
      </c>
      <c r="Q60" s="235">
        <f>VLOOKUP(B:B,'پیوست 4'!$C$14:$J$177,8,0)</f>
        <v>1404862.3715540001</v>
      </c>
      <c r="R60" s="1">
        <f t="shared" si="18"/>
        <v>7.0872483639051118E-2</v>
      </c>
      <c r="S60" s="231">
        <f t="shared" si="19"/>
        <v>7.087248363905112</v>
      </c>
      <c r="T60" s="248">
        <f t="shared" si="20"/>
        <v>1.1235178983754217</v>
      </c>
      <c r="U60" s="231" t="str">
        <f>VLOOKUP(D60:D225,پیوست1!$E$5:G223,3,0)</f>
        <v>در اوراق بهادار با درآمد ثابت و با پیش بینی سود</v>
      </c>
    </row>
    <row r="61" spans="1:22" x14ac:dyDescent="0.55000000000000004">
      <c r="A61" s="304">
        <v>10766</v>
      </c>
      <c r="B61" s="190">
        <v>56</v>
      </c>
      <c r="C61" s="178">
        <v>58</v>
      </c>
      <c r="D61" s="178" t="s">
        <v>417</v>
      </c>
      <c r="E61" s="334">
        <v>25628462.487048998</v>
      </c>
      <c r="F61" s="335">
        <v>5.7379598547650756</v>
      </c>
      <c r="G61" s="335">
        <v>51.369654825009221</v>
      </c>
      <c r="H61" s="335">
        <v>41.535323875382524</v>
      </c>
      <c r="I61" s="335">
        <v>3.1185852939561894E-2</v>
      </c>
      <c r="J61" s="335">
        <v>1.3258755919036178</v>
      </c>
      <c r="K61" s="179">
        <f t="shared" si="9"/>
        <v>5.8280437046725198E-2</v>
      </c>
      <c r="L61" s="179">
        <f t="shared" si="10"/>
        <v>0.52176139427931356</v>
      </c>
      <c r="M61" s="179">
        <f t="shared" si="11"/>
        <v>0.42187413115557287</v>
      </c>
      <c r="N61" s="179">
        <f t="shared" si="12"/>
        <v>3.1675459309517604E-4</v>
      </c>
      <c r="O61" s="179">
        <f t="shared" si="13"/>
        <v>1.3466913488695368E-2</v>
      </c>
      <c r="P61" s="204">
        <f t="shared" si="14"/>
        <v>100</v>
      </c>
      <c r="Q61" s="235">
        <f>VLOOKUP(B:B,'پیوست 4'!$C$14:$J$177,8,0)</f>
        <v>1227593.8908810001</v>
      </c>
      <c r="T61" s="248"/>
      <c r="V61" s="231">
        <f>100-P61</f>
        <v>0</v>
      </c>
    </row>
    <row r="62" spans="1:22" x14ac:dyDescent="0.55000000000000004">
      <c r="A62" s="304">
        <v>11380</v>
      </c>
      <c r="B62" s="190">
        <v>212</v>
      </c>
      <c r="C62" s="180">
        <v>59</v>
      </c>
      <c r="D62" s="180" t="s">
        <v>458</v>
      </c>
      <c r="E62" s="332">
        <v>398841.851196</v>
      </c>
      <c r="F62" s="333">
        <v>5.3517892759630517</v>
      </c>
      <c r="G62" s="333">
        <v>43.613875447230363</v>
      </c>
      <c r="H62" s="333">
        <v>25.198706087776777</v>
      </c>
      <c r="I62" s="333">
        <v>24.975419876751292</v>
      </c>
      <c r="J62" s="333">
        <v>0.86020931227851349</v>
      </c>
      <c r="K62" s="179">
        <f t="shared" si="9"/>
        <v>8.4594566684312604E-4</v>
      </c>
      <c r="L62" s="179">
        <f t="shared" si="10"/>
        <v>6.8939502372654801E-3</v>
      </c>
      <c r="M62" s="179">
        <f t="shared" si="11"/>
        <v>3.9831045517337432E-3</v>
      </c>
      <c r="N62" s="179">
        <f t="shared" si="12"/>
        <v>3.9478101870002143E-3</v>
      </c>
      <c r="O62" s="179">
        <f t="shared" si="13"/>
        <v>1.3597141120044688E-4</v>
      </c>
      <c r="P62" s="204">
        <f t="shared" si="14"/>
        <v>99.999999999999986</v>
      </c>
      <c r="Q62" s="235" t="e">
        <f>VLOOKUP(B:B,'پیوست 4'!$C$14:$J$177,8,0)</f>
        <v>#N/A</v>
      </c>
      <c r="R62" s="1" t="e">
        <f>Q62/E62</f>
        <v>#N/A</v>
      </c>
      <c r="S62" s="231" t="e">
        <f>R62*100</f>
        <v>#N/A</v>
      </c>
      <c r="T62" s="248" t="e">
        <f>S62-F62</f>
        <v>#N/A</v>
      </c>
      <c r="U62" s="231" t="str">
        <f>VLOOKUP(D62:D227,پیوست1!$E$5:G206,3,0)</f>
        <v>در اوراق بهادار با درآمد ثابت و با پیش بینی سود</v>
      </c>
    </row>
    <row r="63" spans="1:22" x14ac:dyDescent="0.55000000000000004">
      <c r="A63" s="304">
        <v>11521</v>
      </c>
      <c r="B63" s="190">
        <v>255</v>
      </c>
      <c r="C63" s="178">
        <v>60</v>
      </c>
      <c r="D63" s="178" t="s">
        <v>477</v>
      </c>
      <c r="E63" s="334">
        <v>2991978.5370359998</v>
      </c>
      <c r="F63" s="335">
        <v>5.3322813815887278</v>
      </c>
      <c r="G63" s="335">
        <v>62.599290641833782</v>
      </c>
      <c r="H63" s="335">
        <v>29.569969443164258</v>
      </c>
      <c r="I63" s="335">
        <v>1.6204733138876282E-3</v>
      </c>
      <c r="J63" s="335">
        <v>2.4968380600993458</v>
      </c>
      <c r="K63" s="179">
        <f t="shared" si="9"/>
        <v>6.3228703177341493E-3</v>
      </c>
      <c r="L63" s="179">
        <f t="shared" si="10"/>
        <v>7.4228490281309012E-2</v>
      </c>
      <c r="M63" s="179">
        <f t="shared" si="11"/>
        <v>3.5063243799182839E-2</v>
      </c>
      <c r="N63" s="179">
        <f t="shared" si="12"/>
        <v>1.9215119915535324E-6</v>
      </c>
      <c r="O63" s="179">
        <f t="shared" si="13"/>
        <v>2.9606808284538336E-3</v>
      </c>
      <c r="P63" s="204">
        <f t="shared" si="14"/>
        <v>100</v>
      </c>
      <c r="Q63" s="235">
        <f>VLOOKUP(B:B,'پیوست 4'!$C$14:$J$177,8,0)</f>
        <v>167203.16869300001</v>
      </c>
      <c r="R63" s="1">
        <f>Q63/E63</f>
        <v>5.5883812876090899E-2</v>
      </c>
      <c r="S63" s="231">
        <f>R63*100</f>
        <v>5.5883812876090904</v>
      </c>
      <c r="T63" s="248">
        <f>S63-F63</f>
        <v>0.25609990602036259</v>
      </c>
      <c r="U63" s="231" t="str">
        <f>VLOOKUP(D63:D228,پیوست1!$E$5:G228,3,0)</f>
        <v>در اوراق بهادار با درآمد ثابت و با پیش بینی سود</v>
      </c>
    </row>
    <row r="64" spans="1:22" x14ac:dyDescent="0.55000000000000004">
      <c r="A64" s="304">
        <v>11142</v>
      </c>
      <c r="B64" s="190">
        <v>130</v>
      </c>
      <c r="C64" s="180">
        <v>61</v>
      </c>
      <c r="D64" s="180" t="s">
        <v>436</v>
      </c>
      <c r="E64" s="332">
        <v>150993680.69885799</v>
      </c>
      <c r="F64" s="333">
        <v>5.3315046985777395</v>
      </c>
      <c r="G64" s="333">
        <v>40.948291060921484</v>
      </c>
      <c r="H64" s="333">
        <v>52.946725907577331</v>
      </c>
      <c r="I64" s="333">
        <v>1.9651517625803315E-4</v>
      </c>
      <c r="J64" s="333">
        <v>0.77328181774718574</v>
      </c>
      <c r="K64" s="179">
        <f t="shared" si="9"/>
        <v>0.31904453509208636</v>
      </c>
      <c r="L64" s="179">
        <f t="shared" si="10"/>
        <v>2.4504017576561905</v>
      </c>
      <c r="M64" s="179">
        <f t="shared" si="11"/>
        <v>3.1684045137083778</v>
      </c>
      <c r="N64" s="179">
        <f t="shared" si="12"/>
        <v>1.1759736995919557E-5</v>
      </c>
      <c r="O64" s="179">
        <f t="shared" si="13"/>
        <v>4.6274241885996714E-2</v>
      </c>
      <c r="P64" s="204">
        <f t="shared" si="14"/>
        <v>100</v>
      </c>
      <c r="Q64" s="235">
        <f>VLOOKUP(B:B,'پیوست 4'!$C$14:$J$177,8,0)</f>
        <v>8580097.9831659999</v>
      </c>
      <c r="R64" s="1">
        <f>Q64/E64</f>
        <v>5.6824219023299122E-2</v>
      </c>
      <c r="S64" s="231">
        <f>R64*100</f>
        <v>5.6824219023299118</v>
      </c>
      <c r="T64" s="248">
        <f>S64-F64</f>
        <v>0.35091720375217239</v>
      </c>
      <c r="U64" s="231" t="str">
        <f>VLOOKUP(D64:D230,پیوست1!$E$5:G248,3,0)</f>
        <v>در اوراق بهادار با درآمد ثابت و با پیش بینی سود</v>
      </c>
    </row>
    <row r="65" spans="1:22" x14ac:dyDescent="0.55000000000000004">
      <c r="A65" s="304">
        <v>11449</v>
      </c>
      <c r="B65" s="190">
        <v>235</v>
      </c>
      <c r="C65" s="178">
        <v>62</v>
      </c>
      <c r="D65" s="178" t="s">
        <v>469</v>
      </c>
      <c r="E65" s="334">
        <v>4565024.7193109998</v>
      </c>
      <c r="F65" s="335">
        <v>4.5512029089227637</v>
      </c>
      <c r="G65" s="335">
        <v>50.403205728861785</v>
      </c>
      <c r="H65" s="335">
        <v>43.724067895323245</v>
      </c>
      <c r="I65" s="335">
        <v>8.2940272975390878E-3</v>
      </c>
      <c r="J65" s="335">
        <v>1.3132294395946682</v>
      </c>
      <c r="K65" s="179">
        <f t="shared" si="9"/>
        <v>8.2340229622927027E-3</v>
      </c>
      <c r="L65" s="179">
        <f t="shared" si="10"/>
        <v>9.118933206228845E-2</v>
      </c>
      <c r="M65" s="179">
        <f t="shared" si="11"/>
        <v>7.9105455471804489E-2</v>
      </c>
      <c r="N65" s="179">
        <f t="shared" si="12"/>
        <v>1.5005529875173999E-5</v>
      </c>
      <c r="O65" s="179">
        <f t="shared" si="13"/>
        <v>2.3758908527637306E-3</v>
      </c>
      <c r="P65" s="204">
        <f t="shared" si="14"/>
        <v>99.999999999999986</v>
      </c>
      <c r="Q65" s="235">
        <f>VLOOKUP(B:B,'پیوست 4'!$C$14:$J$177,8,0)</f>
        <v>205735.19887600001</v>
      </c>
      <c r="R65" s="1">
        <f>Q65/E65</f>
        <v>4.5067707520990527E-2</v>
      </c>
      <c r="S65" s="231">
        <f>R65*100</f>
        <v>4.5067707520990528</v>
      </c>
      <c r="T65" s="248">
        <f>S65-F65</f>
        <v>-4.4432156823710933E-2</v>
      </c>
      <c r="U65" s="231" t="str">
        <f>VLOOKUP(D65:D231,پیوست1!$E$5:G238,3,0)</f>
        <v>در اوراق بهادار با درآمد ثابت و با پیش بینی سود</v>
      </c>
    </row>
    <row r="66" spans="1:22" x14ac:dyDescent="0.55000000000000004">
      <c r="A66" s="304">
        <v>11569</v>
      </c>
      <c r="B66" s="190">
        <v>263</v>
      </c>
      <c r="C66" s="180">
        <v>63</v>
      </c>
      <c r="D66" s="180" t="s">
        <v>481</v>
      </c>
      <c r="E66" s="332">
        <v>4810167.4218840003</v>
      </c>
      <c r="F66" s="333">
        <v>4.0020202193938363</v>
      </c>
      <c r="G66" s="333">
        <v>46.837949278715655</v>
      </c>
      <c r="H66" s="333">
        <v>47.230618933287609</v>
      </c>
      <c r="I66" s="333">
        <v>0</v>
      </c>
      <c r="J66" s="333">
        <v>1.929411568602899</v>
      </c>
      <c r="K66" s="179">
        <f t="shared" si="9"/>
        <v>7.6292564407423316E-3</v>
      </c>
      <c r="L66" s="179">
        <f t="shared" si="10"/>
        <v>8.9289585413421066E-2</v>
      </c>
      <c r="M66" s="179">
        <f t="shared" si="11"/>
        <v>9.0038151719185722E-2</v>
      </c>
      <c r="N66" s="179">
        <f t="shared" si="12"/>
        <v>0</v>
      </c>
      <c r="O66" s="179">
        <f t="shared" si="13"/>
        <v>3.6781362486059564E-3</v>
      </c>
      <c r="P66" s="204">
        <f t="shared" si="14"/>
        <v>100</v>
      </c>
      <c r="Q66" s="235">
        <f>VLOOKUP(B:B,'پیوست 4'!$C$14:$J$177,8,0)</f>
        <v>196947.08756000001</v>
      </c>
      <c r="R66" s="1">
        <f>Q66/E66</f>
        <v>4.0943915312382548E-2</v>
      </c>
      <c r="S66" s="231">
        <f>R66*100</f>
        <v>4.0943915312382551</v>
      </c>
      <c r="T66" s="248">
        <f>S66-F66</f>
        <v>9.2371311844418713E-2</v>
      </c>
      <c r="U66" s="231" t="str">
        <f>VLOOKUP(D66:D232,پیوست1!$E$5:G251,3,0)</f>
        <v>در اوراق بهادار با درآمد ثابت و قابل معامله</v>
      </c>
    </row>
    <row r="67" spans="1:22" x14ac:dyDescent="0.55000000000000004">
      <c r="A67" s="304">
        <v>11738</v>
      </c>
      <c r="B67" s="190">
        <v>302</v>
      </c>
      <c r="C67" s="178">
        <v>64</v>
      </c>
      <c r="D67" s="178" t="s">
        <v>656</v>
      </c>
      <c r="E67" s="334">
        <v>1240033.6695379999</v>
      </c>
      <c r="F67" s="335">
        <v>3.9020378699943024</v>
      </c>
      <c r="G67" s="335">
        <v>0</v>
      </c>
      <c r="H67" s="335">
        <v>94.474887650472212</v>
      </c>
      <c r="I67" s="335">
        <v>2.4497305558927366E-3</v>
      </c>
      <c r="J67" s="335">
        <v>1.6206247489775956</v>
      </c>
      <c r="K67" s="179">
        <f t="shared" si="9"/>
        <v>1.9176427339047135E-3</v>
      </c>
      <c r="L67" s="179">
        <f t="shared" si="10"/>
        <v>0</v>
      </c>
      <c r="M67" s="179">
        <f t="shared" si="11"/>
        <v>4.6429349964165451E-2</v>
      </c>
      <c r="N67" s="179">
        <f t="shared" si="12"/>
        <v>1.2039114321919485E-6</v>
      </c>
      <c r="O67" s="179">
        <f t="shared" si="13"/>
        <v>7.9645031078787924E-4</v>
      </c>
      <c r="P67" s="204">
        <f t="shared" si="14"/>
        <v>100</v>
      </c>
      <c r="Q67" s="235"/>
      <c r="T67" s="248"/>
    </row>
    <row r="68" spans="1:22" x14ac:dyDescent="0.55000000000000004">
      <c r="A68" s="304">
        <v>11391</v>
      </c>
      <c r="B68" s="190">
        <v>215</v>
      </c>
      <c r="C68" s="180">
        <v>65</v>
      </c>
      <c r="D68" s="180" t="s">
        <v>459</v>
      </c>
      <c r="E68" s="332">
        <v>357397.58522000001</v>
      </c>
      <c r="F68" s="333">
        <v>3.8476895160914291</v>
      </c>
      <c r="G68" s="333">
        <v>77.824396133119748</v>
      </c>
      <c r="H68" s="333">
        <v>16.606781625688782</v>
      </c>
      <c r="I68" s="333">
        <v>1.4742990835808271E-2</v>
      </c>
      <c r="J68" s="333">
        <v>1.7063897342642389</v>
      </c>
      <c r="K68" s="179">
        <f t="shared" ref="K68:K88" si="21">E68/$E$89*F68</f>
        <v>5.4499733137942637E-4</v>
      </c>
      <c r="L68" s="179">
        <f t="shared" ref="L68:L88" si="22">E68/$E$89*G68</f>
        <v>1.1023261630489044E-2</v>
      </c>
      <c r="M68" s="179">
        <f t="shared" ref="M68:M88" si="23">E68/$E$89*H68</f>
        <v>2.3522302490755899E-3</v>
      </c>
      <c r="N68" s="179">
        <f t="shared" ref="N68:N88" si="24">E68/$E$89*I68</f>
        <v>2.0882377926971797E-6</v>
      </c>
      <c r="O68" s="179">
        <f t="shared" ref="O68:O88" si="25">E68/$E$89*J68</f>
        <v>2.4169773771454185E-4</v>
      </c>
      <c r="P68" s="204">
        <f t="shared" ref="P68:P88" si="26">SUM(F68:J68)</f>
        <v>100.00000000000001</v>
      </c>
      <c r="Q68" s="235">
        <f>VLOOKUP(B:B,'پیوست 4'!$C$14:$J$177,8,0)</f>
        <v>14036.241243</v>
      </c>
      <c r="R68" s="1">
        <f>Q68/E68</f>
        <v>3.9273464129198965E-2</v>
      </c>
      <c r="S68" s="231">
        <f>R68*100</f>
        <v>3.9273464129198965</v>
      </c>
      <c r="T68" s="248">
        <f>S68-F68</f>
        <v>7.9656896828467438E-2</v>
      </c>
      <c r="U68" s="231" t="str">
        <f>VLOOKUP(D68:D233,پیوست1!$E$5:G249,3,0)</f>
        <v>در اوراق بهادار با درآمد ثابت و با پیش بینی سود</v>
      </c>
      <c r="V68" s="231">
        <f>100-P68</f>
        <v>0</v>
      </c>
    </row>
    <row r="69" spans="1:22" x14ac:dyDescent="0.55000000000000004">
      <c r="A69" s="304">
        <v>11551</v>
      </c>
      <c r="B69" s="190">
        <v>262</v>
      </c>
      <c r="C69" s="178">
        <v>66</v>
      </c>
      <c r="D69" s="178" t="s">
        <v>479</v>
      </c>
      <c r="E69" s="334">
        <v>8298668.7766389996</v>
      </c>
      <c r="F69" s="335">
        <v>3.7781544523679416</v>
      </c>
      <c r="G69" s="335">
        <v>53.126566774515837</v>
      </c>
      <c r="H69" s="335">
        <v>38.729155605748979</v>
      </c>
      <c r="I69" s="335">
        <v>9.7590708468506572E-3</v>
      </c>
      <c r="J69" s="335">
        <v>4.3563640965203909</v>
      </c>
      <c r="K69" s="179">
        <f t="shared" si="21"/>
        <v>1.2425986600862419E-2</v>
      </c>
      <c r="L69" s="179">
        <f t="shared" si="22"/>
        <v>0.17472816826644297</v>
      </c>
      <c r="M69" s="179">
        <f t="shared" si="23"/>
        <v>0.12737646771378877</v>
      </c>
      <c r="N69" s="179">
        <f t="shared" si="24"/>
        <v>3.2096645361819539E-5</v>
      </c>
      <c r="O69" s="179">
        <f t="shared" si="25"/>
        <v>1.4327662506733526E-2</v>
      </c>
      <c r="P69" s="204">
        <f t="shared" si="26"/>
        <v>100</v>
      </c>
      <c r="Q69" s="235" t="e">
        <f>VLOOKUP(B:B,'پیوست 4'!$C$14:$J$177,8,0)</f>
        <v>#N/A</v>
      </c>
      <c r="R69" s="1" t="e">
        <f>Q69/E69</f>
        <v>#N/A</v>
      </c>
      <c r="S69" s="231" t="e">
        <f>R69*100</f>
        <v>#N/A</v>
      </c>
      <c r="T69" s="248" t="e">
        <f>S69-F69</f>
        <v>#N/A</v>
      </c>
      <c r="U69" s="231" t="str">
        <f>VLOOKUP(D69:D235,پیوست1!$E$5:G242,3,0)</f>
        <v>در اوراق بهادار با درآمد ثابت و با پیش بینی سود</v>
      </c>
    </row>
    <row r="70" spans="1:22" x14ac:dyDescent="0.55000000000000004">
      <c r="A70" s="304">
        <v>11476</v>
      </c>
      <c r="B70" s="190">
        <v>246</v>
      </c>
      <c r="C70" s="180">
        <v>67</v>
      </c>
      <c r="D70" s="180" t="s">
        <v>472</v>
      </c>
      <c r="E70" s="332">
        <v>297343.93063100002</v>
      </c>
      <c r="F70" s="333">
        <v>3.6741729713453846</v>
      </c>
      <c r="G70" s="333">
        <v>86.82109959669215</v>
      </c>
      <c r="H70" s="333">
        <v>6.889245289859848</v>
      </c>
      <c r="I70" s="333">
        <v>5.0811757342619909E-3</v>
      </c>
      <c r="J70" s="333">
        <v>2.6104009663683501</v>
      </c>
      <c r="K70" s="179">
        <f t="shared" si="21"/>
        <v>4.3297360139797891E-4</v>
      </c>
      <c r="L70" s="179">
        <f t="shared" si="22"/>
        <v>1.0231212428724469E-2</v>
      </c>
      <c r="M70" s="179">
        <f t="shared" si="23"/>
        <v>8.1184564998104506E-4</v>
      </c>
      <c r="N70" s="179">
        <f t="shared" si="24"/>
        <v>5.9877827586158715E-7</v>
      </c>
      <c r="O70" s="179">
        <f t="shared" si="25"/>
        <v>3.0761608566496175E-4</v>
      </c>
      <c r="P70" s="204">
        <f t="shared" si="26"/>
        <v>99.999999999999986</v>
      </c>
      <c r="Q70" s="235">
        <f>VLOOKUP(B:B,'پیوست 4'!$C$14:$J$177,8,0)</f>
        <v>4857.1595459999999</v>
      </c>
      <c r="R70" s="1">
        <f>Q70/E70</f>
        <v>1.6335156179890793E-2</v>
      </c>
      <c r="S70" s="231">
        <f>R70*100</f>
        <v>1.6335156179890793</v>
      </c>
      <c r="T70" s="248">
        <f>S70-F70</f>
        <v>-2.0406573533563055</v>
      </c>
      <c r="U70" s="231" t="str">
        <f>VLOOKUP(D70:D237,پیوست1!$E$5:G233,3,0)</f>
        <v>در اوراق بهادار با درآمد ثابت و با پیش بینی سود</v>
      </c>
    </row>
    <row r="71" spans="1:22" x14ac:dyDescent="0.55000000000000004">
      <c r="A71" s="304">
        <v>11673</v>
      </c>
      <c r="B71" s="190">
        <v>283</v>
      </c>
      <c r="C71" s="178">
        <v>68</v>
      </c>
      <c r="D71" s="178" t="s">
        <v>488</v>
      </c>
      <c r="E71" s="334">
        <v>4908525.0732690003</v>
      </c>
      <c r="F71" s="335">
        <v>3.6234218533326055</v>
      </c>
      <c r="G71" s="335">
        <v>40.99889753609331</v>
      </c>
      <c r="H71" s="335">
        <v>54.812875743642266</v>
      </c>
      <c r="I71" s="335">
        <v>5.9860990394108187E-4</v>
      </c>
      <c r="J71" s="335">
        <v>0.56420625702787941</v>
      </c>
      <c r="K71" s="179">
        <f t="shared" si="21"/>
        <v>7.0487588835087328E-3</v>
      </c>
      <c r="L71" s="179">
        <f t="shared" si="22"/>
        <v>7.9756471898463924E-2</v>
      </c>
      <c r="M71" s="179">
        <f t="shared" si="23"/>
        <v>0.106629247288252</v>
      </c>
      <c r="N71" s="179">
        <f t="shared" si="24"/>
        <v>1.164495068185397E-6</v>
      </c>
      <c r="O71" s="179">
        <f t="shared" si="25"/>
        <v>1.0975685491046851E-3</v>
      </c>
      <c r="P71" s="204">
        <f t="shared" si="26"/>
        <v>100.00000000000001</v>
      </c>
      <c r="Q71" s="235"/>
      <c r="R71" s="1">
        <f>Q71/E71</f>
        <v>0</v>
      </c>
      <c r="S71" s="231">
        <f>R71*100</f>
        <v>0</v>
      </c>
      <c r="T71" s="248">
        <f>S71-F71</f>
        <v>-3.6234218533326055</v>
      </c>
      <c r="U71" s="231" t="str">
        <f>VLOOKUP(D71:D237,پیوست1!$E$5:G233,3,0)</f>
        <v>در اوراق بهادار با درآمد ثابت و قابل معامله</v>
      </c>
      <c r="V71" s="231">
        <f>100-P71</f>
        <v>0</v>
      </c>
    </row>
    <row r="72" spans="1:22" x14ac:dyDescent="0.55000000000000004">
      <c r="A72" s="304">
        <v>11168</v>
      </c>
      <c r="B72" s="190">
        <v>139</v>
      </c>
      <c r="C72" s="180">
        <v>69</v>
      </c>
      <c r="D72" s="180" t="s">
        <v>441</v>
      </c>
      <c r="E72" s="332">
        <v>10431594.707575999</v>
      </c>
      <c r="F72" s="333">
        <v>3.5302226067736844</v>
      </c>
      <c r="G72" s="333">
        <v>53.458152763739044</v>
      </c>
      <c r="H72" s="333">
        <v>36.822230161291941</v>
      </c>
      <c r="I72" s="333">
        <v>5.0341520101549362</v>
      </c>
      <c r="J72" s="333">
        <v>1.1552424580403939</v>
      </c>
      <c r="K72" s="179">
        <f t="shared" si="21"/>
        <v>1.4594712321667209E-2</v>
      </c>
      <c r="L72" s="179">
        <f t="shared" si="22"/>
        <v>0.22100769490781513</v>
      </c>
      <c r="M72" s="179">
        <f t="shared" si="23"/>
        <v>0.15223115256672701</v>
      </c>
      <c r="N72" s="179">
        <f t="shared" si="24"/>
        <v>2.0812285386983289E-2</v>
      </c>
      <c r="O72" s="179">
        <f t="shared" si="25"/>
        <v>4.7760249748908089E-3</v>
      </c>
      <c r="P72" s="204">
        <f t="shared" si="26"/>
        <v>100</v>
      </c>
      <c r="Q72" s="235">
        <f>VLOOKUP(B:B,'پیوست 4'!$C$14:$J$177,8,0)</f>
        <v>355218.29992600001</v>
      </c>
      <c r="R72" s="1">
        <f>Q72/E72</f>
        <v>3.4052156921704491E-2</v>
      </c>
      <c r="S72" s="231">
        <f>R72*100</f>
        <v>3.4052156921704491</v>
      </c>
      <c r="T72" s="248">
        <f>S72-F72</f>
        <v>-0.12500691460323532</v>
      </c>
      <c r="U72" s="231" t="str">
        <f>VLOOKUP(D72:D240,پیوست1!$E$5:G187,3,0)</f>
        <v>در اوراق بهادار با درآمد ثابت و با پیش بینی سود</v>
      </c>
    </row>
    <row r="73" spans="1:22" x14ac:dyDescent="0.55000000000000004">
      <c r="A73" s="304">
        <v>11692</v>
      </c>
      <c r="B73" s="190">
        <v>300</v>
      </c>
      <c r="C73" s="178">
        <v>70</v>
      </c>
      <c r="D73" s="178" t="s">
        <v>587</v>
      </c>
      <c r="E73" s="334">
        <v>986788.19967300002</v>
      </c>
      <c r="F73" s="335">
        <v>3.4208205106768359</v>
      </c>
      <c r="G73" s="335">
        <v>25.534088280885911</v>
      </c>
      <c r="H73" s="335">
        <v>66.436244997582619</v>
      </c>
      <c r="I73" s="335">
        <v>0</v>
      </c>
      <c r="J73" s="335">
        <v>4.6088462108546349</v>
      </c>
      <c r="K73" s="179">
        <f t="shared" si="21"/>
        <v>1.3378178207938023E-3</v>
      </c>
      <c r="L73" s="179">
        <f t="shared" si="22"/>
        <v>9.9858961419558787E-3</v>
      </c>
      <c r="M73" s="179">
        <f t="shared" si="23"/>
        <v>2.5981951472456417E-2</v>
      </c>
      <c r="N73" s="179">
        <f t="shared" si="24"/>
        <v>0</v>
      </c>
      <c r="O73" s="179">
        <f t="shared" si="25"/>
        <v>1.8024320700063183E-3</v>
      </c>
      <c r="P73" s="204">
        <f t="shared" si="26"/>
        <v>100</v>
      </c>
      <c r="Q73" s="235"/>
      <c r="T73" s="248"/>
      <c r="V73" s="231">
        <f>100-P73</f>
        <v>0</v>
      </c>
    </row>
    <row r="74" spans="1:22" x14ac:dyDescent="0.55000000000000004">
      <c r="A74" s="304">
        <v>11148</v>
      </c>
      <c r="B74" s="190">
        <v>131</v>
      </c>
      <c r="C74" s="180">
        <v>71</v>
      </c>
      <c r="D74" s="180" t="s">
        <v>438</v>
      </c>
      <c r="E74" s="332">
        <v>929303.44301799999</v>
      </c>
      <c r="F74" s="333">
        <v>2.755398104223667</v>
      </c>
      <c r="G74" s="333">
        <v>57.943061430295451</v>
      </c>
      <c r="H74" s="333">
        <v>36.195288391874364</v>
      </c>
      <c r="I74" s="333">
        <v>1.2305910443023058</v>
      </c>
      <c r="J74" s="333">
        <v>1.8756610293042126</v>
      </c>
      <c r="K74" s="179">
        <f t="shared" si="21"/>
        <v>1.0148097785084085E-3</v>
      </c>
      <c r="L74" s="179">
        <f t="shared" si="22"/>
        <v>2.1340359219251356E-2</v>
      </c>
      <c r="M74" s="179">
        <f t="shared" si="23"/>
        <v>1.3330680796978717E-2</v>
      </c>
      <c r="N74" s="179">
        <f t="shared" si="24"/>
        <v>4.5322518847225085E-4</v>
      </c>
      <c r="O74" s="179">
        <f t="shared" si="25"/>
        <v>6.9080368124930364E-4</v>
      </c>
      <c r="P74" s="204">
        <f t="shared" si="26"/>
        <v>99.999999999999986</v>
      </c>
      <c r="Q74" s="235" t="e">
        <f>VLOOKUP(B:B,'پیوست 4'!$C$14:$J$177,8,0)</f>
        <v>#N/A</v>
      </c>
      <c r="R74" s="1" t="e">
        <f t="shared" ref="R74:R80" si="27">Q74/E74</f>
        <v>#N/A</v>
      </c>
      <c r="S74" s="231" t="e">
        <f t="shared" ref="S74:S80" si="28">R74*100</f>
        <v>#N/A</v>
      </c>
      <c r="T74" s="248" t="e">
        <f t="shared" ref="T74:T80" si="29">S74-F74</f>
        <v>#N/A</v>
      </c>
      <c r="U74" s="231" t="str">
        <f>VLOOKUP(D74:D297,پیوست1!$E$5:G329,3,0)</f>
        <v>در اوارق بهادار با درآمد ثابت</v>
      </c>
    </row>
    <row r="75" spans="1:22" x14ac:dyDescent="0.55000000000000004">
      <c r="A75" s="304">
        <v>10920</v>
      </c>
      <c r="B75" s="190">
        <v>106</v>
      </c>
      <c r="C75" s="178">
        <v>72</v>
      </c>
      <c r="D75" s="178" t="s">
        <v>426</v>
      </c>
      <c r="E75" s="334">
        <v>1606047.3245099999</v>
      </c>
      <c r="F75" s="335">
        <v>2.4589472500709402</v>
      </c>
      <c r="G75" s="335">
        <v>88.845056158793128</v>
      </c>
      <c r="H75" s="335">
        <v>6.3122437717056004</v>
      </c>
      <c r="I75" s="335">
        <v>0.35990852665534473</v>
      </c>
      <c r="J75" s="335">
        <v>2.0238442927749927</v>
      </c>
      <c r="K75" s="179">
        <f t="shared" si="21"/>
        <v>1.5651295546421169E-3</v>
      </c>
      <c r="L75" s="179">
        <f t="shared" si="22"/>
        <v>5.6550226188851374E-2</v>
      </c>
      <c r="M75" s="179">
        <f t="shared" si="23"/>
        <v>4.0177678813228066E-3</v>
      </c>
      <c r="N75" s="179">
        <f t="shared" si="24"/>
        <v>2.2908318672542851E-4</v>
      </c>
      <c r="O75" s="179">
        <f t="shared" si="25"/>
        <v>1.2881848183300924E-3</v>
      </c>
      <c r="P75" s="204">
        <f t="shared" si="26"/>
        <v>100</v>
      </c>
      <c r="Q75" s="235">
        <f>VLOOKUP(B:B,'پیوست 4'!$C$14:$J$177,8,0)</f>
        <v>39538.349616</v>
      </c>
      <c r="R75" s="1">
        <f t="shared" si="27"/>
        <v>2.4618421271031365E-2</v>
      </c>
      <c r="S75" s="231">
        <f t="shared" si="28"/>
        <v>2.4618421271031368</v>
      </c>
      <c r="T75" s="248">
        <f t="shared" si="29"/>
        <v>2.8948770321965966E-3</v>
      </c>
      <c r="U75" s="231" t="str">
        <f>VLOOKUP(D75:D240,پیوست1!$E$5:G198,3,0)</f>
        <v>در اوراق بهادار با درآمد ثابت و قابل معامله</v>
      </c>
      <c r="V75" s="231">
        <f>100-P75</f>
        <v>0</v>
      </c>
    </row>
    <row r="76" spans="1:22" x14ac:dyDescent="0.55000000000000004">
      <c r="A76" s="304">
        <v>11499</v>
      </c>
      <c r="B76" s="190">
        <v>249</v>
      </c>
      <c r="C76" s="180">
        <v>73</v>
      </c>
      <c r="D76" s="180" t="s">
        <v>474</v>
      </c>
      <c r="E76" s="332">
        <v>2970907.4172</v>
      </c>
      <c r="F76" s="333">
        <v>2.3686320409372019</v>
      </c>
      <c r="G76" s="333">
        <v>29.078504258739695</v>
      </c>
      <c r="H76" s="333">
        <v>67.076970897186399</v>
      </c>
      <c r="I76" s="333">
        <v>0.67020657902994785</v>
      </c>
      <c r="J76" s="333">
        <v>0.80568622410674817</v>
      </c>
      <c r="K76" s="179">
        <f t="shared" si="21"/>
        <v>2.7888776359347844E-3</v>
      </c>
      <c r="L76" s="179">
        <f t="shared" si="22"/>
        <v>3.4237648065229213E-2</v>
      </c>
      <c r="M76" s="179">
        <f t="shared" si="23"/>
        <v>7.8977849150175874E-2</v>
      </c>
      <c r="N76" s="179">
        <f t="shared" si="24"/>
        <v>7.8911545035649337E-4</v>
      </c>
      <c r="O76" s="179">
        <f t="shared" si="25"/>
        <v>9.4863205983779177E-4</v>
      </c>
      <c r="P76" s="204">
        <f t="shared" si="26"/>
        <v>100</v>
      </c>
      <c r="Q76" s="235">
        <f>VLOOKUP(B:B,'پیوست 4'!$C$14:$J$177,8,0)</f>
        <v>73157.553553000005</v>
      </c>
      <c r="R76" s="1">
        <f t="shared" si="27"/>
        <v>2.4624649401545143E-2</v>
      </c>
      <c r="S76" s="231">
        <f t="shared" si="28"/>
        <v>2.4624649401545144</v>
      </c>
      <c r="T76" s="248">
        <f t="shared" si="29"/>
        <v>9.3832899217312526E-2</v>
      </c>
      <c r="U76" s="231" t="str">
        <f>VLOOKUP(D76:D243,پیوست1!$E$5:G214,3,0)</f>
        <v>در اوراق بهادار با درامد ثابت و با پیش بینی سود و قابل معامله</v>
      </c>
    </row>
    <row r="77" spans="1:22" x14ac:dyDescent="0.55000000000000004">
      <c r="A77" s="304">
        <v>11409</v>
      </c>
      <c r="B77" s="190">
        <v>219</v>
      </c>
      <c r="C77" s="178">
        <v>74</v>
      </c>
      <c r="D77" s="178" t="s">
        <v>462</v>
      </c>
      <c r="E77" s="334">
        <v>13346836.635225</v>
      </c>
      <c r="F77" s="335">
        <v>2.3302656672345785</v>
      </c>
      <c r="G77" s="335">
        <v>19.020900749308211</v>
      </c>
      <c r="H77" s="335">
        <v>77.210262320142391</v>
      </c>
      <c r="I77" s="335">
        <v>3.4740146147391643E-4</v>
      </c>
      <c r="J77" s="335">
        <v>1.4382238618533472</v>
      </c>
      <c r="K77" s="179">
        <f t="shared" si="21"/>
        <v>1.232612373972995E-2</v>
      </c>
      <c r="L77" s="179">
        <f t="shared" si="22"/>
        <v>0.10061255228264648</v>
      </c>
      <c r="M77" s="179">
        <f t="shared" si="23"/>
        <v>0.40840976233602971</v>
      </c>
      <c r="N77" s="179">
        <f t="shared" si="24"/>
        <v>1.8376073860163248E-6</v>
      </c>
      <c r="O77" s="179">
        <f t="shared" si="25"/>
        <v>7.6075983678182265E-3</v>
      </c>
      <c r="P77" s="204">
        <f t="shared" si="26"/>
        <v>99.999999999999986</v>
      </c>
      <c r="Q77" s="235">
        <f>VLOOKUP(B:B,'پیوست 4'!$C$14:$J$177,8,0)</f>
        <v>132426.92948600001</v>
      </c>
      <c r="R77" s="1">
        <f t="shared" si="27"/>
        <v>9.9219712584552484E-3</v>
      </c>
      <c r="S77" s="231">
        <f t="shared" si="28"/>
        <v>0.99219712584552489</v>
      </c>
      <c r="T77" s="248">
        <f t="shared" si="29"/>
        <v>-1.3380685413890536</v>
      </c>
      <c r="U77" s="231" t="str">
        <f>VLOOKUP(D77:D242,پیوست1!$E$5:G254,3,0)</f>
        <v>در اوراق بهادار با درآمد ثابت و قابل معامله</v>
      </c>
    </row>
    <row r="78" spans="1:22" x14ac:dyDescent="0.55000000000000004">
      <c r="A78" s="304">
        <v>11588</v>
      </c>
      <c r="B78" s="190">
        <v>253</v>
      </c>
      <c r="C78" s="180">
        <v>75</v>
      </c>
      <c r="D78" s="180" t="s">
        <v>482</v>
      </c>
      <c r="E78" s="332">
        <v>21098913.791457001</v>
      </c>
      <c r="F78" s="333">
        <v>2.2510646368755274</v>
      </c>
      <c r="G78" s="333">
        <v>54.554191701505388</v>
      </c>
      <c r="H78" s="333">
        <v>41.264113548737086</v>
      </c>
      <c r="I78" s="333">
        <v>0</v>
      </c>
      <c r="J78" s="333">
        <v>1.9306301128819994</v>
      </c>
      <c r="K78" s="179">
        <f t="shared" si="21"/>
        <v>1.8823085069656083E-2</v>
      </c>
      <c r="L78" s="179">
        <f t="shared" si="22"/>
        <v>0.45617445829057424</v>
      </c>
      <c r="M78" s="179">
        <f t="shared" si="23"/>
        <v>0.34504469881855948</v>
      </c>
      <c r="N78" s="179">
        <f t="shared" si="24"/>
        <v>0</v>
      </c>
      <c r="O78" s="179">
        <f t="shared" si="25"/>
        <v>1.6143656764675586E-2</v>
      </c>
      <c r="P78" s="204">
        <f t="shared" si="26"/>
        <v>100</v>
      </c>
      <c r="Q78" s="235">
        <f>VLOOKUP(B:B,'پیوست 4'!$C$14:$J$177,8,0)</f>
        <v>475318.40607099998</v>
      </c>
      <c r="R78" s="1">
        <f t="shared" si="27"/>
        <v>2.2528098402082551E-2</v>
      </c>
      <c r="S78" s="231">
        <f t="shared" si="28"/>
        <v>2.252809840208255</v>
      </c>
      <c r="T78" s="248">
        <f t="shared" si="29"/>
        <v>1.7452033327276517E-3</v>
      </c>
      <c r="U78" s="231" t="str">
        <f>VLOOKUP(D78:D244,پیوست1!$E$5:G257,3,0)</f>
        <v>در اوراق بهادار با درآمد ثابت و قابل معامله</v>
      </c>
    </row>
    <row r="79" spans="1:22" x14ac:dyDescent="0.55000000000000004">
      <c r="A79" s="304">
        <v>11518</v>
      </c>
      <c r="B79" s="190">
        <v>259</v>
      </c>
      <c r="C79" s="178">
        <v>76</v>
      </c>
      <c r="D79" s="178" t="s">
        <v>478</v>
      </c>
      <c r="E79" s="334">
        <v>1960843.9479789999</v>
      </c>
      <c r="F79" s="335">
        <v>1.9716552963986012</v>
      </c>
      <c r="G79" s="335">
        <v>97.22075413815088</v>
      </c>
      <c r="H79" s="335">
        <v>5.832370709753597E-3</v>
      </c>
      <c r="I79" s="335">
        <v>3.359599086338215E-2</v>
      </c>
      <c r="J79" s="335">
        <v>0.76816220387738721</v>
      </c>
      <c r="K79" s="179">
        <f t="shared" si="21"/>
        <v>1.5322046066270454E-3</v>
      </c>
      <c r="L79" s="179">
        <f t="shared" si="22"/>
        <v>7.5551790225361556E-2</v>
      </c>
      <c r="M79" s="179">
        <f t="shared" si="23"/>
        <v>4.5324277957532394E-6</v>
      </c>
      <c r="N79" s="179">
        <f t="shared" si="24"/>
        <v>2.6107977423386076E-5</v>
      </c>
      <c r="O79" s="179">
        <f t="shared" si="25"/>
        <v>5.969510337671981E-4</v>
      </c>
      <c r="P79" s="204">
        <f t="shared" si="26"/>
        <v>99.999999999999986</v>
      </c>
      <c r="Q79" s="235">
        <f>VLOOKUP(B:B,'پیوست 4'!$C$14:$J$177,8,0)</f>
        <v>10716.511806</v>
      </c>
      <c r="R79" s="1">
        <f t="shared" si="27"/>
        <v>5.4652548037008664E-3</v>
      </c>
      <c r="S79" s="231">
        <f t="shared" si="28"/>
        <v>0.54652548037008664</v>
      </c>
      <c r="T79" s="248">
        <f t="shared" si="29"/>
        <v>-1.4251298160285146</v>
      </c>
      <c r="U79" s="231" t="str">
        <f>VLOOKUP(D79:D245,پیوست1!$E$5:G252,3,0)</f>
        <v>در اوراق بهادار با درآمد ثابت و قابل معامله</v>
      </c>
    </row>
    <row r="80" spans="1:22" x14ac:dyDescent="0.55000000000000004">
      <c r="A80" s="304">
        <v>11315</v>
      </c>
      <c r="B80" s="190">
        <v>191</v>
      </c>
      <c r="C80" s="180">
        <v>77</v>
      </c>
      <c r="D80" s="180" t="s">
        <v>449</v>
      </c>
      <c r="E80" s="332">
        <v>62863103.449003004</v>
      </c>
      <c r="F80" s="333">
        <v>1.9697588360857994</v>
      </c>
      <c r="G80" s="333">
        <v>41.678092574104411</v>
      </c>
      <c r="H80" s="333">
        <v>54.958661937082184</v>
      </c>
      <c r="I80" s="333">
        <v>8.7020410655814001E-6</v>
      </c>
      <c r="J80" s="333">
        <v>1.3934779506865322</v>
      </c>
      <c r="K80" s="179">
        <f t="shared" si="21"/>
        <v>4.9074017885441294E-2</v>
      </c>
      <c r="L80" s="179">
        <f t="shared" si="22"/>
        <v>1.0383562814608374</v>
      </c>
      <c r="M80" s="179">
        <f t="shared" si="23"/>
        <v>1.3692246530137224</v>
      </c>
      <c r="N80" s="179">
        <f t="shared" si="24"/>
        <v>2.1680020470972259E-7</v>
      </c>
      <c r="O80" s="179">
        <f t="shared" si="25"/>
        <v>3.471671791601004E-2</v>
      </c>
      <c r="P80" s="204">
        <f t="shared" si="26"/>
        <v>100</v>
      </c>
      <c r="Q80" s="235">
        <f>VLOOKUP(B:B,'پیوست 4'!$C$14:$J$177,8,0)</f>
        <v>1239895.3286900001</v>
      </c>
      <c r="R80" s="1">
        <f t="shared" si="27"/>
        <v>1.9723737147273542E-2</v>
      </c>
      <c r="S80" s="231">
        <f t="shared" si="28"/>
        <v>1.9723737147273541</v>
      </c>
      <c r="T80" s="248">
        <f t="shared" si="29"/>
        <v>2.6148786415547409E-3</v>
      </c>
      <c r="U80" s="231" t="str">
        <f>VLOOKUP(D80:D246,پیوست1!$E$5:G230,3,0)</f>
        <v>در اوراق بهادار با درآمد ثابت نوع دوم و قابل معامله</v>
      </c>
    </row>
    <row r="81" spans="1:22" x14ac:dyDescent="0.55000000000000004">
      <c r="A81" s="304">
        <v>11741</v>
      </c>
      <c r="B81" s="190">
        <v>303</v>
      </c>
      <c r="C81" s="178">
        <v>78</v>
      </c>
      <c r="D81" s="178" t="s">
        <v>646</v>
      </c>
      <c r="E81" s="334">
        <v>628069.77110699995</v>
      </c>
      <c r="F81" s="335">
        <v>1.89</v>
      </c>
      <c r="G81" s="335">
        <v>11.75</v>
      </c>
      <c r="H81" s="335">
        <v>86.27</v>
      </c>
      <c r="I81" s="335">
        <v>0</v>
      </c>
      <c r="J81" s="335">
        <v>0.09</v>
      </c>
      <c r="K81" s="179">
        <f t="shared" si="21"/>
        <v>4.7044887838244799E-4</v>
      </c>
      <c r="L81" s="179">
        <f t="shared" si="22"/>
        <v>2.9247483179861188E-3</v>
      </c>
      <c r="M81" s="179">
        <f t="shared" si="23"/>
        <v>2.1473875522779781E-2</v>
      </c>
      <c r="N81" s="179">
        <f t="shared" si="24"/>
        <v>0</v>
      </c>
      <c r="O81" s="179">
        <f t="shared" si="25"/>
        <v>2.2402327542021334E-5</v>
      </c>
      <c r="P81" s="204">
        <f t="shared" si="26"/>
        <v>100</v>
      </c>
      <c r="Q81" s="235"/>
      <c r="T81" s="248"/>
    </row>
    <row r="82" spans="1:22" x14ac:dyDescent="0.55000000000000004">
      <c r="A82" s="304">
        <v>11277</v>
      </c>
      <c r="B82" s="190">
        <v>172</v>
      </c>
      <c r="C82" s="180">
        <v>79</v>
      </c>
      <c r="D82" s="180" t="s">
        <v>445</v>
      </c>
      <c r="E82" s="332">
        <v>121688556.023526</v>
      </c>
      <c r="F82" s="333">
        <v>1.48</v>
      </c>
      <c r="G82" s="333">
        <v>76.03</v>
      </c>
      <c r="H82" s="333">
        <v>0</v>
      </c>
      <c r="I82" s="333">
        <v>22.42</v>
      </c>
      <c r="J82" s="333">
        <v>7.0000000000000007E-2</v>
      </c>
      <c r="K82" s="179">
        <f t="shared" si="21"/>
        <v>7.1376326909909457E-2</v>
      </c>
      <c r="L82" s="179">
        <f t="shared" si="22"/>
        <v>3.666717658757038</v>
      </c>
      <c r="M82" s="179">
        <f t="shared" si="23"/>
        <v>0</v>
      </c>
      <c r="N82" s="179">
        <f t="shared" si="24"/>
        <v>1.0812548981893042</v>
      </c>
      <c r="O82" s="179">
        <f t="shared" si="25"/>
        <v>3.3759073538470693E-3</v>
      </c>
      <c r="P82" s="204">
        <f t="shared" si="26"/>
        <v>100</v>
      </c>
      <c r="Q82" s="235">
        <f>VLOOKUP(B:B,'پیوست 4'!$C$14:$J$177,8,0)</f>
        <v>1900564.235266</v>
      </c>
      <c r="R82" s="1">
        <f t="shared" ref="R82:R87" si="30">Q82/E82</f>
        <v>1.5618265984671267E-2</v>
      </c>
      <c r="S82" s="231">
        <f t="shared" ref="S82:S87" si="31">R82*100</f>
        <v>1.5618265984671267</v>
      </c>
      <c r="T82" s="248">
        <f t="shared" ref="T82:T87" si="32">S82-F82</f>
        <v>8.1826598467126699E-2</v>
      </c>
      <c r="U82" s="231" t="str">
        <f>VLOOKUP(D82:D247,پیوست1!$E$5:G227,3,0)</f>
        <v>در اوارق بهادار با درآمد ثابت</v>
      </c>
    </row>
    <row r="83" spans="1:22" x14ac:dyDescent="0.55000000000000004">
      <c r="A83" s="304">
        <v>11459</v>
      </c>
      <c r="B83" s="190">
        <v>241</v>
      </c>
      <c r="C83" s="178">
        <v>80</v>
      </c>
      <c r="D83" s="178" t="s">
        <v>470</v>
      </c>
      <c r="E83" s="334">
        <v>20195997.062463</v>
      </c>
      <c r="F83" s="335">
        <v>1.4358966184701256</v>
      </c>
      <c r="G83" s="335">
        <v>24.11826304671823</v>
      </c>
      <c r="H83" s="335">
        <v>73.301513206923786</v>
      </c>
      <c r="I83" s="335">
        <v>3.5072413087232395E-4</v>
      </c>
      <c r="J83" s="335">
        <v>1.143976403756982</v>
      </c>
      <c r="K83" s="179">
        <f t="shared" si="21"/>
        <v>1.1492941959796757E-2</v>
      </c>
      <c r="L83" s="179">
        <f t="shared" si="22"/>
        <v>0.19304300449037556</v>
      </c>
      <c r="M83" s="179">
        <f t="shared" si="23"/>
        <v>0.58670660966528221</v>
      </c>
      <c r="N83" s="179">
        <f t="shared" si="24"/>
        <v>2.8072021538085718E-6</v>
      </c>
      <c r="O83" s="179">
        <f t="shared" si="25"/>
        <v>9.1564073921729609E-3</v>
      </c>
      <c r="P83" s="204">
        <f t="shared" si="26"/>
        <v>99.999999999999986</v>
      </c>
      <c r="Q83" s="235">
        <f>VLOOKUP(B:B,'پیوست 4'!$C$14:$J$177,8,0)</f>
        <v>5439.486825</v>
      </c>
      <c r="R83" s="1">
        <f t="shared" si="30"/>
        <v>2.6933489880081354E-4</v>
      </c>
      <c r="S83" s="231">
        <f t="shared" si="31"/>
        <v>2.6933489880081353E-2</v>
      </c>
      <c r="T83" s="248">
        <f t="shared" si="32"/>
        <v>-1.4089631285900444</v>
      </c>
      <c r="U83" s="231" t="str">
        <f>VLOOKUP(D83:D248,پیوست1!$E$5:G190,3,0)</f>
        <v>در اوراق بهادار با درآمد ثابت و قابل معامله</v>
      </c>
    </row>
    <row r="84" spans="1:22" x14ac:dyDescent="0.55000000000000004">
      <c r="A84" s="304">
        <v>11421</v>
      </c>
      <c r="B84" s="190">
        <v>225</v>
      </c>
      <c r="C84" s="180">
        <v>81</v>
      </c>
      <c r="D84" s="180" t="s">
        <v>465</v>
      </c>
      <c r="E84" s="332">
        <v>1988847.9183199999</v>
      </c>
      <c r="F84" s="333">
        <v>0.85952191399583955</v>
      </c>
      <c r="G84" s="333">
        <v>39.256102247613349</v>
      </c>
      <c r="H84" s="333">
        <v>57.425849534572791</v>
      </c>
      <c r="I84" s="333">
        <v>3.4660813177944595E-2</v>
      </c>
      <c r="J84" s="333">
        <v>2.4238654906400758</v>
      </c>
      <c r="K84" s="179">
        <f t="shared" si="21"/>
        <v>6.7748747516226311E-4</v>
      </c>
      <c r="L84" s="179">
        <f t="shared" si="22"/>
        <v>3.0942221673915277E-2</v>
      </c>
      <c r="M84" s="179">
        <f t="shared" si="23"/>
        <v>4.5263876553604726E-2</v>
      </c>
      <c r="N84" s="179">
        <f t="shared" si="24"/>
        <v>2.7320149055688002E-5</v>
      </c>
      <c r="O84" s="179">
        <f t="shared" si="25"/>
        <v>1.910525473111595E-3</v>
      </c>
      <c r="P84" s="204">
        <f t="shared" si="26"/>
        <v>100.00000000000001</v>
      </c>
      <c r="Q84" s="235">
        <f>VLOOKUP(B:B,'پیوست 4'!$C$14:$J$177,8,0)</f>
        <v>18191.115000000002</v>
      </c>
      <c r="R84" s="1">
        <f t="shared" si="30"/>
        <v>9.1465590870146683E-3</v>
      </c>
      <c r="S84" s="231">
        <f t="shared" si="31"/>
        <v>0.91465590870146685</v>
      </c>
      <c r="T84" s="248">
        <f t="shared" si="32"/>
        <v>5.5133994705627298E-2</v>
      </c>
      <c r="U84" s="231" t="str">
        <f>VLOOKUP(D84:D249,پیوست1!$E$5:G202,3,0)</f>
        <v>در اوراق بهادار با درآمد ثابت</v>
      </c>
      <c r="V84" s="231">
        <f>100-P84</f>
        <v>0</v>
      </c>
    </row>
    <row r="85" spans="1:22" x14ac:dyDescent="0.55000000000000004">
      <c r="A85" s="304">
        <v>11562</v>
      </c>
      <c r="B85" s="190">
        <v>261</v>
      </c>
      <c r="C85" s="178">
        <v>82</v>
      </c>
      <c r="D85" s="178" t="s">
        <v>480</v>
      </c>
      <c r="E85" s="334">
        <v>2952019.1</v>
      </c>
      <c r="F85" s="335">
        <v>0.76778425436469266</v>
      </c>
      <c r="G85" s="335">
        <v>76.226023959644621</v>
      </c>
      <c r="H85" s="335">
        <v>1.4308307694545637E-2</v>
      </c>
      <c r="I85" s="335">
        <v>21.365574855767818</v>
      </c>
      <c r="J85" s="335">
        <v>1.6263086225283274</v>
      </c>
      <c r="K85" s="179">
        <f t="shared" si="21"/>
        <v>8.9825802612855774E-4</v>
      </c>
      <c r="L85" s="179">
        <f t="shared" si="22"/>
        <v>8.9179528536014241E-2</v>
      </c>
      <c r="M85" s="179">
        <f t="shared" si="23"/>
        <v>1.67397965689952E-5</v>
      </c>
      <c r="N85" s="179">
        <f t="shared" si="24"/>
        <v>2.4996343683713996E-2</v>
      </c>
      <c r="O85" s="179">
        <f t="shared" si="25"/>
        <v>1.902676129190658E-3</v>
      </c>
      <c r="P85" s="204">
        <f t="shared" si="26"/>
        <v>100.00000000000001</v>
      </c>
      <c r="Q85" s="235">
        <f>VLOOKUP(B:B,'پیوست 4'!$C$14:$J$177,8,0)</f>
        <v>25489.207392</v>
      </c>
      <c r="R85" s="1">
        <f t="shared" si="30"/>
        <v>8.6344994827438609E-3</v>
      </c>
      <c r="S85" s="231">
        <f t="shared" si="31"/>
        <v>0.86344994827438604</v>
      </c>
      <c r="T85" s="248">
        <f t="shared" si="32"/>
        <v>9.5665693909693372E-2</v>
      </c>
      <c r="U85" s="231" t="str">
        <f>VLOOKUP(D85:D251,پیوست1!$E$5:G243,3,0)</f>
        <v>در اوراق بهادار با درآمد ثابت</v>
      </c>
    </row>
    <row r="86" spans="1:22" x14ac:dyDescent="0.55000000000000004">
      <c r="A86" s="304">
        <v>11665</v>
      </c>
      <c r="B86" s="190">
        <v>280</v>
      </c>
      <c r="C86" s="180">
        <v>83</v>
      </c>
      <c r="D86" s="180" t="s">
        <v>653</v>
      </c>
      <c r="E86" s="332">
        <v>935293.13253599999</v>
      </c>
      <c r="F86" s="333">
        <v>0.75497954533393419</v>
      </c>
      <c r="G86" s="333">
        <v>47.96876353177889</v>
      </c>
      <c r="H86" s="333">
        <v>48.405980196915209</v>
      </c>
      <c r="I86" s="333">
        <v>1.3428753527697705</v>
      </c>
      <c r="J86" s="333">
        <v>1.5274013732021909</v>
      </c>
      <c r="K86" s="179">
        <f t="shared" si="21"/>
        <v>2.7985023301233886E-4</v>
      </c>
      <c r="L86" s="179">
        <f t="shared" si="22"/>
        <v>1.7780706423966119E-2</v>
      </c>
      <c r="M86" s="179">
        <f t="shared" si="23"/>
        <v>1.7942770663151777E-2</v>
      </c>
      <c r="N86" s="179">
        <f t="shared" si="24"/>
        <v>4.9776710203840765E-4</v>
      </c>
      <c r="O86" s="179">
        <f t="shared" si="25"/>
        <v>5.6616584228773683E-4</v>
      </c>
      <c r="P86" s="204">
        <f t="shared" si="26"/>
        <v>100</v>
      </c>
      <c r="Q86" s="235"/>
      <c r="R86" s="1">
        <f t="shared" si="30"/>
        <v>0</v>
      </c>
      <c r="S86" s="231">
        <f t="shared" si="31"/>
        <v>0</v>
      </c>
      <c r="T86" s="248">
        <f t="shared" si="32"/>
        <v>-0.75497954533393419</v>
      </c>
      <c r="U86" s="231" t="str">
        <f>VLOOKUP(D86:D252,پیوست1!$E$5:G232,3,0)</f>
        <v>در اوراق بهادار با درآمد ثابت</v>
      </c>
    </row>
    <row r="87" spans="1:22" x14ac:dyDescent="0.55000000000000004">
      <c r="A87" s="304">
        <v>11323</v>
      </c>
      <c r="B87" s="190">
        <v>197</v>
      </c>
      <c r="C87" s="178">
        <v>84</v>
      </c>
      <c r="D87" s="178" t="s">
        <v>452</v>
      </c>
      <c r="E87" s="334">
        <v>2275550.1309790001</v>
      </c>
      <c r="F87" s="335">
        <v>0.48738227667668022</v>
      </c>
      <c r="G87" s="335">
        <v>80.337450426217544</v>
      </c>
      <c r="H87" s="335">
        <v>17.604030426564517</v>
      </c>
      <c r="I87" s="335">
        <v>1.3130829985082931E-3</v>
      </c>
      <c r="J87" s="335">
        <v>1.5698237875427501</v>
      </c>
      <c r="K87" s="179">
        <f t="shared" si="21"/>
        <v>4.3954048370428765E-4</v>
      </c>
      <c r="L87" s="179">
        <f t="shared" si="22"/>
        <v>7.2451468815584119E-2</v>
      </c>
      <c r="M87" s="179">
        <f t="shared" si="23"/>
        <v>1.5876006205228083E-2</v>
      </c>
      <c r="N87" s="179">
        <f t="shared" si="24"/>
        <v>1.184189831939834E-6</v>
      </c>
      <c r="O87" s="179">
        <f t="shared" si="25"/>
        <v>1.4157287614394941E-3</v>
      </c>
      <c r="P87" s="204">
        <f t="shared" si="26"/>
        <v>100</v>
      </c>
      <c r="Q87" s="235">
        <f>VLOOKUP(B:B,'پیوست 4'!$C$14:$J$177,8,0)</f>
        <v>11138.931918</v>
      </c>
      <c r="R87" s="1">
        <f t="shared" si="30"/>
        <v>4.895050109578445E-3</v>
      </c>
      <c r="S87" s="231">
        <f t="shared" si="31"/>
        <v>0.48950501095784449</v>
      </c>
      <c r="T87" s="248">
        <f t="shared" si="32"/>
        <v>2.1227342811642735E-3</v>
      </c>
      <c r="U87" s="231" t="str">
        <f>VLOOKUP(D87:D252,پیوست1!$E$5:G204,3,0)</f>
        <v>در اوراق بهادار با درامد ثابت و قابل معامله</v>
      </c>
      <c r="V87" s="231">
        <f>100-P87</f>
        <v>0</v>
      </c>
    </row>
    <row r="88" spans="1:22" x14ac:dyDescent="0.55000000000000004">
      <c r="A88" s="304">
        <v>11701</v>
      </c>
      <c r="B88" s="190">
        <v>288</v>
      </c>
      <c r="C88" s="180">
        <v>85</v>
      </c>
      <c r="D88" s="180" t="s">
        <v>629</v>
      </c>
      <c r="E88" s="332">
        <v>179363.22681200001</v>
      </c>
      <c r="F88" s="333">
        <v>3.950763801028833E-2</v>
      </c>
      <c r="G88" s="333">
        <v>0.10594421287605972</v>
      </c>
      <c r="H88" s="333">
        <v>99.104955304872377</v>
      </c>
      <c r="I88" s="333">
        <v>0</v>
      </c>
      <c r="J88" s="333">
        <v>0.74959284424127404</v>
      </c>
      <c r="K88" s="179">
        <f t="shared" si="21"/>
        <v>2.8083886954746424E-6</v>
      </c>
      <c r="L88" s="179">
        <f t="shared" si="22"/>
        <v>7.5310128566684653E-6</v>
      </c>
      <c r="M88" s="179">
        <f t="shared" si="23"/>
        <v>7.0448462667204647E-3</v>
      </c>
      <c r="N88" s="179">
        <f t="shared" si="24"/>
        <v>0</v>
      </c>
      <c r="O88" s="179">
        <f t="shared" si="25"/>
        <v>5.3284584348668703E-5</v>
      </c>
      <c r="P88" s="204">
        <f t="shared" si="26"/>
        <v>100</v>
      </c>
      <c r="Q88" s="235"/>
      <c r="T88" s="248"/>
      <c r="V88" s="231">
        <f>100-P88</f>
        <v>0</v>
      </c>
    </row>
    <row r="89" spans="1:22" x14ac:dyDescent="0.55000000000000004">
      <c r="B89" s="183">
        <v>1</v>
      </c>
      <c r="C89" s="118"/>
      <c r="D89" s="370" t="s">
        <v>284</v>
      </c>
      <c r="E89" s="94">
        <f>SUM(E4:E88)</f>
        <v>2523232431.7015901</v>
      </c>
      <c r="F89" s="336">
        <f>K89</f>
        <v>10.016044911383618</v>
      </c>
      <c r="G89" s="336">
        <f>L89</f>
        <v>41.197469799600491</v>
      </c>
      <c r="H89" s="336">
        <f>M89</f>
        <v>45.998407548570576</v>
      </c>
      <c r="I89" s="336">
        <f>N89</f>
        <v>1.1957740477893273</v>
      </c>
      <c r="J89" s="336">
        <f>O89</f>
        <v>1.5923036926559642</v>
      </c>
      <c r="K89" s="187">
        <f>SUM(K4:K88)</f>
        <v>10.016044911383618</v>
      </c>
      <c r="L89" s="187">
        <f t="shared" ref="L89:O89" si="33">SUM(L4:L88)</f>
        <v>41.197469799600491</v>
      </c>
      <c r="M89" s="187">
        <f t="shared" si="33"/>
        <v>45.998407548570576</v>
      </c>
      <c r="N89" s="187">
        <f t="shared" si="33"/>
        <v>1.1957740477893273</v>
      </c>
      <c r="O89" s="187">
        <f t="shared" si="33"/>
        <v>1.5923036926559642</v>
      </c>
      <c r="P89" s="187">
        <f>K89+L89+M89+N89+O89</f>
        <v>99.999999999999972</v>
      </c>
      <c r="Q89" s="235">
        <f>VLOOKUP(B:B,'پیوست 4'!$C$14:$J$177,8,0)</f>
        <v>3086896.643956</v>
      </c>
      <c r="R89" s="1">
        <f t="shared" ref="R89" si="34">Q89/E89</f>
        <v>1.2233897302414952E-3</v>
      </c>
      <c r="S89" s="231">
        <f t="shared" ref="S89" si="35">R89*100</f>
        <v>0.12233897302414952</v>
      </c>
      <c r="T89" s="248">
        <f t="shared" ref="T89" si="36">S89-F89</f>
        <v>-9.893705938359469</v>
      </c>
      <c r="U89" s="231" t="e">
        <f>VLOOKUP(D89:D258,پیوست1!$E$5:G259,3,0)</f>
        <v>#N/A</v>
      </c>
      <c r="V89" s="305">
        <f>100-P89</f>
        <v>0</v>
      </c>
    </row>
    <row r="90" spans="1:22" x14ac:dyDescent="0.55000000000000004">
      <c r="A90" s="304">
        <v>10763</v>
      </c>
      <c r="B90" s="190">
        <v>37</v>
      </c>
      <c r="C90" s="178">
        <v>86</v>
      </c>
      <c r="D90" s="178" t="s">
        <v>491</v>
      </c>
      <c r="E90" s="334">
        <v>213087.44399199999</v>
      </c>
      <c r="F90" s="335">
        <v>81.12</v>
      </c>
      <c r="G90" s="335">
        <v>15.03</v>
      </c>
      <c r="H90" s="335">
        <v>2.09</v>
      </c>
      <c r="I90" s="335">
        <v>0.04</v>
      </c>
      <c r="J90" s="335">
        <v>1.71</v>
      </c>
      <c r="K90" s="179">
        <f t="shared" ref="K90:K110" si="37">E90/$E$111*F90</f>
        <v>0.49025760750121766</v>
      </c>
      <c r="L90" s="179">
        <f t="shared" ref="L90:L110" si="38">E90/$E$111*G90</f>
        <v>9.0835451685691584E-2</v>
      </c>
      <c r="M90" s="179">
        <f t="shared" ref="M90:M110" si="39">E90/$E$111*H90</f>
        <v>1.2631143980245868E-2</v>
      </c>
      <c r="N90" s="179">
        <f t="shared" ref="N90:N110" si="40">E90/$E$111*I90</f>
        <v>2.4174438239705012E-4</v>
      </c>
      <c r="O90" s="179">
        <f t="shared" ref="O90:O110" si="41">E90/$E$111*J90</f>
        <v>1.0334572347473892E-2</v>
      </c>
      <c r="P90" s="204">
        <f t="shared" ref="P90:P110" si="42">SUM(F90:J90)</f>
        <v>99.990000000000009</v>
      </c>
      <c r="Q90" s="235">
        <f>VLOOKUP(B:B,'پیوست 4'!$C$14:$J$177,8,0)</f>
        <v>133671.21998699999</v>
      </c>
      <c r="R90" s="1">
        <f t="shared" ref="R90:R108" si="43">Q90/E90</f>
        <v>0.6273068815449232</v>
      </c>
      <c r="S90" s="231">
        <f t="shared" ref="S90:S108" si="44">R90*100</f>
        <v>62.73068815449232</v>
      </c>
      <c r="T90" s="231">
        <f t="shared" ref="T90:T108" si="45">S90-F90</f>
        <v>-18.389311845507684</v>
      </c>
      <c r="U90" s="231" t="str">
        <f>VLOOKUP(D90:D249,پیوست1!$E$5:G279,3,0)</f>
        <v>مختلط</v>
      </c>
    </row>
    <row r="91" spans="1:22" x14ac:dyDescent="0.55000000000000004">
      <c r="A91" s="304">
        <v>10885</v>
      </c>
      <c r="B91" s="190">
        <v>17</v>
      </c>
      <c r="C91" s="180">
        <v>87</v>
      </c>
      <c r="D91" s="180" t="s">
        <v>492</v>
      </c>
      <c r="E91" s="332">
        <v>11721753.646591</v>
      </c>
      <c r="F91" s="333">
        <v>71.534632182539937</v>
      </c>
      <c r="G91" s="333">
        <v>15.221636876431958</v>
      </c>
      <c r="H91" s="333">
        <v>12.268158043606707</v>
      </c>
      <c r="I91" s="333">
        <v>6.530951826081696E-4</v>
      </c>
      <c r="J91" s="333">
        <v>0.97491980223879249</v>
      </c>
      <c r="K91" s="179">
        <f t="shared" si="37"/>
        <v>23.78195087079008</v>
      </c>
      <c r="L91" s="179">
        <f t="shared" si="38"/>
        <v>5.0604890152306936</v>
      </c>
      <c r="M91" s="179">
        <f t="shared" si="39"/>
        <v>4.0785941433743105</v>
      </c>
      <c r="N91" s="179">
        <f t="shared" si="40"/>
        <v>2.1712388912692505E-4</v>
      </c>
      <c r="O91" s="179">
        <f t="shared" si="41"/>
        <v>0.32411566443284828</v>
      </c>
      <c r="P91" s="204">
        <f t="shared" si="42"/>
        <v>100</v>
      </c>
      <c r="Q91" s="235">
        <f>VLOOKUP(B:B,'پیوست 4'!$C$14:$J$177,8,0)</f>
        <v>8722904.1589209996</v>
      </c>
      <c r="R91" s="1">
        <f t="shared" si="43"/>
        <v>0.74416375074201069</v>
      </c>
      <c r="S91" s="231">
        <f t="shared" si="44"/>
        <v>74.416375074201071</v>
      </c>
      <c r="T91" s="231">
        <f t="shared" si="45"/>
        <v>2.8817428916611334</v>
      </c>
      <c r="U91" s="231" t="str">
        <f>VLOOKUP(D91:D251,پیوست1!$E$5:G277,3,0)</f>
        <v>مختلط</v>
      </c>
    </row>
    <row r="92" spans="1:22" x14ac:dyDescent="0.55000000000000004">
      <c r="A92" s="304">
        <v>11239</v>
      </c>
      <c r="B92" s="190">
        <v>165</v>
      </c>
      <c r="C92" s="178">
        <v>88</v>
      </c>
      <c r="D92" s="178" t="s">
        <v>505</v>
      </c>
      <c r="E92" s="334">
        <v>440426.891343</v>
      </c>
      <c r="F92" s="335">
        <v>70.011608495891878</v>
      </c>
      <c r="G92" s="335">
        <v>20.469355540325477</v>
      </c>
      <c r="H92" s="335">
        <v>7.8779059814390804</v>
      </c>
      <c r="I92" s="335">
        <v>0</v>
      </c>
      <c r="J92" s="335">
        <v>1.6411299823435657</v>
      </c>
      <c r="K92" s="179">
        <f t="shared" si="37"/>
        <v>0.87454552742072922</v>
      </c>
      <c r="L92" s="179">
        <f t="shared" si="38"/>
        <v>0.25569164487953144</v>
      </c>
      <c r="M92" s="179">
        <f t="shared" si="39"/>
        <v>9.8406358452867479E-2</v>
      </c>
      <c r="N92" s="179">
        <f t="shared" si="40"/>
        <v>0</v>
      </c>
      <c r="O92" s="179">
        <f t="shared" si="41"/>
        <v>2.0500070157063205E-2</v>
      </c>
      <c r="P92" s="204">
        <f t="shared" si="42"/>
        <v>100.00000000000001</v>
      </c>
      <c r="Q92" s="235">
        <f>VLOOKUP(B:B,'پیوست 4'!$C$14:$J$177,8,0)</f>
        <v>311064.31595000002</v>
      </c>
      <c r="R92" s="1">
        <f t="shared" si="43"/>
        <v>0.7062791170663244</v>
      </c>
      <c r="S92" s="231">
        <f t="shared" si="44"/>
        <v>70.627911706632446</v>
      </c>
      <c r="T92" s="231">
        <f t="shared" si="45"/>
        <v>0.61630321074056837</v>
      </c>
      <c r="U92" s="231" t="str">
        <f>VLOOKUP(D92:D252,پیوست1!$E$5:G266,3,0)</f>
        <v>مختلط</v>
      </c>
    </row>
    <row r="93" spans="1:22" x14ac:dyDescent="0.55000000000000004">
      <c r="A93" s="304">
        <v>10767</v>
      </c>
      <c r="B93" s="190">
        <v>32</v>
      </c>
      <c r="C93" s="180">
        <v>89</v>
      </c>
      <c r="D93" s="180" t="s">
        <v>490</v>
      </c>
      <c r="E93" s="332">
        <v>448380.02881799999</v>
      </c>
      <c r="F93" s="333">
        <v>62.173610221228259</v>
      </c>
      <c r="G93" s="333">
        <v>35.070657197529414</v>
      </c>
      <c r="H93" s="333">
        <v>1.0323777813681343</v>
      </c>
      <c r="I93" s="333">
        <v>5.7404818133542951E-2</v>
      </c>
      <c r="J93" s="333">
        <v>1.6659499817406478</v>
      </c>
      <c r="K93" s="179">
        <f t="shared" si="37"/>
        <v>0.79066203559495263</v>
      </c>
      <c r="L93" s="179">
        <f t="shared" si="38"/>
        <v>0.44599367980699489</v>
      </c>
      <c r="M93" s="179">
        <f t="shared" si="39"/>
        <v>1.3128752138006447E-2</v>
      </c>
      <c r="N93" s="179">
        <f t="shared" si="40"/>
        <v>7.3001728863620208E-4</v>
      </c>
      <c r="O93" s="179">
        <f t="shared" si="41"/>
        <v>2.1185892198884972E-2</v>
      </c>
      <c r="P93" s="204">
        <f t="shared" si="42"/>
        <v>100.00000000000001</v>
      </c>
      <c r="Q93" s="235">
        <f>VLOOKUP(B:B,'پیوست 4'!$C$14:$J$177,8,0)</f>
        <v>280309.33226300002</v>
      </c>
      <c r="R93" s="1">
        <f t="shared" si="43"/>
        <v>0.62516016380555428</v>
      </c>
      <c r="S93" s="231">
        <f t="shared" si="44"/>
        <v>62.516016380555428</v>
      </c>
      <c r="T93" s="231">
        <f t="shared" si="45"/>
        <v>0.34240615932716878</v>
      </c>
      <c r="U93" s="231" t="str">
        <f>VLOOKUP(D93:D252,پیوست1!$E$5:G260,3,0)</f>
        <v>مختلط</v>
      </c>
    </row>
    <row r="94" spans="1:22" x14ac:dyDescent="0.55000000000000004">
      <c r="A94" s="304">
        <v>11188</v>
      </c>
      <c r="B94" s="190">
        <v>145</v>
      </c>
      <c r="C94" s="178">
        <v>90</v>
      </c>
      <c r="D94" s="178" t="s">
        <v>499</v>
      </c>
      <c r="E94" s="334">
        <v>3095863.7743660002</v>
      </c>
      <c r="F94" s="335">
        <v>60.737313444946949</v>
      </c>
      <c r="G94" s="335">
        <v>27.500600329888968</v>
      </c>
      <c r="H94" s="335">
        <v>10.494036526307571</v>
      </c>
      <c r="I94" s="335">
        <v>9.5406157147970446E-4</v>
      </c>
      <c r="J94" s="335">
        <v>1.2670956372850293</v>
      </c>
      <c r="K94" s="179">
        <f t="shared" si="37"/>
        <v>5.3330537404613043</v>
      </c>
      <c r="L94" s="179">
        <f t="shared" si="38"/>
        <v>2.4146965207340321</v>
      </c>
      <c r="M94" s="179">
        <f t="shared" si="39"/>
        <v>0.92143128457418111</v>
      </c>
      <c r="N94" s="179">
        <f t="shared" si="40"/>
        <v>8.3771595150024377E-5</v>
      </c>
      <c r="O94" s="179">
        <f t="shared" si="41"/>
        <v>0.11125762310956011</v>
      </c>
      <c r="P94" s="204">
        <f t="shared" si="42"/>
        <v>99.999999999999986</v>
      </c>
      <c r="Q94" s="235">
        <f>VLOOKUP(B:B,'پیوست 4'!$C$14:$J$177,8,0)</f>
        <v>1964870.900537</v>
      </c>
      <c r="R94" s="1">
        <f t="shared" si="43"/>
        <v>0.63467614977321951</v>
      </c>
      <c r="S94" s="231">
        <f t="shared" si="44"/>
        <v>63.467614977321951</v>
      </c>
      <c r="T94" s="231">
        <f t="shared" si="45"/>
        <v>2.7303015323750017</v>
      </c>
      <c r="U94" s="231" t="str">
        <f>VLOOKUP(D94:D253,پیوست1!$E$5:G273,3,0)</f>
        <v>مختلط</v>
      </c>
    </row>
    <row r="95" spans="1:22" x14ac:dyDescent="0.55000000000000004">
      <c r="A95" s="304">
        <v>11131</v>
      </c>
      <c r="B95" s="190">
        <v>128</v>
      </c>
      <c r="C95" s="180">
        <v>91</v>
      </c>
      <c r="D95" s="180" t="s">
        <v>496</v>
      </c>
      <c r="E95" s="332">
        <v>2800532.2192560001</v>
      </c>
      <c r="F95" s="333">
        <v>59.276024638161047</v>
      </c>
      <c r="G95" s="333">
        <v>33.282904859229319</v>
      </c>
      <c r="H95" s="333">
        <v>2.8366458281295946E-2</v>
      </c>
      <c r="I95" s="333">
        <v>0.26714795784154571</v>
      </c>
      <c r="J95" s="333">
        <v>7.1455560864867893</v>
      </c>
      <c r="K95" s="179">
        <f t="shared" si="37"/>
        <v>4.7082355569146985</v>
      </c>
      <c r="L95" s="179">
        <f t="shared" si="38"/>
        <v>2.6436279600766088</v>
      </c>
      <c r="M95" s="179">
        <f t="shared" si="39"/>
        <v>2.2531195085871798E-3</v>
      </c>
      <c r="N95" s="179">
        <f t="shared" si="40"/>
        <v>2.1219296026423539E-2</v>
      </c>
      <c r="O95" s="179">
        <f t="shared" si="41"/>
        <v>0.56756439801238778</v>
      </c>
      <c r="P95" s="204">
        <f t="shared" si="42"/>
        <v>100</v>
      </c>
      <c r="Q95" s="235">
        <f>VLOOKUP(B:B,'پیوست 4'!$C$14:$J$177,8,0)</f>
        <v>1746032.3058509999</v>
      </c>
      <c r="R95" s="1">
        <f t="shared" si="43"/>
        <v>0.62346445930725891</v>
      </c>
      <c r="S95" s="231">
        <f t="shared" si="44"/>
        <v>62.346445930725892</v>
      </c>
      <c r="T95" s="231">
        <f t="shared" si="45"/>
        <v>3.0704212925648449</v>
      </c>
      <c r="U95" s="231" t="str">
        <f>VLOOKUP(D95:D254,پیوست1!$E$5:G269,3,0)</f>
        <v>مختلط</v>
      </c>
    </row>
    <row r="96" spans="1:22" x14ac:dyDescent="0.55000000000000004">
      <c r="A96" s="304">
        <v>10897</v>
      </c>
      <c r="B96" s="190">
        <v>101</v>
      </c>
      <c r="C96" s="178">
        <v>92</v>
      </c>
      <c r="D96" s="178" t="s">
        <v>493</v>
      </c>
      <c r="E96" s="334">
        <v>1024856.942321</v>
      </c>
      <c r="F96" s="335">
        <v>58.266777355328507</v>
      </c>
      <c r="G96" s="335">
        <v>13.739879677438131</v>
      </c>
      <c r="H96" s="335">
        <v>18.14411316873769</v>
      </c>
      <c r="I96" s="335">
        <v>7.6958679799048217E-3</v>
      </c>
      <c r="J96" s="335">
        <v>9.8415339305157676</v>
      </c>
      <c r="K96" s="179">
        <f t="shared" si="37"/>
        <v>1.6936465642389917</v>
      </c>
      <c r="L96" s="179">
        <f t="shared" si="38"/>
        <v>0.39937853207222462</v>
      </c>
      <c r="M96" s="179">
        <f t="shared" si="39"/>
        <v>0.52739685158828842</v>
      </c>
      <c r="N96" s="179">
        <f t="shared" si="40"/>
        <v>2.2369660644721933E-4</v>
      </c>
      <c r="O96" s="179">
        <f t="shared" si="41"/>
        <v>0.28606490499058279</v>
      </c>
      <c r="P96" s="204">
        <f t="shared" si="42"/>
        <v>100</v>
      </c>
      <c r="Q96" s="235">
        <f>VLOOKUP(B:B,'پیوست 4'!$C$14:$J$177,8,0)</f>
        <v>626833.59537600004</v>
      </c>
      <c r="R96" s="1">
        <f t="shared" si="43"/>
        <v>0.61163033540701395</v>
      </c>
      <c r="S96" s="231">
        <f t="shared" si="44"/>
        <v>61.163033540701392</v>
      </c>
      <c r="T96" s="231">
        <f t="shared" si="45"/>
        <v>2.8962561853728843</v>
      </c>
      <c r="U96" s="231" t="str">
        <f>VLOOKUP(D96:D255,پیوست1!$E$5:G267,3,0)</f>
        <v>مختلط</v>
      </c>
    </row>
    <row r="97" spans="1:22" x14ac:dyDescent="0.55000000000000004">
      <c r="A97" s="304">
        <v>10615</v>
      </c>
      <c r="B97" s="190">
        <v>65</v>
      </c>
      <c r="C97" s="180">
        <v>93</v>
      </c>
      <c r="D97" s="180" t="s">
        <v>30</v>
      </c>
      <c r="E97" s="332">
        <v>821250.20915000001</v>
      </c>
      <c r="F97" s="333">
        <v>53.452269679771966</v>
      </c>
      <c r="G97" s="333">
        <v>36.51662807722353</v>
      </c>
      <c r="H97" s="333">
        <v>8.5720053756251922</v>
      </c>
      <c r="I97" s="333">
        <v>6.0054227018886972E-3</v>
      </c>
      <c r="J97" s="333">
        <v>1.4530914446774197</v>
      </c>
      <c r="K97" s="179">
        <f t="shared" si="37"/>
        <v>1.2450310529543134</v>
      </c>
      <c r="L97" s="179">
        <f t="shared" si="38"/>
        <v>0.85055950248136614</v>
      </c>
      <c r="M97" s="179">
        <f t="shared" si="39"/>
        <v>0.199662482859609</v>
      </c>
      <c r="N97" s="179">
        <f t="shared" si="40"/>
        <v>1.3988064107963843E-4</v>
      </c>
      <c r="O97" s="179">
        <f t="shared" si="41"/>
        <v>3.384597103629202E-2</v>
      </c>
      <c r="P97" s="204">
        <f t="shared" si="42"/>
        <v>100</v>
      </c>
      <c r="Q97" s="235">
        <f>VLOOKUP(B:B,'پیوست 4'!$C$14:$J$177,8,0)</f>
        <v>447637.14289000002</v>
      </c>
      <c r="R97" s="1">
        <f t="shared" si="43"/>
        <v>0.54506791949959776</v>
      </c>
      <c r="S97" s="231">
        <f t="shared" si="44"/>
        <v>54.506791949959776</v>
      </c>
      <c r="T97" s="231">
        <f t="shared" si="45"/>
        <v>1.0545222701878103</v>
      </c>
      <c r="U97" s="231" t="str">
        <f>VLOOKUP(D97:D257,پیوست1!$E$5:G264,3,0)</f>
        <v>مختلط</v>
      </c>
    </row>
    <row r="98" spans="1:22" x14ac:dyDescent="0.55000000000000004">
      <c r="A98" s="304">
        <v>11258</v>
      </c>
      <c r="B98" s="190">
        <v>166</v>
      </c>
      <c r="C98" s="178">
        <v>94</v>
      </c>
      <c r="D98" s="178" t="s">
        <v>502</v>
      </c>
      <c r="E98" s="334">
        <v>258415.15472300001</v>
      </c>
      <c r="F98" s="335">
        <v>53.383474506342957</v>
      </c>
      <c r="G98" s="335">
        <v>39.992886054202906</v>
      </c>
      <c r="H98" s="335">
        <v>4.5747569125996037</v>
      </c>
      <c r="I98" s="335">
        <v>2.2996169895562774E-2</v>
      </c>
      <c r="J98" s="335">
        <v>2.0258863569589685</v>
      </c>
      <c r="K98" s="179">
        <f t="shared" si="37"/>
        <v>0.39125811250164788</v>
      </c>
      <c r="L98" s="179">
        <f t="shared" si="38"/>
        <v>0.29311582387170554</v>
      </c>
      <c r="M98" s="179">
        <f t="shared" si="39"/>
        <v>3.3529304177548659E-2</v>
      </c>
      <c r="N98" s="179">
        <f t="shared" si="40"/>
        <v>1.6854350735518432E-4</v>
      </c>
      <c r="O98" s="179">
        <f t="shared" si="41"/>
        <v>1.4848124433572129E-2</v>
      </c>
      <c r="P98" s="204">
        <f t="shared" si="42"/>
        <v>100</v>
      </c>
      <c r="Q98" s="235">
        <f>VLOOKUP(B:B,'پیوست 4'!$C$14:$J$177,8,0)</f>
        <v>140176.56372199999</v>
      </c>
      <c r="R98" s="1">
        <f t="shared" si="43"/>
        <v>0.54244714816457973</v>
      </c>
      <c r="S98" s="231">
        <f t="shared" si="44"/>
        <v>54.244714816457972</v>
      </c>
      <c r="T98" s="231">
        <f t="shared" si="45"/>
        <v>0.86124031011501501</v>
      </c>
      <c r="U98" s="231" t="str">
        <f>VLOOKUP(D98:D257,پیوست1!$E$5:G271,3,0)</f>
        <v>مختلط</v>
      </c>
    </row>
    <row r="99" spans="1:22" x14ac:dyDescent="0.55000000000000004">
      <c r="A99" s="304">
        <v>11172</v>
      </c>
      <c r="B99" s="190">
        <v>143</v>
      </c>
      <c r="C99" s="180">
        <v>95</v>
      </c>
      <c r="D99" s="180" t="s">
        <v>498</v>
      </c>
      <c r="E99" s="332">
        <v>2553480.37323</v>
      </c>
      <c r="F99" s="333">
        <v>52.656421254285171</v>
      </c>
      <c r="G99" s="333">
        <v>22.011347599735622</v>
      </c>
      <c r="H99" s="333">
        <v>24.9849631669349</v>
      </c>
      <c r="I99" s="333">
        <v>4.0910526923078794E-4</v>
      </c>
      <c r="J99" s="333">
        <v>0.34685887377507513</v>
      </c>
      <c r="K99" s="179">
        <f t="shared" si="37"/>
        <v>3.8134881651700088</v>
      </c>
      <c r="L99" s="179">
        <f t="shared" si="38"/>
        <v>1.5941078328448697</v>
      </c>
      <c r="M99" s="179">
        <f t="shared" si="39"/>
        <v>1.8094632919353775</v>
      </c>
      <c r="N99" s="179">
        <f t="shared" si="40"/>
        <v>2.9628259295979743E-5</v>
      </c>
      <c r="O99" s="179">
        <f t="shared" si="41"/>
        <v>2.5120245140431041E-2</v>
      </c>
      <c r="P99" s="204">
        <f t="shared" si="42"/>
        <v>100</v>
      </c>
      <c r="Q99" s="235">
        <f>VLOOKUP(B:B,'پیوست 4'!$C$14:$J$177,8,0)</f>
        <v>1334810.6196069999</v>
      </c>
      <c r="R99" s="1">
        <f t="shared" si="43"/>
        <v>0.52274167978763209</v>
      </c>
      <c r="S99" s="231">
        <f t="shared" si="44"/>
        <v>52.274167978763209</v>
      </c>
      <c r="T99" s="231">
        <f t="shared" si="45"/>
        <v>-0.3822532755219612</v>
      </c>
      <c r="U99" s="231" t="str">
        <f>VLOOKUP(D99:D259,پیوست1!$E$5:G270,3,0)</f>
        <v>مختلط و قابل معامله</v>
      </c>
    </row>
    <row r="100" spans="1:22" x14ac:dyDescent="0.55000000000000004">
      <c r="A100" s="304">
        <v>11196</v>
      </c>
      <c r="B100" s="190">
        <v>151</v>
      </c>
      <c r="C100" s="178">
        <v>96</v>
      </c>
      <c r="D100" s="178" t="s">
        <v>500</v>
      </c>
      <c r="E100" s="334">
        <v>1773225.8845569999</v>
      </c>
      <c r="F100" s="335">
        <v>51.198497924790466</v>
      </c>
      <c r="G100" s="335">
        <v>36.512447289524715</v>
      </c>
      <c r="H100" s="335">
        <v>10.824519420431464</v>
      </c>
      <c r="I100" s="335">
        <v>2.7980922386434751E-3</v>
      </c>
      <c r="J100" s="335">
        <v>1.461737273014712</v>
      </c>
      <c r="K100" s="179">
        <f t="shared" si="37"/>
        <v>2.5748967641383893</v>
      </c>
      <c r="L100" s="179">
        <f t="shared" si="38"/>
        <v>1.8362996218107399</v>
      </c>
      <c r="M100" s="179">
        <f t="shared" si="39"/>
        <v>0.54439136222249229</v>
      </c>
      <c r="N100" s="179">
        <f t="shared" si="40"/>
        <v>1.4072285209670653E-4</v>
      </c>
      <c r="O100" s="179">
        <f t="shared" si="41"/>
        <v>7.3514316373793478E-2</v>
      </c>
      <c r="P100" s="204">
        <f t="shared" si="42"/>
        <v>100.00000000000001</v>
      </c>
      <c r="Q100" s="235">
        <f>VLOOKUP(B:B,'پیوست 4'!$C$14:$J$177,8,0)</f>
        <v>915780.65785600001</v>
      </c>
      <c r="R100" s="1">
        <f t="shared" si="43"/>
        <v>0.51644895657768208</v>
      </c>
      <c r="S100" s="231">
        <f t="shared" si="44"/>
        <v>51.64489565776821</v>
      </c>
      <c r="T100" s="231">
        <f t="shared" si="45"/>
        <v>0.44639773297774354</v>
      </c>
      <c r="U100" s="231" t="str">
        <f>VLOOKUP(D100:D259,پیوست1!$E$5:G262,3,0)</f>
        <v>مختلط و قابل معامله</v>
      </c>
    </row>
    <row r="101" spans="1:22" x14ac:dyDescent="0.55000000000000004">
      <c r="A101" s="304">
        <v>11304</v>
      </c>
      <c r="B101" s="190">
        <v>179</v>
      </c>
      <c r="C101" s="180">
        <v>97</v>
      </c>
      <c r="D101" s="180" t="s">
        <v>503</v>
      </c>
      <c r="E101" s="332">
        <v>982880.49820399994</v>
      </c>
      <c r="F101" s="333">
        <v>50.79159881993958</v>
      </c>
      <c r="G101" s="333">
        <v>40.465494772864282</v>
      </c>
      <c r="H101" s="333">
        <v>6.633217016007575</v>
      </c>
      <c r="I101" s="333">
        <v>1.2689414563032984E-2</v>
      </c>
      <c r="J101" s="333">
        <v>2.0969999766255309</v>
      </c>
      <c r="K101" s="179">
        <f t="shared" si="37"/>
        <v>1.4158953040710907</v>
      </c>
      <c r="L101" s="179">
        <f t="shared" si="38"/>
        <v>1.1280389937896418</v>
      </c>
      <c r="M101" s="179">
        <f t="shared" si="39"/>
        <v>0.18491130505942105</v>
      </c>
      <c r="N101" s="179">
        <f t="shared" si="40"/>
        <v>3.5373728940693122E-4</v>
      </c>
      <c r="O101" s="179">
        <f t="shared" si="41"/>
        <v>5.8457156075497764E-2</v>
      </c>
      <c r="P101" s="204">
        <f t="shared" si="42"/>
        <v>100</v>
      </c>
      <c r="Q101" s="235">
        <f>VLOOKUP(B:B,'پیوست 4'!$C$14:$J$177,8,0)</f>
        <v>520765.500398</v>
      </c>
      <c r="R101" s="1">
        <f t="shared" si="43"/>
        <v>0.5298360292523715</v>
      </c>
      <c r="S101" s="231">
        <f t="shared" si="44"/>
        <v>52.98360292523715</v>
      </c>
      <c r="T101" s="231">
        <f t="shared" si="45"/>
        <v>2.1920041052975705</v>
      </c>
      <c r="U101" s="231" t="str">
        <f>VLOOKUP(D101:D261,پیوست1!$E$5:G276,3,0)</f>
        <v>مختلط</v>
      </c>
    </row>
    <row r="102" spans="1:22" x14ac:dyDescent="0.55000000000000004">
      <c r="A102" s="304">
        <v>11327</v>
      </c>
      <c r="B102" s="190">
        <v>204</v>
      </c>
      <c r="C102" s="178">
        <v>98</v>
      </c>
      <c r="D102" s="178" t="s">
        <v>506</v>
      </c>
      <c r="E102" s="334">
        <v>3495368.6444359999</v>
      </c>
      <c r="F102" s="335">
        <v>49.614988791828175</v>
      </c>
      <c r="G102" s="335">
        <v>36.623806541929739</v>
      </c>
      <c r="H102" s="335">
        <v>10.921915650487682</v>
      </c>
      <c r="I102" s="335">
        <v>5.6776606046760492E-4</v>
      </c>
      <c r="J102" s="335">
        <v>2.8387212496939398</v>
      </c>
      <c r="K102" s="179">
        <f t="shared" si="37"/>
        <v>4.9186330440382182</v>
      </c>
      <c r="L102" s="179">
        <f t="shared" si="38"/>
        <v>3.6307388037799662</v>
      </c>
      <c r="M102" s="179">
        <f t="shared" si="39"/>
        <v>1.0827553634665934</v>
      </c>
      <c r="N102" s="179">
        <f t="shared" si="40"/>
        <v>5.6286073509288435E-5</v>
      </c>
      <c r="O102" s="179">
        <f t="shared" si="41"/>
        <v>0.28141955650018785</v>
      </c>
      <c r="P102" s="204">
        <f t="shared" si="42"/>
        <v>100</v>
      </c>
      <c r="Q102" s="235">
        <f>VLOOKUP(B:B,'پیوست 4'!$C$14:$J$177,8,0)</f>
        <v>1740672.299198</v>
      </c>
      <c r="R102" s="1">
        <f t="shared" si="43"/>
        <v>0.49799391030437895</v>
      </c>
      <c r="S102" s="231">
        <f t="shared" si="44"/>
        <v>49.799391030437896</v>
      </c>
      <c r="T102" s="231">
        <f t="shared" si="45"/>
        <v>0.18440223860972083</v>
      </c>
      <c r="U102" s="231" t="str">
        <f>VLOOKUP(D102:D261,پیوست1!$E$5:G274,3,0)</f>
        <v>مختلط و قابل معامله</v>
      </c>
    </row>
    <row r="103" spans="1:22" x14ac:dyDescent="0.55000000000000004">
      <c r="A103" s="304">
        <v>10934</v>
      </c>
      <c r="B103" s="190">
        <v>111</v>
      </c>
      <c r="C103" s="180">
        <v>99</v>
      </c>
      <c r="D103" s="180" t="s">
        <v>494</v>
      </c>
      <c r="E103" s="332">
        <v>153739.28800299999</v>
      </c>
      <c r="F103" s="333">
        <v>49.268034178622415</v>
      </c>
      <c r="G103" s="333">
        <v>24.408435236670833</v>
      </c>
      <c r="H103" s="333">
        <v>25.499698461627347</v>
      </c>
      <c r="I103" s="333">
        <v>4.4536063142311269E-3</v>
      </c>
      <c r="J103" s="333">
        <v>0.81937851676517648</v>
      </c>
      <c r="K103" s="179">
        <f t="shared" si="37"/>
        <v>0.2148268888387927</v>
      </c>
      <c r="L103" s="179">
        <f t="shared" si="38"/>
        <v>0.10642982393627486</v>
      </c>
      <c r="M103" s="179">
        <f t="shared" si="39"/>
        <v>0.11118813604330259</v>
      </c>
      <c r="N103" s="179">
        <f t="shared" si="40"/>
        <v>1.9419374134765352E-5</v>
      </c>
      <c r="O103" s="179">
        <f t="shared" si="41"/>
        <v>3.5727940128446427E-3</v>
      </c>
      <c r="P103" s="204">
        <f t="shared" si="42"/>
        <v>99.999999999999986</v>
      </c>
      <c r="Q103" s="235">
        <f>VLOOKUP(B:B,'پیوست 4'!$C$14:$J$177,8,0)</f>
        <v>77720.227255999998</v>
      </c>
      <c r="R103" s="1">
        <f t="shared" si="43"/>
        <v>0.5055326342768246</v>
      </c>
      <c r="S103" s="231">
        <f t="shared" si="44"/>
        <v>50.55326342768246</v>
      </c>
      <c r="T103" s="231">
        <f t="shared" si="45"/>
        <v>1.2852292490600448</v>
      </c>
      <c r="U103" s="231" t="str">
        <f>VLOOKUP(D103:D262,پیوست1!$E$5:G263,3,0)</f>
        <v>مختلط</v>
      </c>
    </row>
    <row r="104" spans="1:22" x14ac:dyDescent="0.55000000000000004">
      <c r="A104" s="304">
        <v>11222</v>
      </c>
      <c r="B104" s="190">
        <v>153</v>
      </c>
      <c r="C104" s="178">
        <v>100</v>
      </c>
      <c r="D104" s="178" t="s">
        <v>501</v>
      </c>
      <c r="E104" s="334">
        <v>333512.91398000001</v>
      </c>
      <c r="F104" s="335">
        <v>48.273663226535255</v>
      </c>
      <c r="G104" s="335">
        <v>48.074850427402311</v>
      </c>
      <c r="H104" s="335">
        <v>0.48678472317260368</v>
      </c>
      <c r="I104" s="335">
        <v>0.74933901130910552</v>
      </c>
      <c r="J104" s="335">
        <v>2.4153626115807296</v>
      </c>
      <c r="K104" s="179">
        <f t="shared" si="37"/>
        <v>0.45662685630794686</v>
      </c>
      <c r="L104" s="179">
        <f t="shared" si="38"/>
        <v>0.45474626019416453</v>
      </c>
      <c r="M104" s="179">
        <f t="shared" si="39"/>
        <v>4.6045599812457785E-3</v>
      </c>
      <c r="N104" s="179">
        <f t="shared" si="40"/>
        <v>7.0880951262654018E-3</v>
      </c>
      <c r="O104" s="179">
        <f t="shared" si="41"/>
        <v>2.2847228953687609E-2</v>
      </c>
      <c r="P104" s="204">
        <f t="shared" si="42"/>
        <v>100.00000000000001</v>
      </c>
      <c r="Q104" s="235">
        <f>VLOOKUP(B:B,'پیوست 4'!$C$14:$J$177,8,0)</f>
        <v>162202.696024</v>
      </c>
      <c r="R104" s="1">
        <f t="shared" si="43"/>
        <v>0.48634607304509631</v>
      </c>
      <c r="S104" s="231">
        <f t="shared" si="44"/>
        <v>48.634607304509629</v>
      </c>
      <c r="T104" s="231">
        <f t="shared" si="45"/>
        <v>0.36094407797437356</v>
      </c>
      <c r="U104" s="231" t="str">
        <f>VLOOKUP(D104:D264,پیوست1!$E$5:G275,3,0)</f>
        <v>مختلط</v>
      </c>
    </row>
    <row r="105" spans="1:22" x14ac:dyDescent="0.55000000000000004">
      <c r="A105" s="304">
        <v>11305</v>
      </c>
      <c r="B105" s="190">
        <v>180</v>
      </c>
      <c r="C105" s="180">
        <v>101</v>
      </c>
      <c r="D105" s="180" t="s">
        <v>504</v>
      </c>
      <c r="E105" s="332">
        <v>305451.50338000001</v>
      </c>
      <c r="F105" s="333">
        <v>47.581426824252731</v>
      </c>
      <c r="G105" s="333">
        <v>49.61575826079779</v>
      </c>
      <c r="H105" s="333">
        <v>1.8552942729313313</v>
      </c>
      <c r="I105" s="333">
        <v>2.8509730633611568E-6</v>
      </c>
      <c r="J105" s="333">
        <v>0.94751779104508604</v>
      </c>
      <c r="K105" s="179">
        <f t="shared" si="37"/>
        <v>0.41220975725097436</v>
      </c>
      <c r="L105" s="179">
        <f t="shared" si="38"/>
        <v>0.42983367741468909</v>
      </c>
      <c r="M105" s="179">
        <f t="shared" si="39"/>
        <v>1.6072876601597324E-2</v>
      </c>
      <c r="N105" s="179">
        <f t="shared" si="40"/>
        <v>2.4698690073290497E-8</v>
      </c>
      <c r="O105" s="179">
        <f t="shared" si="41"/>
        <v>8.2085827329287618E-3</v>
      </c>
      <c r="P105" s="204">
        <f t="shared" si="42"/>
        <v>100</v>
      </c>
      <c r="Q105" s="235">
        <f>VLOOKUP(B:B,'پیوست 4'!$C$14:$J$177,8,0)</f>
        <v>157543.079535</v>
      </c>
      <c r="R105" s="1">
        <f t="shared" si="43"/>
        <v>0.51577117084608659</v>
      </c>
      <c r="S105" s="231">
        <f t="shared" si="44"/>
        <v>51.577117084608659</v>
      </c>
      <c r="T105" s="231">
        <f t="shared" si="45"/>
        <v>3.9956902603559286</v>
      </c>
      <c r="U105" s="231" t="str">
        <f>VLOOKUP(D105:D265,پیوست1!$E$5:G278,3,0)</f>
        <v>مختلط</v>
      </c>
    </row>
    <row r="106" spans="1:22" x14ac:dyDescent="0.55000000000000004">
      <c r="A106" s="304">
        <v>11157</v>
      </c>
      <c r="B106" s="190">
        <v>135</v>
      </c>
      <c r="C106" s="178">
        <v>102</v>
      </c>
      <c r="D106" s="178" t="s">
        <v>497</v>
      </c>
      <c r="E106" s="334">
        <v>807780.61217800004</v>
      </c>
      <c r="F106" s="335">
        <v>47.379139549116552</v>
      </c>
      <c r="G106" s="335">
        <v>13.35794440262692</v>
      </c>
      <c r="H106" s="335">
        <v>37.06902184537978</v>
      </c>
      <c r="I106" s="335">
        <v>3.8225293726760227E-3</v>
      </c>
      <c r="J106" s="335">
        <v>2.1900716735040691</v>
      </c>
      <c r="K106" s="179">
        <f t="shared" si="37"/>
        <v>1.0854732717975462</v>
      </c>
      <c r="L106" s="179">
        <f t="shared" si="38"/>
        <v>0.30603535127896864</v>
      </c>
      <c r="M106" s="179">
        <f t="shared" si="39"/>
        <v>0.84926473565705307</v>
      </c>
      <c r="N106" s="179">
        <f t="shared" si="40"/>
        <v>8.7575534384693818E-5</v>
      </c>
      <c r="O106" s="179">
        <f t="shared" si="41"/>
        <v>5.0175336393459599E-2</v>
      </c>
      <c r="P106" s="204">
        <f t="shared" si="42"/>
        <v>99.999999999999986</v>
      </c>
      <c r="Q106" s="235">
        <f>VLOOKUP(B:B,'پیوست 4'!$C$14:$J$177,8,0)</f>
        <v>385419.32934900001</v>
      </c>
      <c r="R106" s="1">
        <f t="shared" si="43"/>
        <v>0.47713367161635983</v>
      </c>
      <c r="S106" s="231">
        <f t="shared" si="44"/>
        <v>47.713367161635986</v>
      </c>
      <c r="T106" s="231">
        <f t="shared" si="45"/>
        <v>0.33422761251943456</v>
      </c>
      <c r="U106" s="231" t="str">
        <f>VLOOKUP(D106:D266,پیوست1!$E$5:G268,3,0)</f>
        <v>مختلط</v>
      </c>
    </row>
    <row r="107" spans="1:22" x14ac:dyDescent="0.55000000000000004">
      <c r="A107" s="304">
        <v>10762</v>
      </c>
      <c r="B107" s="190">
        <v>10</v>
      </c>
      <c r="C107" s="180">
        <v>103</v>
      </c>
      <c r="D107" s="180" t="s">
        <v>489</v>
      </c>
      <c r="E107" s="332">
        <v>2707770.9500520001</v>
      </c>
      <c r="F107" s="333">
        <v>45.940561228842036</v>
      </c>
      <c r="G107" s="333">
        <v>35.507548261864379</v>
      </c>
      <c r="H107" s="333">
        <v>17.234032594935389</v>
      </c>
      <c r="I107" s="333">
        <v>1.8143415355551201E-5</v>
      </c>
      <c r="J107" s="333">
        <v>1.3178397709428364</v>
      </c>
      <c r="K107" s="179">
        <f t="shared" si="37"/>
        <v>3.5281477220386912</v>
      </c>
      <c r="L107" s="179">
        <f t="shared" si="38"/>
        <v>2.7269121700808916</v>
      </c>
      <c r="M107" s="179">
        <f t="shared" si="39"/>
        <v>1.3235409236400062</v>
      </c>
      <c r="N107" s="179">
        <f t="shared" si="40"/>
        <v>1.3933797899817967E-6</v>
      </c>
      <c r="O107" s="179">
        <f t="shared" si="41"/>
        <v>0.1012075878373233</v>
      </c>
      <c r="P107" s="204">
        <f t="shared" si="42"/>
        <v>100</v>
      </c>
      <c r="Q107" s="235">
        <f>VLOOKUP(B:B,'پیوست 4'!$C$14:$J$177,8,0)</f>
        <v>1266039.5060320001</v>
      </c>
      <c r="R107" s="1">
        <f t="shared" si="43"/>
        <v>0.4675578287032317</v>
      </c>
      <c r="S107" s="231">
        <f t="shared" si="44"/>
        <v>46.755782870323173</v>
      </c>
      <c r="T107" s="231">
        <f t="shared" si="45"/>
        <v>0.81522164148113774</v>
      </c>
      <c r="U107" s="231" t="str">
        <f>VLOOKUP(D107:D267,پیوست1!$E$5:G272,3,0)</f>
        <v>مختلط</v>
      </c>
    </row>
    <row r="108" spans="1:22" x14ac:dyDescent="0.55000000000000004">
      <c r="A108" s="304">
        <v>11381</v>
      </c>
      <c r="B108" s="190">
        <v>213</v>
      </c>
      <c r="C108" s="178">
        <v>104</v>
      </c>
      <c r="D108" s="178" t="s">
        <v>507</v>
      </c>
      <c r="E108" s="334">
        <v>1279184.4680089999</v>
      </c>
      <c r="F108" s="335">
        <v>38.135426308542336</v>
      </c>
      <c r="G108" s="335">
        <v>48.603614952530116</v>
      </c>
      <c r="H108" s="335">
        <v>11.06858294845566</v>
      </c>
      <c r="I108" s="335">
        <v>3.5226169399202924E-4</v>
      </c>
      <c r="J108" s="335">
        <v>2.1920235287778973</v>
      </c>
      <c r="K108" s="179">
        <f t="shared" si="37"/>
        <v>1.3835674068957018</v>
      </c>
      <c r="L108" s="179">
        <f t="shared" si="38"/>
        <v>1.7633571724505952</v>
      </c>
      <c r="M108" s="179">
        <f t="shared" si="39"/>
        <v>0.40157229354413732</v>
      </c>
      <c r="N108" s="179">
        <f t="shared" si="40"/>
        <v>1.2780184874872279E-5</v>
      </c>
      <c r="O108" s="179">
        <f t="shared" si="41"/>
        <v>7.9527426415218844E-2</v>
      </c>
      <c r="P108" s="204">
        <f t="shared" si="42"/>
        <v>100</v>
      </c>
      <c r="Q108" s="235">
        <f>VLOOKUP(B:B,'پیوست 4'!$C$14:$J$177,8,0)</f>
        <v>541187.86794599995</v>
      </c>
      <c r="R108" s="1">
        <f t="shared" si="43"/>
        <v>0.4230725759110705</v>
      </c>
      <c r="S108" s="231">
        <f t="shared" si="44"/>
        <v>42.307257591107053</v>
      </c>
      <c r="T108" s="231">
        <f t="shared" si="45"/>
        <v>4.1718312825647175</v>
      </c>
      <c r="U108" s="231" t="str">
        <f>VLOOKUP(D108:D268,پیوست1!$E$5:G265,3,0)</f>
        <v>مختلط</v>
      </c>
    </row>
    <row r="109" spans="1:22" x14ac:dyDescent="0.55000000000000004">
      <c r="A109" s="304">
        <v>11691</v>
      </c>
      <c r="B109" s="190">
        <v>291</v>
      </c>
      <c r="C109" s="180">
        <v>105</v>
      </c>
      <c r="D109" s="180" t="s">
        <v>607</v>
      </c>
      <c r="E109" s="332">
        <v>41346.006780000003</v>
      </c>
      <c r="F109" s="333">
        <v>36.427202769434231</v>
      </c>
      <c r="G109" s="333">
        <v>31.433439251109245</v>
      </c>
      <c r="H109" s="333">
        <v>30.737917861128249</v>
      </c>
      <c r="I109" s="333">
        <v>0</v>
      </c>
      <c r="J109" s="333">
        <v>1.4014401183282725</v>
      </c>
      <c r="K109" s="179">
        <f t="shared" si="37"/>
        <v>4.2716723560068386E-2</v>
      </c>
      <c r="L109" s="179">
        <f t="shared" si="38"/>
        <v>3.6860736838089402E-2</v>
      </c>
      <c r="M109" s="179">
        <f t="shared" si="39"/>
        <v>3.6045126725669174E-2</v>
      </c>
      <c r="N109" s="179">
        <f t="shared" si="40"/>
        <v>0</v>
      </c>
      <c r="O109" s="179">
        <f t="shared" si="41"/>
        <v>1.6434127676377753E-3</v>
      </c>
      <c r="P109" s="204">
        <f t="shared" si="42"/>
        <v>100</v>
      </c>
      <c r="Q109" s="235">
        <f>VLOOKUP(B:B,'پیوست 4'!$C$14:$J$177,8,0)</f>
        <v>16297.347689</v>
      </c>
    </row>
    <row r="110" spans="1:22" x14ac:dyDescent="0.55000000000000004">
      <c r="A110" s="304">
        <v>10980</v>
      </c>
      <c r="B110" s="190">
        <v>112</v>
      </c>
      <c r="C110" s="178">
        <v>106</v>
      </c>
      <c r="D110" s="178" t="s">
        <v>495</v>
      </c>
      <c r="E110" s="334">
        <v>0</v>
      </c>
      <c r="F110" s="335">
        <v>0</v>
      </c>
      <c r="G110" s="335">
        <v>0</v>
      </c>
      <c r="H110" s="335">
        <v>0</v>
      </c>
      <c r="I110" s="335">
        <v>0</v>
      </c>
      <c r="J110" s="335">
        <v>0</v>
      </c>
      <c r="K110" s="179">
        <f t="shared" si="37"/>
        <v>0</v>
      </c>
      <c r="L110" s="179">
        <f t="shared" si="38"/>
        <v>0</v>
      </c>
      <c r="M110" s="179">
        <f t="shared" si="39"/>
        <v>0</v>
      </c>
      <c r="N110" s="179">
        <f t="shared" si="40"/>
        <v>0</v>
      </c>
      <c r="O110" s="179">
        <f t="shared" si="41"/>
        <v>0</v>
      </c>
      <c r="P110" s="204">
        <f t="shared" si="42"/>
        <v>0</v>
      </c>
      <c r="Q110" s="235">
        <f>VLOOKUP(B:B,'پیوست 4'!$C$14:$J$177,8,0)</f>
        <v>0</v>
      </c>
      <c r="R110" s="1" t="e">
        <f>Q110/E110</f>
        <v>#DIV/0!</v>
      </c>
      <c r="S110" s="231" t="e">
        <f>R110*100</f>
        <v>#DIV/0!</v>
      </c>
      <c r="T110" s="231" t="e">
        <f>S110-F110</f>
        <v>#DIV/0!</v>
      </c>
      <c r="U110" s="231" t="str">
        <f>VLOOKUP(D110:D270,پیوست1!$E$5:G280,3,0)</f>
        <v>مختلط</v>
      </c>
    </row>
    <row r="111" spans="1:22" x14ac:dyDescent="0.55000000000000004">
      <c r="B111" s="191"/>
      <c r="C111" s="119"/>
      <c r="D111" s="370" t="s">
        <v>402</v>
      </c>
      <c r="E111" s="197">
        <f>SUM(E90:E110)</f>
        <v>35258307.453369007</v>
      </c>
      <c r="F111" s="369">
        <f>K111</f>
        <v>59.155122972485358</v>
      </c>
      <c r="G111" s="369">
        <f>L111</f>
        <v>26.467748575257733</v>
      </c>
      <c r="H111" s="369">
        <f>M111</f>
        <v>12.250843415530543</v>
      </c>
      <c r="I111" s="369">
        <f>N111</f>
        <v>3.0813736709064479E-2</v>
      </c>
      <c r="J111" s="369">
        <f>O111</f>
        <v>2.0954108639216757</v>
      </c>
      <c r="K111" s="188">
        <f>SUM(K90:K110)</f>
        <v>59.155122972485358</v>
      </c>
      <c r="L111" s="188">
        <f t="shared" ref="L111:O111" si="46">SUM(L90:L110)</f>
        <v>26.467748575257733</v>
      </c>
      <c r="M111" s="188">
        <f t="shared" si="46"/>
        <v>12.250843415530543</v>
      </c>
      <c r="N111" s="188">
        <f t="shared" si="46"/>
        <v>3.0813736709064479E-2</v>
      </c>
      <c r="O111" s="188">
        <f t="shared" si="46"/>
        <v>2.0954108639216757</v>
      </c>
      <c r="P111" s="187">
        <f>K111+L111+M111+N111+O111</f>
        <v>99.999939563904363</v>
      </c>
      <c r="Q111" s="235" t="e">
        <f>VLOOKUP(B:B,'پیوست 4'!$C$14:$J$177,8,0)</f>
        <v>#N/A</v>
      </c>
      <c r="R111" s="1" t="e">
        <f t="shared" ref="R111" si="47">Q111/E111</f>
        <v>#N/A</v>
      </c>
      <c r="S111" s="231" t="e">
        <f t="shared" ref="S111" si="48">R111*100</f>
        <v>#N/A</v>
      </c>
      <c r="T111" s="248" t="e">
        <f t="shared" ref="T111" si="49">S111-F111</f>
        <v>#N/A</v>
      </c>
      <c r="U111" s="231" t="e">
        <f>VLOOKUP(D111:D280,پیوست1!$E$5:G281,3,0)</f>
        <v>#N/A</v>
      </c>
      <c r="V111" s="305">
        <f>100-P111</f>
        <v>6.0436095637328435E-5</v>
      </c>
    </row>
    <row r="112" spans="1:22" x14ac:dyDescent="0.55000000000000004">
      <c r="A112" s="304">
        <v>11709</v>
      </c>
      <c r="B112" s="190">
        <v>286</v>
      </c>
      <c r="C112" s="180">
        <v>107</v>
      </c>
      <c r="D112" s="180" t="s">
        <v>660</v>
      </c>
      <c r="E112" s="332">
        <v>141909358.69860801</v>
      </c>
      <c r="F112" s="333">
        <v>99.921801188798568</v>
      </c>
      <c r="G112" s="333">
        <v>0</v>
      </c>
      <c r="H112" s="333">
        <v>2.1018237262633113E-3</v>
      </c>
      <c r="I112" s="333">
        <v>4.4467928148865591E-4</v>
      </c>
      <c r="J112" s="333">
        <v>7.5652308193676396E-2</v>
      </c>
      <c r="K112" s="179">
        <f t="shared" ref="K112:K143" si="50">E112/$E$183*F112</f>
        <v>28.013761070126701</v>
      </c>
      <c r="L112" s="179">
        <f t="shared" ref="L112:L143" si="51">E112/$E$183*G112</f>
        <v>0</v>
      </c>
      <c r="M112" s="179">
        <f t="shared" ref="M112:M143" si="52">E112/$E$183*H112</f>
        <v>5.8926067163073072E-4</v>
      </c>
      <c r="N112" s="179">
        <f t="shared" ref="N112:N143" si="53">E112/$E$183*I112</f>
        <v>1.2466888102748985E-4</v>
      </c>
      <c r="O112" s="179">
        <f t="shared" ref="O112:O143" si="54">E112/$E$183*J112</f>
        <v>2.1209642549746367E-2</v>
      </c>
      <c r="P112" s="204">
        <f t="shared" ref="P112:P143" si="55">SUM(F112:J112)</f>
        <v>100</v>
      </c>
      <c r="Q112" s="235"/>
    </row>
    <row r="113" spans="1:21" x14ac:dyDescent="0.55000000000000004">
      <c r="A113" s="304">
        <v>11183</v>
      </c>
      <c r="B113" s="190">
        <v>144</v>
      </c>
      <c r="C113" s="178">
        <v>108</v>
      </c>
      <c r="D113" s="178" t="s">
        <v>544</v>
      </c>
      <c r="E113" s="334">
        <v>8543339.5956149995</v>
      </c>
      <c r="F113" s="335">
        <v>98.901538493460507</v>
      </c>
      <c r="G113" s="335">
        <v>0</v>
      </c>
      <c r="H113" s="335">
        <v>0.17614312711083288</v>
      </c>
      <c r="I113" s="335">
        <v>1.1385595890839847E-4</v>
      </c>
      <c r="J113" s="335">
        <v>0.92220452346975179</v>
      </c>
      <c r="K113" s="179">
        <f t="shared" si="50"/>
        <v>1.6692863650390861</v>
      </c>
      <c r="L113" s="179">
        <f t="shared" si="51"/>
        <v>0</v>
      </c>
      <c r="M113" s="179">
        <f t="shared" si="52"/>
        <v>2.9729903584958064E-3</v>
      </c>
      <c r="N113" s="179">
        <f t="shared" si="53"/>
        <v>1.9216910341269051E-6</v>
      </c>
      <c r="O113" s="179">
        <f t="shared" si="54"/>
        <v>1.5565212232843205E-2</v>
      </c>
      <c r="P113" s="204">
        <f t="shared" si="55"/>
        <v>100</v>
      </c>
      <c r="Q113" s="235" t="e">
        <f>VLOOKUP(B:B,'پیوست 4'!$C$14:$J$177,8,0)</f>
        <v>#N/A</v>
      </c>
      <c r="R113" s="1" t="e">
        <f>Q113/E113</f>
        <v>#N/A</v>
      </c>
      <c r="S113" s="231" t="e">
        <f>R113*100</f>
        <v>#N/A</v>
      </c>
      <c r="T113" s="231" t="e">
        <f>S113-F113</f>
        <v>#N/A</v>
      </c>
      <c r="U113" s="231" t="str">
        <f>VLOOKUP(D113:D272,پیوست1!$E$5:G285,3,0)</f>
        <v>در سهام و قابل معامله</v>
      </c>
    </row>
    <row r="114" spans="1:21" x14ac:dyDescent="0.55000000000000004">
      <c r="A114" s="304">
        <v>10719</v>
      </c>
      <c r="B114" s="190">
        <v>22</v>
      </c>
      <c r="C114" s="180">
        <v>109</v>
      </c>
      <c r="D114" s="180" t="s">
        <v>515</v>
      </c>
      <c r="E114" s="332">
        <v>16453430.466020999</v>
      </c>
      <c r="F114" s="333">
        <v>98.670388214304978</v>
      </c>
      <c r="G114" s="333">
        <v>0</v>
      </c>
      <c r="H114" s="333">
        <v>0</v>
      </c>
      <c r="I114" s="333">
        <v>3.4516886494576028E-3</v>
      </c>
      <c r="J114" s="333">
        <v>1.3261600970455698</v>
      </c>
      <c r="K114" s="179">
        <f t="shared" si="50"/>
        <v>3.207328370527549</v>
      </c>
      <c r="L114" s="179">
        <f t="shared" si="51"/>
        <v>0</v>
      </c>
      <c r="M114" s="179">
        <f t="shared" si="52"/>
        <v>0</v>
      </c>
      <c r="N114" s="179">
        <f t="shared" si="53"/>
        <v>1.1219879775468733E-4</v>
      </c>
      <c r="O114" s="179">
        <f t="shared" si="54"/>
        <v>4.3107471046710366E-2</v>
      </c>
      <c r="P114" s="204">
        <f t="shared" si="55"/>
        <v>100.00000000000001</v>
      </c>
      <c r="Q114" s="235">
        <f>VLOOKUP(B:B,'پیوست 4'!$C$14:$J$177,8,0)</f>
        <v>16085000.852475001</v>
      </c>
      <c r="R114" s="1">
        <f>Q114/E114</f>
        <v>0.97760773266663958</v>
      </c>
      <c r="S114" s="231">
        <f>R114*100</f>
        <v>97.760773266663961</v>
      </c>
      <c r="T114" s="231">
        <f>S114-F114</f>
        <v>-0.90961494764101758</v>
      </c>
      <c r="U114" s="231" t="str">
        <f>VLOOKUP(D114:D273,پیوست1!$E$5:G286,3,0)</f>
        <v>در سهام</v>
      </c>
    </row>
    <row r="115" spans="1:21" x14ac:dyDescent="0.55000000000000004">
      <c r="A115" s="304">
        <v>11234</v>
      </c>
      <c r="B115" s="190">
        <v>156</v>
      </c>
      <c r="C115" s="178">
        <v>110</v>
      </c>
      <c r="D115" s="178" t="s">
        <v>551</v>
      </c>
      <c r="E115" s="334">
        <v>4440775.3946059998</v>
      </c>
      <c r="F115" s="335">
        <v>98.638878269946062</v>
      </c>
      <c r="G115" s="335">
        <v>0</v>
      </c>
      <c r="H115" s="335">
        <v>0</v>
      </c>
      <c r="I115" s="335">
        <v>8.3204507080779865E-4</v>
      </c>
      <c r="J115" s="335">
        <v>1.3602896849831263</v>
      </c>
      <c r="K115" s="179">
        <f t="shared" si="50"/>
        <v>0.86538041375434105</v>
      </c>
      <c r="L115" s="179">
        <f t="shared" si="51"/>
        <v>0</v>
      </c>
      <c r="M115" s="179">
        <f t="shared" si="52"/>
        <v>0</v>
      </c>
      <c r="N115" s="179">
        <f t="shared" si="53"/>
        <v>7.2997130570299469E-6</v>
      </c>
      <c r="O115" s="179">
        <f t="shared" si="54"/>
        <v>1.1934118382762746E-2</v>
      </c>
      <c r="P115" s="204">
        <f t="shared" si="55"/>
        <v>100</v>
      </c>
      <c r="Q115" s="235">
        <f>VLOOKUP(B:B,'پیوست 4'!$C$14:$J$177,8,0)</f>
        <v>4224786.8091310002</v>
      </c>
      <c r="R115" s="1">
        <f>Q115/E115</f>
        <v>0.95136241618133832</v>
      </c>
      <c r="S115" s="231">
        <f>R115*100</f>
        <v>95.136241618133838</v>
      </c>
      <c r="T115" s="231">
        <f>S115-F115</f>
        <v>-3.5026366518122245</v>
      </c>
      <c r="U115" s="231" t="str">
        <f>VLOOKUP(D115:D274,پیوست1!$E$5:G299,3,0)</f>
        <v>در سهام</v>
      </c>
    </row>
    <row r="116" spans="1:21" x14ac:dyDescent="0.55000000000000004">
      <c r="A116" s="304">
        <v>11477</v>
      </c>
      <c r="B116" s="190">
        <v>245</v>
      </c>
      <c r="C116" s="180">
        <v>111</v>
      </c>
      <c r="D116" s="180" t="s">
        <v>571</v>
      </c>
      <c r="E116" s="332">
        <v>4940440.6684499998</v>
      </c>
      <c r="F116" s="333">
        <v>98.558259318710881</v>
      </c>
      <c r="G116" s="333">
        <v>0.38875757566314761</v>
      </c>
      <c r="H116" s="333">
        <v>6.2577452156102428E-2</v>
      </c>
      <c r="I116" s="333">
        <v>9.7766148674984779E-4</v>
      </c>
      <c r="J116" s="333">
        <v>0.98942799198311859</v>
      </c>
      <c r="K116" s="179">
        <f t="shared" si="50"/>
        <v>0.96196404849975625</v>
      </c>
      <c r="L116" s="179">
        <f t="shared" si="51"/>
        <v>3.7944137199151504E-3</v>
      </c>
      <c r="M116" s="179">
        <f t="shared" si="52"/>
        <v>6.1077843335506123E-4</v>
      </c>
      <c r="N116" s="179">
        <f t="shared" si="53"/>
        <v>9.5423276380615731E-6</v>
      </c>
      <c r="O116" s="179">
        <f t="shared" si="54"/>
        <v>9.6571729598959235E-3</v>
      </c>
      <c r="P116" s="204">
        <f t="shared" si="55"/>
        <v>100</v>
      </c>
      <c r="Q116" s="235">
        <f>VLOOKUP(B:B,'پیوست 4'!$C$14:$J$177,8,0)</f>
        <v>5317549.3239099998</v>
      </c>
      <c r="R116" s="1">
        <f>Q116/E116</f>
        <v>1.0763309754670758</v>
      </c>
      <c r="S116" s="231">
        <f>R116*100</f>
        <v>107.63309754670757</v>
      </c>
      <c r="T116" s="231">
        <f>S116-F116</f>
        <v>9.0748382279966933</v>
      </c>
      <c r="U116" s="231" t="str">
        <f>VLOOKUP(D116:D276,پیوست1!$E$5:G298,3,0)</f>
        <v>در سهام</v>
      </c>
    </row>
    <row r="117" spans="1:21" x14ac:dyDescent="0.55000000000000004">
      <c r="A117" s="304">
        <v>11712</v>
      </c>
      <c r="B117" s="190">
        <v>290</v>
      </c>
      <c r="C117" s="178">
        <v>112</v>
      </c>
      <c r="D117" s="178" t="s">
        <v>619</v>
      </c>
      <c r="E117" s="334">
        <v>4071229.0698520001</v>
      </c>
      <c r="F117" s="335">
        <v>98.442452253156418</v>
      </c>
      <c r="G117" s="335">
        <v>0</v>
      </c>
      <c r="H117" s="335">
        <v>0.63024972782416278</v>
      </c>
      <c r="I117" s="335">
        <v>4.7258580479158157E-3</v>
      </c>
      <c r="J117" s="335">
        <v>0.92257216097149952</v>
      </c>
      <c r="K117" s="179">
        <f t="shared" si="50"/>
        <v>0.7917864973960318</v>
      </c>
      <c r="L117" s="179">
        <f t="shared" si="51"/>
        <v>0</v>
      </c>
      <c r="M117" s="179">
        <f t="shared" si="52"/>
        <v>5.0691872566867692E-3</v>
      </c>
      <c r="N117" s="179">
        <f t="shared" si="53"/>
        <v>3.8010741355035009E-5</v>
      </c>
      <c r="O117" s="179">
        <f t="shared" si="54"/>
        <v>7.4203777253759933E-3</v>
      </c>
      <c r="P117" s="204">
        <f t="shared" si="55"/>
        <v>100</v>
      </c>
      <c r="Q117" s="235"/>
    </row>
    <row r="118" spans="1:21" x14ac:dyDescent="0.55000000000000004">
      <c r="A118" s="304">
        <v>10872</v>
      </c>
      <c r="B118" s="190">
        <v>15</v>
      </c>
      <c r="C118" s="180">
        <v>113</v>
      </c>
      <c r="D118" s="180" t="s">
        <v>532</v>
      </c>
      <c r="E118" s="332">
        <v>3873744.275434</v>
      </c>
      <c r="F118" s="333">
        <v>98.402799818506637</v>
      </c>
      <c r="G118" s="333">
        <v>0</v>
      </c>
      <c r="H118" s="333">
        <v>3.0223723823557484E-2</v>
      </c>
      <c r="I118" s="333">
        <v>0</v>
      </c>
      <c r="J118" s="333">
        <v>1.5669764576698113</v>
      </c>
      <c r="K118" s="179">
        <f t="shared" si="50"/>
        <v>0.7530755222448795</v>
      </c>
      <c r="L118" s="179">
        <f t="shared" si="51"/>
        <v>0</v>
      </c>
      <c r="M118" s="179">
        <f t="shared" si="52"/>
        <v>2.3130181910057743E-4</v>
      </c>
      <c r="N118" s="179">
        <f t="shared" si="53"/>
        <v>0</v>
      </c>
      <c r="O118" s="179">
        <f t="shared" si="54"/>
        <v>1.1992053238135526E-2</v>
      </c>
      <c r="P118" s="204">
        <f t="shared" si="55"/>
        <v>100</v>
      </c>
      <c r="Q118" s="235">
        <f>VLOOKUP(B:B,'پیوست 4'!$C$14:$J$177,8,0)</f>
        <v>3942818.9127219999</v>
      </c>
      <c r="R118" s="1">
        <f>Q118/E118</f>
        <v>1.0178314912850723</v>
      </c>
      <c r="S118" s="231">
        <f>R118*100</f>
        <v>101.78314912850723</v>
      </c>
      <c r="T118" s="231">
        <f>S118-F118</f>
        <v>3.3803493100005966</v>
      </c>
      <c r="U118" s="231" t="str">
        <f>VLOOKUP(D118:D277,پیوست1!$E$5:G307,3,0)</f>
        <v>در سهام</v>
      </c>
    </row>
    <row r="119" spans="1:21" x14ac:dyDescent="0.55000000000000004">
      <c r="A119" s="304">
        <v>11314</v>
      </c>
      <c r="B119" s="190">
        <v>182</v>
      </c>
      <c r="C119" s="178">
        <v>114</v>
      </c>
      <c r="D119" s="178" t="s">
        <v>560</v>
      </c>
      <c r="E119" s="334">
        <v>189992.56434000001</v>
      </c>
      <c r="F119" s="335">
        <v>98.299830409634623</v>
      </c>
      <c r="G119" s="335">
        <v>0</v>
      </c>
      <c r="H119" s="335">
        <v>0.25039335735540791</v>
      </c>
      <c r="I119" s="335">
        <v>0.11070707929867006</v>
      </c>
      <c r="J119" s="335">
        <v>1.3390691537113031</v>
      </c>
      <c r="K119" s="179">
        <f t="shared" si="50"/>
        <v>3.6896867939931542E-2</v>
      </c>
      <c r="L119" s="179">
        <f t="shared" si="51"/>
        <v>0</v>
      </c>
      <c r="M119" s="179">
        <f t="shared" si="52"/>
        <v>9.3985214428946362E-5</v>
      </c>
      <c r="N119" s="179">
        <f t="shared" si="53"/>
        <v>4.1553932167294987E-5</v>
      </c>
      <c r="O119" s="179">
        <f t="shared" si="54"/>
        <v>5.0261996913963437E-4</v>
      </c>
      <c r="P119" s="204">
        <f t="shared" si="55"/>
        <v>100</v>
      </c>
      <c r="Q119" s="235">
        <f>VLOOKUP(B:B,'پیوست 4'!$C$14:$J$177,8,0)</f>
        <v>221981.80783100001</v>
      </c>
      <c r="R119" s="1">
        <f>Q119/E119</f>
        <v>1.168371028635383</v>
      </c>
      <c r="S119" s="231">
        <f>R119*100</f>
        <v>116.83710286353831</v>
      </c>
      <c r="T119" s="231">
        <f>S119-F119</f>
        <v>18.537272453903682</v>
      </c>
      <c r="U119" s="231" t="str">
        <f>VLOOKUP(D119:D279,پیوست1!$E$5:G317,3,0)</f>
        <v>در سهام</v>
      </c>
    </row>
    <row r="120" spans="1:21" x14ac:dyDescent="0.55000000000000004">
      <c r="A120" s="304">
        <v>11729</v>
      </c>
      <c r="B120" s="190">
        <v>287</v>
      </c>
      <c r="C120" s="180">
        <v>115</v>
      </c>
      <c r="D120" s="180" t="s">
        <v>626</v>
      </c>
      <c r="E120" s="332">
        <v>1047622.577892</v>
      </c>
      <c r="F120" s="333">
        <v>97.799222167734712</v>
      </c>
      <c r="G120" s="333">
        <v>0</v>
      </c>
      <c r="H120" s="333">
        <v>4.7388250978508959E-5</v>
      </c>
      <c r="I120" s="333">
        <v>8.3907220912734212E-2</v>
      </c>
      <c r="J120" s="333">
        <v>2.1168232231015716</v>
      </c>
      <c r="K120" s="179">
        <f t="shared" si="50"/>
        <v>0.20241392159615856</v>
      </c>
      <c r="L120" s="179">
        <f t="shared" si="51"/>
        <v>0</v>
      </c>
      <c r="M120" s="179">
        <f t="shared" si="52"/>
        <v>9.8078916227899628E-8</v>
      </c>
      <c r="N120" s="179">
        <f t="shared" si="53"/>
        <v>1.7366180690121059E-4</v>
      </c>
      <c r="O120" s="179">
        <f t="shared" si="54"/>
        <v>4.3811645984150648E-3</v>
      </c>
      <c r="P120" s="204">
        <f t="shared" si="55"/>
        <v>100</v>
      </c>
      <c r="Q120" s="235"/>
    </row>
    <row r="121" spans="1:21" x14ac:dyDescent="0.55000000000000004">
      <c r="A121" s="304">
        <v>10825</v>
      </c>
      <c r="B121" s="190">
        <v>61</v>
      </c>
      <c r="C121" s="178">
        <v>116</v>
      </c>
      <c r="D121" s="178" t="s">
        <v>525</v>
      </c>
      <c r="E121" s="334">
        <v>315840.31771600002</v>
      </c>
      <c r="F121" s="335">
        <v>97.77</v>
      </c>
      <c r="G121" s="335">
        <v>0</v>
      </c>
      <c r="H121" s="335">
        <v>0</v>
      </c>
      <c r="I121" s="335">
        <v>0</v>
      </c>
      <c r="J121" s="335">
        <v>2.23</v>
      </c>
      <c r="K121" s="179">
        <f t="shared" si="50"/>
        <v>6.1006106956802052E-2</v>
      </c>
      <c r="L121" s="179">
        <f t="shared" si="51"/>
        <v>0</v>
      </c>
      <c r="M121" s="179">
        <f t="shared" si="52"/>
        <v>0</v>
      </c>
      <c r="N121" s="179">
        <f t="shared" si="53"/>
        <v>0</v>
      </c>
      <c r="O121" s="179">
        <f t="shared" si="54"/>
        <v>1.39146587412978E-3</v>
      </c>
      <c r="P121" s="204">
        <f t="shared" si="55"/>
        <v>100</v>
      </c>
      <c r="Q121" s="235">
        <f>VLOOKUP(B:B,'پیوست 4'!$C$14:$J$177,8,0)</f>
        <v>325675.395899</v>
      </c>
      <c r="R121" s="1">
        <f t="shared" ref="R121:R138" si="56">Q121/E121</f>
        <v>1.0311394006126968</v>
      </c>
      <c r="S121" s="231">
        <f t="shared" ref="S121:S138" si="57">R121*100</f>
        <v>103.11394006126969</v>
      </c>
      <c r="T121" s="231">
        <f t="shared" ref="T121:T138" si="58">S121-F121</f>
        <v>5.3439400612696915</v>
      </c>
      <c r="U121" s="231" t="str">
        <f>VLOOKUP(D121:D281,پیوست1!$E$5:G339,3,0)</f>
        <v>در سهام</v>
      </c>
    </row>
    <row r="122" spans="1:21" x14ac:dyDescent="0.55000000000000004">
      <c r="A122" s="304">
        <v>10801</v>
      </c>
      <c r="B122" s="190">
        <v>46</v>
      </c>
      <c r="C122" s="180">
        <v>117</v>
      </c>
      <c r="D122" s="180" t="s">
        <v>524</v>
      </c>
      <c r="E122" s="332">
        <v>1233261.1583370001</v>
      </c>
      <c r="F122" s="333">
        <v>97.428199484405781</v>
      </c>
      <c r="G122" s="333">
        <v>0</v>
      </c>
      <c r="H122" s="333">
        <v>0.81689393381796527</v>
      </c>
      <c r="I122" s="333">
        <v>0.13257025555366964</v>
      </c>
      <c r="J122" s="333">
        <v>1.6223363262225781</v>
      </c>
      <c r="K122" s="179">
        <f t="shared" si="50"/>
        <v>0.23737766799853821</v>
      </c>
      <c r="L122" s="179">
        <f t="shared" si="51"/>
        <v>0</v>
      </c>
      <c r="M122" s="179">
        <f t="shared" si="52"/>
        <v>1.9903105880849019E-3</v>
      </c>
      <c r="N122" s="179">
        <f t="shared" si="53"/>
        <v>3.2299907291561184E-4</v>
      </c>
      <c r="O122" s="179">
        <f t="shared" si="54"/>
        <v>3.9527202172064254E-3</v>
      </c>
      <c r="P122" s="204">
        <f t="shared" si="55"/>
        <v>100</v>
      </c>
      <c r="Q122" s="235">
        <f>VLOOKUP(B:B,'پیوست 4'!$C$14:$J$177,8,0)</f>
        <v>1234044.4151920001</v>
      </c>
      <c r="R122" s="1">
        <f t="shared" si="56"/>
        <v>1.0006351102924997</v>
      </c>
      <c r="S122" s="231">
        <f t="shared" si="57"/>
        <v>100.06351102924998</v>
      </c>
      <c r="T122" s="231">
        <f t="shared" si="58"/>
        <v>2.6353115448441997</v>
      </c>
      <c r="U122" s="231" t="str">
        <f>VLOOKUP(D122:D282,پیوست1!$E$5:G323,3,0)</f>
        <v>در سهام</v>
      </c>
    </row>
    <row r="123" spans="1:21" x14ac:dyDescent="0.55000000000000004">
      <c r="A123" s="304">
        <v>11149</v>
      </c>
      <c r="B123" s="190">
        <v>133</v>
      </c>
      <c r="C123" s="178">
        <v>118</v>
      </c>
      <c r="D123" s="178" t="s">
        <v>541</v>
      </c>
      <c r="E123" s="334">
        <v>1746378.5784420001</v>
      </c>
      <c r="F123" s="335">
        <v>97.425259692349272</v>
      </c>
      <c r="G123" s="335">
        <v>0</v>
      </c>
      <c r="H123" s="335">
        <v>0.73506975668744468</v>
      </c>
      <c r="I123" s="335">
        <v>4.4954680885819228E-4</v>
      </c>
      <c r="J123" s="335">
        <v>1.8392210041544257</v>
      </c>
      <c r="K123" s="179">
        <f t="shared" si="50"/>
        <v>0.33613218331580141</v>
      </c>
      <c r="L123" s="179">
        <f t="shared" si="51"/>
        <v>0</v>
      </c>
      <c r="M123" s="179">
        <f t="shared" si="52"/>
        <v>2.5361041169918355E-3</v>
      </c>
      <c r="N123" s="179">
        <f t="shared" si="53"/>
        <v>1.5510058771341593E-6</v>
      </c>
      <c r="O123" s="179">
        <f t="shared" si="54"/>
        <v>6.3455963440994167E-3</v>
      </c>
      <c r="P123" s="204">
        <f t="shared" si="55"/>
        <v>100</v>
      </c>
      <c r="Q123" s="235">
        <f>VLOOKUP(B:B,'پیوست 4'!$C$14:$J$177,8,0)</f>
        <v>1766658.7667799999</v>
      </c>
      <c r="R123" s="1">
        <f t="shared" si="56"/>
        <v>1.0116127102040455</v>
      </c>
      <c r="S123" s="231">
        <f t="shared" si="57"/>
        <v>101.16127102040456</v>
      </c>
      <c r="T123" s="231">
        <f t="shared" si="58"/>
        <v>3.7360113280552838</v>
      </c>
      <c r="U123" s="231" t="str">
        <f>VLOOKUP(D123:D283,پیوست1!$E$5:G334,3,0)</f>
        <v>در سهام</v>
      </c>
    </row>
    <row r="124" spans="1:21" x14ac:dyDescent="0.55000000000000004">
      <c r="A124" s="304">
        <v>11055</v>
      </c>
      <c r="B124" s="190">
        <v>116</v>
      </c>
      <c r="C124" s="180">
        <v>119</v>
      </c>
      <c r="D124" s="180" t="s">
        <v>535</v>
      </c>
      <c r="E124" s="332">
        <v>6576661.774119</v>
      </c>
      <c r="F124" s="333">
        <v>97.375955605732983</v>
      </c>
      <c r="G124" s="333">
        <v>4.3915387221850786E-3</v>
      </c>
      <c r="H124" s="333">
        <v>0.99271519098199013</v>
      </c>
      <c r="I124" s="333">
        <v>9.5918203999611346E-3</v>
      </c>
      <c r="J124" s="333">
        <v>1.6173458441628781</v>
      </c>
      <c r="K124" s="179">
        <f t="shared" si="50"/>
        <v>1.2651947143935118</v>
      </c>
      <c r="L124" s="179">
        <f t="shared" si="51"/>
        <v>5.7058763067336526E-5</v>
      </c>
      <c r="M124" s="179">
        <f t="shared" si="52"/>
        <v>1.2898235552253869E-2</v>
      </c>
      <c r="N124" s="179">
        <f t="shared" si="53"/>
        <v>1.2462543135985629E-4</v>
      </c>
      <c r="O124" s="179">
        <f t="shared" si="54"/>
        <v>2.1013990575520607E-2</v>
      </c>
      <c r="P124" s="204">
        <f t="shared" si="55"/>
        <v>100.00000000000001</v>
      </c>
      <c r="Q124" s="235">
        <f>VLOOKUP(B:B,'پیوست 4'!$C$14:$J$177,8,0)</f>
        <v>6650856.0465559997</v>
      </c>
      <c r="R124" s="1">
        <f t="shared" si="56"/>
        <v>1.0112814487022845</v>
      </c>
      <c r="S124" s="231">
        <f t="shared" si="57"/>
        <v>101.12814487022845</v>
      </c>
      <c r="T124" s="231">
        <f t="shared" si="58"/>
        <v>3.7521892644954704</v>
      </c>
      <c r="U124" s="231" t="str">
        <f>VLOOKUP(D124:D284,پیوست1!$E$5:G295,3,0)</f>
        <v>در سهام</v>
      </c>
    </row>
    <row r="125" spans="1:21" x14ac:dyDescent="0.55000000000000004">
      <c r="A125" s="304">
        <v>11649</v>
      </c>
      <c r="B125" s="190">
        <v>275</v>
      </c>
      <c r="C125" s="178">
        <v>120</v>
      </c>
      <c r="D125" s="178" t="s">
        <v>573</v>
      </c>
      <c r="E125" s="334">
        <v>4828618.4926669998</v>
      </c>
      <c r="F125" s="335">
        <v>97.358201026853237</v>
      </c>
      <c r="G125" s="335">
        <v>0</v>
      </c>
      <c r="H125" s="335">
        <v>3.1112023689169248E-3</v>
      </c>
      <c r="I125" s="335">
        <v>1.0124885739316025E-3</v>
      </c>
      <c r="J125" s="335">
        <v>2.6376752822039111</v>
      </c>
      <c r="K125" s="179">
        <f t="shared" si="50"/>
        <v>0.92874301936914272</v>
      </c>
      <c r="L125" s="179">
        <f t="shared" si="51"/>
        <v>0</v>
      </c>
      <c r="M125" s="179">
        <f t="shared" si="52"/>
        <v>2.9679137982216346E-5</v>
      </c>
      <c r="N125" s="179">
        <f t="shared" si="53"/>
        <v>9.6585771441137246E-6</v>
      </c>
      <c r="O125" s="179">
        <f t="shared" si="54"/>
        <v>2.5161953280481594E-2</v>
      </c>
      <c r="P125" s="204">
        <f t="shared" si="55"/>
        <v>100</v>
      </c>
      <c r="Q125" s="235">
        <f>VLOOKUP(B:B,'پیوست 4'!$C$14:$J$177,8,0)</f>
        <v>4815758.5895029996</v>
      </c>
      <c r="R125" s="1">
        <f t="shared" si="56"/>
        <v>0.99733673240420007</v>
      </c>
      <c r="S125" s="231">
        <f t="shared" si="57"/>
        <v>99.733673240420003</v>
      </c>
      <c r="T125" s="231">
        <f t="shared" si="58"/>
        <v>2.3754722135667663</v>
      </c>
      <c r="U125" s="231" t="str">
        <f>VLOOKUP(D125:D284,پیوست1!$E$5:G344,3,0)</f>
        <v>در سهام و قابل معامله</v>
      </c>
    </row>
    <row r="126" spans="1:21" x14ac:dyDescent="0.55000000000000004">
      <c r="A126" s="304">
        <v>11220</v>
      </c>
      <c r="B126" s="190">
        <v>152</v>
      </c>
      <c r="C126" s="180">
        <v>121</v>
      </c>
      <c r="D126" s="180" t="s">
        <v>549</v>
      </c>
      <c r="E126" s="332">
        <v>1036027.164506</v>
      </c>
      <c r="F126" s="333">
        <v>97.155963263264951</v>
      </c>
      <c r="G126" s="333">
        <v>0</v>
      </c>
      <c r="H126" s="333">
        <v>3.6235647490022352E-2</v>
      </c>
      <c r="I126" s="333">
        <v>0.17220416402071545</v>
      </c>
      <c r="J126" s="333">
        <v>2.6355969252243088</v>
      </c>
      <c r="K126" s="179">
        <f t="shared" si="50"/>
        <v>0.19885693140617131</v>
      </c>
      <c r="L126" s="179">
        <f t="shared" si="51"/>
        <v>0</v>
      </c>
      <c r="M126" s="179">
        <f t="shared" si="52"/>
        <v>7.4166416814335523E-5</v>
      </c>
      <c r="N126" s="179">
        <f t="shared" si="53"/>
        <v>3.5246412553939722E-4</v>
      </c>
      <c r="O126" s="179">
        <f t="shared" si="54"/>
        <v>5.3944884016379584E-3</v>
      </c>
      <c r="P126" s="204">
        <f t="shared" si="55"/>
        <v>99.999999999999986</v>
      </c>
      <c r="Q126" s="235">
        <f>VLOOKUP(B:B,'پیوست 4'!$C$14:$J$177,8,0)</f>
        <v>1059154.2759819999</v>
      </c>
      <c r="R126" s="1">
        <f t="shared" si="56"/>
        <v>1.0223228813570997</v>
      </c>
      <c r="S126" s="231">
        <f t="shared" si="57"/>
        <v>102.23228813570996</v>
      </c>
      <c r="T126" s="231">
        <f t="shared" si="58"/>
        <v>5.0763248724450136</v>
      </c>
      <c r="U126" s="231" t="str">
        <f>VLOOKUP(D126:D286,پیوست1!$E$5:G292,3,0)</f>
        <v>در سهام</v>
      </c>
    </row>
    <row r="127" spans="1:21" x14ac:dyDescent="0.55000000000000004">
      <c r="A127" s="304">
        <v>11182</v>
      </c>
      <c r="B127" s="190">
        <v>141</v>
      </c>
      <c r="C127" s="178">
        <v>122</v>
      </c>
      <c r="D127" s="178" t="s">
        <v>543</v>
      </c>
      <c r="E127" s="334">
        <v>6780826.4747489998</v>
      </c>
      <c r="F127" s="335">
        <v>97.108657143438506</v>
      </c>
      <c r="G127" s="335">
        <v>0</v>
      </c>
      <c r="H127" s="335">
        <v>0.22909241324076143</v>
      </c>
      <c r="I127" s="335">
        <v>9.9972635978413382E-2</v>
      </c>
      <c r="J127" s="335">
        <v>2.5622778073423143</v>
      </c>
      <c r="K127" s="179">
        <f t="shared" si="50"/>
        <v>1.300890397630317</v>
      </c>
      <c r="L127" s="179">
        <f t="shared" si="51"/>
        <v>0</v>
      </c>
      <c r="M127" s="179">
        <f t="shared" si="52"/>
        <v>3.0689758186507898E-3</v>
      </c>
      <c r="N127" s="179">
        <f t="shared" si="53"/>
        <v>1.3392569313156921E-3</v>
      </c>
      <c r="O127" s="179">
        <f t="shared" si="54"/>
        <v>3.4324875800819395E-2</v>
      </c>
      <c r="P127" s="204">
        <f t="shared" si="55"/>
        <v>100</v>
      </c>
      <c r="Q127" s="235">
        <f>VLOOKUP(B:B,'پیوست 4'!$C$14:$J$177,8,0)</f>
        <v>7023550.283334</v>
      </c>
      <c r="R127" s="1">
        <f t="shared" si="56"/>
        <v>1.0357956083213271</v>
      </c>
      <c r="S127" s="231">
        <f t="shared" si="57"/>
        <v>103.57956083213271</v>
      </c>
      <c r="T127" s="231">
        <f t="shared" si="58"/>
        <v>6.4709036886942073</v>
      </c>
      <c r="U127" s="231" t="str">
        <f>VLOOKUP(D127:D286,پیوست1!$E$5:G346,3,0)</f>
        <v>در سهام</v>
      </c>
    </row>
    <row r="128" spans="1:21" x14ac:dyDescent="0.55000000000000004">
      <c r="A128" s="304">
        <v>11273</v>
      </c>
      <c r="B128" s="190">
        <v>168</v>
      </c>
      <c r="C128" s="180">
        <v>123</v>
      </c>
      <c r="D128" s="180" t="s">
        <v>554</v>
      </c>
      <c r="E128" s="332">
        <v>6985171.2338340003</v>
      </c>
      <c r="F128" s="333">
        <v>97.096054831137295</v>
      </c>
      <c r="G128" s="333">
        <v>5.174205911924587E-2</v>
      </c>
      <c r="H128" s="333">
        <v>2.1090223454808377</v>
      </c>
      <c r="I128" s="333">
        <v>0</v>
      </c>
      <c r="J128" s="333">
        <v>0.74318076426261637</v>
      </c>
      <c r="K128" s="179">
        <f t="shared" si="50"/>
        <v>1.3399196921513739</v>
      </c>
      <c r="L128" s="179">
        <f t="shared" si="51"/>
        <v>7.1403729066966092E-4</v>
      </c>
      <c r="M128" s="179">
        <f t="shared" si="52"/>
        <v>2.9104380984497229E-2</v>
      </c>
      <c r="N128" s="179">
        <f t="shared" si="53"/>
        <v>0</v>
      </c>
      <c r="O128" s="179">
        <f t="shared" si="54"/>
        <v>1.0255849659344226E-2</v>
      </c>
      <c r="P128" s="204">
        <f t="shared" si="55"/>
        <v>100</v>
      </c>
      <c r="Q128" s="235">
        <f>VLOOKUP(B:B,'پیوست 4'!$C$14:$J$177,8,0)</f>
        <v>6970164.8338390002</v>
      </c>
      <c r="R128" s="1">
        <f t="shared" si="56"/>
        <v>0.99785167757630422</v>
      </c>
      <c r="S128" s="231">
        <f t="shared" si="57"/>
        <v>99.785167757630418</v>
      </c>
      <c r="T128" s="231">
        <f t="shared" si="58"/>
        <v>2.6891129264931237</v>
      </c>
      <c r="U128" s="231" t="str">
        <f>VLOOKUP(D128:D287,پیوست1!$E$5:G324,3,0)</f>
        <v>در سهام</v>
      </c>
    </row>
    <row r="129" spans="1:21" x14ac:dyDescent="0.55000000000000004">
      <c r="A129" s="304">
        <v>10855</v>
      </c>
      <c r="B129" s="190">
        <v>8</v>
      </c>
      <c r="C129" s="178">
        <v>124</v>
      </c>
      <c r="D129" s="178" t="s">
        <v>530</v>
      </c>
      <c r="E129" s="334">
        <v>10890145.986693</v>
      </c>
      <c r="F129" s="335">
        <v>97.06</v>
      </c>
      <c r="G129" s="335">
        <v>0</v>
      </c>
      <c r="H129" s="335">
        <v>0.59</v>
      </c>
      <c r="I129" s="335">
        <v>1.55</v>
      </c>
      <c r="J129" s="335">
        <v>0.8</v>
      </c>
      <c r="K129" s="179">
        <f t="shared" si="50"/>
        <v>2.0882097415545595</v>
      </c>
      <c r="L129" s="179">
        <f t="shared" si="51"/>
        <v>0</v>
      </c>
      <c r="M129" s="179">
        <f t="shared" si="52"/>
        <v>1.2693630203144343E-2</v>
      </c>
      <c r="N129" s="179">
        <f t="shared" si="53"/>
        <v>3.3347672567582601E-2</v>
      </c>
      <c r="O129" s="179">
        <f t="shared" si="54"/>
        <v>1.7211701970365211E-2</v>
      </c>
      <c r="P129" s="204">
        <f t="shared" si="55"/>
        <v>100</v>
      </c>
      <c r="Q129" s="235">
        <f>VLOOKUP(B:B,'پیوست 4'!$C$14:$J$177,8,0)</f>
        <v>11269962.692301</v>
      </c>
      <c r="R129" s="1">
        <f t="shared" si="56"/>
        <v>1.0348770995422933</v>
      </c>
      <c r="S129" s="231">
        <f t="shared" si="57"/>
        <v>103.48770995422933</v>
      </c>
      <c r="T129" s="231">
        <f t="shared" si="58"/>
        <v>6.4277099542293286</v>
      </c>
      <c r="U129" s="231" t="str">
        <f>VLOOKUP(D129:D288,پیوست1!$E$5:G282,3,0)</f>
        <v>در سهام</v>
      </c>
    </row>
    <row r="130" spans="1:21" x14ac:dyDescent="0.55000000000000004">
      <c r="A130" s="304">
        <v>11173</v>
      </c>
      <c r="B130" s="190">
        <v>140</v>
      </c>
      <c r="C130" s="180">
        <v>125</v>
      </c>
      <c r="D130" s="180" t="s">
        <v>542</v>
      </c>
      <c r="E130" s="332">
        <v>940236.92523499997</v>
      </c>
      <c r="F130" s="333">
        <v>96.700085103669608</v>
      </c>
      <c r="G130" s="333">
        <v>0</v>
      </c>
      <c r="H130" s="333">
        <v>3.7777287448467209E-3</v>
      </c>
      <c r="I130" s="333">
        <v>2.0737231571538698E-3</v>
      </c>
      <c r="J130" s="333">
        <v>3.2940634444283998</v>
      </c>
      <c r="K130" s="179">
        <f t="shared" si="50"/>
        <v>0.17962396882484499</v>
      </c>
      <c r="L130" s="179">
        <f t="shared" si="51"/>
        <v>0</v>
      </c>
      <c r="M130" s="179">
        <f t="shared" si="52"/>
        <v>7.0172702491997868E-6</v>
      </c>
      <c r="N130" s="179">
        <f t="shared" si="53"/>
        <v>3.8520171242106846E-6</v>
      </c>
      <c r="O130" s="179">
        <f t="shared" si="54"/>
        <v>6.1188441438777457E-3</v>
      </c>
      <c r="P130" s="204">
        <f t="shared" si="55"/>
        <v>100.00000000000001</v>
      </c>
      <c r="Q130" s="235">
        <f>VLOOKUP(B:B,'پیوست 4'!$C$14:$J$177,8,0)</f>
        <v>932622.89876999997</v>
      </c>
      <c r="R130" s="1">
        <f t="shared" si="56"/>
        <v>0.99190201292818092</v>
      </c>
      <c r="S130" s="231">
        <f t="shared" si="57"/>
        <v>99.190201292818088</v>
      </c>
      <c r="T130" s="231">
        <f t="shared" si="58"/>
        <v>2.4901161891484804</v>
      </c>
      <c r="U130" s="231" t="str">
        <f>VLOOKUP(D116:D274,پیوست1!$E$5:G261,3,0)</f>
        <v>در سهام</v>
      </c>
    </row>
    <row r="131" spans="1:21" x14ac:dyDescent="0.55000000000000004">
      <c r="A131" s="304">
        <v>11260</v>
      </c>
      <c r="B131" s="190">
        <v>169</v>
      </c>
      <c r="C131" s="178">
        <v>126</v>
      </c>
      <c r="D131" s="178" t="s">
        <v>555</v>
      </c>
      <c r="E131" s="334">
        <v>1276778.6100000001</v>
      </c>
      <c r="F131" s="335">
        <v>96.688084368698838</v>
      </c>
      <c r="G131" s="335">
        <v>0</v>
      </c>
      <c r="H131" s="335">
        <v>1.5373005951748919</v>
      </c>
      <c r="I131" s="335">
        <v>3.4998425683722356E-2</v>
      </c>
      <c r="J131" s="335">
        <v>1.7396166104425435</v>
      </c>
      <c r="K131" s="179">
        <f t="shared" si="50"/>
        <v>0.24388701760363679</v>
      </c>
      <c r="L131" s="179">
        <f t="shared" si="51"/>
        <v>0</v>
      </c>
      <c r="M131" s="179">
        <f t="shared" si="52"/>
        <v>3.8777028189719395E-3</v>
      </c>
      <c r="N131" s="179">
        <f t="shared" si="53"/>
        <v>8.8280388597592772E-5</v>
      </c>
      <c r="O131" s="179">
        <f t="shared" si="54"/>
        <v>4.3880268149353256E-3</v>
      </c>
      <c r="P131" s="204">
        <f t="shared" si="55"/>
        <v>100</v>
      </c>
      <c r="Q131" s="235">
        <f>VLOOKUP(B:B,'پیوست 4'!$C$14:$J$177,8,0)</f>
        <v>1249161</v>
      </c>
      <c r="R131" s="1">
        <f t="shared" si="56"/>
        <v>0.97836930397823618</v>
      </c>
      <c r="S131" s="231">
        <f t="shared" si="57"/>
        <v>97.836930397823622</v>
      </c>
      <c r="T131" s="231">
        <f t="shared" si="58"/>
        <v>1.1488460291247833</v>
      </c>
      <c r="U131" s="231" t="str">
        <f>VLOOKUP(D131:D291,پیوست1!$E$5:G340,3,0)</f>
        <v>در سهام و قابل معامله</v>
      </c>
    </row>
    <row r="132" spans="1:21" x14ac:dyDescent="0.55000000000000004">
      <c r="A132" s="304">
        <v>10743</v>
      </c>
      <c r="B132" s="190">
        <v>21</v>
      </c>
      <c r="C132" s="180">
        <v>127</v>
      </c>
      <c r="D132" s="180" t="s">
        <v>516</v>
      </c>
      <c r="E132" s="332">
        <v>6815123.1667769998</v>
      </c>
      <c r="F132" s="333">
        <v>96.64707611392322</v>
      </c>
      <c r="G132" s="333">
        <v>0</v>
      </c>
      <c r="H132" s="333">
        <v>2.6290445016145769</v>
      </c>
      <c r="I132" s="333">
        <v>1.6462047478927007E-3</v>
      </c>
      <c r="J132" s="333">
        <v>0.72223317971431134</v>
      </c>
      <c r="K132" s="179">
        <f t="shared" si="50"/>
        <v>1.3012554383547881</v>
      </c>
      <c r="L132" s="179">
        <f t="shared" si="51"/>
        <v>0</v>
      </c>
      <c r="M132" s="179">
        <f t="shared" si="52"/>
        <v>3.53974335588811E-2</v>
      </c>
      <c r="N132" s="179">
        <f t="shared" si="53"/>
        <v>2.2164487193754316E-5</v>
      </c>
      <c r="O132" s="179">
        <f t="shared" si="54"/>
        <v>9.7241415948860488E-3</v>
      </c>
      <c r="P132" s="204">
        <f t="shared" si="55"/>
        <v>100</v>
      </c>
      <c r="Q132" s="235">
        <f>VLOOKUP(B:B,'پیوست 4'!$C$14:$J$177,8,0)</f>
        <v>6986043.1123400005</v>
      </c>
      <c r="R132" s="1">
        <f t="shared" si="56"/>
        <v>1.0250795094058194</v>
      </c>
      <c r="S132" s="231">
        <f t="shared" si="57"/>
        <v>102.50795094058194</v>
      </c>
      <c r="T132" s="231">
        <f t="shared" si="58"/>
        <v>5.8608748266587156</v>
      </c>
      <c r="U132" s="231" t="str">
        <f>VLOOKUP(D132:D292,پیوست1!$E$5:G291,3,0)</f>
        <v>در سهام</v>
      </c>
    </row>
    <row r="133" spans="1:21" x14ac:dyDescent="0.55000000000000004">
      <c r="A133" s="304">
        <v>10787</v>
      </c>
      <c r="B133" s="190">
        <v>54</v>
      </c>
      <c r="C133" s="178">
        <v>128</v>
      </c>
      <c r="D133" s="178" t="s">
        <v>523</v>
      </c>
      <c r="E133" s="334">
        <v>12179199</v>
      </c>
      <c r="F133" s="335">
        <v>96.626743802232113</v>
      </c>
      <c r="G133" s="335">
        <v>0</v>
      </c>
      <c r="H133" s="335">
        <v>1.4019292429336894</v>
      </c>
      <c r="I133" s="335">
        <v>0.70844784436475661</v>
      </c>
      <c r="J133" s="335">
        <v>1.2628791104694388</v>
      </c>
      <c r="K133" s="179">
        <f t="shared" si="50"/>
        <v>2.3249638253657428</v>
      </c>
      <c r="L133" s="179">
        <f t="shared" si="51"/>
        <v>0</v>
      </c>
      <c r="M133" s="179">
        <f t="shared" si="52"/>
        <v>3.3732222025553919E-2</v>
      </c>
      <c r="N133" s="179">
        <f t="shared" si="53"/>
        <v>1.7046166987450009E-2</v>
      </c>
      <c r="O133" s="179">
        <f t="shared" si="54"/>
        <v>3.0386496865308699E-2</v>
      </c>
      <c r="P133" s="204">
        <f t="shared" si="55"/>
        <v>100</v>
      </c>
      <c r="Q133" s="235">
        <f>VLOOKUP(B:B,'پیوست 4'!$C$14:$J$177,8,0)</f>
        <v>12149717</v>
      </c>
      <c r="R133" s="1">
        <f t="shared" si="56"/>
        <v>0.99757931535563216</v>
      </c>
      <c r="S133" s="231">
        <f t="shared" si="57"/>
        <v>99.757931535563216</v>
      </c>
      <c r="T133" s="231">
        <f t="shared" si="58"/>
        <v>3.1311877333311031</v>
      </c>
      <c r="U133" s="231" t="str">
        <f>VLOOKUP(D133:D293,پیوست1!$E$5:G321,3,0)</f>
        <v>در سهام</v>
      </c>
    </row>
    <row r="134" spans="1:21" x14ac:dyDescent="0.55000000000000004">
      <c r="A134" s="304">
        <v>11312</v>
      </c>
      <c r="B134" s="190">
        <v>184</v>
      </c>
      <c r="C134" s="180">
        <v>129</v>
      </c>
      <c r="D134" s="180" t="s">
        <v>561</v>
      </c>
      <c r="E134" s="332">
        <v>4254080.1666750005</v>
      </c>
      <c r="F134" s="333">
        <v>96.495851682651661</v>
      </c>
      <c r="G134" s="333">
        <v>0</v>
      </c>
      <c r="H134" s="333">
        <v>0.21855314521106564</v>
      </c>
      <c r="I134" s="333">
        <v>1.1990376856720621E-5</v>
      </c>
      <c r="J134" s="333">
        <v>3.2855831817604231</v>
      </c>
      <c r="K134" s="179">
        <f t="shared" si="50"/>
        <v>0.810988026209013</v>
      </c>
      <c r="L134" s="179">
        <f t="shared" si="51"/>
        <v>0</v>
      </c>
      <c r="M134" s="179">
        <f t="shared" si="52"/>
        <v>1.8368041813797413E-3</v>
      </c>
      <c r="N134" s="179">
        <f t="shared" si="53"/>
        <v>1.0077171081419977E-7</v>
      </c>
      <c r="O134" s="179">
        <f t="shared" si="54"/>
        <v>2.7613297080214892E-2</v>
      </c>
      <c r="P134" s="204">
        <f t="shared" si="55"/>
        <v>100.00000000000001</v>
      </c>
      <c r="Q134" s="235">
        <f>VLOOKUP(B:B,'پیوست 4'!$C$14:$J$177,8,0)</f>
        <v>4184842.8514450002</v>
      </c>
      <c r="R134" s="1">
        <f t="shared" si="56"/>
        <v>0.98372449213054758</v>
      </c>
      <c r="S134" s="231">
        <f t="shared" si="57"/>
        <v>98.372449213054765</v>
      </c>
      <c r="T134" s="231">
        <f t="shared" si="58"/>
        <v>1.8765975304031031</v>
      </c>
      <c r="U134" s="231" t="str">
        <f>VLOOKUP(D134:D293,پیوست1!$E$5:G320,3,0)</f>
        <v>شاخصی و قابل معامله</v>
      </c>
    </row>
    <row r="135" spans="1:21" x14ac:dyDescent="0.55000000000000004">
      <c r="A135" s="304">
        <v>11233</v>
      </c>
      <c r="B135" s="190">
        <v>264</v>
      </c>
      <c r="C135" s="178">
        <v>130</v>
      </c>
      <c r="D135" s="178" t="s">
        <v>572</v>
      </c>
      <c r="E135" s="334">
        <v>3408728.4126269999</v>
      </c>
      <c r="F135" s="335">
        <v>95.918179719081138</v>
      </c>
      <c r="G135" s="335">
        <v>0</v>
      </c>
      <c r="H135" s="335">
        <v>2.7425381655538565</v>
      </c>
      <c r="I135" s="335">
        <v>0</v>
      </c>
      <c r="J135" s="335">
        <v>1.3392821153650043</v>
      </c>
      <c r="K135" s="179">
        <f t="shared" si="50"/>
        <v>0.64594190163074006</v>
      </c>
      <c r="L135" s="179">
        <f t="shared" si="51"/>
        <v>0</v>
      </c>
      <c r="M135" s="179">
        <f t="shared" si="52"/>
        <v>1.8469077740435148E-2</v>
      </c>
      <c r="N135" s="179">
        <f t="shared" si="53"/>
        <v>0</v>
      </c>
      <c r="O135" s="179">
        <f t="shared" si="54"/>
        <v>9.0191290009105102E-3</v>
      </c>
      <c r="P135" s="204">
        <f t="shared" si="55"/>
        <v>100</v>
      </c>
      <c r="Q135" s="235">
        <f>VLOOKUP(B:B,'پیوست 4'!$C$14:$J$177,8,0)</f>
        <v>3317275.9069630001</v>
      </c>
      <c r="R135" s="1">
        <f t="shared" si="56"/>
        <v>0.97317107889111054</v>
      </c>
      <c r="S135" s="231">
        <f t="shared" si="57"/>
        <v>97.317107889111057</v>
      </c>
      <c r="T135" s="231">
        <f t="shared" si="58"/>
        <v>1.3989281700299188</v>
      </c>
      <c r="U135" s="231" t="str">
        <f>VLOOKUP(D135:D296,پیوست1!$E$5:G322,3,0)</f>
        <v>در سهام و قابل معامله</v>
      </c>
    </row>
    <row r="136" spans="1:21" x14ac:dyDescent="0.55000000000000004">
      <c r="A136" s="304">
        <v>11235</v>
      </c>
      <c r="B136" s="190">
        <v>155</v>
      </c>
      <c r="C136" s="180">
        <v>131</v>
      </c>
      <c r="D136" s="180" t="s">
        <v>550</v>
      </c>
      <c r="E136" s="332">
        <v>7456582.1517930003</v>
      </c>
      <c r="F136" s="333">
        <v>95.863602801100924</v>
      </c>
      <c r="G136" s="333">
        <v>1.8928864108534837</v>
      </c>
      <c r="H136" s="333">
        <v>1.1633970554575377</v>
      </c>
      <c r="I136" s="333">
        <v>2.5955314034931831E-4</v>
      </c>
      <c r="J136" s="333">
        <v>1.0798541794477068</v>
      </c>
      <c r="K136" s="179">
        <f t="shared" si="50"/>
        <v>1.4121917909804611</v>
      </c>
      <c r="L136" s="179">
        <f t="shared" si="51"/>
        <v>2.788460450638372E-2</v>
      </c>
      <c r="M136" s="179">
        <f t="shared" si="52"/>
        <v>1.7138306128309907E-2</v>
      </c>
      <c r="N136" s="179">
        <f t="shared" si="53"/>
        <v>3.823545155975479E-6</v>
      </c>
      <c r="O136" s="179">
        <f t="shared" si="54"/>
        <v>1.5907614184248874E-2</v>
      </c>
      <c r="P136" s="204">
        <f t="shared" si="55"/>
        <v>100</v>
      </c>
      <c r="Q136" s="235">
        <f>VLOOKUP(B:B,'پیوست 4'!$C$14:$J$177,8,0)</f>
        <v>7434902.5176860001</v>
      </c>
      <c r="R136" s="1">
        <f t="shared" si="56"/>
        <v>0.99709255076043291</v>
      </c>
      <c r="S136" s="231">
        <f t="shared" si="57"/>
        <v>99.709255076043291</v>
      </c>
      <c r="T136" s="231">
        <f t="shared" si="58"/>
        <v>3.8456522749423669</v>
      </c>
      <c r="U136" s="231" t="str">
        <f>VLOOKUP(D136:D295,پیوست1!$E$5:G289,3,0)</f>
        <v>در سهام</v>
      </c>
    </row>
    <row r="137" spans="1:21" x14ac:dyDescent="0.55000000000000004">
      <c r="A137" s="304">
        <v>11470</v>
      </c>
      <c r="B137" s="190">
        <v>240</v>
      </c>
      <c r="C137" s="178">
        <v>132</v>
      </c>
      <c r="D137" s="178" t="s">
        <v>569</v>
      </c>
      <c r="E137" s="334">
        <v>917031.25442699995</v>
      </c>
      <c r="F137" s="335">
        <v>95.849163385934091</v>
      </c>
      <c r="G137" s="335">
        <v>0</v>
      </c>
      <c r="H137" s="335">
        <v>0.34466857216000674</v>
      </c>
      <c r="I137" s="335">
        <v>3.0523898840456331E-3</v>
      </c>
      <c r="J137" s="335">
        <v>3.8031156520218636</v>
      </c>
      <c r="K137" s="179">
        <f t="shared" si="50"/>
        <v>0.17364912244840733</v>
      </c>
      <c r="L137" s="179">
        <f t="shared" si="51"/>
        <v>0</v>
      </c>
      <c r="M137" s="179">
        <f t="shared" si="52"/>
        <v>6.2443315076356686E-4</v>
      </c>
      <c r="N137" s="179">
        <f t="shared" si="53"/>
        <v>5.5299890579191468E-6</v>
      </c>
      <c r="O137" s="179">
        <f t="shared" si="54"/>
        <v>6.8900726121550503E-3</v>
      </c>
      <c r="P137" s="204">
        <f t="shared" si="55"/>
        <v>100</v>
      </c>
      <c r="Q137" s="235">
        <f>VLOOKUP(B:B,'پیوست 4'!$C$14:$J$177,8,0)</f>
        <v>978280.21799499996</v>
      </c>
      <c r="R137" s="1">
        <f t="shared" si="56"/>
        <v>1.0667904864445117</v>
      </c>
      <c r="S137" s="231">
        <f t="shared" si="57"/>
        <v>106.67904864445117</v>
      </c>
      <c r="T137" s="231">
        <f t="shared" si="58"/>
        <v>10.829885258517081</v>
      </c>
      <c r="U137" s="231" t="str">
        <f>VLOOKUP(D137:D297,پیوست1!$E$5:G345,3,0)</f>
        <v>در سهام</v>
      </c>
    </row>
    <row r="138" spans="1:21" x14ac:dyDescent="0.55000000000000004">
      <c r="A138" s="304">
        <v>10596</v>
      </c>
      <c r="B138" s="190">
        <v>36</v>
      </c>
      <c r="C138" s="180">
        <v>133</v>
      </c>
      <c r="D138" s="180" t="s">
        <v>510</v>
      </c>
      <c r="E138" s="332">
        <v>5297860.005907</v>
      </c>
      <c r="F138" s="333">
        <v>95.657509292940048</v>
      </c>
      <c r="G138" s="333">
        <v>0</v>
      </c>
      <c r="H138" s="333">
        <v>1.9516651913741727E-5</v>
      </c>
      <c r="I138" s="333">
        <v>1.3812607804951762</v>
      </c>
      <c r="J138" s="333">
        <v>2.9612104099128667</v>
      </c>
      <c r="K138" s="179">
        <f t="shared" si="50"/>
        <v>1.0011973130969227</v>
      </c>
      <c r="L138" s="179">
        <f t="shared" si="51"/>
        <v>0</v>
      </c>
      <c r="M138" s="179">
        <f t="shared" si="52"/>
        <v>2.0427062758708347E-7</v>
      </c>
      <c r="N138" s="179">
        <f t="shared" si="53"/>
        <v>1.4456936965428538E-2</v>
      </c>
      <c r="O138" s="179">
        <f t="shared" si="54"/>
        <v>3.0993446597487477E-2</v>
      </c>
      <c r="P138" s="204">
        <f t="shared" si="55"/>
        <v>100.00000000000001</v>
      </c>
      <c r="Q138" s="235">
        <f>VLOOKUP(B:B,'پیوست 4'!$C$14:$J$177,8,0)</f>
        <v>5180465.5514150001</v>
      </c>
      <c r="R138" s="1">
        <f t="shared" si="56"/>
        <v>0.97784115579477227</v>
      </c>
      <c r="S138" s="231">
        <f t="shared" si="57"/>
        <v>97.784115579477231</v>
      </c>
      <c r="T138" s="231">
        <f t="shared" si="58"/>
        <v>2.1266062865371822</v>
      </c>
      <c r="U138" s="231" t="str">
        <f>VLOOKUP(D138:D298,پیوست1!$E$5:G293,3,0)</f>
        <v>در سهام</v>
      </c>
    </row>
    <row r="139" spans="1:21" x14ac:dyDescent="0.55000000000000004">
      <c r="A139" s="304">
        <v>11706</v>
      </c>
      <c r="B139" s="190">
        <v>296</v>
      </c>
      <c r="C139" s="178">
        <v>134</v>
      </c>
      <c r="D139" s="178" t="s">
        <v>659</v>
      </c>
      <c r="E139" s="334">
        <v>1071176.4436359999</v>
      </c>
      <c r="F139" s="335">
        <v>95.339610539356869</v>
      </c>
      <c r="G139" s="335">
        <v>0</v>
      </c>
      <c r="H139" s="335">
        <v>3.8850030861716038</v>
      </c>
      <c r="I139" s="335">
        <v>2.6681257252144383E-3</v>
      </c>
      <c r="J139" s="335">
        <v>0.77271824874630679</v>
      </c>
      <c r="K139" s="179">
        <f t="shared" si="50"/>
        <v>0.2017597428764627</v>
      </c>
      <c r="L139" s="179">
        <f t="shared" si="51"/>
        <v>0</v>
      </c>
      <c r="M139" s="179">
        <f t="shared" si="52"/>
        <v>8.2215274355109027E-3</v>
      </c>
      <c r="N139" s="179">
        <f t="shared" si="53"/>
        <v>5.6463452833082239E-6</v>
      </c>
      <c r="O139" s="179">
        <f t="shared" si="54"/>
        <v>1.6352430464213754E-3</v>
      </c>
      <c r="P139" s="204">
        <f t="shared" si="55"/>
        <v>99.999999999999986</v>
      </c>
      <c r="Q139" s="235">
        <f>VLOOKUP(B:B,'پیوست 4'!$C$14:$J$177,8,0)</f>
        <v>1073435.434836</v>
      </c>
    </row>
    <row r="140" spans="1:21" x14ac:dyDescent="0.55000000000000004">
      <c r="A140" s="304">
        <v>10764</v>
      </c>
      <c r="B140" s="190">
        <v>33</v>
      </c>
      <c r="C140" s="180">
        <v>135</v>
      </c>
      <c r="D140" s="180" t="s">
        <v>519</v>
      </c>
      <c r="E140" s="332">
        <v>1479447.224745</v>
      </c>
      <c r="F140" s="333">
        <v>95.057692984516734</v>
      </c>
      <c r="G140" s="333">
        <v>2.8700841567181012E-2</v>
      </c>
      <c r="H140" s="333">
        <v>0.51983965151524536</v>
      </c>
      <c r="I140" s="333">
        <v>0</v>
      </c>
      <c r="J140" s="333">
        <v>4.3937665224008411</v>
      </c>
      <c r="K140" s="179">
        <f t="shared" si="50"/>
        <v>0.27783494977963186</v>
      </c>
      <c r="L140" s="179">
        <f t="shared" si="51"/>
        <v>8.3886917776867894E-5</v>
      </c>
      <c r="M140" s="179">
        <f t="shared" si="52"/>
        <v>1.519389109261516E-3</v>
      </c>
      <c r="N140" s="179">
        <f t="shared" si="53"/>
        <v>0</v>
      </c>
      <c r="O140" s="179">
        <f t="shared" si="54"/>
        <v>1.2842115801121991E-2</v>
      </c>
      <c r="P140" s="204">
        <f t="shared" si="55"/>
        <v>100</v>
      </c>
      <c r="Q140" s="235">
        <f>VLOOKUP(B:B,'پیوست 4'!$C$14:$J$177,8,0)</f>
        <v>1435499.432977</v>
      </c>
      <c r="R140" s="1">
        <f t="shared" ref="R140:R181" si="59">Q140/E140</f>
        <v>0.9702944511754551</v>
      </c>
      <c r="S140" s="231">
        <f t="shared" ref="S140:S181" si="60">R140*100</f>
        <v>97.029445117545507</v>
      </c>
      <c r="T140" s="231">
        <f t="shared" ref="T140:T181" si="61">S140-F140</f>
        <v>1.9717521330287724</v>
      </c>
      <c r="U140" s="231" t="str">
        <f>VLOOKUP(D140:D300,پیوست1!$E$5:G300,3,0)</f>
        <v>در سهام</v>
      </c>
    </row>
    <row r="141" spans="1:21" x14ac:dyDescent="0.55000000000000004">
      <c r="A141" s="304">
        <v>10869</v>
      </c>
      <c r="B141" s="190">
        <v>12</v>
      </c>
      <c r="C141" s="178">
        <v>136</v>
      </c>
      <c r="D141" s="178" t="s">
        <v>533</v>
      </c>
      <c r="E141" s="334">
        <v>1321404.432061</v>
      </c>
      <c r="F141" s="335">
        <v>94.943883457748868</v>
      </c>
      <c r="G141" s="335">
        <v>0</v>
      </c>
      <c r="H141" s="335">
        <v>2.7943751357588851</v>
      </c>
      <c r="I141" s="335">
        <v>7.3815767432371424E-10</v>
      </c>
      <c r="J141" s="335">
        <v>2.2617414057540888</v>
      </c>
      <c r="K141" s="179">
        <f t="shared" si="50"/>
        <v>0.2478579648665471</v>
      </c>
      <c r="L141" s="179">
        <f t="shared" si="51"/>
        <v>0</v>
      </c>
      <c r="M141" s="179">
        <f t="shared" si="52"/>
        <v>7.2949210522981946E-3</v>
      </c>
      <c r="N141" s="179">
        <f t="shared" si="53"/>
        <v>1.9270146980022976E-12</v>
      </c>
      <c r="O141" s="179">
        <f t="shared" si="54"/>
        <v>5.9044416708958518E-3</v>
      </c>
      <c r="P141" s="204">
        <f t="shared" si="55"/>
        <v>100</v>
      </c>
      <c r="Q141" s="235">
        <f>VLOOKUP(B:B,'پیوست 4'!$C$14:$J$177,8,0)</f>
        <v>1294989.8959230001</v>
      </c>
      <c r="R141" s="1">
        <f t="shared" si="59"/>
        <v>0.980010256135738</v>
      </c>
      <c r="S141" s="231">
        <f t="shared" si="60"/>
        <v>98.001025613573802</v>
      </c>
      <c r="T141" s="231">
        <f t="shared" si="61"/>
        <v>3.0571421558249341</v>
      </c>
      <c r="U141" s="231" t="str">
        <f>VLOOKUP(D141:D301,پیوست1!$E$5:G330,3,0)</f>
        <v>در سهام</v>
      </c>
    </row>
    <row r="142" spans="1:21" x14ac:dyDescent="0.55000000000000004">
      <c r="A142" s="304">
        <v>11285</v>
      </c>
      <c r="B142" s="190">
        <v>174</v>
      </c>
      <c r="C142" s="180">
        <v>137</v>
      </c>
      <c r="D142" s="180" t="s">
        <v>557</v>
      </c>
      <c r="E142" s="332">
        <v>19684335.840588</v>
      </c>
      <c r="F142" s="333">
        <v>94.892476064913055</v>
      </c>
      <c r="G142" s="333">
        <v>0</v>
      </c>
      <c r="H142" s="333">
        <v>1.462731004780081</v>
      </c>
      <c r="I142" s="333">
        <v>7.2007714512847831E-6</v>
      </c>
      <c r="J142" s="333">
        <v>3.6447857295354082</v>
      </c>
      <c r="K142" s="179">
        <f t="shared" si="50"/>
        <v>3.6902235307907092</v>
      </c>
      <c r="L142" s="179">
        <f t="shared" si="51"/>
        <v>0</v>
      </c>
      <c r="M142" s="179">
        <f t="shared" si="52"/>
        <v>5.6883375762732953E-2</v>
      </c>
      <c r="N142" s="179">
        <f t="shared" si="53"/>
        <v>2.8002700900332355E-7</v>
      </c>
      <c r="O142" s="179">
        <f t="shared" si="54"/>
        <v>0.14174015287177202</v>
      </c>
      <c r="P142" s="204">
        <f t="shared" si="55"/>
        <v>100</v>
      </c>
      <c r="Q142" s="235">
        <f>VLOOKUP(B:B,'پیوست 4'!$C$14:$J$177,8,0)</f>
        <v>19747327.568174999</v>
      </c>
      <c r="R142" s="1">
        <f t="shared" si="59"/>
        <v>1.0032000941305377</v>
      </c>
      <c r="S142" s="231">
        <f t="shared" si="60"/>
        <v>100.32000941305377</v>
      </c>
      <c r="T142" s="231">
        <f t="shared" si="61"/>
        <v>5.4275333481407131</v>
      </c>
      <c r="U142" s="231" t="str">
        <f>VLOOKUP(D142:D302,پیوست1!$E$5:G341,3,0)</f>
        <v>در سهام</v>
      </c>
    </row>
    <row r="143" spans="1:21" x14ac:dyDescent="0.55000000000000004">
      <c r="A143" s="304">
        <v>11095</v>
      </c>
      <c r="B143" s="190">
        <v>122</v>
      </c>
      <c r="C143" s="178">
        <v>138</v>
      </c>
      <c r="D143" s="178" t="s">
        <v>537</v>
      </c>
      <c r="E143" s="334">
        <v>2918485.9178929999</v>
      </c>
      <c r="F143" s="335">
        <v>94.891253115812091</v>
      </c>
      <c r="G143" s="335">
        <v>0</v>
      </c>
      <c r="H143" s="335">
        <v>4.3529974875481514</v>
      </c>
      <c r="I143" s="335">
        <v>3.4496539936089412E-3</v>
      </c>
      <c r="J143" s="335">
        <v>0.7522997426461453</v>
      </c>
      <c r="K143" s="179">
        <f t="shared" si="50"/>
        <v>0.54712166549761432</v>
      </c>
      <c r="L143" s="179">
        <f t="shared" si="51"/>
        <v>0</v>
      </c>
      <c r="M143" s="179">
        <f t="shared" si="52"/>
        <v>2.5098406408308006E-2</v>
      </c>
      <c r="N143" s="179">
        <f t="shared" si="53"/>
        <v>1.9889930593184664E-5</v>
      </c>
      <c r="O143" s="179">
        <f t="shared" si="54"/>
        <v>4.3375914495263346E-3</v>
      </c>
      <c r="P143" s="204">
        <f t="shared" si="55"/>
        <v>100</v>
      </c>
      <c r="Q143" s="235">
        <f>VLOOKUP(B:B,'پیوست 4'!$C$14:$J$177,8,0)</f>
        <v>2811621.5266570002</v>
      </c>
      <c r="R143" s="1">
        <f t="shared" si="59"/>
        <v>0.96338361936892591</v>
      </c>
      <c r="S143" s="231">
        <f t="shared" si="60"/>
        <v>96.338361936892596</v>
      </c>
      <c r="T143" s="231">
        <f t="shared" si="61"/>
        <v>1.447108821080505</v>
      </c>
      <c r="U143" s="231" t="str">
        <f>VLOOKUP(D143:D302,پیوست1!$E$5:G288,3,0)</f>
        <v>در سهام</v>
      </c>
    </row>
    <row r="144" spans="1:21" x14ac:dyDescent="0.55000000000000004">
      <c r="A144" s="304">
        <v>11268</v>
      </c>
      <c r="B144" s="190">
        <v>167</v>
      </c>
      <c r="C144" s="180">
        <v>139</v>
      </c>
      <c r="D144" s="180" t="s">
        <v>553</v>
      </c>
      <c r="E144" s="332">
        <v>2564669.130382</v>
      </c>
      <c r="F144" s="333">
        <v>94.861083178908885</v>
      </c>
      <c r="G144" s="333">
        <v>0</v>
      </c>
      <c r="H144" s="333">
        <v>0.45384129585893118</v>
      </c>
      <c r="I144" s="333">
        <v>5.5336983763160444E-3</v>
      </c>
      <c r="J144" s="333">
        <v>4.6795418268558713</v>
      </c>
      <c r="K144" s="179">
        <f t="shared" ref="K144:K175" si="62">E144/$E$183*F144</f>
        <v>0.48063960335052558</v>
      </c>
      <c r="L144" s="179">
        <f t="shared" ref="L144:L175" si="63">E144/$E$183*G144</f>
        <v>0</v>
      </c>
      <c r="M144" s="179">
        <f t="shared" ref="M144:M175" si="64">E144/$E$183*H144</f>
        <v>2.2995109597717988E-3</v>
      </c>
      <c r="N144" s="179">
        <f t="shared" ref="N144:N175" si="65">E144/$E$183*I144</f>
        <v>2.80379951769868E-5</v>
      </c>
      <c r="O144" s="179">
        <f t="shared" ref="O144:O175" si="66">E144/$E$183*J144</f>
        <v>2.3710177579147375E-2</v>
      </c>
      <c r="P144" s="204">
        <f t="shared" ref="P144:P175" si="67">SUM(F144:J144)</f>
        <v>100</v>
      </c>
      <c r="Q144" s="235">
        <f>VLOOKUP(B:B,'پیوست 4'!$C$14:$J$177,8,0)</f>
        <v>2420155.4334570002</v>
      </c>
      <c r="R144" s="1">
        <f t="shared" si="59"/>
        <v>0.94365210887711082</v>
      </c>
      <c r="S144" s="231">
        <f t="shared" si="60"/>
        <v>94.365210887711086</v>
      </c>
      <c r="T144" s="231">
        <f t="shared" si="61"/>
        <v>-0.49587229119779863</v>
      </c>
      <c r="U144" s="231" t="str">
        <f>VLOOKUP(D144:D303,پیوست1!$E$5:G284,3,0)</f>
        <v>در سهام</v>
      </c>
    </row>
    <row r="145" spans="1:21" x14ac:dyDescent="0.55000000000000004">
      <c r="A145" s="304">
        <v>11384</v>
      </c>
      <c r="B145" s="190">
        <v>209</v>
      </c>
      <c r="C145" s="178">
        <v>140</v>
      </c>
      <c r="D145" s="178" t="s">
        <v>564</v>
      </c>
      <c r="E145" s="334">
        <v>1382181.459912</v>
      </c>
      <c r="F145" s="335">
        <v>94.769828738064191</v>
      </c>
      <c r="G145" s="335">
        <v>1.3550670534956276E-10</v>
      </c>
      <c r="H145" s="335">
        <v>3.1405983681099161</v>
      </c>
      <c r="I145" s="335">
        <v>0.1043674482073257</v>
      </c>
      <c r="J145" s="335">
        <v>1.9852054454830637</v>
      </c>
      <c r="K145" s="179">
        <f t="shared" si="62"/>
        <v>0.25878272860915164</v>
      </c>
      <c r="L145" s="179">
        <f t="shared" si="63"/>
        <v>3.70020663982815E-13</v>
      </c>
      <c r="M145" s="179">
        <f t="shared" si="64"/>
        <v>8.5758582239423183E-3</v>
      </c>
      <c r="N145" s="179">
        <f t="shared" si="65"/>
        <v>2.8499041714758448E-4</v>
      </c>
      <c r="O145" s="179">
        <f t="shared" si="66"/>
        <v>5.4208906871803996E-3</v>
      </c>
      <c r="P145" s="204">
        <f t="shared" si="67"/>
        <v>100</v>
      </c>
      <c r="Q145" s="235">
        <f>VLOOKUP(B:B,'پیوست 4'!$C$14:$J$177,8,0)</f>
        <v>1398747.4419529999</v>
      </c>
      <c r="R145" s="1">
        <f t="shared" si="59"/>
        <v>1.0119853886927803</v>
      </c>
      <c r="S145" s="231">
        <f t="shared" si="60"/>
        <v>101.19853886927802</v>
      </c>
      <c r="T145" s="231">
        <f t="shared" si="61"/>
        <v>6.4287101312138333</v>
      </c>
      <c r="U145" s="231" t="str">
        <f>VLOOKUP(D145:D305,پیوست1!$E$5:G313,3,0)</f>
        <v>در سهام</v>
      </c>
    </row>
    <row r="146" spans="1:21" x14ac:dyDescent="0.55000000000000004">
      <c r="A146" s="304">
        <v>11463</v>
      </c>
      <c r="B146" s="190">
        <v>239</v>
      </c>
      <c r="C146" s="180">
        <v>141</v>
      </c>
      <c r="D146" s="180" t="s">
        <v>567</v>
      </c>
      <c r="E146" s="332">
        <v>350798.25089000002</v>
      </c>
      <c r="F146" s="333">
        <v>94.674370935410565</v>
      </c>
      <c r="G146" s="333">
        <v>0</v>
      </c>
      <c r="H146" s="333">
        <v>1.7587687921888746</v>
      </c>
      <c r="I146" s="333">
        <v>5.6257402120583559E-3</v>
      </c>
      <c r="J146" s="333">
        <v>3.5612345321884962</v>
      </c>
      <c r="K146" s="179">
        <f t="shared" si="62"/>
        <v>6.5613012216164501E-2</v>
      </c>
      <c r="L146" s="179">
        <f t="shared" si="63"/>
        <v>0</v>
      </c>
      <c r="M146" s="179">
        <f t="shared" si="64"/>
        <v>1.2188950093581848E-3</v>
      </c>
      <c r="N146" s="179">
        <f t="shared" si="65"/>
        <v>3.8988562333366626E-6</v>
      </c>
      <c r="O146" s="179">
        <f t="shared" si="66"/>
        <v>2.4680736988949435E-3</v>
      </c>
      <c r="P146" s="204">
        <f t="shared" si="67"/>
        <v>99.999999999999986</v>
      </c>
      <c r="Q146" s="235">
        <f>VLOOKUP(B:B,'پیوست 4'!$C$14:$J$177,8,0)</f>
        <v>336575.69445700001</v>
      </c>
      <c r="R146" s="1">
        <f t="shared" si="59"/>
        <v>0.95945659250889537</v>
      </c>
      <c r="S146" s="231">
        <f t="shared" si="60"/>
        <v>95.945659250889534</v>
      </c>
      <c r="T146" s="231">
        <f t="shared" si="61"/>
        <v>1.2712883154789694</v>
      </c>
      <c r="U146" s="231" t="str">
        <f>VLOOKUP(D146:D306,پیوست1!$E$5:G347,3,0)</f>
        <v>در سهام</v>
      </c>
    </row>
    <row r="147" spans="1:21" x14ac:dyDescent="0.55000000000000004">
      <c r="A147" s="304">
        <v>10771</v>
      </c>
      <c r="B147" s="190">
        <v>49</v>
      </c>
      <c r="C147" s="178">
        <v>142</v>
      </c>
      <c r="D147" s="178" t="s">
        <v>520</v>
      </c>
      <c r="E147" s="334">
        <v>1203376.2872009999</v>
      </c>
      <c r="F147" s="335">
        <v>94.048497327962693</v>
      </c>
      <c r="G147" s="335">
        <v>0.49356251172703602</v>
      </c>
      <c r="H147" s="335">
        <v>4.7373678537384327</v>
      </c>
      <c r="I147" s="335">
        <v>4.1130467685329252E-3</v>
      </c>
      <c r="J147" s="335">
        <v>0.71645925980329928</v>
      </c>
      <c r="K147" s="179">
        <f t="shared" si="62"/>
        <v>0.22359054733701864</v>
      </c>
      <c r="L147" s="179">
        <f t="shared" si="63"/>
        <v>1.1733936774901603E-3</v>
      </c>
      <c r="M147" s="179">
        <f t="shared" si="64"/>
        <v>1.1262600694835779E-2</v>
      </c>
      <c r="N147" s="179">
        <f t="shared" si="65"/>
        <v>9.7783420716665064E-6</v>
      </c>
      <c r="O147" s="179">
        <f t="shared" si="66"/>
        <v>1.7033075763610937E-3</v>
      </c>
      <c r="P147" s="204">
        <f t="shared" si="67"/>
        <v>100</v>
      </c>
      <c r="Q147" s="235">
        <f>VLOOKUP(B:B,'پیوست 4'!$C$14:$J$177,8,0)</f>
        <v>1143294.771743</v>
      </c>
      <c r="R147" s="1">
        <f t="shared" si="59"/>
        <v>0.95007254497448435</v>
      </c>
      <c r="S147" s="231">
        <f t="shared" si="60"/>
        <v>95.007254497448429</v>
      </c>
      <c r="T147" s="231">
        <f t="shared" si="61"/>
        <v>0.95875716948573597</v>
      </c>
      <c r="U147" s="231" t="str">
        <f>VLOOKUP(D147:D307,پیوست1!$E$5:G310,3,0)</f>
        <v>در سهام</v>
      </c>
    </row>
    <row r="148" spans="1:21" x14ac:dyDescent="0.55000000000000004">
      <c r="A148" s="304">
        <v>10781</v>
      </c>
      <c r="B148" s="190">
        <v>51</v>
      </c>
      <c r="C148" s="180">
        <v>143</v>
      </c>
      <c r="D148" s="180" t="s">
        <v>521</v>
      </c>
      <c r="E148" s="332">
        <v>9262297.8684609998</v>
      </c>
      <c r="F148" s="333">
        <v>94.012187206501309</v>
      </c>
      <c r="G148" s="333">
        <v>0</v>
      </c>
      <c r="H148" s="333">
        <v>1.9011954185901782E-4</v>
      </c>
      <c r="I148" s="333">
        <v>3.715309830350237</v>
      </c>
      <c r="J148" s="333">
        <v>2.2723128436065947</v>
      </c>
      <c r="K148" s="179">
        <f t="shared" si="62"/>
        <v>1.7202954035369105</v>
      </c>
      <c r="L148" s="179">
        <f t="shared" si="63"/>
        <v>0</v>
      </c>
      <c r="M148" s="179">
        <f t="shared" si="64"/>
        <v>3.4789295271283085E-6</v>
      </c>
      <c r="N148" s="179">
        <f t="shared" si="65"/>
        <v>6.7985126330780854E-2</v>
      </c>
      <c r="O148" s="179">
        <f t="shared" si="66"/>
        <v>4.1580240354029178E-2</v>
      </c>
      <c r="P148" s="204">
        <f t="shared" si="67"/>
        <v>100</v>
      </c>
      <c r="Q148" s="235">
        <f>VLOOKUP(B:B,'پیوست 4'!$C$14:$J$177,8,0)</f>
        <v>8798199.6076529995</v>
      </c>
      <c r="R148" s="1">
        <f t="shared" si="59"/>
        <v>0.94989383116383042</v>
      </c>
      <c r="S148" s="231">
        <f t="shared" si="60"/>
        <v>94.989383116383038</v>
      </c>
      <c r="T148" s="231">
        <f t="shared" si="61"/>
        <v>0.97719590988172911</v>
      </c>
      <c r="U148" s="231" t="str">
        <f>VLOOKUP(D148:D308,پیوست1!$E$5:G308,3,0)</f>
        <v>در سهام</v>
      </c>
    </row>
    <row r="149" spans="1:21" x14ac:dyDescent="0.55000000000000004">
      <c r="A149" s="304">
        <v>11099</v>
      </c>
      <c r="B149" s="190">
        <v>124</v>
      </c>
      <c r="C149" s="178">
        <v>144</v>
      </c>
      <c r="D149" s="178" t="s">
        <v>538</v>
      </c>
      <c r="E149" s="334">
        <v>15436442.431391001</v>
      </c>
      <c r="F149" s="335">
        <v>93.947071116303803</v>
      </c>
      <c r="G149" s="335">
        <v>0.14238123943754633</v>
      </c>
      <c r="H149" s="335">
        <v>3.8522692950790396</v>
      </c>
      <c r="I149" s="335">
        <v>5.8891825143418025E-6</v>
      </c>
      <c r="J149" s="335">
        <v>2.0582724599971036</v>
      </c>
      <c r="K149" s="179">
        <f t="shared" si="62"/>
        <v>2.8650393520950228</v>
      </c>
      <c r="L149" s="179">
        <f t="shared" si="63"/>
        <v>4.3421029430883579E-3</v>
      </c>
      <c r="M149" s="179">
        <f t="shared" si="64"/>
        <v>0.11748001288518541</v>
      </c>
      <c r="N149" s="179">
        <f t="shared" si="65"/>
        <v>1.7959835740244848E-7</v>
      </c>
      <c r="O149" s="179">
        <f t="shared" si="66"/>
        <v>6.2769722623122248E-2</v>
      </c>
      <c r="P149" s="204">
        <f t="shared" si="67"/>
        <v>100</v>
      </c>
      <c r="Q149" s="235">
        <f>VLOOKUP(B:B,'پیوست 4'!$C$14:$J$177,8,0)</f>
        <v>15658102.639769999</v>
      </c>
      <c r="R149" s="1">
        <f t="shared" si="59"/>
        <v>1.0143595397297138</v>
      </c>
      <c r="S149" s="231">
        <f t="shared" si="60"/>
        <v>101.43595397297138</v>
      </c>
      <c r="T149" s="231">
        <f t="shared" si="61"/>
        <v>7.4888828566675727</v>
      </c>
      <c r="U149" s="231" t="str">
        <f>VLOOKUP(D149:D309,پیوست1!$E$5:G332,3,0)</f>
        <v>در سهام</v>
      </c>
    </row>
    <row r="150" spans="1:21" x14ac:dyDescent="0.55000000000000004">
      <c r="A150" s="304">
        <v>11297</v>
      </c>
      <c r="B150" s="190">
        <v>177</v>
      </c>
      <c r="C150" s="180">
        <v>145</v>
      </c>
      <c r="D150" s="180" t="s">
        <v>558</v>
      </c>
      <c r="E150" s="332">
        <v>5289995.5533039998</v>
      </c>
      <c r="F150" s="333">
        <v>93.817122483907355</v>
      </c>
      <c r="G150" s="333">
        <v>0</v>
      </c>
      <c r="H150" s="333">
        <v>0.72017695385904434</v>
      </c>
      <c r="I150" s="333">
        <v>4.1451101127458605</v>
      </c>
      <c r="J150" s="333">
        <v>1.3175904494877482</v>
      </c>
      <c r="K150" s="179">
        <f t="shared" si="62"/>
        <v>0.98047730165075764</v>
      </c>
      <c r="L150" s="179">
        <f t="shared" si="63"/>
        <v>0</v>
      </c>
      <c r="M150" s="179">
        <f t="shared" si="64"/>
        <v>7.5265275435398241E-3</v>
      </c>
      <c r="N150" s="179">
        <f t="shared" si="65"/>
        <v>4.3320305193622489E-2</v>
      </c>
      <c r="O150" s="179">
        <f t="shared" si="66"/>
        <v>1.3770061310675489E-2</v>
      </c>
      <c r="P150" s="204">
        <f t="shared" si="67"/>
        <v>100</v>
      </c>
      <c r="Q150" s="235">
        <f>VLOOKUP(B:B,'پیوست 4'!$C$14:$J$177,8,0)</f>
        <v>5664087.3066140004</v>
      </c>
      <c r="R150" s="1">
        <f t="shared" si="59"/>
        <v>1.0707168370068576</v>
      </c>
      <c r="S150" s="231">
        <f t="shared" si="60"/>
        <v>107.07168370068575</v>
      </c>
      <c r="T150" s="231">
        <f t="shared" si="61"/>
        <v>13.254561216778399</v>
      </c>
      <c r="U150" s="231" t="str">
        <f>VLOOKUP(D150:D309,پیوست1!$E$5:G306,3,0)</f>
        <v>در سهام</v>
      </c>
    </row>
    <row r="151" spans="1:21" x14ac:dyDescent="0.55000000000000004">
      <c r="A151" s="304">
        <v>10896</v>
      </c>
      <c r="B151" s="190">
        <v>103</v>
      </c>
      <c r="C151" s="178">
        <v>146</v>
      </c>
      <c r="D151" s="178" t="s">
        <v>657</v>
      </c>
      <c r="E151" s="334">
        <v>3941673.8545659999</v>
      </c>
      <c r="F151" s="335">
        <v>93.578284987328431</v>
      </c>
      <c r="G151" s="335">
        <v>0</v>
      </c>
      <c r="H151" s="335">
        <v>5.3791737099218562</v>
      </c>
      <c r="I151" s="335">
        <v>2.449270935291091E-3</v>
      </c>
      <c r="J151" s="335">
        <v>1.0400920318144262</v>
      </c>
      <c r="K151" s="179">
        <f t="shared" si="62"/>
        <v>0.72871195927342847</v>
      </c>
      <c r="L151" s="179">
        <f t="shared" si="63"/>
        <v>0</v>
      </c>
      <c r="M151" s="179">
        <f t="shared" si="64"/>
        <v>4.1888651987585235E-2</v>
      </c>
      <c r="N151" s="179">
        <f t="shared" si="65"/>
        <v>1.9072940076740214E-5</v>
      </c>
      <c r="O151" s="179">
        <f t="shared" si="66"/>
        <v>8.0993950939665504E-3</v>
      </c>
      <c r="P151" s="204">
        <f t="shared" si="67"/>
        <v>100</v>
      </c>
      <c r="Q151" s="235">
        <f>VLOOKUP(B:B,'پیوست 4'!$C$14:$J$177,8,0)</f>
        <v>3800910.4193899999</v>
      </c>
      <c r="R151" s="1">
        <f t="shared" si="59"/>
        <v>0.96428841137808985</v>
      </c>
      <c r="S151" s="231">
        <f t="shared" si="60"/>
        <v>96.428841137808988</v>
      </c>
      <c r="T151" s="231">
        <f t="shared" si="61"/>
        <v>2.850556150480557</v>
      </c>
      <c r="U151" s="231" t="str">
        <f>VLOOKUP(D151:D310,پیوست1!$E$5:G312,3,0)</f>
        <v>در سهام</v>
      </c>
    </row>
    <row r="152" spans="1:21" x14ac:dyDescent="0.55000000000000004">
      <c r="A152" s="304">
        <v>11186</v>
      </c>
      <c r="B152" s="190">
        <v>142</v>
      </c>
      <c r="C152" s="180">
        <v>147</v>
      </c>
      <c r="D152" s="180" t="s">
        <v>545</v>
      </c>
      <c r="E152" s="332">
        <v>627970.41213900002</v>
      </c>
      <c r="F152" s="333">
        <v>93.424160633936168</v>
      </c>
      <c r="G152" s="333">
        <v>0</v>
      </c>
      <c r="H152" s="333">
        <v>0</v>
      </c>
      <c r="I152" s="333">
        <v>0.13908960687139574</v>
      </c>
      <c r="J152" s="333">
        <v>6.4367497591924403</v>
      </c>
      <c r="K152" s="179">
        <f t="shared" si="62"/>
        <v>0.11590402423814365</v>
      </c>
      <c r="L152" s="179">
        <f t="shared" si="63"/>
        <v>0</v>
      </c>
      <c r="M152" s="179">
        <f t="shared" si="64"/>
        <v>0</v>
      </c>
      <c r="N152" s="179">
        <f t="shared" si="65"/>
        <v>1.7255755959385286E-4</v>
      </c>
      <c r="O152" s="179">
        <f t="shared" si="66"/>
        <v>7.9855702747765045E-3</v>
      </c>
      <c r="P152" s="204">
        <f t="shared" si="67"/>
        <v>100</v>
      </c>
      <c r="Q152" s="235">
        <f>VLOOKUP(B:B,'پیوست 4'!$C$14:$J$177,8,0)</f>
        <v>1013244.983016</v>
      </c>
      <c r="R152" s="1">
        <f t="shared" si="59"/>
        <v>1.6135234454194638</v>
      </c>
      <c r="S152" s="231">
        <f t="shared" si="60"/>
        <v>161.35234454194637</v>
      </c>
      <c r="T152" s="231">
        <f t="shared" si="61"/>
        <v>67.928183908010197</v>
      </c>
      <c r="U152" s="231" t="str">
        <f>VLOOKUP(D152:D312,پیوست1!$E$5:G328,3,0)</f>
        <v>در سهام</v>
      </c>
    </row>
    <row r="153" spans="1:21" x14ac:dyDescent="0.55000000000000004">
      <c r="A153" s="304">
        <v>10843</v>
      </c>
      <c r="B153" s="190">
        <v>4</v>
      </c>
      <c r="C153" s="178">
        <v>148</v>
      </c>
      <c r="D153" s="178" t="s">
        <v>528</v>
      </c>
      <c r="E153" s="334">
        <v>2380496.6860819999</v>
      </c>
      <c r="F153" s="335">
        <v>93.300810492998423</v>
      </c>
      <c r="G153" s="335">
        <v>0</v>
      </c>
      <c r="H153" s="335">
        <v>2.902762149223935E-3</v>
      </c>
      <c r="I153" s="335">
        <v>5.4757583677766339</v>
      </c>
      <c r="J153" s="335">
        <v>1.2205283770757174</v>
      </c>
      <c r="K153" s="179">
        <f t="shared" si="62"/>
        <v>0.43878636774902952</v>
      </c>
      <c r="L153" s="179">
        <f t="shared" si="63"/>
        <v>0</v>
      </c>
      <c r="M153" s="179">
        <f t="shared" si="64"/>
        <v>1.3651461902283459E-5</v>
      </c>
      <c r="N153" s="179">
        <f t="shared" si="65"/>
        <v>2.5752060589531198E-2</v>
      </c>
      <c r="O153" s="179">
        <f t="shared" si="66"/>
        <v>5.7400488857689107E-3</v>
      </c>
      <c r="P153" s="204">
        <f t="shared" si="67"/>
        <v>100</v>
      </c>
      <c r="Q153" s="235">
        <f>VLOOKUP(B:B,'پیوست 4'!$C$14:$J$177,8,0)</f>
        <v>2318831.4636789998</v>
      </c>
      <c r="R153" s="1">
        <f t="shared" si="59"/>
        <v>0.97409564870913834</v>
      </c>
      <c r="S153" s="231">
        <f t="shared" si="60"/>
        <v>97.40956487091384</v>
      </c>
      <c r="T153" s="231">
        <f t="shared" si="61"/>
        <v>4.1087543779154174</v>
      </c>
      <c r="U153" s="231" t="str">
        <f>VLOOKUP(D153:D313,پیوست1!$E$5:G301,3,0)</f>
        <v>در سهام</v>
      </c>
    </row>
    <row r="154" spans="1:21" x14ac:dyDescent="0.55000000000000004">
      <c r="A154" s="304">
        <v>10630</v>
      </c>
      <c r="B154" s="190">
        <v>19</v>
      </c>
      <c r="C154" s="180">
        <v>149</v>
      </c>
      <c r="D154" s="180" t="s">
        <v>513</v>
      </c>
      <c r="E154" s="332">
        <v>613451.76883199997</v>
      </c>
      <c r="F154" s="333">
        <v>93.158115386926426</v>
      </c>
      <c r="G154" s="333">
        <v>5.2938223098757252E-2</v>
      </c>
      <c r="H154" s="333">
        <v>7.3160137123503582E-2</v>
      </c>
      <c r="I154" s="333">
        <v>0.44763124751990513</v>
      </c>
      <c r="J154" s="333">
        <v>6.2681550053314066</v>
      </c>
      <c r="K154" s="179">
        <f t="shared" si="62"/>
        <v>0.11290189876356924</v>
      </c>
      <c r="L154" s="179">
        <f t="shared" si="63"/>
        <v>6.4157866227700723E-5</v>
      </c>
      <c r="M154" s="179">
        <f t="shared" si="64"/>
        <v>8.8665580671523769E-5</v>
      </c>
      <c r="N154" s="179">
        <f t="shared" si="65"/>
        <v>5.4250150489835872E-4</v>
      </c>
      <c r="O154" s="179">
        <f t="shared" si="66"/>
        <v>7.5966178459810404E-3</v>
      </c>
      <c r="P154" s="204">
        <f t="shared" si="67"/>
        <v>100.00000000000001</v>
      </c>
      <c r="Q154" s="235">
        <f>VLOOKUP(B:B,'پیوست 4'!$C$14:$J$177,8,0)</f>
        <v>637917.70484300004</v>
      </c>
      <c r="R154" s="1">
        <f t="shared" si="59"/>
        <v>1.0398824117136098</v>
      </c>
      <c r="S154" s="231">
        <f t="shared" si="60"/>
        <v>103.98824117136098</v>
      </c>
      <c r="T154" s="231">
        <f t="shared" si="61"/>
        <v>10.830125784434557</v>
      </c>
      <c r="U154" s="231" t="str">
        <f>VLOOKUP(D154:D314,پیوست1!$E$5:G318,3,0)</f>
        <v>در سهام</v>
      </c>
    </row>
    <row r="155" spans="1:21" x14ac:dyDescent="0.55000000000000004">
      <c r="A155" s="304">
        <v>11378</v>
      </c>
      <c r="B155" s="190">
        <v>226</v>
      </c>
      <c r="C155" s="178">
        <v>150</v>
      </c>
      <c r="D155" s="178" t="s">
        <v>566</v>
      </c>
      <c r="E155" s="334">
        <v>3259266.629613</v>
      </c>
      <c r="F155" s="335">
        <v>92.771824927515738</v>
      </c>
      <c r="G155" s="335">
        <v>2.8521811121735224E-2</v>
      </c>
      <c r="H155" s="335">
        <v>5.6317847374774423</v>
      </c>
      <c r="I155" s="335">
        <v>9.0275258345433405E-4</v>
      </c>
      <c r="J155" s="335">
        <v>1.5669657713016321</v>
      </c>
      <c r="K155" s="179">
        <f t="shared" si="62"/>
        <v>0.59735997287330456</v>
      </c>
      <c r="L155" s="179">
        <f t="shared" si="63"/>
        <v>1.8365261577304523E-4</v>
      </c>
      <c r="M155" s="179">
        <f t="shared" si="64"/>
        <v>3.626319500167563E-2</v>
      </c>
      <c r="N155" s="179">
        <f t="shared" si="65"/>
        <v>5.812845216583013E-6</v>
      </c>
      <c r="O155" s="179">
        <f t="shared" si="66"/>
        <v>1.0089729628251748E-2</v>
      </c>
      <c r="P155" s="204">
        <f t="shared" si="67"/>
        <v>100</v>
      </c>
      <c r="Q155" s="235">
        <f>VLOOKUP(B:B,'پیوست 4'!$C$14:$J$177,8,0)</f>
        <v>3082965.143313</v>
      </c>
      <c r="R155" s="1">
        <f t="shared" si="59"/>
        <v>0.94590762084385416</v>
      </c>
      <c r="S155" s="231">
        <f t="shared" si="60"/>
        <v>94.590762084385418</v>
      </c>
      <c r="T155" s="231">
        <f t="shared" si="61"/>
        <v>1.8189371568696799</v>
      </c>
      <c r="U155" s="231" t="str">
        <f>VLOOKUP(D155:D315,پیوست1!$E$5:G338,3,0)</f>
        <v>در سهام و قابل معامله</v>
      </c>
    </row>
    <row r="156" spans="1:21" x14ac:dyDescent="0.55000000000000004">
      <c r="A156" s="304">
        <v>10616</v>
      </c>
      <c r="B156" s="190">
        <v>25</v>
      </c>
      <c r="C156" s="180">
        <v>151</v>
      </c>
      <c r="D156" s="180" t="s">
        <v>512</v>
      </c>
      <c r="E156" s="332">
        <v>11901081.510299999</v>
      </c>
      <c r="F156" s="333">
        <v>92.29160855163542</v>
      </c>
      <c r="G156" s="333">
        <v>3.0761609184554564</v>
      </c>
      <c r="H156" s="333">
        <v>3.1757686031176853</v>
      </c>
      <c r="I156" s="333">
        <v>4.0006256646122665E-5</v>
      </c>
      <c r="J156" s="333">
        <v>1.456421920534787</v>
      </c>
      <c r="K156" s="179">
        <f t="shared" si="62"/>
        <v>2.1699452377084341</v>
      </c>
      <c r="L156" s="179">
        <f t="shared" si="63"/>
        <v>7.232619346636078E-2</v>
      </c>
      <c r="M156" s="179">
        <f t="shared" si="64"/>
        <v>7.4668153091552919E-2</v>
      </c>
      <c r="N156" s="179">
        <f t="shared" si="65"/>
        <v>9.4062057699672594E-7</v>
      </c>
      <c r="O156" s="179">
        <f t="shared" si="66"/>
        <v>3.4243154498607237E-2</v>
      </c>
      <c r="P156" s="204">
        <f t="shared" si="67"/>
        <v>100</v>
      </c>
      <c r="Q156" s="235">
        <f>VLOOKUP(B:B,'پیوست 4'!$C$14:$J$177,8,0)</f>
        <v>11538841.167367</v>
      </c>
      <c r="R156" s="1">
        <f t="shared" si="59"/>
        <v>0.96956240131457871</v>
      </c>
      <c r="S156" s="231">
        <f t="shared" si="60"/>
        <v>96.956240131457875</v>
      </c>
      <c r="T156" s="231">
        <f t="shared" si="61"/>
        <v>4.6646315798224549</v>
      </c>
      <c r="U156" s="231" t="str">
        <f>VLOOKUP(D156:D316,پیوست1!$E$5:G305,3,0)</f>
        <v>در سهام</v>
      </c>
    </row>
    <row r="157" spans="1:21" x14ac:dyDescent="0.55000000000000004">
      <c r="A157" s="304">
        <v>11461</v>
      </c>
      <c r="B157" s="190">
        <v>237</v>
      </c>
      <c r="C157" s="178">
        <v>152</v>
      </c>
      <c r="D157" s="178" t="s">
        <v>568</v>
      </c>
      <c r="E157" s="334">
        <v>4257340.768193</v>
      </c>
      <c r="F157" s="335">
        <v>92.286421282270382</v>
      </c>
      <c r="G157" s="335">
        <v>0</v>
      </c>
      <c r="H157" s="335">
        <v>8.1858917655641308E-2</v>
      </c>
      <c r="I157" s="335">
        <v>1.0988238112753053E-3</v>
      </c>
      <c r="J157" s="335">
        <v>7.6306209762626995</v>
      </c>
      <c r="K157" s="179">
        <f t="shared" si="62"/>
        <v>0.77620484175916682</v>
      </c>
      <c r="L157" s="179">
        <f t="shared" si="63"/>
        <v>0</v>
      </c>
      <c r="M157" s="179">
        <f t="shared" si="64"/>
        <v>6.8850094458783166E-4</v>
      </c>
      <c r="N157" s="179">
        <f t="shared" si="65"/>
        <v>9.2420136213041161E-6</v>
      </c>
      <c r="O157" s="179">
        <f t="shared" si="66"/>
        <v>6.4179809609131E-2</v>
      </c>
      <c r="P157" s="204">
        <f t="shared" si="67"/>
        <v>100</v>
      </c>
      <c r="Q157" s="235">
        <f>VLOOKUP(B:B,'پیوست 4'!$C$14:$J$177,8,0)</f>
        <v>4234277.1985339997</v>
      </c>
      <c r="R157" s="1">
        <f t="shared" si="59"/>
        <v>0.99458263481483311</v>
      </c>
      <c r="S157" s="231">
        <f t="shared" si="60"/>
        <v>99.458263481483314</v>
      </c>
      <c r="T157" s="231">
        <f t="shared" si="61"/>
        <v>7.1718421992129322</v>
      </c>
      <c r="U157" s="231" t="str">
        <f>VLOOKUP(D157:D317,پیوست1!$E$5:G309,3,0)</f>
        <v>در سهام</v>
      </c>
    </row>
    <row r="158" spans="1:21" x14ac:dyDescent="0.55000000000000004">
      <c r="A158" s="304">
        <v>10835</v>
      </c>
      <c r="B158" s="190">
        <v>18</v>
      </c>
      <c r="C158" s="180">
        <v>153</v>
      </c>
      <c r="D158" s="180" t="s">
        <v>527</v>
      </c>
      <c r="E158" s="332">
        <v>2593985.9337439998</v>
      </c>
      <c r="F158" s="333">
        <v>91.407663339894739</v>
      </c>
      <c r="G158" s="333">
        <v>0</v>
      </c>
      <c r="H158" s="333">
        <v>4.5695922966516864</v>
      </c>
      <c r="I158" s="333">
        <v>7.4643073460280791E-4</v>
      </c>
      <c r="J158" s="333">
        <v>4.0219979327189668</v>
      </c>
      <c r="K158" s="179">
        <f t="shared" si="62"/>
        <v>0.46843609580710344</v>
      </c>
      <c r="L158" s="179">
        <f t="shared" si="63"/>
        <v>0</v>
      </c>
      <c r="M158" s="179">
        <f t="shared" si="64"/>
        <v>2.3417751823653566E-2</v>
      </c>
      <c r="N158" s="179">
        <f t="shared" si="65"/>
        <v>3.8252274079864929E-6</v>
      </c>
      <c r="O158" s="179">
        <f t="shared" si="66"/>
        <v>2.0611499518824516E-2</v>
      </c>
      <c r="P158" s="204">
        <f t="shared" si="67"/>
        <v>100</v>
      </c>
      <c r="Q158" s="235">
        <f>VLOOKUP(B:B,'پیوست 4'!$C$14:$J$177,8,0)</f>
        <v>2535978.4562300001</v>
      </c>
      <c r="R158" s="1">
        <f t="shared" si="59"/>
        <v>0.97763770544804951</v>
      </c>
      <c r="S158" s="231">
        <f t="shared" si="60"/>
        <v>97.763770544804956</v>
      </c>
      <c r="T158" s="231">
        <f t="shared" si="61"/>
        <v>6.3561072049102165</v>
      </c>
      <c r="U158" s="231" t="str">
        <f>VLOOKUP(D158:D317,پیوست1!$E$5:G283,3,0)</f>
        <v>در سهام</v>
      </c>
    </row>
    <row r="159" spans="1:21" x14ac:dyDescent="0.55000000000000004">
      <c r="A159" s="304">
        <v>11309</v>
      </c>
      <c r="B159" s="190">
        <v>185</v>
      </c>
      <c r="C159" s="178">
        <v>154</v>
      </c>
      <c r="D159" s="178" t="s">
        <v>562</v>
      </c>
      <c r="E159" s="334">
        <v>4117047.6796800001</v>
      </c>
      <c r="F159" s="335">
        <v>91.230070537782439</v>
      </c>
      <c r="G159" s="335">
        <v>0</v>
      </c>
      <c r="H159" s="335">
        <v>0.36435842086719422</v>
      </c>
      <c r="I159" s="335">
        <v>0.3171274058993932</v>
      </c>
      <c r="J159" s="335">
        <v>8.0884436354509734</v>
      </c>
      <c r="K159" s="179">
        <f t="shared" si="62"/>
        <v>0.74203439454195663</v>
      </c>
      <c r="L159" s="179">
        <f t="shared" si="63"/>
        <v>0</v>
      </c>
      <c r="M159" s="179">
        <f t="shared" si="64"/>
        <v>2.9635675894000438E-3</v>
      </c>
      <c r="N159" s="179">
        <f t="shared" si="65"/>
        <v>2.5794065623544736E-3</v>
      </c>
      <c r="O159" s="179">
        <f t="shared" si="66"/>
        <v>6.5788652145489124E-2</v>
      </c>
      <c r="P159" s="204">
        <f t="shared" si="67"/>
        <v>100</v>
      </c>
      <c r="Q159" s="235">
        <f>VLOOKUP(B:B,'پیوست 4'!$C$14:$J$177,8,0)</f>
        <v>4027531.629743</v>
      </c>
      <c r="R159" s="1">
        <f t="shared" si="59"/>
        <v>0.97825722291757433</v>
      </c>
      <c r="S159" s="231">
        <f t="shared" si="60"/>
        <v>97.82572229175743</v>
      </c>
      <c r="T159" s="231">
        <f t="shared" si="61"/>
        <v>6.595651753974991</v>
      </c>
      <c r="U159" s="231" t="str">
        <f>VLOOKUP(D159:D319,پیوست1!$E$5:G337,3,0)</f>
        <v>در سهام</v>
      </c>
    </row>
    <row r="160" spans="1:21" x14ac:dyDescent="0.55000000000000004">
      <c r="A160" s="304">
        <v>11280</v>
      </c>
      <c r="B160" s="190">
        <v>170</v>
      </c>
      <c r="C160" s="180">
        <v>155</v>
      </c>
      <c r="D160" s="180" t="s">
        <v>556</v>
      </c>
      <c r="E160" s="332">
        <v>2105014.7695670002</v>
      </c>
      <c r="F160" s="333">
        <v>90.720306574093286</v>
      </c>
      <c r="G160" s="333">
        <v>0</v>
      </c>
      <c r="H160" s="333">
        <v>6.264902666565753</v>
      </c>
      <c r="I160" s="333">
        <v>2.0301813129610493</v>
      </c>
      <c r="J160" s="333">
        <v>0.98460944637990788</v>
      </c>
      <c r="K160" s="179">
        <f t="shared" si="62"/>
        <v>0.37727652677189127</v>
      </c>
      <c r="L160" s="179">
        <f t="shared" si="63"/>
        <v>0</v>
      </c>
      <c r="M160" s="179">
        <f t="shared" si="64"/>
        <v>2.6053711763809818E-2</v>
      </c>
      <c r="N160" s="179">
        <f t="shared" si="65"/>
        <v>8.4428699967584731E-3</v>
      </c>
      <c r="O160" s="179">
        <f t="shared" si="66"/>
        <v>4.0946734660075087E-3</v>
      </c>
      <c r="P160" s="204">
        <f t="shared" si="67"/>
        <v>99.999999999999986</v>
      </c>
      <c r="Q160" s="235">
        <f>VLOOKUP(B:B,'پیوست 4'!$C$14:$J$177,8,0)</f>
        <v>2032251.5051549999</v>
      </c>
      <c r="R160" s="1">
        <f t="shared" si="59"/>
        <v>0.96543337107940219</v>
      </c>
      <c r="S160" s="231">
        <f t="shared" si="60"/>
        <v>96.543337107940218</v>
      </c>
      <c r="T160" s="231">
        <f t="shared" si="61"/>
        <v>5.8230305338469321</v>
      </c>
      <c r="U160" s="231" t="str">
        <f>VLOOKUP(D160:D319,پیوست1!$E$5:G297,3,0)</f>
        <v>در سهام</v>
      </c>
    </row>
    <row r="161" spans="1:22" x14ac:dyDescent="0.55000000000000004">
      <c r="A161" s="304">
        <v>11454</v>
      </c>
      <c r="B161" s="190">
        <v>244</v>
      </c>
      <c r="C161" s="178">
        <v>156</v>
      </c>
      <c r="D161" s="178" t="s">
        <v>658</v>
      </c>
      <c r="E161" s="334">
        <v>2546043.3111569998</v>
      </c>
      <c r="F161" s="335">
        <v>90.716103724916422</v>
      </c>
      <c r="G161" s="335">
        <v>0</v>
      </c>
      <c r="H161" s="335">
        <v>8.0474849032479749</v>
      </c>
      <c r="I161" s="335">
        <v>0</v>
      </c>
      <c r="J161" s="335">
        <v>1.2364113718356038</v>
      </c>
      <c r="K161" s="179">
        <f t="shared" si="62"/>
        <v>0.45629982783634326</v>
      </c>
      <c r="L161" s="179">
        <f t="shared" si="63"/>
        <v>0</v>
      </c>
      <c r="M161" s="179">
        <f t="shared" si="64"/>
        <v>4.0478656215247474E-2</v>
      </c>
      <c r="N161" s="179">
        <f t="shared" si="65"/>
        <v>0</v>
      </c>
      <c r="O161" s="179">
        <f t="shared" si="66"/>
        <v>6.21911957125342E-3</v>
      </c>
      <c r="P161" s="204">
        <f t="shared" si="67"/>
        <v>100</v>
      </c>
      <c r="Q161" s="235">
        <f>VLOOKUP(B:B,'پیوست 4'!$C$14:$J$177,8,0)</f>
        <v>2385973.5114950002</v>
      </c>
      <c r="R161" s="1">
        <f t="shared" si="59"/>
        <v>0.93712997773425188</v>
      </c>
      <c r="S161" s="231">
        <f t="shared" si="60"/>
        <v>93.712997773425187</v>
      </c>
      <c r="T161" s="231">
        <f t="shared" si="61"/>
        <v>2.9968940485087643</v>
      </c>
      <c r="U161" s="231" t="str">
        <f>VLOOKUP(D161:D321,پیوست1!$E$5:G331,3,0)</f>
        <v>در سهام</v>
      </c>
    </row>
    <row r="162" spans="1:22" x14ac:dyDescent="0.55000000000000004">
      <c r="A162" s="304">
        <v>10830</v>
      </c>
      <c r="B162" s="190">
        <v>38</v>
      </c>
      <c r="C162" s="180">
        <v>157</v>
      </c>
      <c r="D162" s="180" t="s">
        <v>526</v>
      </c>
      <c r="E162" s="332">
        <v>2379905.399677</v>
      </c>
      <c r="F162" s="333">
        <v>89.525992572638856</v>
      </c>
      <c r="G162" s="333">
        <v>2.5604750486132595</v>
      </c>
      <c r="H162" s="333">
        <v>6.8563418233969635</v>
      </c>
      <c r="I162" s="333">
        <v>2.0298418048535097E-4</v>
      </c>
      <c r="J162" s="333">
        <v>1.056987571170434</v>
      </c>
      <c r="K162" s="179">
        <f t="shared" si="62"/>
        <v>0.4209291165513942</v>
      </c>
      <c r="L162" s="179">
        <f t="shared" si="63"/>
        <v>1.2038721595744258E-2</v>
      </c>
      <c r="M162" s="179">
        <f t="shared" si="64"/>
        <v>3.2236826686453245E-2</v>
      </c>
      <c r="N162" s="179">
        <f t="shared" si="65"/>
        <v>9.5438150765301313E-7</v>
      </c>
      <c r="O162" s="179">
        <f t="shared" si="66"/>
        <v>4.9696946300548609E-3</v>
      </c>
      <c r="P162" s="204">
        <f t="shared" si="67"/>
        <v>100</v>
      </c>
      <c r="Q162" s="235" t="e">
        <f>VLOOKUP(B:B,'پیوست 4'!$C$14:$J$177,8,0)</f>
        <v>#N/A</v>
      </c>
      <c r="R162" s="1" t="e">
        <f t="shared" si="59"/>
        <v>#N/A</v>
      </c>
      <c r="S162" s="231" t="e">
        <f t="shared" si="60"/>
        <v>#N/A</v>
      </c>
      <c r="T162" s="231" t="e">
        <f t="shared" si="61"/>
        <v>#N/A</v>
      </c>
      <c r="U162" s="231" t="str">
        <f>VLOOKUP(D162:D321,پیوست1!$E$5:G296,3,0)</f>
        <v>در سهام</v>
      </c>
    </row>
    <row r="163" spans="1:22" x14ac:dyDescent="0.55000000000000004">
      <c r="A163" s="304">
        <v>11197</v>
      </c>
      <c r="B163" s="190">
        <v>147</v>
      </c>
      <c r="C163" s="178">
        <v>158</v>
      </c>
      <c r="D163" s="178" t="s">
        <v>546</v>
      </c>
      <c r="E163" s="334">
        <v>4416358.748621</v>
      </c>
      <c r="F163" s="335">
        <v>89.011820842437402</v>
      </c>
      <c r="G163" s="335">
        <v>0.46092508747982314</v>
      </c>
      <c r="H163" s="335">
        <v>8.9001755726883598</v>
      </c>
      <c r="I163" s="335">
        <v>0</v>
      </c>
      <c r="J163" s="335">
        <v>1.6270784973944132</v>
      </c>
      <c r="K163" s="179">
        <f t="shared" si="62"/>
        <v>0.77662641618617723</v>
      </c>
      <c r="L163" s="179">
        <f t="shared" si="63"/>
        <v>4.0215624782398637E-3</v>
      </c>
      <c r="M163" s="179">
        <f t="shared" si="64"/>
        <v>7.7653859824753646E-2</v>
      </c>
      <c r="N163" s="179">
        <f t="shared" si="65"/>
        <v>0</v>
      </c>
      <c r="O163" s="179">
        <f t="shared" si="66"/>
        <v>1.4196228437139918E-2</v>
      </c>
      <c r="P163" s="204">
        <f t="shared" si="67"/>
        <v>99.999999999999986</v>
      </c>
      <c r="Q163" s="235">
        <f>VLOOKUP(B:B,'پیوست 4'!$C$14:$J$177,8,0)</f>
        <v>3996158.1384800002</v>
      </c>
      <c r="R163" s="1">
        <f t="shared" si="59"/>
        <v>0.90485360586428654</v>
      </c>
      <c r="S163" s="231">
        <f t="shared" si="60"/>
        <v>90.485360586428655</v>
      </c>
      <c r="T163" s="231">
        <f t="shared" si="61"/>
        <v>1.4735397439912532</v>
      </c>
      <c r="U163" s="231" t="str">
        <f>VLOOKUP(D163:D323,پیوست1!$E$5:G344,3,0)</f>
        <v>در سهام و قابل معامله</v>
      </c>
      <c r="V163" s="231">
        <f>100-P163</f>
        <v>0</v>
      </c>
    </row>
    <row r="164" spans="1:22" x14ac:dyDescent="0.55000000000000004">
      <c r="A164" s="304">
        <v>11223</v>
      </c>
      <c r="B164" s="190">
        <v>160</v>
      </c>
      <c r="C164" s="180">
        <v>159</v>
      </c>
      <c r="D164" s="180" t="s">
        <v>552</v>
      </c>
      <c r="E164" s="332">
        <v>5004321.2362230001</v>
      </c>
      <c r="F164" s="333">
        <v>88.45811964841549</v>
      </c>
      <c r="G164" s="333">
        <v>0.47853235153235696</v>
      </c>
      <c r="H164" s="333">
        <v>8.467681071006016</v>
      </c>
      <c r="I164" s="333">
        <v>9.2787740891983248E-4</v>
      </c>
      <c r="J164" s="333">
        <v>2.5947390516372164</v>
      </c>
      <c r="K164" s="179">
        <f t="shared" si="62"/>
        <v>0.87454671367784687</v>
      </c>
      <c r="L164" s="179">
        <f t="shared" si="63"/>
        <v>4.7310399213154799E-3</v>
      </c>
      <c r="M164" s="179">
        <f t="shared" si="64"/>
        <v>8.3716256716215104E-2</v>
      </c>
      <c r="N164" s="179">
        <f t="shared" si="65"/>
        <v>9.1735178397644213E-6</v>
      </c>
      <c r="O164" s="179">
        <f t="shared" si="66"/>
        <v>2.5653049369352587E-2</v>
      </c>
      <c r="P164" s="204">
        <f t="shared" si="67"/>
        <v>100</v>
      </c>
      <c r="Q164" s="235">
        <f>VLOOKUP(B:B,'پیوست 4'!$C$14:$J$177,8,0)</f>
        <v>4553901.1721430002</v>
      </c>
      <c r="R164" s="1">
        <f t="shared" si="59"/>
        <v>0.90999377481611199</v>
      </c>
      <c r="S164" s="231">
        <f t="shared" si="60"/>
        <v>90.999377481611205</v>
      </c>
      <c r="T164" s="231">
        <f t="shared" si="61"/>
        <v>2.541257833195715</v>
      </c>
      <c r="U164" s="231" t="str">
        <f>VLOOKUP(D164:D324,پیوست1!$E$5:G311,3,0)</f>
        <v>در سهام</v>
      </c>
    </row>
    <row r="165" spans="1:22" x14ac:dyDescent="0.55000000000000004">
      <c r="A165" s="304">
        <v>10782</v>
      </c>
      <c r="B165" s="190">
        <v>45</v>
      </c>
      <c r="C165" s="178">
        <v>160</v>
      </c>
      <c r="D165" s="178" t="s">
        <v>518</v>
      </c>
      <c r="E165" s="334">
        <v>2206690.9063980002</v>
      </c>
      <c r="F165" s="335">
        <v>87.782665446841079</v>
      </c>
      <c r="G165" s="335">
        <v>3.0905404892778798</v>
      </c>
      <c r="H165" s="335">
        <v>1.6767276139228395</v>
      </c>
      <c r="I165" s="335">
        <v>7.1051709958481837</v>
      </c>
      <c r="J165" s="335">
        <v>0.34489545411002465</v>
      </c>
      <c r="K165" s="179">
        <f t="shared" si="62"/>
        <v>0.38269289368294984</v>
      </c>
      <c r="L165" s="179">
        <f t="shared" si="63"/>
        <v>1.3473364893462948E-2</v>
      </c>
      <c r="M165" s="179">
        <f t="shared" si="64"/>
        <v>7.3097773828572025E-3</v>
      </c>
      <c r="N165" s="179">
        <f t="shared" si="65"/>
        <v>3.0975346153733777E-2</v>
      </c>
      <c r="O165" s="179">
        <f t="shared" si="66"/>
        <v>1.5035888769108924E-3</v>
      </c>
      <c r="P165" s="204">
        <f t="shared" si="67"/>
        <v>100.00000000000001</v>
      </c>
      <c r="Q165" s="235">
        <f>VLOOKUP(B:B,'پیوست 4'!$C$14:$J$177,8,0)</f>
        <v>1963557.828068</v>
      </c>
      <c r="R165" s="1">
        <f t="shared" si="59"/>
        <v>0.88982005697985667</v>
      </c>
      <c r="S165" s="231">
        <f t="shared" si="60"/>
        <v>88.98200569798567</v>
      </c>
      <c r="T165" s="231">
        <f t="shared" si="61"/>
        <v>1.1993402511445908</v>
      </c>
      <c r="U165" s="231" t="str">
        <f>VLOOKUP(D165:D325,پیوست1!$E$5:G319,3,0)</f>
        <v>در سهام</v>
      </c>
    </row>
    <row r="166" spans="1:22" x14ac:dyDescent="0.55000000000000004">
      <c r="A166" s="304">
        <v>11341</v>
      </c>
      <c r="B166" s="190">
        <v>211</v>
      </c>
      <c r="C166" s="180">
        <v>161</v>
      </c>
      <c r="D166" s="180" t="s">
        <v>565</v>
      </c>
      <c r="E166" s="332">
        <v>9816909.1790859997</v>
      </c>
      <c r="F166" s="333">
        <v>87.530403351082555</v>
      </c>
      <c r="G166" s="333">
        <v>0.55958595754967599</v>
      </c>
      <c r="H166" s="333">
        <v>10.32292023516044</v>
      </c>
      <c r="I166" s="333">
        <v>1.0004602898791976E-5</v>
      </c>
      <c r="J166" s="333">
        <v>1.5870804516044335</v>
      </c>
      <c r="K166" s="179">
        <f t="shared" si="62"/>
        <v>1.6975940003269647</v>
      </c>
      <c r="L166" s="179">
        <f t="shared" si="63"/>
        <v>1.0852797746096538E-2</v>
      </c>
      <c r="M166" s="179">
        <f t="shared" si="64"/>
        <v>0.20020617735272267</v>
      </c>
      <c r="N166" s="179">
        <f t="shared" si="65"/>
        <v>1.9403262416741698E-7</v>
      </c>
      <c r="O166" s="179">
        <f t="shared" si="66"/>
        <v>3.0780370585903105E-2</v>
      </c>
      <c r="P166" s="204">
        <f t="shared" si="67"/>
        <v>100</v>
      </c>
      <c r="Q166" s="235">
        <f>VLOOKUP(B:B,'پیوست 4'!$C$14:$J$177,8,0)</f>
        <v>8722358.3226880003</v>
      </c>
      <c r="R166" s="1">
        <f t="shared" si="59"/>
        <v>0.88850351608326616</v>
      </c>
      <c r="S166" s="231">
        <f t="shared" si="60"/>
        <v>88.850351608326619</v>
      </c>
      <c r="T166" s="231">
        <f t="shared" si="61"/>
        <v>1.3199482572440644</v>
      </c>
      <c r="U166" s="231" t="str">
        <f>VLOOKUP(D166:D325,پیوست1!$E$5:G303,3,0)</f>
        <v>در سهام و قابل معامله</v>
      </c>
    </row>
    <row r="167" spans="1:22" x14ac:dyDescent="0.55000000000000004">
      <c r="A167" s="304">
        <v>10706</v>
      </c>
      <c r="B167" s="190">
        <v>27</v>
      </c>
      <c r="C167" s="178">
        <v>162</v>
      </c>
      <c r="D167" s="178" t="s">
        <v>514</v>
      </c>
      <c r="E167" s="334">
        <v>20796897.243152998</v>
      </c>
      <c r="F167" s="335">
        <v>87.354811925305242</v>
      </c>
      <c r="G167" s="335">
        <v>0</v>
      </c>
      <c r="H167" s="335">
        <v>6.2343326066974374</v>
      </c>
      <c r="I167" s="335">
        <v>3.0209173641597276</v>
      </c>
      <c r="J167" s="335">
        <v>3.3899381038375949</v>
      </c>
      <c r="K167" s="179">
        <f t="shared" si="62"/>
        <v>3.5890995776476511</v>
      </c>
      <c r="L167" s="179">
        <f t="shared" si="63"/>
        <v>0</v>
      </c>
      <c r="M167" s="179">
        <f t="shared" si="64"/>
        <v>0.25614662813017741</v>
      </c>
      <c r="N167" s="179">
        <f t="shared" si="65"/>
        <v>0.12411878632496119</v>
      </c>
      <c r="O167" s="179">
        <f t="shared" si="66"/>
        <v>0.13928054045996591</v>
      </c>
      <c r="P167" s="204">
        <f t="shared" si="67"/>
        <v>100</v>
      </c>
      <c r="Q167" s="235">
        <f>VLOOKUP(B:B,'پیوست 4'!$C$14:$J$177,8,0)</f>
        <v>19067015.661959998</v>
      </c>
      <c r="R167" s="1">
        <f t="shared" si="59"/>
        <v>0.91682020827589883</v>
      </c>
      <c r="S167" s="231">
        <f t="shared" si="60"/>
        <v>91.682020827589881</v>
      </c>
      <c r="T167" s="231">
        <f t="shared" si="61"/>
        <v>4.3272089022846387</v>
      </c>
      <c r="U167" s="231" t="str">
        <f>VLOOKUP(D167:D326,پیوست1!$E$5:G316,3,0)</f>
        <v>در سهام</v>
      </c>
    </row>
    <row r="168" spans="1:22" x14ac:dyDescent="0.55000000000000004">
      <c r="A168" s="304">
        <v>11141</v>
      </c>
      <c r="B168" s="190">
        <v>129</v>
      </c>
      <c r="C168" s="180">
        <v>163</v>
      </c>
      <c r="D168" s="180" t="s">
        <v>540</v>
      </c>
      <c r="E168" s="332">
        <v>857614.64462200005</v>
      </c>
      <c r="F168" s="333">
        <v>85.786017912551515</v>
      </c>
      <c r="G168" s="333">
        <v>11.136810627208215</v>
      </c>
      <c r="H168" s="333">
        <v>1.5288618275913091E-2</v>
      </c>
      <c r="I168" s="333">
        <v>3.8905871898750011E-5</v>
      </c>
      <c r="J168" s="333">
        <v>3.0618439360924552</v>
      </c>
      <c r="K168" s="179">
        <f t="shared" si="62"/>
        <v>0.14534792162311511</v>
      </c>
      <c r="L168" s="179">
        <f t="shared" si="63"/>
        <v>1.8869185416964064E-2</v>
      </c>
      <c r="M168" s="179">
        <f t="shared" si="64"/>
        <v>2.5903625613656226E-5</v>
      </c>
      <c r="N168" s="179">
        <f t="shared" si="65"/>
        <v>6.5918523286428201E-8</v>
      </c>
      <c r="O168" s="179">
        <f t="shared" si="66"/>
        <v>5.1877061469275043E-3</v>
      </c>
      <c r="P168" s="204">
        <f t="shared" si="67"/>
        <v>100.00000000000001</v>
      </c>
      <c r="Q168" s="235">
        <f>VLOOKUP(B:B,'پیوست 4'!$C$14:$J$177,8,0)</f>
        <v>771739.34397100005</v>
      </c>
      <c r="R168" s="1">
        <f t="shared" si="59"/>
        <v>0.89986726417335128</v>
      </c>
      <c r="S168" s="231">
        <f t="shared" si="60"/>
        <v>89.986726417335134</v>
      </c>
      <c r="T168" s="231">
        <f t="shared" si="61"/>
        <v>4.2007085047836199</v>
      </c>
      <c r="U168" s="231" t="str">
        <f>VLOOKUP(D168:D329,پیوست1!$E$5:G290,3,0)</f>
        <v>در سهام</v>
      </c>
    </row>
    <row r="169" spans="1:22" x14ac:dyDescent="0.55000000000000004">
      <c r="A169" s="304">
        <v>11087</v>
      </c>
      <c r="B169" s="190">
        <v>119</v>
      </c>
      <c r="C169" s="178">
        <v>164</v>
      </c>
      <c r="D169" s="178" t="s">
        <v>536</v>
      </c>
      <c r="E169" s="334">
        <v>864085.54087799997</v>
      </c>
      <c r="F169" s="335">
        <v>85.228825899703835</v>
      </c>
      <c r="G169" s="335">
        <v>0</v>
      </c>
      <c r="H169" s="335">
        <v>11.976520081118082</v>
      </c>
      <c r="I169" s="335">
        <v>9.1142419930908374E-3</v>
      </c>
      <c r="J169" s="335">
        <v>2.7855397771849906</v>
      </c>
      <c r="K169" s="179">
        <f t="shared" si="62"/>
        <v>0.14549342663510748</v>
      </c>
      <c r="L169" s="179">
        <f t="shared" si="63"/>
        <v>0</v>
      </c>
      <c r="M169" s="179">
        <f t="shared" si="64"/>
        <v>2.0445018775884605E-2</v>
      </c>
      <c r="N169" s="179">
        <f t="shared" si="65"/>
        <v>1.5558847429352954E-5</v>
      </c>
      <c r="O169" s="179">
        <f t="shared" si="66"/>
        <v>4.7551720082119114E-3</v>
      </c>
      <c r="P169" s="204">
        <f t="shared" si="67"/>
        <v>100</v>
      </c>
      <c r="Q169" s="235">
        <f>VLOOKUP(B:B,'پیوست 4'!$C$14:$J$177,8,0)</f>
        <v>750222.83919600002</v>
      </c>
      <c r="R169" s="1">
        <f t="shared" si="59"/>
        <v>0.86822751186612412</v>
      </c>
      <c r="S169" s="231">
        <f t="shared" si="60"/>
        <v>86.822751186612408</v>
      </c>
      <c r="T169" s="231">
        <f t="shared" si="61"/>
        <v>1.593925286908572</v>
      </c>
      <c r="U169" s="231" t="str">
        <f>VLOOKUP(D169:D329,پیوست1!$E$5:G315,3,0)</f>
        <v>در سهام</v>
      </c>
    </row>
    <row r="170" spans="1:22" x14ac:dyDescent="0.55000000000000004">
      <c r="A170" s="304">
        <v>10589</v>
      </c>
      <c r="B170" s="190">
        <v>26</v>
      </c>
      <c r="C170" s="180">
        <v>165</v>
      </c>
      <c r="D170" s="180" t="s">
        <v>508</v>
      </c>
      <c r="E170" s="332">
        <v>2560745.4205689998</v>
      </c>
      <c r="F170" s="333">
        <v>85.019507293129195</v>
      </c>
      <c r="G170" s="333">
        <v>0</v>
      </c>
      <c r="H170" s="333">
        <v>11.550902842356642</v>
      </c>
      <c r="I170" s="333">
        <v>2.4723223619219477</v>
      </c>
      <c r="J170" s="333">
        <v>0.95726750259220916</v>
      </c>
      <c r="K170" s="179">
        <f t="shared" si="62"/>
        <v>0.43011552363914785</v>
      </c>
      <c r="L170" s="179">
        <f t="shared" si="63"/>
        <v>0</v>
      </c>
      <c r="M170" s="179">
        <f t="shared" si="64"/>
        <v>5.8436266954779825E-2</v>
      </c>
      <c r="N170" s="179">
        <f t="shared" si="65"/>
        <v>1.2507532225945634E-2</v>
      </c>
      <c r="O170" s="179">
        <f t="shared" si="66"/>
        <v>4.8428369705861788E-3</v>
      </c>
      <c r="P170" s="204">
        <f t="shared" si="67"/>
        <v>100</v>
      </c>
      <c r="Q170" s="235">
        <f>VLOOKUP(B:B,'پیوست 4'!$C$14:$J$177,8,0)</f>
        <v>2246362.3722930001</v>
      </c>
      <c r="R170" s="1">
        <f t="shared" si="59"/>
        <v>0.87722986996257379</v>
      </c>
      <c r="S170" s="231">
        <f t="shared" si="60"/>
        <v>87.722986996257376</v>
      </c>
      <c r="T170" s="231">
        <f t="shared" si="61"/>
        <v>2.7034797031281812</v>
      </c>
      <c r="U170" s="231" t="str">
        <f>VLOOKUP(D170:D329,پیوست1!$E$5:G326,3,0)</f>
        <v>در سهام</v>
      </c>
    </row>
    <row r="171" spans="1:22" x14ac:dyDescent="0.55000000000000004">
      <c r="A171" s="304">
        <v>11195</v>
      </c>
      <c r="B171" s="190">
        <v>148</v>
      </c>
      <c r="C171" s="178">
        <v>166</v>
      </c>
      <c r="D171" s="178" t="s">
        <v>547</v>
      </c>
      <c r="E171" s="334">
        <v>2703315.2129119998</v>
      </c>
      <c r="F171" s="335">
        <v>83.538637516062622</v>
      </c>
      <c r="G171" s="335">
        <v>4.061881685058359</v>
      </c>
      <c r="H171" s="335">
        <v>7.5412236105179424</v>
      </c>
      <c r="I171" s="335">
        <v>2.8766110243196503E-3</v>
      </c>
      <c r="J171" s="335">
        <v>4.8553805773367555</v>
      </c>
      <c r="K171" s="179">
        <f t="shared" si="62"/>
        <v>0.44615339796411513</v>
      </c>
      <c r="L171" s="179">
        <f t="shared" si="63"/>
        <v>2.1693223277295403E-2</v>
      </c>
      <c r="M171" s="179">
        <f t="shared" si="64"/>
        <v>4.0275286246952091E-2</v>
      </c>
      <c r="N171" s="179">
        <f t="shared" si="65"/>
        <v>1.5363068171592752E-5</v>
      </c>
      <c r="O171" s="179">
        <f t="shared" si="66"/>
        <v>2.5931049480801504E-2</v>
      </c>
      <c r="P171" s="204">
        <f t="shared" si="67"/>
        <v>100</v>
      </c>
      <c r="Q171" s="235">
        <f>VLOOKUP(B:B,'پیوست 4'!$C$14:$J$177,8,0)</f>
        <v>2333117.0856229998</v>
      </c>
      <c r="R171" s="1">
        <f t="shared" si="59"/>
        <v>0.8630577279627617</v>
      </c>
      <c r="S171" s="231">
        <f t="shared" si="60"/>
        <v>86.305772796276173</v>
      </c>
      <c r="T171" s="231">
        <f t="shared" si="61"/>
        <v>2.7671352802135516</v>
      </c>
      <c r="U171" s="231" t="str">
        <f>VLOOKUP(D171:D331,پیوست1!$E$5:G287,3,0)</f>
        <v>در سهام و قابل معامله</v>
      </c>
    </row>
    <row r="172" spans="1:22" x14ac:dyDescent="0.55000000000000004">
      <c r="A172" s="304">
        <v>11308</v>
      </c>
      <c r="B172" s="190">
        <v>181</v>
      </c>
      <c r="C172" s="180">
        <v>167</v>
      </c>
      <c r="D172" s="180" t="s">
        <v>559</v>
      </c>
      <c r="E172" s="332">
        <v>3274709.9426239999</v>
      </c>
      <c r="F172" s="333">
        <v>83.481494433799867</v>
      </c>
      <c r="G172" s="333">
        <v>15.131949253877224</v>
      </c>
      <c r="H172" s="333">
        <v>0.446599655924524</v>
      </c>
      <c r="I172" s="333">
        <v>1.5142829955898927E-3</v>
      </c>
      <c r="J172" s="333">
        <v>0.93844237340279968</v>
      </c>
      <c r="K172" s="179">
        <f t="shared" si="62"/>
        <v>0.54008632627999087</v>
      </c>
      <c r="L172" s="179">
        <f t="shared" si="63"/>
        <v>9.7896652873920104E-2</v>
      </c>
      <c r="M172" s="179">
        <f t="shared" si="64"/>
        <v>2.8892914426376926E-3</v>
      </c>
      <c r="N172" s="179">
        <f t="shared" si="65"/>
        <v>9.7967045940336857E-6</v>
      </c>
      <c r="O172" s="179">
        <f t="shared" si="66"/>
        <v>6.0712843884043466E-3</v>
      </c>
      <c r="P172" s="204">
        <f t="shared" si="67"/>
        <v>100</v>
      </c>
      <c r="Q172" s="235">
        <f>VLOOKUP(B:B,'پیوست 4'!$C$14:$J$177,8,0)</f>
        <v>2756469.3877249998</v>
      </c>
      <c r="R172" s="1">
        <f t="shared" si="59"/>
        <v>0.84174459296271664</v>
      </c>
      <c r="S172" s="231">
        <f t="shared" si="60"/>
        <v>84.174459296271664</v>
      </c>
      <c r="T172" s="231">
        <f t="shared" si="61"/>
        <v>0.69296486247179701</v>
      </c>
      <c r="U172" s="231" t="str">
        <f>VLOOKUP(D172:D331,پیوست1!$E$5:G294,3,0)</f>
        <v>شاخصی و قابل معامله</v>
      </c>
    </row>
    <row r="173" spans="1:22" x14ac:dyDescent="0.55000000000000004">
      <c r="A173" s="304">
        <v>10591</v>
      </c>
      <c r="B173" s="190">
        <v>44</v>
      </c>
      <c r="C173" s="178">
        <v>168</v>
      </c>
      <c r="D173" s="178" t="s">
        <v>509</v>
      </c>
      <c r="E173" s="334">
        <v>2642678.959913</v>
      </c>
      <c r="F173" s="335">
        <v>82.684959602946634</v>
      </c>
      <c r="G173" s="335">
        <v>0</v>
      </c>
      <c r="H173" s="335">
        <v>16.662866556378077</v>
      </c>
      <c r="I173" s="335">
        <v>2.3801290904928666E-3</v>
      </c>
      <c r="J173" s="335">
        <v>0.64979371158479482</v>
      </c>
      <c r="K173" s="179">
        <f t="shared" si="62"/>
        <v>0.4316890714999928</v>
      </c>
      <c r="L173" s="179">
        <f t="shared" si="63"/>
        <v>0</v>
      </c>
      <c r="M173" s="179">
        <f t="shared" si="64"/>
        <v>8.6994991916217762E-2</v>
      </c>
      <c r="N173" s="179">
        <f t="shared" si="65"/>
        <v>1.2426391958814864E-5</v>
      </c>
      <c r="O173" s="179">
        <f t="shared" si="66"/>
        <v>3.3925014339678985E-3</v>
      </c>
      <c r="P173" s="204">
        <f t="shared" si="67"/>
        <v>100</v>
      </c>
      <c r="Q173" s="235">
        <f>VLOOKUP(B:B,'پیوست 4'!$C$14:$J$177,8,0)</f>
        <v>2249958.1833950002</v>
      </c>
      <c r="R173" s="1">
        <f t="shared" si="59"/>
        <v>0.85139293025175911</v>
      </c>
      <c r="S173" s="231">
        <f t="shared" si="60"/>
        <v>85.139293025175917</v>
      </c>
      <c r="T173" s="231">
        <f t="shared" si="61"/>
        <v>2.4543334222292827</v>
      </c>
      <c r="U173" s="231" t="str">
        <f>VLOOKUP(D173:D332,پیوست1!$E$5:G304,3,0)</f>
        <v>در سهام</v>
      </c>
    </row>
    <row r="174" spans="1:22" x14ac:dyDescent="0.55000000000000004">
      <c r="A174" s="304">
        <v>10789</v>
      </c>
      <c r="B174" s="190">
        <v>43</v>
      </c>
      <c r="C174" s="180">
        <v>169</v>
      </c>
      <c r="D174" s="180" t="s">
        <v>522</v>
      </c>
      <c r="E174" s="332">
        <v>1180080.8427639999</v>
      </c>
      <c r="F174" s="333">
        <v>82.131410580054094</v>
      </c>
      <c r="G174" s="333">
        <v>13.95566614261395</v>
      </c>
      <c r="H174" s="333">
        <v>3.0968927279694727</v>
      </c>
      <c r="I174" s="333">
        <v>0</v>
      </c>
      <c r="J174" s="333">
        <v>0.81603054936248898</v>
      </c>
      <c r="K174" s="179">
        <f t="shared" si="62"/>
        <v>0.1914790088032135</v>
      </c>
      <c r="L174" s="179">
        <f t="shared" si="63"/>
        <v>3.2535872710619709E-2</v>
      </c>
      <c r="M174" s="179">
        <f t="shared" si="64"/>
        <v>7.2200141910808025E-3</v>
      </c>
      <c r="N174" s="179">
        <f t="shared" si="65"/>
        <v>0</v>
      </c>
      <c r="O174" s="179">
        <f t="shared" si="66"/>
        <v>1.9024721436236686E-3</v>
      </c>
      <c r="P174" s="204">
        <f t="shared" si="67"/>
        <v>100.00000000000001</v>
      </c>
      <c r="Q174" s="235">
        <f>VLOOKUP(B:B,'پیوست 4'!$C$14:$J$177,8,0)</f>
        <v>1004499.33134</v>
      </c>
      <c r="R174" s="1">
        <f t="shared" si="59"/>
        <v>0.8512123025294176</v>
      </c>
      <c r="S174" s="231">
        <f t="shared" si="60"/>
        <v>85.121230252941757</v>
      </c>
      <c r="T174" s="231">
        <f t="shared" si="61"/>
        <v>2.9898196728876627</v>
      </c>
      <c r="U174" s="231" t="str">
        <f>VLOOKUP(D174:D334,پیوست1!$E$5:G343,3,0)</f>
        <v>در سهام</v>
      </c>
    </row>
    <row r="175" spans="1:22" x14ac:dyDescent="0.55000000000000004">
      <c r="A175" s="304">
        <v>10851</v>
      </c>
      <c r="B175" s="190">
        <v>9</v>
      </c>
      <c r="C175" s="178">
        <v>170</v>
      </c>
      <c r="D175" s="178" t="s">
        <v>529</v>
      </c>
      <c r="E175" s="334">
        <v>24313038.410517</v>
      </c>
      <c r="F175" s="335">
        <v>80.67939017399118</v>
      </c>
      <c r="G175" s="335">
        <v>11.615930141365514</v>
      </c>
      <c r="H175" s="335">
        <v>4.9898903735295637</v>
      </c>
      <c r="I175" s="335">
        <v>2.0347049097035126E-3</v>
      </c>
      <c r="J175" s="335">
        <v>2.7127546062040295</v>
      </c>
      <c r="K175" s="179">
        <f t="shared" si="62"/>
        <v>3.8752700493801573</v>
      </c>
      <c r="L175" s="179">
        <f t="shared" si="63"/>
        <v>0.55794752631927491</v>
      </c>
      <c r="M175" s="179">
        <f t="shared" si="64"/>
        <v>0.23967921265303835</v>
      </c>
      <c r="N175" s="179">
        <f t="shared" si="65"/>
        <v>9.7732902775989224E-5</v>
      </c>
      <c r="O175" s="179">
        <f t="shared" si="66"/>
        <v>0.13030163780451492</v>
      </c>
      <c r="P175" s="204">
        <f t="shared" si="67"/>
        <v>99.999999999999986</v>
      </c>
      <c r="Q175" s="235" t="e">
        <f>VLOOKUP(B:B,'پیوست 4'!$C$14:$J$177,8,0)</f>
        <v>#N/A</v>
      </c>
      <c r="R175" s="1" t="e">
        <f t="shared" si="59"/>
        <v>#N/A</v>
      </c>
      <c r="S175" s="231" t="e">
        <f t="shared" si="60"/>
        <v>#N/A</v>
      </c>
      <c r="T175" s="231" t="e">
        <f t="shared" si="61"/>
        <v>#N/A</v>
      </c>
      <c r="U175" s="231" t="str">
        <f>VLOOKUP(D175:D335,پیوست1!$E$5:G327,3,0)</f>
        <v>در سهام</v>
      </c>
    </row>
    <row r="176" spans="1:22" x14ac:dyDescent="0.55000000000000004">
      <c r="A176" s="304">
        <v>11215</v>
      </c>
      <c r="B176" s="190">
        <v>149</v>
      </c>
      <c r="C176" s="180">
        <v>171</v>
      </c>
      <c r="D176" s="180" t="s">
        <v>548</v>
      </c>
      <c r="E176" s="332">
        <v>6875210.0663999999</v>
      </c>
      <c r="F176" s="333">
        <v>80.431992306693573</v>
      </c>
      <c r="G176" s="333">
        <v>6.7617219382564251</v>
      </c>
      <c r="H176" s="333">
        <v>10.238419884534096</v>
      </c>
      <c r="I176" s="333">
        <v>7.1557819622029505E-6</v>
      </c>
      <c r="J176" s="333">
        <v>2.5678587147339482</v>
      </c>
      <c r="K176" s="179">
        <f t="shared" ref="K176:K182" si="68">E176/$E$183*F176</f>
        <v>1.0924836028097946</v>
      </c>
      <c r="L176" s="179">
        <f t="shared" ref="L176:L182" si="69">E176/$E$183*G176</f>
        <v>9.1842438965541479E-2</v>
      </c>
      <c r="M176" s="179">
        <f t="shared" ref="M176:M182" si="70">E176/$E$183*H176</f>
        <v>0.13906538333508875</v>
      </c>
      <c r="N176" s="179">
        <f t="shared" ref="N176:N182" si="71">E176/$E$183*I176</f>
        <v>9.719483795925119E-8</v>
      </c>
      <c r="O176" s="179">
        <f t="shared" ref="O176:O182" si="72">E176/$E$183*J176</f>
        <v>3.4878453955014252E-2</v>
      </c>
      <c r="P176" s="204">
        <f t="shared" ref="P176:P182" si="73">SUM(F176:J176)</f>
        <v>100</v>
      </c>
      <c r="Q176" s="235">
        <f>VLOOKUP(B:B,'پیوست 4'!$C$14:$J$177,8,0)</f>
        <v>5620070.0867889998</v>
      </c>
      <c r="R176" s="1">
        <f t="shared" si="59"/>
        <v>0.81743976293247766</v>
      </c>
      <c r="S176" s="231">
        <f t="shared" si="60"/>
        <v>81.743976293247769</v>
      </c>
      <c r="T176" s="231">
        <f t="shared" si="61"/>
        <v>1.3119839865541962</v>
      </c>
      <c r="U176" s="231" t="str">
        <f>VLOOKUP(D176:D336,پیوست1!$E$5:G302,3,0)</f>
        <v>در سهام و قابل معامله</v>
      </c>
    </row>
    <row r="177" spans="1:22" x14ac:dyDescent="0.55000000000000004">
      <c r="A177" s="304">
        <v>10864</v>
      </c>
      <c r="B177" s="190">
        <v>64</v>
      </c>
      <c r="C177" s="178">
        <v>172</v>
      </c>
      <c r="D177" s="178" t="s">
        <v>531</v>
      </c>
      <c r="E177" s="334">
        <v>1265535.230457</v>
      </c>
      <c r="F177" s="335">
        <v>79.061493475707408</v>
      </c>
      <c r="G177" s="335">
        <v>17.330265850531092</v>
      </c>
      <c r="H177" s="335">
        <v>1.1617622970710491</v>
      </c>
      <c r="I177" s="335">
        <v>1.4905413651758464E-2</v>
      </c>
      <c r="J177" s="335">
        <v>2.4315729630386964</v>
      </c>
      <c r="K177" s="179">
        <f t="shared" si="68"/>
        <v>0.19766937195772205</v>
      </c>
      <c r="L177" s="179">
        <f t="shared" si="69"/>
        <v>4.3329092532098629E-2</v>
      </c>
      <c r="M177" s="179">
        <f t="shared" si="70"/>
        <v>2.9046355378646608E-3</v>
      </c>
      <c r="N177" s="179">
        <f t="shared" si="71"/>
        <v>3.7266482402314491E-5</v>
      </c>
      <c r="O177" s="179">
        <f t="shared" si="72"/>
        <v>6.0794133698084153E-3</v>
      </c>
      <c r="P177" s="204">
        <f t="shared" si="73"/>
        <v>100</v>
      </c>
      <c r="Q177" s="235">
        <f>VLOOKUP(B:B,'پیوست 4'!$C$14:$J$177,8,0)</f>
        <v>1062364.680099</v>
      </c>
      <c r="R177" s="1">
        <f t="shared" si="59"/>
        <v>0.83945879540261181</v>
      </c>
      <c r="S177" s="231">
        <f t="shared" si="60"/>
        <v>83.945879540261188</v>
      </c>
      <c r="T177" s="231">
        <f t="shared" si="61"/>
        <v>4.8843860645537802</v>
      </c>
      <c r="U177" s="231" t="str">
        <f>VLOOKUP(D177:D336,پیوست1!$E$5:G335,3,0)</f>
        <v>در سهام</v>
      </c>
    </row>
    <row r="178" spans="1:22" x14ac:dyDescent="0.55000000000000004">
      <c r="A178" s="304">
        <v>10753</v>
      </c>
      <c r="B178" s="190">
        <v>60</v>
      </c>
      <c r="C178" s="180">
        <v>173</v>
      </c>
      <c r="D178" s="180" t="s">
        <v>517</v>
      </c>
      <c r="E178" s="332">
        <v>1128985.437566</v>
      </c>
      <c r="F178" s="333">
        <v>75.944056755724162</v>
      </c>
      <c r="G178" s="333">
        <v>15.726451575251978</v>
      </c>
      <c r="H178" s="333">
        <v>0.38632601140607403</v>
      </c>
      <c r="I178" s="333">
        <v>1.1207263097069999E-6</v>
      </c>
      <c r="J178" s="333">
        <v>7.9431645368914783</v>
      </c>
      <c r="K178" s="179">
        <f t="shared" si="68"/>
        <v>0.16938785221038308</v>
      </c>
      <c r="L178" s="179">
        <f t="shared" si="69"/>
        <v>3.507673897104191E-2</v>
      </c>
      <c r="M178" s="179">
        <f t="shared" si="70"/>
        <v>8.616728697489087E-4</v>
      </c>
      <c r="N178" s="179">
        <f t="shared" si="71"/>
        <v>2.4997008406800529E-9</v>
      </c>
      <c r="O178" s="179">
        <f t="shared" si="72"/>
        <v>1.7716667217100128E-2</v>
      </c>
      <c r="P178" s="204">
        <f t="shared" si="73"/>
        <v>99.999999999999986</v>
      </c>
      <c r="Q178" s="235">
        <f>VLOOKUP(B:B,'پیوست 4'!$C$14:$J$177,8,0)</f>
        <v>880922.24593400001</v>
      </c>
      <c r="R178" s="1">
        <f t="shared" si="59"/>
        <v>0.7802777756223287</v>
      </c>
      <c r="S178" s="231">
        <f t="shared" si="60"/>
        <v>78.02777756223287</v>
      </c>
      <c r="T178" s="231">
        <f t="shared" si="61"/>
        <v>2.0837208065087083</v>
      </c>
      <c r="U178" s="231" t="str">
        <f>VLOOKUP(D178:D338,پیوست1!$E$5:G314,3,0)</f>
        <v>در سهام</v>
      </c>
    </row>
    <row r="179" spans="1:22" x14ac:dyDescent="0.55000000000000004">
      <c r="A179" s="304">
        <v>11132</v>
      </c>
      <c r="B179" s="190">
        <v>126</v>
      </c>
      <c r="C179" s="178">
        <v>174</v>
      </c>
      <c r="D179" s="178" t="s">
        <v>539</v>
      </c>
      <c r="E179" s="334">
        <v>22362961.608959999</v>
      </c>
      <c r="F179" s="335">
        <v>73.72665770813164</v>
      </c>
      <c r="G179" s="335">
        <v>12.477175307651668</v>
      </c>
      <c r="H179" s="335">
        <v>11.997994019950259</v>
      </c>
      <c r="I179" s="335">
        <v>1.776965935415797E-3</v>
      </c>
      <c r="J179" s="335">
        <v>1.7963959983310227</v>
      </c>
      <c r="K179" s="179">
        <f t="shared" si="68"/>
        <v>3.2572717539297473</v>
      </c>
      <c r="L179" s="179">
        <f t="shared" si="69"/>
        <v>0.55124634646174864</v>
      </c>
      <c r="M179" s="179">
        <f t="shared" si="70"/>
        <v>0.5300759350805565</v>
      </c>
      <c r="N179" s="179">
        <f t="shared" si="71"/>
        <v>7.8507030279860852E-5</v>
      </c>
      <c r="O179" s="179">
        <f t="shared" si="72"/>
        <v>7.9365457842946519E-2</v>
      </c>
      <c r="P179" s="204">
        <f t="shared" si="73"/>
        <v>100</v>
      </c>
      <c r="Q179" s="235">
        <f>VLOOKUP(B:B,'پیوست 4'!$C$14:$J$177,8,0)</f>
        <v>16678227.350824</v>
      </c>
      <c r="R179" s="1">
        <f t="shared" si="59"/>
        <v>0.74579689588796061</v>
      </c>
      <c r="S179" s="231">
        <f t="shared" si="60"/>
        <v>74.579689588796057</v>
      </c>
      <c r="T179" s="231">
        <f t="shared" si="61"/>
        <v>0.85303188066441749</v>
      </c>
      <c r="U179" s="231" t="str">
        <f>VLOOKUP(D179:D339,پیوست1!$E$5:G336,3,0)</f>
        <v>در سهام</v>
      </c>
    </row>
    <row r="180" spans="1:22" x14ac:dyDescent="0.55000000000000004">
      <c r="A180" s="304">
        <v>10600</v>
      </c>
      <c r="B180" s="190">
        <v>20</v>
      </c>
      <c r="C180" s="180">
        <v>175</v>
      </c>
      <c r="D180" s="180" t="s">
        <v>511</v>
      </c>
      <c r="E180" s="332">
        <v>16754525.806066001</v>
      </c>
      <c r="F180" s="333">
        <v>72.964153076200319</v>
      </c>
      <c r="G180" s="333">
        <v>18.53581660169149</v>
      </c>
      <c r="H180" s="333">
        <v>7.258315887472448</v>
      </c>
      <c r="I180" s="333">
        <v>2.9561021640910228E-6</v>
      </c>
      <c r="J180" s="333">
        <v>1.2417114785335759</v>
      </c>
      <c r="K180" s="179">
        <f t="shared" si="68"/>
        <v>2.4151372443515498</v>
      </c>
      <c r="L180" s="179">
        <f t="shared" si="69"/>
        <v>0.61354156996056453</v>
      </c>
      <c r="M180" s="179">
        <f t="shared" si="70"/>
        <v>0.240252621212446</v>
      </c>
      <c r="N180" s="179">
        <f t="shared" si="71"/>
        <v>9.7847944964815816E-8</v>
      </c>
      <c r="O180" s="179">
        <f t="shared" si="72"/>
        <v>4.1101054587906416E-2</v>
      </c>
      <c r="P180" s="204">
        <f t="shared" si="73"/>
        <v>100</v>
      </c>
      <c r="Q180" s="235">
        <f>VLOOKUP(B:B,'پیوست 4'!$C$14:$J$177,8,0)</f>
        <v>12341277.301333999</v>
      </c>
      <c r="R180" s="1">
        <f t="shared" si="59"/>
        <v>0.73659364903456837</v>
      </c>
      <c r="S180" s="231">
        <f t="shared" si="60"/>
        <v>73.659364903456833</v>
      </c>
      <c r="T180" s="231">
        <f t="shared" si="61"/>
        <v>0.69521182725651443</v>
      </c>
      <c r="U180" s="231" t="str">
        <f>VLOOKUP(D180:D340,پیوست1!$E$5:G325,3,0)</f>
        <v>در سهام</v>
      </c>
    </row>
    <row r="181" spans="1:22" x14ac:dyDescent="0.55000000000000004">
      <c r="A181" s="304">
        <v>11334</v>
      </c>
      <c r="B181" s="190">
        <v>194</v>
      </c>
      <c r="C181" s="178">
        <v>176</v>
      </c>
      <c r="D181" s="178" t="s">
        <v>563</v>
      </c>
      <c r="E181" s="334">
        <v>1773405.7485529999</v>
      </c>
      <c r="F181" s="335">
        <v>68.709999999999994</v>
      </c>
      <c r="G181" s="335">
        <v>0</v>
      </c>
      <c r="H181" s="335">
        <v>0</v>
      </c>
      <c r="I181" s="335">
        <v>27.58</v>
      </c>
      <c r="J181" s="335">
        <v>3.71</v>
      </c>
      <c r="K181" s="179">
        <f t="shared" si="68"/>
        <v>0.24072887664420672</v>
      </c>
      <c r="L181" s="179">
        <f t="shared" si="69"/>
        <v>0</v>
      </c>
      <c r="M181" s="179">
        <f t="shared" si="70"/>
        <v>0</v>
      </c>
      <c r="N181" s="179">
        <f t="shared" si="71"/>
        <v>9.66278913964084E-2</v>
      </c>
      <c r="O181" s="179">
        <f t="shared" si="72"/>
        <v>1.2998168132004176E-2</v>
      </c>
      <c r="P181" s="204">
        <f t="shared" si="73"/>
        <v>99.999999999999986</v>
      </c>
      <c r="Q181" s="235">
        <f>VLOOKUP(B:B,'پیوست 4'!$C$14:$J$177,8,0)</f>
        <v>1901189.8055070001</v>
      </c>
      <c r="R181" s="1">
        <f t="shared" si="59"/>
        <v>1.0720557362906176</v>
      </c>
      <c r="S181" s="231">
        <f t="shared" si="60"/>
        <v>107.20557362906176</v>
      </c>
      <c r="T181" s="231">
        <f t="shared" si="61"/>
        <v>38.495573629061766</v>
      </c>
      <c r="U181" s="231" t="str">
        <f>VLOOKUP(D181:D341,پیوست1!$E$5:G333,3,0)</f>
        <v>در سهام</v>
      </c>
    </row>
    <row r="182" spans="1:22" x14ac:dyDescent="0.55000000000000004">
      <c r="A182" s="304">
        <v>11736</v>
      </c>
      <c r="B182" s="190">
        <v>284</v>
      </c>
      <c r="C182" s="180">
        <v>177</v>
      </c>
      <c r="D182" s="180" t="s">
        <v>661</v>
      </c>
      <c r="E182" s="332">
        <v>4279600</v>
      </c>
      <c r="F182" s="333">
        <v>59.01</v>
      </c>
      <c r="G182" s="333">
        <v>3.99</v>
      </c>
      <c r="H182" s="333">
        <v>0</v>
      </c>
      <c r="I182" s="333">
        <v>36.979999999999997</v>
      </c>
      <c r="J182" s="333">
        <v>0.02</v>
      </c>
      <c r="K182" s="179">
        <f t="shared" si="68"/>
        <v>0.4989177122486379</v>
      </c>
      <c r="L182" s="179">
        <f t="shared" si="69"/>
        <v>3.3734649582648116E-2</v>
      </c>
      <c r="M182" s="179">
        <f t="shared" si="70"/>
        <v>0</v>
      </c>
      <c r="N182" s="179">
        <f t="shared" si="71"/>
        <v>0.31265848159557075</v>
      </c>
      <c r="O182" s="179">
        <f t="shared" si="72"/>
        <v>1.6909598788294796E-4</v>
      </c>
      <c r="P182" s="204">
        <f t="shared" si="73"/>
        <v>99.999999999999986</v>
      </c>
      <c r="Q182" s="235"/>
    </row>
    <row r="183" spans="1:22" x14ac:dyDescent="0.55000000000000004">
      <c r="B183" s="192"/>
      <c r="C183" s="120"/>
      <c r="D183" s="370" t="s">
        <v>403</v>
      </c>
      <c r="E183" s="93">
        <f>SUM(E112:E182)</f>
        <v>506174043.9356178</v>
      </c>
      <c r="F183" s="337">
        <f>K183</f>
        <v>92.713738744393936</v>
      </c>
      <c r="G183" s="337">
        <f>L183</f>
        <v>2.2534542854736994</v>
      </c>
      <c r="H183" s="337">
        <f>M183</f>
        <v>2.7033510552056526</v>
      </c>
      <c r="I183" s="337">
        <f>N183</f>
        <v>0.79398563816983725</v>
      </c>
      <c r="J183" s="337">
        <f>O183</f>
        <v>1.5354702767568882</v>
      </c>
      <c r="K183" s="188">
        <f>SUM(K112:K182)</f>
        <v>92.713738744393936</v>
      </c>
      <c r="L183" s="188">
        <f>SUM(L112:L182)</f>
        <v>2.2534542854736994</v>
      </c>
      <c r="M183" s="188">
        <f>SUM(M112:M182)</f>
        <v>2.7033510552056526</v>
      </c>
      <c r="N183" s="188">
        <f>SUM(N112:N182)</f>
        <v>0.79398563816983725</v>
      </c>
      <c r="O183" s="188">
        <f>SUM(O112:O182)</f>
        <v>1.5354702767568882</v>
      </c>
      <c r="P183" s="187">
        <f>K183+L183+M183+N183+O183</f>
        <v>100.00000000000001</v>
      </c>
      <c r="Q183" s="235"/>
      <c r="R183" s="1">
        <f t="shared" ref="R183:R186" si="74">Q183/E183</f>
        <v>0</v>
      </c>
      <c r="S183" s="231">
        <f t="shared" ref="S183:S186" si="75">R183*100</f>
        <v>0</v>
      </c>
      <c r="T183" s="248">
        <f t="shared" ref="T183:T186" si="76">S183-F183</f>
        <v>-92.713738744393936</v>
      </c>
      <c r="U183" s="231" t="e">
        <f>VLOOKUP(D183:D347,پیوست1!$E$5:G348,3,0)</f>
        <v>#N/A</v>
      </c>
      <c r="V183" s="305">
        <f t="shared" ref="V183:V186" si="77">100-P183</f>
        <v>0</v>
      </c>
    </row>
    <row r="184" spans="1:22" ht="21.75" x14ac:dyDescent="0.55000000000000004">
      <c r="B184" s="192"/>
      <c r="C184" s="416" t="s">
        <v>55</v>
      </c>
      <c r="D184" s="416"/>
      <c r="E184" s="91">
        <f>E89+E111+E183</f>
        <v>3064664783.0905771</v>
      </c>
      <c r="F184" s="338">
        <f t="shared" ref="F184:I184" si="78">K184</f>
        <v>24.24010852655568</v>
      </c>
      <c r="G184" s="338">
        <f t="shared" si="78"/>
        <v>34.59583592070544</v>
      </c>
      <c r="H184" s="338">
        <f t="shared" si="78"/>
        <v>38.459339671668062</v>
      </c>
      <c r="I184" s="339">
        <f t="shared" si="78"/>
        <v>1.116010220348441</v>
      </c>
      <c r="J184" s="337">
        <f>O184</f>
        <v>1.5887049654181005</v>
      </c>
      <c r="K184" s="188">
        <f>(K89*($E$89/$E$184))+(K111*($E$111/$E$184))+(K183*($E$183/$E$184))</f>
        <v>24.24010852655568</v>
      </c>
      <c r="L184" s="188">
        <f>(L89*($E$89/$E$184))+(L111*($E$111/$E$184))+(L183*($E$183/$E$184))</f>
        <v>34.59583592070544</v>
      </c>
      <c r="M184" s="188">
        <f>(M89*($E$89/$E$184))+(M111*($E$111/$E$184))+(M183*($E$183/$E$184))</f>
        <v>38.459339671668062</v>
      </c>
      <c r="N184" s="188">
        <f>(N89*($E$89/$E$184))+(N111*($E$111/$E$184))+(N183*($E$183/$E$184))</f>
        <v>1.116010220348441</v>
      </c>
      <c r="O184" s="188">
        <f>(O89*($E$89/$E$184))+(O111*($E$111/$E$184))+(O183*($E$183/$E$184))</f>
        <v>1.5887049654181005</v>
      </c>
      <c r="P184" s="187">
        <f>K184+L184+M184+N184+O184</f>
        <v>99.99999930469572</v>
      </c>
      <c r="Q184" s="235"/>
      <c r="R184" s="1">
        <f t="shared" si="74"/>
        <v>0</v>
      </c>
      <c r="S184" s="231">
        <f t="shared" si="75"/>
        <v>0</v>
      </c>
      <c r="T184" s="248">
        <f t="shared" si="76"/>
        <v>-24.24010852655568</v>
      </c>
      <c r="U184" s="231" t="e">
        <f>VLOOKUP(D184:D348,پیوست1!$E$5:G349,3,0)</f>
        <v>#N/A</v>
      </c>
      <c r="V184" s="305">
        <f t="shared" si="77"/>
        <v>6.9530427992958721E-7</v>
      </c>
    </row>
    <row r="185" spans="1:22" s="232" customFormat="1" ht="21" x14ac:dyDescent="0.55000000000000004">
      <c r="A185" s="304"/>
      <c r="B185" s="193"/>
      <c r="C185" s="62"/>
      <c r="D185" s="417" t="s">
        <v>56</v>
      </c>
      <c r="E185" s="417"/>
      <c r="F185" s="417"/>
      <c r="G185" s="417"/>
      <c r="H185" s="417"/>
      <c r="I185" s="417"/>
      <c r="J185" s="417"/>
      <c r="K185" s="89"/>
      <c r="L185" s="89"/>
      <c r="M185" s="89"/>
      <c r="N185" s="89"/>
      <c r="O185" s="89"/>
      <c r="P185" s="205"/>
      <c r="Q185" s="235"/>
      <c r="R185" s="1" t="e">
        <f t="shared" si="74"/>
        <v>#DIV/0!</v>
      </c>
      <c r="S185" s="231" t="e">
        <f t="shared" si="75"/>
        <v>#DIV/0!</v>
      </c>
      <c r="T185" s="248" t="e">
        <f t="shared" si="76"/>
        <v>#DIV/0!</v>
      </c>
      <c r="U185" s="231" t="e">
        <f>VLOOKUP(D185:D349,پیوست1!$E$5:G350,3,0)</f>
        <v>#N/A</v>
      </c>
      <c r="V185" s="305">
        <f t="shared" si="77"/>
        <v>100</v>
      </c>
    </row>
    <row r="186" spans="1:22" s="232" customFormat="1" ht="42" customHeight="1" x14ac:dyDescent="0.55000000000000004">
      <c r="A186" s="304"/>
      <c r="B186" s="193"/>
      <c r="C186" s="62"/>
      <c r="D186" s="415" t="s">
        <v>57</v>
      </c>
      <c r="E186" s="415"/>
      <c r="F186" s="415"/>
      <c r="G186" s="415"/>
      <c r="H186" s="415"/>
      <c r="I186" s="415"/>
      <c r="J186" s="415"/>
      <c r="K186" s="89"/>
      <c r="L186" s="89"/>
      <c r="M186" s="89"/>
      <c r="N186" s="89"/>
      <c r="O186" s="89"/>
      <c r="P186" s="205"/>
      <c r="Q186" s="235"/>
      <c r="R186" s="1" t="e">
        <f t="shared" si="74"/>
        <v>#DIV/0!</v>
      </c>
      <c r="S186" s="231" t="e">
        <f t="shared" si="75"/>
        <v>#DIV/0!</v>
      </c>
      <c r="T186" s="248" t="e">
        <f t="shared" si="76"/>
        <v>#DIV/0!</v>
      </c>
      <c r="U186" s="231" t="e">
        <f>VLOOKUP(D186:D350,پیوست1!$E$5:G351,3,0)</f>
        <v>#N/A</v>
      </c>
      <c r="V186" s="305">
        <f t="shared" si="77"/>
        <v>100</v>
      </c>
    </row>
    <row r="188" spans="1:22" x14ac:dyDescent="0.55000000000000004">
      <c r="F188" s="46"/>
      <c r="G188" s="48"/>
      <c r="H188" s="48"/>
      <c r="I188" s="50"/>
      <c r="J188" s="50"/>
    </row>
  </sheetData>
  <sortState ref="A112:V182">
    <sortCondition descending="1" ref="F112:F182"/>
  </sortState>
  <mergeCells count="11">
    <mergeCell ref="D186:J186"/>
    <mergeCell ref="C184:D184"/>
    <mergeCell ref="D185:J185"/>
    <mergeCell ref="D2:D3"/>
    <mergeCell ref="F2:J2"/>
    <mergeCell ref="G1:J1"/>
    <mergeCell ref="C1:E1"/>
    <mergeCell ref="A2:A3"/>
    <mergeCell ref="B2:B3"/>
    <mergeCell ref="C2:C3"/>
    <mergeCell ref="E2:E3"/>
  </mergeCells>
  <printOptions horizontalCentered="1" verticalCentered="1"/>
  <pageMargins left="0.7" right="0.7" top="0.75" bottom="0.75" header="0.3" footer="0.3"/>
  <pageSetup paperSize="9" scale="72" fitToHeight="0" orientation="portrait" r:id="rId1"/>
  <rowBreaks count="4" manualBreakCount="4">
    <brk id="43" min="2" max="9" man="1"/>
    <brk id="89" min="2" max="9" man="1"/>
    <brk id="130" min="2" max="9" man="1"/>
    <brk id="160" min="2" max="9" man="1"/>
  </rowBreaks>
  <colBreaks count="1" manualBreakCount="1">
    <brk id="10" max="185" man="1"/>
  </colBreaks>
  <ignoredErrors>
    <ignoredError sqref="F89:J8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8"/>
  <sheetViews>
    <sheetView rightToLeft="1" view="pageBreakPreview" zoomScale="85" zoomScaleNormal="100" zoomScaleSheetLayoutView="85" workbookViewId="0">
      <pane ySplit="4" topLeftCell="A5" activePane="bottomLeft" state="frozen"/>
      <selection activeCell="B1" sqref="B1"/>
      <selection pane="bottomLeft" activeCell="H160" sqref="H160"/>
    </sheetView>
  </sheetViews>
  <sheetFormatPr defaultColWidth="9.140625" defaultRowHeight="15.75" x14ac:dyDescent="0.4"/>
  <cols>
    <col min="1" max="1" width="3.5703125" style="245" hidden="1" customWidth="1"/>
    <col min="2" max="2" width="4" style="14" bestFit="1" customWidth="1"/>
    <col min="3" max="3" width="26" style="67" bestFit="1" customWidth="1"/>
    <col min="4" max="4" width="11.42578125" style="15" bestFit="1" customWidth="1"/>
    <col min="5" max="5" width="11" style="15" bestFit="1" customWidth="1"/>
    <col min="6" max="6" width="12.28515625" style="25" customWidth="1"/>
    <col min="7" max="7" width="12.5703125" style="15" bestFit="1" customWidth="1"/>
    <col min="8" max="8" width="11" style="15" bestFit="1" customWidth="1"/>
    <col min="9" max="9" width="11.2851562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42578125" style="67" bestFit="1" customWidth="1"/>
    <col min="16" max="16" width="11.5703125" style="67" bestFit="1" customWidth="1"/>
    <col min="17" max="17" width="12.28515625" style="67" bestFit="1" customWidth="1"/>
    <col min="18" max="16384" width="9.140625" style="13"/>
  </cols>
  <sheetData>
    <row r="1" spans="1:17" ht="21" x14ac:dyDescent="0.4">
      <c r="A1" s="241"/>
      <c r="B1" s="420" t="s">
        <v>243</v>
      </c>
      <c r="C1" s="420"/>
      <c r="D1" s="420"/>
      <c r="E1" s="420"/>
      <c r="F1" s="420"/>
      <c r="G1" s="420"/>
      <c r="H1" s="420"/>
      <c r="I1" s="420"/>
      <c r="J1" s="420"/>
      <c r="K1" s="146" t="s">
        <v>651</v>
      </c>
      <c r="L1" s="146" t="s">
        <v>312</v>
      </c>
      <c r="M1" s="145"/>
      <c r="N1" s="145"/>
      <c r="O1" s="145"/>
      <c r="P1" s="145"/>
      <c r="Q1" s="145"/>
    </row>
    <row r="2" spans="1:17" x14ac:dyDescent="0.4">
      <c r="A2" s="423" t="s">
        <v>162</v>
      </c>
      <c r="B2" s="429" t="s">
        <v>48</v>
      </c>
      <c r="C2" s="421" t="s">
        <v>58</v>
      </c>
      <c r="D2" s="421" t="s">
        <v>59</v>
      </c>
      <c r="E2" s="421"/>
      <c r="F2" s="421"/>
      <c r="G2" s="421"/>
      <c r="H2" s="421"/>
      <c r="I2" s="421"/>
      <c r="J2" s="421"/>
      <c r="K2" s="421"/>
      <c r="L2" s="421" t="s">
        <v>60</v>
      </c>
      <c r="M2" s="421"/>
      <c r="N2" s="421"/>
      <c r="O2" s="421"/>
      <c r="P2" s="421"/>
      <c r="Q2" s="421"/>
    </row>
    <row r="3" spans="1:17" x14ac:dyDescent="0.4">
      <c r="A3" s="423"/>
      <c r="B3" s="429"/>
      <c r="C3" s="421"/>
      <c r="D3" s="422" t="s">
        <v>254</v>
      </c>
      <c r="E3" s="422"/>
      <c r="F3" s="422"/>
      <c r="G3" s="148" t="s">
        <v>651</v>
      </c>
      <c r="H3" s="422" t="s">
        <v>253</v>
      </c>
      <c r="I3" s="422"/>
      <c r="J3" s="143" t="s">
        <v>651</v>
      </c>
      <c r="K3" s="147"/>
      <c r="L3" s="422" t="s">
        <v>254</v>
      </c>
      <c r="M3" s="422"/>
      <c r="N3" s="148" t="s">
        <v>651</v>
      </c>
      <c r="O3" s="141" t="s">
        <v>253</v>
      </c>
      <c r="P3" s="143" t="s">
        <v>651</v>
      </c>
      <c r="Q3" s="144"/>
    </row>
    <row r="4" spans="1:17" s="173" customFormat="1" ht="31.5" x14ac:dyDescent="0.4">
      <c r="A4" s="423"/>
      <c r="B4" s="429"/>
      <c r="C4" s="421"/>
      <c r="D4" s="142" t="s">
        <v>61</v>
      </c>
      <c r="E4" s="172" t="s">
        <v>62</v>
      </c>
      <c r="F4" s="275" t="s">
        <v>63</v>
      </c>
      <c r="G4" s="172" t="s">
        <v>64</v>
      </c>
      <c r="H4" s="172" t="s">
        <v>574</v>
      </c>
      <c r="I4" s="172" t="s">
        <v>62</v>
      </c>
      <c r="J4" s="129" t="s">
        <v>63</v>
      </c>
      <c r="K4" s="172" t="s">
        <v>64</v>
      </c>
      <c r="L4" s="172" t="s">
        <v>65</v>
      </c>
      <c r="M4" s="172" t="s">
        <v>66</v>
      </c>
      <c r="N4" s="129" t="s">
        <v>63</v>
      </c>
      <c r="O4" s="172" t="s">
        <v>65</v>
      </c>
      <c r="P4" s="172" t="s">
        <v>66</v>
      </c>
      <c r="Q4" s="129" t="s">
        <v>63</v>
      </c>
    </row>
    <row r="5" spans="1:17" s="173" customFormat="1" x14ac:dyDescent="0.4">
      <c r="A5" s="242">
        <v>104</v>
      </c>
      <c r="B5" s="107">
        <v>1</v>
      </c>
      <c r="C5" s="107" t="s">
        <v>400</v>
      </c>
      <c r="D5" s="150">
        <v>45642519.048772998</v>
      </c>
      <c r="E5" s="150">
        <v>93368399.569597006</v>
      </c>
      <c r="F5" s="276">
        <f t="shared" ref="F5:F36" si="0">D5-E5</f>
        <v>-47725880.520824008</v>
      </c>
      <c r="G5" s="108">
        <f t="shared" ref="G5:G36" si="1">D5+E5</f>
        <v>139010918.61837</v>
      </c>
      <c r="H5" s="108">
        <v>6873020.4854589999</v>
      </c>
      <c r="I5" s="108">
        <v>1626479.7222170001</v>
      </c>
      <c r="J5" s="108">
        <f t="shared" ref="J5:J36" si="2">H5-I5</f>
        <v>5246540.7632419998</v>
      </c>
      <c r="K5" s="108">
        <f t="shared" ref="K5:K36" si="3">H5+I5</f>
        <v>8499500.2076760009</v>
      </c>
      <c r="L5" s="109">
        <v>467916388.36582601</v>
      </c>
      <c r="M5" s="109">
        <v>441504646.93195301</v>
      </c>
      <c r="N5" s="109">
        <f t="shared" ref="N5:N36" si="4">L5-M5</f>
        <v>26411741.433872998</v>
      </c>
      <c r="O5" s="109">
        <v>26471087.006908</v>
      </c>
      <c r="P5" s="109">
        <v>26746580.701092001</v>
      </c>
      <c r="Q5" s="109">
        <f t="shared" ref="Q5:Q36" si="5">O5-P5</f>
        <v>-275493.69418400154</v>
      </c>
    </row>
    <row r="6" spans="1:17" s="173" customFormat="1" x14ac:dyDescent="0.4">
      <c r="A6" s="242">
        <v>5</v>
      </c>
      <c r="B6" s="156">
        <v>2</v>
      </c>
      <c r="C6" s="71" t="s">
        <v>418</v>
      </c>
      <c r="D6" s="157">
        <v>13018670.765841</v>
      </c>
      <c r="E6" s="157">
        <v>25940199.640735</v>
      </c>
      <c r="F6" s="22">
        <f t="shared" si="0"/>
        <v>-12921528.874894001</v>
      </c>
      <c r="G6" s="22">
        <f t="shared" si="1"/>
        <v>38958870.406576</v>
      </c>
      <c r="H6" s="22">
        <v>5706887.2371110003</v>
      </c>
      <c r="I6" s="22">
        <v>107162.97064</v>
      </c>
      <c r="J6" s="22">
        <f t="shared" si="2"/>
        <v>5599724.2664710004</v>
      </c>
      <c r="K6" s="22">
        <f t="shared" si="3"/>
        <v>5814050.2077510003</v>
      </c>
      <c r="L6" s="66">
        <v>110961615</v>
      </c>
      <c r="M6" s="66">
        <v>103041533</v>
      </c>
      <c r="N6" s="66">
        <f t="shared" si="4"/>
        <v>7920082</v>
      </c>
      <c r="O6" s="66">
        <v>10391779</v>
      </c>
      <c r="P6" s="66">
        <v>7984899</v>
      </c>
      <c r="Q6" s="66">
        <f t="shared" si="5"/>
        <v>2406880</v>
      </c>
    </row>
    <row r="7" spans="1:17" s="173" customFormat="1" x14ac:dyDescent="0.4">
      <c r="A7" s="242">
        <v>130</v>
      </c>
      <c r="B7" s="107">
        <v>3</v>
      </c>
      <c r="C7" s="107" t="s">
        <v>436</v>
      </c>
      <c r="D7" s="150">
        <v>11586477.199199</v>
      </c>
      <c r="E7" s="150">
        <v>33872012.488454998</v>
      </c>
      <c r="F7" s="276">
        <f t="shared" si="0"/>
        <v>-22285535.289255999</v>
      </c>
      <c r="G7" s="108">
        <f t="shared" si="1"/>
        <v>45458489.687653996</v>
      </c>
      <c r="H7" s="108">
        <v>4545846.1002949998</v>
      </c>
      <c r="I7" s="108">
        <v>273785.88262799999</v>
      </c>
      <c r="J7" s="108">
        <f t="shared" si="2"/>
        <v>4272060.2176669994</v>
      </c>
      <c r="K7" s="108">
        <f t="shared" si="3"/>
        <v>4819631.9829230001</v>
      </c>
      <c r="L7" s="109">
        <v>76537519</v>
      </c>
      <c r="M7" s="109">
        <v>76018555</v>
      </c>
      <c r="N7" s="109">
        <f t="shared" si="4"/>
        <v>518964</v>
      </c>
      <c r="O7" s="109">
        <v>7828632</v>
      </c>
      <c r="P7" s="109">
        <v>5781491</v>
      </c>
      <c r="Q7" s="109">
        <f t="shared" si="5"/>
        <v>2047141</v>
      </c>
    </row>
    <row r="8" spans="1:17" s="173" customFormat="1" x14ac:dyDescent="0.4">
      <c r="A8" s="242">
        <v>214</v>
      </c>
      <c r="B8" s="156">
        <v>4</v>
      </c>
      <c r="C8" s="71" t="s">
        <v>457</v>
      </c>
      <c r="D8" s="157">
        <v>8663534.1256680004</v>
      </c>
      <c r="E8" s="157">
        <v>17610173.960848998</v>
      </c>
      <c r="F8" s="22">
        <f t="shared" si="0"/>
        <v>-8946639.8351809978</v>
      </c>
      <c r="G8" s="22">
        <f t="shared" si="1"/>
        <v>26273708.086516999</v>
      </c>
      <c r="H8" s="22">
        <v>3517383.8385709999</v>
      </c>
      <c r="I8" s="22">
        <v>543082.874266</v>
      </c>
      <c r="J8" s="22">
        <f t="shared" si="2"/>
        <v>2974300.9643049999</v>
      </c>
      <c r="K8" s="22">
        <f t="shared" si="3"/>
        <v>4060466.7128369999</v>
      </c>
      <c r="L8" s="66">
        <v>48585804</v>
      </c>
      <c r="M8" s="66">
        <v>48881733</v>
      </c>
      <c r="N8" s="66">
        <f t="shared" si="4"/>
        <v>-295929</v>
      </c>
      <c r="O8" s="66">
        <v>2291938</v>
      </c>
      <c r="P8" s="66">
        <v>2720367</v>
      </c>
      <c r="Q8" s="66">
        <f t="shared" si="5"/>
        <v>-428429</v>
      </c>
    </row>
    <row r="9" spans="1:17" s="173" customFormat="1" x14ac:dyDescent="0.4">
      <c r="A9" s="242">
        <v>123</v>
      </c>
      <c r="B9" s="107">
        <v>5</v>
      </c>
      <c r="C9" s="107" t="s">
        <v>435</v>
      </c>
      <c r="D9" s="150">
        <v>25624231.470550999</v>
      </c>
      <c r="E9" s="150">
        <v>37538222.205992997</v>
      </c>
      <c r="F9" s="276">
        <f t="shared" si="0"/>
        <v>-11913990.735441998</v>
      </c>
      <c r="G9" s="108">
        <f t="shared" si="1"/>
        <v>63162453.676543996</v>
      </c>
      <c r="H9" s="108">
        <v>2800400.232605</v>
      </c>
      <c r="I9" s="108">
        <v>541730.48326200002</v>
      </c>
      <c r="J9" s="108">
        <f t="shared" si="2"/>
        <v>2258669.7493429999</v>
      </c>
      <c r="K9" s="108">
        <f t="shared" si="3"/>
        <v>3342130.7158670002</v>
      </c>
      <c r="L9" s="109">
        <v>373454173</v>
      </c>
      <c r="M9" s="109">
        <v>283840778</v>
      </c>
      <c r="N9" s="109">
        <f t="shared" si="4"/>
        <v>89613395</v>
      </c>
      <c r="O9" s="109">
        <v>33270569</v>
      </c>
      <c r="P9" s="109">
        <v>29576472</v>
      </c>
      <c r="Q9" s="109">
        <f t="shared" si="5"/>
        <v>3694097</v>
      </c>
    </row>
    <row r="10" spans="1:17" s="173" customFormat="1" x14ac:dyDescent="0.4">
      <c r="A10" s="242">
        <v>11</v>
      </c>
      <c r="B10" s="156">
        <v>6</v>
      </c>
      <c r="C10" s="71" t="s">
        <v>414</v>
      </c>
      <c r="D10" s="157">
        <v>5528623.771439</v>
      </c>
      <c r="E10" s="157">
        <v>8228965.9265339999</v>
      </c>
      <c r="F10" s="22">
        <f t="shared" si="0"/>
        <v>-2700342.1550949998</v>
      </c>
      <c r="G10" s="22">
        <f t="shared" si="1"/>
        <v>13757589.697973</v>
      </c>
      <c r="H10" s="22">
        <v>2548426.3164039999</v>
      </c>
      <c r="I10" s="22">
        <v>20222.152730999998</v>
      </c>
      <c r="J10" s="22">
        <f t="shared" si="2"/>
        <v>2528204.1636729999</v>
      </c>
      <c r="K10" s="22">
        <f t="shared" si="3"/>
        <v>2568648.4691349999</v>
      </c>
      <c r="L10" s="66">
        <v>54844510</v>
      </c>
      <c r="M10" s="66">
        <v>36479651</v>
      </c>
      <c r="N10" s="66">
        <f t="shared" si="4"/>
        <v>18364859</v>
      </c>
      <c r="O10" s="66">
        <v>6285916</v>
      </c>
      <c r="P10" s="66">
        <v>4669723</v>
      </c>
      <c r="Q10" s="66">
        <f t="shared" si="5"/>
        <v>1616193</v>
      </c>
    </row>
    <row r="11" spans="1:17" s="173" customFormat="1" x14ac:dyDescent="0.4">
      <c r="A11" s="242">
        <v>183</v>
      </c>
      <c r="B11" s="107">
        <v>7</v>
      </c>
      <c r="C11" s="107" t="s">
        <v>448</v>
      </c>
      <c r="D11" s="150">
        <v>16292541.882658999</v>
      </c>
      <c r="E11" s="150">
        <v>28992732.014644001</v>
      </c>
      <c r="F11" s="276">
        <f t="shared" si="0"/>
        <v>-12700190.131985001</v>
      </c>
      <c r="G11" s="108">
        <f t="shared" si="1"/>
        <v>45285273.897303</v>
      </c>
      <c r="H11" s="108">
        <v>2325387.557999</v>
      </c>
      <c r="I11" s="108">
        <v>220008.16551699999</v>
      </c>
      <c r="J11" s="108">
        <f t="shared" si="2"/>
        <v>2105379.3924819999</v>
      </c>
      <c r="K11" s="108">
        <f t="shared" si="3"/>
        <v>2545395.723516</v>
      </c>
      <c r="L11" s="109">
        <v>104003160</v>
      </c>
      <c r="M11" s="109">
        <v>53536929</v>
      </c>
      <c r="N11" s="109">
        <f t="shared" si="4"/>
        <v>50466231</v>
      </c>
      <c r="O11" s="109">
        <v>11054357</v>
      </c>
      <c r="P11" s="109">
        <v>6925725</v>
      </c>
      <c r="Q11" s="109">
        <f t="shared" si="5"/>
        <v>4128632</v>
      </c>
    </row>
    <row r="12" spans="1:17" s="173" customFormat="1" x14ac:dyDescent="0.4">
      <c r="A12" s="242">
        <v>132</v>
      </c>
      <c r="B12" s="156">
        <v>8</v>
      </c>
      <c r="C12" s="71" t="s">
        <v>437</v>
      </c>
      <c r="D12" s="157">
        <v>24119497.934625998</v>
      </c>
      <c r="E12" s="157">
        <v>31584103.196164001</v>
      </c>
      <c r="F12" s="22">
        <f t="shared" si="0"/>
        <v>-7464605.2615380026</v>
      </c>
      <c r="G12" s="22">
        <f t="shared" si="1"/>
        <v>55703601.130789995</v>
      </c>
      <c r="H12" s="22">
        <v>2089301.819231</v>
      </c>
      <c r="I12" s="22">
        <v>794765.19006399997</v>
      </c>
      <c r="J12" s="22">
        <f t="shared" si="2"/>
        <v>1294536.6291670001</v>
      </c>
      <c r="K12" s="22">
        <f t="shared" si="3"/>
        <v>2884067.0092949998</v>
      </c>
      <c r="L12" s="66">
        <v>125874445</v>
      </c>
      <c r="M12" s="66">
        <v>92329631</v>
      </c>
      <c r="N12" s="66">
        <f t="shared" si="4"/>
        <v>33544814</v>
      </c>
      <c r="O12" s="66">
        <v>11454287</v>
      </c>
      <c r="P12" s="66">
        <v>8484576</v>
      </c>
      <c r="Q12" s="66">
        <f t="shared" si="5"/>
        <v>2969711</v>
      </c>
    </row>
    <row r="13" spans="1:17" s="173" customFormat="1" x14ac:dyDescent="0.4">
      <c r="A13" s="242">
        <v>208</v>
      </c>
      <c r="B13" s="107">
        <v>9</v>
      </c>
      <c r="C13" s="107" t="s">
        <v>455</v>
      </c>
      <c r="D13" s="150">
        <v>2827110.7034229999</v>
      </c>
      <c r="E13" s="150">
        <v>45811388.100514002</v>
      </c>
      <c r="F13" s="276">
        <f t="shared" si="0"/>
        <v>-42984277.397091001</v>
      </c>
      <c r="G13" s="108">
        <f t="shared" si="1"/>
        <v>48638498.803937003</v>
      </c>
      <c r="H13" s="108">
        <v>1656426.9815239999</v>
      </c>
      <c r="I13" s="108">
        <v>0</v>
      </c>
      <c r="J13" s="108">
        <f t="shared" si="2"/>
        <v>1656426.9815239999</v>
      </c>
      <c r="K13" s="108">
        <f t="shared" si="3"/>
        <v>1656426.9815239999</v>
      </c>
      <c r="L13" s="109">
        <v>26</v>
      </c>
      <c r="M13" s="109">
        <v>38454955</v>
      </c>
      <c r="N13" s="109">
        <f t="shared" si="4"/>
        <v>-38454929</v>
      </c>
      <c r="O13" s="109">
        <v>0</v>
      </c>
      <c r="P13" s="109">
        <v>257187</v>
      </c>
      <c r="Q13" s="109">
        <f t="shared" si="5"/>
        <v>-257187</v>
      </c>
    </row>
    <row r="14" spans="1:17" s="173" customFormat="1" x14ac:dyDescent="0.4">
      <c r="A14" s="242">
        <v>107</v>
      </c>
      <c r="B14" s="156">
        <v>10</v>
      </c>
      <c r="C14" s="71" t="s">
        <v>428</v>
      </c>
      <c r="D14" s="157">
        <v>8373605.6014430001</v>
      </c>
      <c r="E14" s="157">
        <v>15542377.867357999</v>
      </c>
      <c r="F14" s="22">
        <f t="shared" si="0"/>
        <v>-7168772.2659149989</v>
      </c>
      <c r="G14" s="22">
        <f t="shared" si="1"/>
        <v>23915983.468800999</v>
      </c>
      <c r="H14" s="22">
        <v>1391316.7803529999</v>
      </c>
      <c r="I14" s="22">
        <v>1010403.52098</v>
      </c>
      <c r="J14" s="22">
        <f t="shared" si="2"/>
        <v>380913.25937299989</v>
      </c>
      <c r="K14" s="22">
        <f t="shared" si="3"/>
        <v>2401720.301333</v>
      </c>
      <c r="L14" s="66">
        <v>60554270</v>
      </c>
      <c r="M14" s="66">
        <v>60374381</v>
      </c>
      <c r="N14" s="66">
        <f t="shared" si="4"/>
        <v>179889</v>
      </c>
      <c r="O14" s="66">
        <v>4076592</v>
      </c>
      <c r="P14" s="66">
        <v>3533890</v>
      </c>
      <c r="Q14" s="66">
        <f t="shared" si="5"/>
        <v>542702</v>
      </c>
    </row>
    <row r="15" spans="1:17" s="173" customFormat="1" x14ac:dyDescent="0.4">
      <c r="A15" s="242">
        <v>195</v>
      </c>
      <c r="B15" s="107">
        <v>11</v>
      </c>
      <c r="C15" s="107" t="s">
        <v>450</v>
      </c>
      <c r="D15" s="150">
        <v>5847006.5579319997</v>
      </c>
      <c r="E15" s="150">
        <v>13050770.340191999</v>
      </c>
      <c r="F15" s="276">
        <f t="shared" si="0"/>
        <v>-7203763.7822599998</v>
      </c>
      <c r="G15" s="108">
        <f t="shared" si="1"/>
        <v>18897776.898123998</v>
      </c>
      <c r="H15" s="108">
        <v>1093801.9414870001</v>
      </c>
      <c r="I15" s="108">
        <v>0</v>
      </c>
      <c r="J15" s="108">
        <f t="shared" si="2"/>
        <v>1093801.9414870001</v>
      </c>
      <c r="K15" s="108">
        <f t="shared" si="3"/>
        <v>1093801.9414870001</v>
      </c>
      <c r="L15" s="109">
        <v>30930947</v>
      </c>
      <c r="M15" s="109">
        <v>16610551</v>
      </c>
      <c r="N15" s="109">
        <f t="shared" si="4"/>
        <v>14320396</v>
      </c>
      <c r="O15" s="109">
        <v>1712217</v>
      </c>
      <c r="P15" s="109">
        <v>1470235</v>
      </c>
      <c r="Q15" s="109">
        <f t="shared" si="5"/>
        <v>241982</v>
      </c>
    </row>
    <row r="16" spans="1:17" s="173" customFormat="1" x14ac:dyDescent="0.4">
      <c r="A16" s="242">
        <v>295</v>
      </c>
      <c r="B16" s="156">
        <v>12</v>
      </c>
      <c r="C16" s="71" t="s">
        <v>654</v>
      </c>
      <c r="D16" s="157">
        <v>3390075.6824619998</v>
      </c>
      <c r="E16" s="157">
        <v>1949335.4418540001</v>
      </c>
      <c r="F16" s="22">
        <f t="shared" si="0"/>
        <v>1440740.2406079997</v>
      </c>
      <c r="G16" s="22">
        <f t="shared" si="1"/>
        <v>5339411.1243159994</v>
      </c>
      <c r="H16" s="22">
        <v>976085.23409200006</v>
      </c>
      <c r="I16" s="22">
        <v>778549.763928</v>
      </c>
      <c r="J16" s="22">
        <f t="shared" si="2"/>
        <v>197535.47016400006</v>
      </c>
      <c r="K16" s="22">
        <f t="shared" si="3"/>
        <v>1754634.9980200001</v>
      </c>
      <c r="L16" s="66">
        <v>38714632</v>
      </c>
      <c r="M16" s="66">
        <v>2996646</v>
      </c>
      <c r="N16" s="66">
        <f t="shared" si="4"/>
        <v>35717986</v>
      </c>
      <c r="O16" s="66">
        <v>637344</v>
      </c>
      <c r="P16" s="66">
        <v>1403349</v>
      </c>
      <c r="Q16" s="66">
        <f t="shared" si="5"/>
        <v>-766005</v>
      </c>
    </row>
    <row r="17" spans="1:17" s="173" customFormat="1" x14ac:dyDescent="0.4">
      <c r="A17" s="242">
        <v>231</v>
      </c>
      <c r="B17" s="107">
        <v>13</v>
      </c>
      <c r="C17" s="107" t="s">
        <v>468</v>
      </c>
      <c r="D17" s="150">
        <v>12135054.261263</v>
      </c>
      <c r="E17" s="150">
        <v>16235773.907989999</v>
      </c>
      <c r="F17" s="276">
        <f t="shared" si="0"/>
        <v>-4100719.6467269994</v>
      </c>
      <c r="G17" s="108">
        <f t="shared" si="1"/>
        <v>28370828.169252999</v>
      </c>
      <c r="H17" s="108">
        <v>968552.88459499995</v>
      </c>
      <c r="I17" s="108">
        <v>672656.62915399997</v>
      </c>
      <c r="J17" s="108">
        <f t="shared" si="2"/>
        <v>295896.25544099999</v>
      </c>
      <c r="K17" s="108">
        <f t="shared" si="3"/>
        <v>1641209.5137489999</v>
      </c>
      <c r="L17" s="109">
        <v>64687811</v>
      </c>
      <c r="M17" s="109">
        <v>1608848</v>
      </c>
      <c r="N17" s="109">
        <f t="shared" si="4"/>
        <v>63078963</v>
      </c>
      <c r="O17" s="109">
        <v>0</v>
      </c>
      <c r="P17" s="109">
        <v>0</v>
      </c>
      <c r="Q17" s="109">
        <f t="shared" si="5"/>
        <v>0</v>
      </c>
    </row>
    <row r="18" spans="1:17" s="173" customFormat="1" x14ac:dyDescent="0.4">
      <c r="A18" s="242">
        <v>218</v>
      </c>
      <c r="B18" s="156">
        <v>14</v>
      </c>
      <c r="C18" s="71" t="s">
        <v>411</v>
      </c>
      <c r="D18" s="157">
        <v>3846639.5757109998</v>
      </c>
      <c r="E18" s="157">
        <v>3025249.280543</v>
      </c>
      <c r="F18" s="22">
        <f t="shared" si="0"/>
        <v>821390.29516799981</v>
      </c>
      <c r="G18" s="22">
        <f t="shared" si="1"/>
        <v>6871888.8562540002</v>
      </c>
      <c r="H18" s="22">
        <v>965328.85111299995</v>
      </c>
      <c r="I18" s="22">
        <v>11509.22357</v>
      </c>
      <c r="J18" s="22">
        <f t="shared" si="2"/>
        <v>953819.62754299992</v>
      </c>
      <c r="K18" s="22">
        <f t="shared" si="3"/>
        <v>976838.07468299998</v>
      </c>
      <c r="L18" s="66">
        <v>38954908.077275001</v>
      </c>
      <c r="M18" s="66">
        <v>30674755.085912</v>
      </c>
      <c r="N18" s="66">
        <f t="shared" si="4"/>
        <v>8280152.9913630001</v>
      </c>
      <c r="O18" s="66">
        <v>12629445.110544</v>
      </c>
      <c r="P18" s="66">
        <v>4593519.9866220001</v>
      </c>
      <c r="Q18" s="66">
        <f t="shared" si="5"/>
        <v>8035925.1239219997</v>
      </c>
    </row>
    <row r="19" spans="1:17" s="173" customFormat="1" x14ac:dyDescent="0.4">
      <c r="A19" s="242">
        <v>210</v>
      </c>
      <c r="B19" s="107">
        <v>15</v>
      </c>
      <c r="C19" s="107" t="s">
        <v>456</v>
      </c>
      <c r="D19" s="150">
        <v>6538737.7232459998</v>
      </c>
      <c r="E19" s="150">
        <v>12097736.873434</v>
      </c>
      <c r="F19" s="276">
        <f t="shared" si="0"/>
        <v>-5558999.1501879999</v>
      </c>
      <c r="G19" s="108">
        <f t="shared" si="1"/>
        <v>18636474.59668</v>
      </c>
      <c r="H19" s="108">
        <v>710355.94897899998</v>
      </c>
      <c r="I19" s="108">
        <v>1350811.1219609999</v>
      </c>
      <c r="J19" s="108">
        <f t="shared" si="2"/>
        <v>-640455.17298199993</v>
      </c>
      <c r="K19" s="108">
        <f t="shared" si="3"/>
        <v>2061167.07094</v>
      </c>
      <c r="L19" s="109">
        <v>94563771</v>
      </c>
      <c r="M19" s="109">
        <v>63791489</v>
      </c>
      <c r="N19" s="109">
        <f t="shared" si="4"/>
        <v>30772282</v>
      </c>
      <c r="O19" s="109">
        <v>6564833</v>
      </c>
      <c r="P19" s="109">
        <v>6875408</v>
      </c>
      <c r="Q19" s="109">
        <f t="shared" si="5"/>
        <v>-310575</v>
      </c>
    </row>
    <row r="20" spans="1:17" s="173" customFormat="1" x14ac:dyDescent="0.4">
      <c r="A20" s="242">
        <v>262</v>
      </c>
      <c r="B20" s="156">
        <v>16</v>
      </c>
      <c r="C20" s="71" t="s">
        <v>479</v>
      </c>
      <c r="D20" s="157">
        <v>5494627.576568</v>
      </c>
      <c r="E20" s="157">
        <v>5764514.1803179998</v>
      </c>
      <c r="F20" s="22">
        <f t="shared" si="0"/>
        <v>-269886.60374999978</v>
      </c>
      <c r="G20" s="22">
        <f t="shared" si="1"/>
        <v>11259141.756886</v>
      </c>
      <c r="H20" s="22">
        <v>692678.58883999998</v>
      </c>
      <c r="I20" s="22">
        <v>744717.72549500002</v>
      </c>
      <c r="J20" s="22">
        <f t="shared" si="2"/>
        <v>-52039.136655000038</v>
      </c>
      <c r="K20" s="22">
        <f t="shared" si="3"/>
        <v>1437396.314335</v>
      </c>
      <c r="L20" s="66">
        <v>38660567</v>
      </c>
      <c r="M20" s="66">
        <v>32068361</v>
      </c>
      <c r="N20" s="66">
        <f t="shared" si="4"/>
        <v>6592206</v>
      </c>
      <c r="O20" s="66">
        <v>7766126</v>
      </c>
      <c r="P20" s="66">
        <v>8987474</v>
      </c>
      <c r="Q20" s="66">
        <f t="shared" si="5"/>
        <v>-1221348</v>
      </c>
    </row>
    <row r="21" spans="1:17" s="173" customFormat="1" x14ac:dyDescent="0.4">
      <c r="A21" s="242">
        <v>172</v>
      </c>
      <c r="B21" s="107">
        <v>17</v>
      </c>
      <c r="C21" s="107" t="s">
        <v>445</v>
      </c>
      <c r="D21" s="150">
        <v>3149530.082105</v>
      </c>
      <c r="E21" s="150">
        <v>7509427.4677769998</v>
      </c>
      <c r="F21" s="276">
        <f t="shared" si="0"/>
        <v>-4359897.3856719993</v>
      </c>
      <c r="G21" s="108">
        <f t="shared" si="1"/>
        <v>10658957.549882</v>
      </c>
      <c r="H21" s="108">
        <v>550920.20134799997</v>
      </c>
      <c r="I21" s="108">
        <v>423758.26545399998</v>
      </c>
      <c r="J21" s="108">
        <f t="shared" si="2"/>
        <v>127161.93589399999</v>
      </c>
      <c r="K21" s="108">
        <f t="shared" si="3"/>
        <v>974678.46680199995</v>
      </c>
      <c r="L21" s="109">
        <v>0</v>
      </c>
      <c r="M21" s="109">
        <v>0</v>
      </c>
      <c r="N21" s="109">
        <f t="shared" si="4"/>
        <v>0</v>
      </c>
      <c r="O21" s="109">
        <v>0</v>
      </c>
      <c r="P21" s="109">
        <v>0</v>
      </c>
      <c r="Q21" s="109">
        <f t="shared" si="5"/>
        <v>0</v>
      </c>
    </row>
    <row r="22" spans="1:17" s="173" customFormat="1" x14ac:dyDescent="0.4">
      <c r="A22" s="242">
        <v>105</v>
      </c>
      <c r="B22" s="156">
        <v>18</v>
      </c>
      <c r="C22" s="71" t="s">
        <v>425</v>
      </c>
      <c r="D22" s="157">
        <v>6112518.5655309996</v>
      </c>
      <c r="E22" s="157">
        <v>18021505.244307</v>
      </c>
      <c r="F22" s="22">
        <f t="shared" si="0"/>
        <v>-11908986.678776</v>
      </c>
      <c r="G22" s="22">
        <f t="shared" si="1"/>
        <v>24134023.809838001</v>
      </c>
      <c r="H22" s="22">
        <v>416840.95461700001</v>
      </c>
      <c r="I22" s="22">
        <v>137152.52786999999</v>
      </c>
      <c r="J22" s="22">
        <f t="shared" si="2"/>
        <v>279688.42674700002</v>
      </c>
      <c r="K22" s="22">
        <f t="shared" si="3"/>
        <v>553993.48248700006</v>
      </c>
      <c r="L22" s="66">
        <v>46410782</v>
      </c>
      <c r="M22" s="66">
        <v>48822132</v>
      </c>
      <c r="N22" s="66">
        <f t="shared" si="4"/>
        <v>-2411350</v>
      </c>
      <c r="O22" s="66">
        <v>57819</v>
      </c>
      <c r="P22" s="66">
        <v>5923163</v>
      </c>
      <c r="Q22" s="66">
        <f t="shared" si="5"/>
        <v>-5865344</v>
      </c>
    </row>
    <row r="23" spans="1:17" s="173" customFormat="1" x14ac:dyDescent="0.4">
      <c r="A23" s="242">
        <v>113</v>
      </c>
      <c r="B23" s="107">
        <v>19</v>
      </c>
      <c r="C23" s="107" t="s">
        <v>430</v>
      </c>
      <c r="D23" s="150">
        <v>4838641.6868749997</v>
      </c>
      <c r="E23" s="150">
        <v>17205965.010853998</v>
      </c>
      <c r="F23" s="276">
        <f t="shared" si="0"/>
        <v>-12367323.323978998</v>
      </c>
      <c r="G23" s="108">
        <f t="shared" si="1"/>
        <v>22044606.697728999</v>
      </c>
      <c r="H23" s="108">
        <v>396978.18576700002</v>
      </c>
      <c r="I23" s="108">
        <v>45272.167760999997</v>
      </c>
      <c r="J23" s="108">
        <f t="shared" si="2"/>
        <v>351706.01800600003</v>
      </c>
      <c r="K23" s="108">
        <f t="shared" si="3"/>
        <v>442250.35352800001</v>
      </c>
      <c r="L23" s="109">
        <v>78378994</v>
      </c>
      <c r="M23" s="109">
        <v>67918047</v>
      </c>
      <c r="N23" s="109">
        <f t="shared" si="4"/>
        <v>10460947</v>
      </c>
      <c r="O23" s="109">
        <v>4162622</v>
      </c>
      <c r="P23" s="109">
        <v>3730717</v>
      </c>
      <c r="Q23" s="109">
        <f t="shared" si="5"/>
        <v>431905</v>
      </c>
    </row>
    <row r="24" spans="1:17" s="173" customFormat="1" x14ac:dyDescent="0.4">
      <c r="A24" s="242">
        <v>253</v>
      </c>
      <c r="B24" s="156">
        <v>20</v>
      </c>
      <c r="C24" s="71" t="s">
        <v>482</v>
      </c>
      <c r="D24" s="157">
        <v>2241590.0296029998</v>
      </c>
      <c r="E24" s="157">
        <v>2634354.1008120002</v>
      </c>
      <c r="F24" s="22">
        <f t="shared" si="0"/>
        <v>-392764.07120900042</v>
      </c>
      <c r="G24" s="22">
        <f t="shared" si="1"/>
        <v>4875944.130415</v>
      </c>
      <c r="H24" s="22">
        <v>381152.76033000002</v>
      </c>
      <c r="I24" s="22">
        <v>720635.52301999996</v>
      </c>
      <c r="J24" s="22">
        <f t="shared" si="2"/>
        <v>-339482.76268999994</v>
      </c>
      <c r="K24" s="22">
        <f t="shared" si="3"/>
        <v>1101788.2833499999</v>
      </c>
      <c r="L24" s="66">
        <v>29729971</v>
      </c>
      <c r="M24" s="66">
        <v>0</v>
      </c>
      <c r="N24" s="66">
        <f t="shared" si="4"/>
        <v>29729971</v>
      </c>
      <c r="O24" s="66">
        <v>0</v>
      </c>
      <c r="P24" s="66">
        <v>0</v>
      </c>
      <c r="Q24" s="66">
        <f t="shared" si="5"/>
        <v>0</v>
      </c>
    </row>
    <row r="25" spans="1:17" s="173" customFormat="1" x14ac:dyDescent="0.4">
      <c r="A25" s="242">
        <v>136</v>
      </c>
      <c r="B25" s="107">
        <v>21</v>
      </c>
      <c r="C25" s="107" t="s">
        <v>439</v>
      </c>
      <c r="D25" s="150">
        <v>3411515.7542429999</v>
      </c>
      <c r="E25" s="150">
        <v>5982099.1451420002</v>
      </c>
      <c r="F25" s="276">
        <f t="shared" si="0"/>
        <v>-2570583.3908990002</v>
      </c>
      <c r="G25" s="108">
        <f t="shared" si="1"/>
        <v>9393614.8993849996</v>
      </c>
      <c r="H25" s="108">
        <v>362315.50173100003</v>
      </c>
      <c r="I25" s="108">
        <v>71363.102432999993</v>
      </c>
      <c r="J25" s="108">
        <f t="shared" si="2"/>
        <v>290952.39929800003</v>
      </c>
      <c r="K25" s="108">
        <f t="shared" si="3"/>
        <v>433678.60416400002</v>
      </c>
      <c r="L25" s="109">
        <v>14055388</v>
      </c>
      <c r="M25" s="109">
        <v>14290109</v>
      </c>
      <c r="N25" s="109">
        <f t="shared" si="4"/>
        <v>-234721</v>
      </c>
      <c r="O25" s="109">
        <v>833384</v>
      </c>
      <c r="P25" s="109">
        <v>855301</v>
      </c>
      <c r="Q25" s="109">
        <f t="shared" si="5"/>
        <v>-21917</v>
      </c>
    </row>
    <row r="26" spans="1:17" s="173" customFormat="1" x14ac:dyDescent="0.4">
      <c r="A26" s="242">
        <v>118</v>
      </c>
      <c r="B26" s="156">
        <v>22</v>
      </c>
      <c r="C26" s="71" t="s">
        <v>433</v>
      </c>
      <c r="D26" s="157">
        <v>2608492.9746280001</v>
      </c>
      <c r="E26" s="157">
        <v>7747687.6876259996</v>
      </c>
      <c r="F26" s="22">
        <f t="shared" si="0"/>
        <v>-5139194.712997999</v>
      </c>
      <c r="G26" s="22">
        <f t="shared" si="1"/>
        <v>10356180.662254</v>
      </c>
      <c r="H26" s="22">
        <v>347765.83465899999</v>
      </c>
      <c r="I26" s="22">
        <v>51001.561285999996</v>
      </c>
      <c r="J26" s="22">
        <f t="shared" si="2"/>
        <v>296764.27337299997</v>
      </c>
      <c r="K26" s="22">
        <f t="shared" si="3"/>
        <v>398767.395945</v>
      </c>
      <c r="L26" s="66">
        <v>80236021</v>
      </c>
      <c r="M26" s="66">
        <v>53621594</v>
      </c>
      <c r="N26" s="66">
        <f t="shared" si="4"/>
        <v>26614427</v>
      </c>
      <c r="O26" s="66">
        <v>4224284</v>
      </c>
      <c r="P26" s="66">
        <v>6330954</v>
      </c>
      <c r="Q26" s="66">
        <f t="shared" si="5"/>
        <v>-2106670</v>
      </c>
    </row>
    <row r="27" spans="1:17" s="173" customFormat="1" x14ac:dyDescent="0.4">
      <c r="A27" s="242">
        <v>42</v>
      </c>
      <c r="B27" s="107">
        <v>23</v>
      </c>
      <c r="C27" s="107" t="s">
        <v>420</v>
      </c>
      <c r="D27" s="150">
        <v>3411495.7738780002</v>
      </c>
      <c r="E27" s="150">
        <v>5769110.8053299999</v>
      </c>
      <c r="F27" s="276">
        <f t="shared" si="0"/>
        <v>-2357615.0314519997</v>
      </c>
      <c r="G27" s="108">
        <f t="shared" si="1"/>
        <v>9180606.5792079996</v>
      </c>
      <c r="H27" s="108">
        <v>345158.33746900002</v>
      </c>
      <c r="I27" s="108">
        <v>352134.62235600001</v>
      </c>
      <c r="J27" s="108">
        <f t="shared" si="2"/>
        <v>-6976.2848869999871</v>
      </c>
      <c r="K27" s="108">
        <f t="shared" si="3"/>
        <v>697292.95982500003</v>
      </c>
      <c r="L27" s="109">
        <v>20429148</v>
      </c>
      <c r="M27" s="109">
        <v>16390476</v>
      </c>
      <c r="N27" s="109">
        <f t="shared" si="4"/>
        <v>4038672</v>
      </c>
      <c r="O27" s="109">
        <v>2254015</v>
      </c>
      <c r="P27" s="109">
        <v>2278567</v>
      </c>
      <c r="Q27" s="109">
        <f t="shared" si="5"/>
        <v>-24552</v>
      </c>
    </row>
    <row r="28" spans="1:17" s="173" customFormat="1" x14ac:dyDescent="0.4">
      <c r="A28" s="242">
        <v>230</v>
      </c>
      <c r="B28" s="156">
        <v>24</v>
      </c>
      <c r="C28" s="71" t="s">
        <v>467</v>
      </c>
      <c r="D28" s="157">
        <v>1157961.5506519999</v>
      </c>
      <c r="E28" s="157">
        <v>1557516.6053619999</v>
      </c>
      <c r="F28" s="22">
        <f t="shared" si="0"/>
        <v>-399555.05471000005</v>
      </c>
      <c r="G28" s="22">
        <f t="shared" si="1"/>
        <v>2715478.1560140001</v>
      </c>
      <c r="H28" s="22">
        <v>261911.42398399999</v>
      </c>
      <c r="I28" s="22">
        <v>408950.02800599998</v>
      </c>
      <c r="J28" s="22">
        <f t="shared" si="2"/>
        <v>-147038.60402199998</v>
      </c>
      <c r="K28" s="22">
        <f t="shared" si="3"/>
        <v>670861.45198999997</v>
      </c>
      <c r="L28" s="66">
        <v>5911276</v>
      </c>
      <c r="M28" s="66">
        <v>4421118</v>
      </c>
      <c r="N28" s="66">
        <f t="shared" si="4"/>
        <v>1490158</v>
      </c>
      <c r="O28" s="66">
        <v>310588</v>
      </c>
      <c r="P28" s="66">
        <v>880899</v>
      </c>
      <c r="Q28" s="66">
        <f t="shared" si="5"/>
        <v>-570311</v>
      </c>
    </row>
    <row r="29" spans="1:17" s="173" customFormat="1" x14ac:dyDescent="0.4">
      <c r="A29" s="242">
        <v>254</v>
      </c>
      <c r="B29" s="107">
        <v>25</v>
      </c>
      <c r="C29" s="107" t="s">
        <v>476</v>
      </c>
      <c r="D29" s="150">
        <v>4261727.9086859999</v>
      </c>
      <c r="E29" s="150">
        <v>2172649.6814540001</v>
      </c>
      <c r="F29" s="276">
        <f t="shared" si="0"/>
        <v>2089078.2272319999</v>
      </c>
      <c r="G29" s="108">
        <f t="shared" si="1"/>
        <v>6434377.59014</v>
      </c>
      <c r="H29" s="108">
        <v>257660.38471799999</v>
      </c>
      <c r="I29" s="108">
        <v>99469.764079</v>
      </c>
      <c r="J29" s="108">
        <f t="shared" si="2"/>
        <v>158190.62063899997</v>
      </c>
      <c r="K29" s="108">
        <f t="shared" si="3"/>
        <v>357130.148797</v>
      </c>
      <c r="L29" s="109">
        <v>142087432</v>
      </c>
      <c r="M29" s="109">
        <v>18303397</v>
      </c>
      <c r="N29" s="109">
        <f t="shared" si="4"/>
        <v>123784035</v>
      </c>
      <c r="O29" s="109">
        <v>13570248</v>
      </c>
      <c r="P29" s="109">
        <v>5472328</v>
      </c>
      <c r="Q29" s="109">
        <f t="shared" si="5"/>
        <v>8097920</v>
      </c>
    </row>
    <row r="30" spans="1:17" s="173" customFormat="1" x14ac:dyDescent="0.4">
      <c r="A30" s="242">
        <v>271</v>
      </c>
      <c r="B30" s="156">
        <v>26</v>
      </c>
      <c r="C30" s="71" t="s">
        <v>483</v>
      </c>
      <c r="D30" s="157">
        <v>1796110.6313769999</v>
      </c>
      <c r="E30" s="157">
        <v>2111207.9941099999</v>
      </c>
      <c r="F30" s="22">
        <f t="shared" si="0"/>
        <v>-315097.36273299996</v>
      </c>
      <c r="G30" s="22">
        <f t="shared" si="1"/>
        <v>3907318.6254869998</v>
      </c>
      <c r="H30" s="22">
        <v>242473.33848100001</v>
      </c>
      <c r="I30" s="22">
        <v>206080.753172</v>
      </c>
      <c r="J30" s="22">
        <f t="shared" si="2"/>
        <v>36392.585309000016</v>
      </c>
      <c r="K30" s="22">
        <f t="shared" si="3"/>
        <v>448554.09165299998</v>
      </c>
      <c r="L30" s="66">
        <v>2688436</v>
      </c>
      <c r="M30" s="66">
        <v>1592401</v>
      </c>
      <c r="N30" s="66">
        <f t="shared" si="4"/>
        <v>1096035</v>
      </c>
      <c r="O30" s="66">
        <v>167400</v>
      </c>
      <c r="P30" s="66">
        <v>299423</v>
      </c>
      <c r="Q30" s="66">
        <f t="shared" si="5"/>
        <v>-132023</v>
      </c>
    </row>
    <row r="31" spans="1:17" s="173" customFormat="1" x14ac:dyDescent="0.4">
      <c r="A31" s="242">
        <v>196</v>
      </c>
      <c r="B31" s="107">
        <v>27</v>
      </c>
      <c r="C31" s="107" t="s">
        <v>451</v>
      </c>
      <c r="D31" s="150">
        <v>3223868.3759130002</v>
      </c>
      <c r="E31" s="150">
        <v>6822983.6090879999</v>
      </c>
      <c r="F31" s="276">
        <f t="shared" si="0"/>
        <v>-3599115.2331749997</v>
      </c>
      <c r="G31" s="108">
        <f t="shared" si="1"/>
        <v>10046851.985001</v>
      </c>
      <c r="H31" s="108">
        <v>224833.26601600001</v>
      </c>
      <c r="I31" s="108">
        <v>179549.98759599999</v>
      </c>
      <c r="J31" s="108">
        <f t="shared" si="2"/>
        <v>45283.278420000017</v>
      </c>
      <c r="K31" s="108">
        <f t="shared" si="3"/>
        <v>404383.25361200003</v>
      </c>
      <c r="L31" s="109">
        <v>32986138</v>
      </c>
      <c r="M31" s="109">
        <v>32150602</v>
      </c>
      <c r="N31" s="109">
        <f t="shared" si="4"/>
        <v>835536</v>
      </c>
      <c r="O31" s="109">
        <v>1765004</v>
      </c>
      <c r="P31" s="109">
        <v>3314202</v>
      </c>
      <c r="Q31" s="109">
        <f t="shared" si="5"/>
        <v>-1549198</v>
      </c>
    </row>
    <row r="32" spans="1:17" s="173" customFormat="1" x14ac:dyDescent="0.4">
      <c r="A32" s="242">
        <v>115</v>
      </c>
      <c r="B32" s="156">
        <v>28</v>
      </c>
      <c r="C32" s="71" t="s">
        <v>432</v>
      </c>
      <c r="D32" s="157">
        <v>2984148.7564269998</v>
      </c>
      <c r="E32" s="157">
        <v>7127897.6314340001</v>
      </c>
      <c r="F32" s="22">
        <f t="shared" si="0"/>
        <v>-4143748.8750070003</v>
      </c>
      <c r="G32" s="22">
        <f t="shared" si="1"/>
        <v>10112046.387861</v>
      </c>
      <c r="H32" s="22">
        <v>206637.27502299999</v>
      </c>
      <c r="I32" s="22">
        <v>193939.185264</v>
      </c>
      <c r="J32" s="22">
        <f t="shared" si="2"/>
        <v>12698.089758999995</v>
      </c>
      <c r="K32" s="22">
        <f t="shared" si="3"/>
        <v>400576.46028699999</v>
      </c>
      <c r="L32" s="66">
        <v>71150431</v>
      </c>
      <c r="M32" s="66">
        <v>51196411</v>
      </c>
      <c r="N32" s="66">
        <f t="shared" si="4"/>
        <v>19954020</v>
      </c>
      <c r="O32" s="66">
        <v>4024458</v>
      </c>
      <c r="P32" s="66">
        <v>3664157</v>
      </c>
      <c r="Q32" s="66">
        <f t="shared" si="5"/>
        <v>360301</v>
      </c>
    </row>
    <row r="33" spans="1:17" s="173" customFormat="1" x14ac:dyDescent="0.4">
      <c r="A33" s="242">
        <v>207</v>
      </c>
      <c r="B33" s="107">
        <v>29</v>
      </c>
      <c r="C33" s="107" t="s">
        <v>454</v>
      </c>
      <c r="D33" s="150">
        <v>709575.78631899995</v>
      </c>
      <c r="E33" s="150">
        <v>1066101.3664549999</v>
      </c>
      <c r="F33" s="276">
        <f t="shared" si="0"/>
        <v>-356525.58013599995</v>
      </c>
      <c r="G33" s="108">
        <f t="shared" si="1"/>
        <v>1775677.1527739998</v>
      </c>
      <c r="H33" s="108">
        <v>197115.55989</v>
      </c>
      <c r="I33" s="108">
        <v>8439.0247629999994</v>
      </c>
      <c r="J33" s="108">
        <f t="shared" si="2"/>
        <v>188676.53512700001</v>
      </c>
      <c r="K33" s="108">
        <f t="shared" si="3"/>
        <v>205554.584653</v>
      </c>
      <c r="L33" s="109">
        <v>1664583</v>
      </c>
      <c r="M33" s="109">
        <v>659049</v>
      </c>
      <c r="N33" s="109">
        <f t="shared" si="4"/>
        <v>1005534</v>
      </c>
      <c r="O33" s="109">
        <v>1005400</v>
      </c>
      <c r="P33" s="109">
        <v>0</v>
      </c>
      <c r="Q33" s="109">
        <f t="shared" si="5"/>
        <v>1005400</v>
      </c>
    </row>
    <row r="34" spans="1:17" s="173" customFormat="1" x14ac:dyDescent="0.4">
      <c r="A34" s="242">
        <v>220</v>
      </c>
      <c r="B34" s="156">
        <v>30</v>
      </c>
      <c r="C34" s="71" t="s">
        <v>461</v>
      </c>
      <c r="D34" s="157">
        <v>1034178.532563</v>
      </c>
      <c r="E34" s="157">
        <v>1389524.479334</v>
      </c>
      <c r="F34" s="22">
        <f t="shared" si="0"/>
        <v>-355345.94677100005</v>
      </c>
      <c r="G34" s="22">
        <f t="shared" si="1"/>
        <v>2423703.011897</v>
      </c>
      <c r="H34" s="22">
        <v>186593.21963100001</v>
      </c>
      <c r="I34" s="22">
        <v>129258.457599</v>
      </c>
      <c r="J34" s="22">
        <f t="shared" si="2"/>
        <v>57334.762032000013</v>
      </c>
      <c r="K34" s="22">
        <f t="shared" si="3"/>
        <v>315851.67723000003</v>
      </c>
      <c r="L34" s="66">
        <v>1230804</v>
      </c>
      <c r="M34" s="66">
        <v>697331</v>
      </c>
      <c r="N34" s="66">
        <f t="shared" si="4"/>
        <v>533473</v>
      </c>
      <c r="O34" s="66">
        <v>66989</v>
      </c>
      <c r="P34" s="66">
        <v>91299</v>
      </c>
      <c r="Q34" s="66">
        <f t="shared" si="5"/>
        <v>-24310</v>
      </c>
    </row>
    <row r="35" spans="1:17" s="173" customFormat="1" x14ac:dyDescent="0.4">
      <c r="A35" s="242">
        <v>247</v>
      </c>
      <c r="B35" s="107">
        <v>31</v>
      </c>
      <c r="C35" s="107" t="s">
        <v>473</v>
      </c>
      <c r="D35" s="150">
        <v>1288770.50823</v>
      </c>
      <c r="E35" s="150">
        <v>2086108.4182780001</v>
      </c>
      <c r="F35" s="276">
        <f t="shared" si="0"/>
        <v>-797337.91004800005</v>
      </c>
      <c r="G35" s="108">
        <f t="shared" si="1"/>
        <v>3374878.9265080001</v>
      </c>
      <c r="H35" s="108">
        <v>171137.94467600001</v>
      </c>
      <c r="I35" s="108">
        <v>8802.0624759999992</v>
      </c>
      <c r="J35" s="108">
        <f t="shared" si="2"/>
        <v>162335.88220000002</v>
      </c>
      <c r="K35" s="108">
        <f t="shared" si="3"/>
        <v>179940.00715200001</v>
      </c>
      <c r="L35" s="109">
        <v>5667625</v>
      </c>
      <c r="M35" s="109">
        <v>2081478</v>
      </c>
      <c r="N35" s="109">
        <f t="shared" si="4"/>
        <v>3586147</v>
      </c>
      <c r="O35" s="109">
        <v>307158</v>
      </c>
      <c r="P35" s="109">
        <v>177979</v>
      </c>
      <c r="Q35" s="109">
        <f t="shared" si="5"/>
        <v>129179</v>
      </c>
    </row>
    <row r="36" spans="1:17" s="173" customFormat="1" x14ac:dyDescent="0.4">
      <c r="A36" s="242">
        <v>263</v>
      </c>
      <c r="B36" s="156">
        <v>32</v>
      </c>
      <c r="C36" s="71" t="s">
        <v>481</v>
      </c>
      <c r="D36" s="157">
        <v>1466392.5433720001</v>
      </c>
      <c r="E36" s="157">
        <v>2442451.3473820002</v>
      </c>
      <c r="F36" s="22">
        <f t="shared" si="0"/>
        <v>-976058.80401000008</v>
      </c>
      <c r="G36" s="22">
        <f t="shared" si="1"/>
        <v>3908843.8907540003</v>
      </c>
      <c r="H36" s="22">
        <v>163689.41696199999</v>
      </c>
      <c r="I36" s="22">
        <v>280220.84546699998</v>
      </c>
      <c r="J36" s="22">
        <f t="shared" si="2"/>
        <v>-116531.42850499999</v>
      </c>
      <c r="K36" s="22">
        <f t="shared" si="3"/>
        <v>443910.26242899999</v>
      </c>
      <c r="L36" s="66">
        <v>9108656</v>
      </c>
      <c r="M36" s="66">
        <v>4150931</v>
      </c>
      <c r="N36" s="66">
        <f t="shared" si="4"/>
        <v>4957725</v>
      </c>
      <c r="O36" s="66">
        <v>188981</v>
      </c>
      <c r="P36" s="66">
        <v>0</v>
      </c>
      <c r="Q36" s="66">
        <f t="shared" si="5"/>
        <v>188981</v>
      </c>
    </row>
    <row r="37" spans="1:17" s="173" customFormat="1" x14ac:dyDescent="0.4">
      <c r="A37" s="242">
        <v>255</v>
      </c>
      <c r="B37" s="107">
        <v>33</v>
      </c>
      <c r="C37" s="107" t="s">
        <v>477</v>
      </c>
      <c r="D37" s="150">
        <v>671004.70357100002</v>
      </c>
      <c r="E37" s="150">
        <v>1178919.2609870001</v>
      </c>
      <c r="F37" s="276">
        <f t="shared" ref="F37:F68" si="6">D37-E37</f>
        <v>-507914.55741600005</v>
      </c>
      <c r="G37" s="108">
        <f t="shared" ref="G37:G68" si="7">D37+E37</f>
        <v>1849923.9645580002</v>
      </c>
      <c r="H37" s="108">
        <v>149548.75294499999</v>
      </c>
      <c r="I37" s="108">
        <v>77226.074286000003</v>
      </c>
      <c r="J37" s="108">
        <f t="shared" ref="J37:J68" si="8">H37-I37</f>
        <v>72322.678658999983</v>
      </c>
      <c r="K37" s="108">
        <f t="shared" ref="K37:K68" si="9">H37+I37</f>
        <v>226774.827231</v>
      </c>
      <c r="L37" s="109">
        <v>2792033</v>
      </c>
      <c r="M37" s="109">
        <v>2814276</v>
      </c>
      <c r="N37" s="109">
        <f t="shared" ref="N37:N68" si="10">L37-M37</f>
        <v>-22243</v>
      </c>
      <c r="O37" s="109">
        <v>395133</v>
      </c>
      <c r="P37" s="109">
        <v>139146</v>
      </c>
      <c r="Q37" s="109">
        <f t="shared" ref="Q37:Q68" si="11">O37-P37</f>
        <v>255987</v>
      </c>
    </row>
    <row r="38" spans="1:17" s="173" customFormat="1" x14ac:dyDescent="0.4">
      <c r="A38" s="242">
        <v>301</v>
      </c>
      <c r="B38" s="156">
        <v>34</v>
      </c>
      <c r="C38" s="71" t="s">
        <v>655</v>
      </c>
      <c r="D38" s="157">
        <v>172770.70598599999</v>
      </c>
      <c r="E38" s="157">
        <v>114784.61453000001</v>
      </c>
      <c r="F38" s="22">
        <f t="shared" si="6"/>
        <v>57986.09145599998</v>
      </c>
      <c r="G38" s="22">
        <f t="shared" si="7"/>
        <v>287555.32051599998</v>
      </c>
      <c r="H38" s="22">
        <v>132583.17963200001</v>
      </c>
      <c r="I38" s="22">
        <v>114784.61453000001</v>
      </c>
      <c r="J38" s="22">
        <f t="shared" si="8"/>
        <v>17798.565102000008</v>
      </c>
      <c r="K38" s="22">
        <f t="shared" si="9"/>
        <v>247367.79416200001</v>
      </c>
      <c r="L38" s="66">
        <v>0</v>
      </c>
      <c r="M38" s="66">
        <v>0</v>
      </c>
      <c r="N38" s="66">
        <f t="shared" si="10"/>
        <v>0</v>
      </c>
      <c r="O38" s="66">
        <v>0</v>
      </c>
      <c r="P38" s="66">
        <v>0</v>
      </c>
      <c r="Q38" s="66">
        <f t="shared" si="11"/>
        <v>0</v>
      </c>
    </row>
    <row r="39" spans="1:17" s="173" customFormat="1" x14ac:dyDescent="0.4">
      <c r="A39" s="242">
        <v>139</v>
      </c>
      <c r="B39" s="107">
        <v>35</v>
      </c>
      <c r="C39" s="107" t="s">
        <v>441</v>
      </c>
      <c r="D39" s="150">
        <v>957153.15560499998</v>
      </c>
      <c r="E39" s="150">
        <v>1034286.674983</v>
      </c>
      <c r="F39" s="276">
        <f t="shared" si="6"/>
        <v>-77133.519378000055</v>
      </c>
      <c r="G39" s="108">
        <f t="shared" si="7"/>
        <v>1991439.8305879999</v>
      </c>
      <c r="H39" s="108">
        <v>129483.869204</v>
      </c>
      <c r="I39" s="108">
        <v>71387.556840000005</v>
      </c>
      <c r="J39" s="108">
        <f t="shared" si="8"/>
        <v>58096.312363999998</v>
      </c>
      <c r="K39" s="108">
        <f t="shared" si="9"/>
        <v>200871.42604400002</v>
      </c>
      <c r="L39" s="109">
        <v>12641524</v>
      </c>
      <c r="M39" s="109">
        <v>2396559</v>
      </c>
      <c r="N39" s="109">
        <f t="shared" si="10"/>
        <v>10244965</v>
      </c>
      <c r="O39" s="109">
        <v>4317773</v>
      </c>
      <c r="P39" s="109">
        <v>467009</v>
      </c>
      <c r="Q39" s="109">
        <f t="shared" si="11"/>
        <v>3850764</v>
      </c>
    </row>
    <row r="40" spans="1:17" s="173" customFormat="1" x14ac:dyDescent="0.4">
      <c r="A40" s="242">
        <v>219</v>
      </c>
      <c r="B40" s="156">
        <v>36</v>
      </c>
      <c r="C40" s="71" t="s">
        <v>462</v>
      </c>
      <c r="D40" s="157">
        <v>1982491.3537880001</v>
      </c>
      <c r="E40" s="157">
        <v>3336794.018406</v>
      </c>
      <c r="F40" s="22">
        <f t="shared" si="6"/>
        <v>-1354302.6646179999</v>
      </c>
      <c r="G40" s="22">
        <f t="shared" si="7"/>
        <v>5319285.3721939996</v>
      </c>
      <c r="H40" s="22">
        <v>117916.71294500001</v>
      </c>
      <c r="I40" s="22">
        <v>343410.99611000001</v>
      </c>
      <c r="J40" s="22">
        <f t="shared" si="8"/>
        <v>-225494.283165</v>
      </c>
      <c r="K40" s="22">
        <f t="shared" si="9"/>
        <v>461327.70905499998</v>
      </c>
      <c r="L40" s="66">
        <v>26620779</v>
      </c>
      <c r="M40" s="66">
        <v>21681793</v>
      </c>
      <c r="N40" s="66">
        <f t="shared" si="10"/>
        <v>4938986</v>
      </c>
      <c r="O40" s="66">
        <v>2812893</v>
      </c>
      <c r="P40" s="66">
        <v>1765284</v>
      </c>
      <c r="Q40" s="66">
        <f t="shared" si="11"/>
        <v>1047609</v>
      </c>
    </row>
    <row r="41" spans="1:17" s="173" customFormat="1" x14ac:dyDescent="0.4">
      <c r="A41" s="242">
        <v>56</v>
      </c>
      <c r="B41" s="107">
        <v>37</v>
      </c>
      <c r="C41" s="107" t="s">
        <v>417</v>
      </c>
      <c r="D41" s="150">
        <v>4278247.9405540004</v>
      </c>
      <c r="E41" s="150">
        <v>4491658.0262240004</v>
      </c>
      <c r="F41" s="276">
        <f t="shared" si="6"/>
        <v>-213410.08566999994</v>
      </c>
      <c r="G41" s="108">
        <f t="shared" si="7"/>
        <v>8769905.9667780008</v>
      </c>
      <c r="H41" s="108">
        <v>106993.12426500001</v>
      </c>
      <c r="I41" s="108">
        <v>63641.911999999997</v>
      </c>
      <c r="J41" s="108">
        <f t="shared" si="8"/>
        <v>43351.212265000009</v>
      </c>
      <c r="K41" s="108">
        <f t="shared" si="9"/>
        <v>170635.036265</v>
      </c>
      <c r="L41" s="109">
        <v>39725503</v>
      </c>
      <c r="M41" s="109">
        <v>15030413</v>
      </c>
      <c r="N41" s="109">
        <f t="shared" si="10"/>
        <v>24695090</v>
      </c>
      <c r="O41" s="109">
        <v>6254838</v>
      </c>
      <c r="P41" s="109">
        <v>1788297</v>
      </c>
      <c r="Q41" s="109">
        <f t="shared" si="11"/>
        <v>4466541</v>
      </c>
    </row>
    <row r="42" spans="1:17" s="173" customFormat="1" x14ac:dyDescent="0.4">
      <c r="A42" s="242">
        <v>16</v>
      </c>
      <c r="B42" s="156">
        <v>38</v>
      </c>
      <c r="C42" s="71" t="s">
        <v>423</v>
      </c>
      <c r="D42" s="157">
        <v>3664742.5652219998</v>
      </c>
      <c r="E42" s="157">
        <v>11833577.740943</v>
      </c>
      <c r="F42" s="22">
        <f t="shared" si="6"/>
        <v>-8168835.1757209999</v>
      </c>
      <c r="G42" s="22">
        <f t="shared" si="7"/>
        <v>15498320.306164999</v>
      </c>
      <c r="H42" s="22">
        <v>76332.285935000007</v>
      </c>
      <c r="I42" s="22">
        <v>6451.8108089999996</v>
      </c>
      <c r="J42" s="22">
        <f t="shared" si="8"/>
        <v>69880.475126000005</v>
      </c>
      <c r="K42" s="22">
        <f t="shared" si="9"/>
        <v>82784.096744000009</v>
      </c>
      <c r="L42" s="66">
        <v>61155765</v>
      </c>
      <c r="M42" s="66">
        <v>38958614</v>
      </c>
      <c r="N42" s="66">
        <f t="shared" si="10"/>
        <v>22197151</v>
      </c>
      <c r="O42" s="66">
        <v>4083126</v>
      </c>
      <c r="P42" s="66">
        <v>4413388</v>
      </c>
      <c r="Q42" s="66">
        <f t="shared" si="11"/>
        <v>-330262</v>
      </c>
    </row>
    <row r="43" spans="1:17" s="173" customFormat="1" x14ac:dyDescent="0.4">
      <c r="A43" s="242">
        <v>277</v>
      </c>
      <c r="B43" s="107">
        <v>39</v>
      </c>
      <c r="C43" s="107" t="s">
        <v>652</v>
      </c>
      <c r="D43" s="150">
        <v>663848.32071300002</v>
      </c>
      <c r="E43" s="150">
        <v>745408.87923600001</v>
      </c>
      <c r="F43" s="276">
        <f t="shared" si="6"/>
        <v>-81560.558522999985</v>
      </c>
      <c r="G43" s="108">
        <f t="shared" si="7"/>
        <v>1409257.199949</v>
      </c>
      <c r="H43" s="108">
        <v>73322.541318000003</v>
      </c>
      <c r="I43" s="108">
        <v>105405.151361</v>
      </c>
      <c r="J43" s="108">
        <f t="shared" si="8"/>
        <v>-32082.610042999993</v>
      </c>
      <c r="K43" s="108">
        <f t="shared" si="9"/>
        <v>178727.692679</v>
      </c>
      <c r="L43" s="109">
        <v>1502746</v>
      </c>
      <c r="M43" s="109">
        <v>790096</v>
      </c>
      <c r="N43" s="109">
        <f t="shared" si="10"/>
        <v>712650</v>
      </c>
      <c r="O43" s="109">
        <v>197138</v>
      </c>
      <c r="P43" s="109">
        <v>157752</v>
      </c>
      <c r="Q43" s="109">
        <f t="shared" si="11"/>
        <v>39386</v>
      </c>
    </row>
    <row r="44" spans="1:17" s="173" customFormat="1" x14ac:dyDescent="0.4">
      <c r="A44" s="242">
        <v>191</v>
      </c>
      <c r="B44" s="156">
        <v>40</v>
      </c>
      <c r="C44" s="71" t="s">
        <v>449</v>
      </c>
      <c r="D44" s="157">
        <v>1666729.918363</v>
      </c>
      <c r="E44" s="157">
        <v>377778.43863300001</v>
      </c>
      <c r="F44" s="22">
        <f t="shared" si="6"/>
        <v>1288951.47973</v>
      </c>
      <c r="G44" s="22">
        <f t="shared" si="7"/>
        <v>2044508.356996</v>
      </c>
      <c r="H44" s="22">
        <v>62718.147939000002</v>
      </c>
      <c r="I44" s="22">
        <v>0</v>
      </c>
      <c r="J44" s="22">
        <f t="shared" si="8"/>
        <v>62718.147939000002</v>
      </c>
      <c r="K44" s="22">
        <f t="shared" si="9"/>
        <v>62718.147939000002</v>
      </c>
      <c r="L44" s="66">
        <v>121593434</v>
      </c>
      <c r="M44" s="66">
        <v>31996790</v>
      </c>
      <c r="N44" s="66">
        <f t="shared" si="10"/>
        <v>89596644</v>
      </c>
      <c r="O44" s="66">
        <v>6743655</v>
      </c>
      <c r="P44" s="66">
        <v>5195791</v>
      </c>
      <c r="Q44" s="66">
        <f t="shared" si="11"/>
        <v>1547864</v>
      </c>
    </row>
    <row r="45" spans="1:17" s="173" customFormat="1" x14ac:dyDescent="0.4">
      <c r="A45" s="242">
        <v>6</v>
      </c>
      <c r="B45" s="107">
        <v>41</v>
      </c>
      <c r="C45" s="107" t="s">
        <v>416</v>
      </c>
      <c r="D45" s="150">
        <v>311551.121285</v>
      </c>
      <c r="E45" s="150">
        <v>1190086.7722449999</v>
      </c>
      <c r="F45" s="276">
        <f t="shared" si="6"/>
        <v>-878535.65095999988</v>
      </c>
      <c r="G45" s="108">
        <f t="shared" si="7"/>
        <v>1501637.89353</v>
      </c>
      <c r="H45" s="108">
        <v>58068.490665999998</v>
      </c>
      <c r="I45" s="108">
        <v>2043.6515179999999</v>
      </c>
      <c r="J45" s="108">
        <f t="shared" si="8"/>
        <v>56024.839147999999</v>
      </c>
      <c r="K45" s="108">
        <f t="shared" si="9"/>
        <v>60112.142183999997</v>
      </c>
      <c r="L45" s="109">
        <v>8250762</v>
      </c>
      <c r="M45" s="109">
        <v>6612286</v>
      </c>
      <c r="N45" s="109">
        <f t="shared" si="10"/>
        <v>1638476</v>
      </c>
      <c r="O45" s="109">
        <v>707841</v>
      </c>
      <c r="P45" s="109">
        <v>528818</v>
      </c>
      <c r="Q45" s="109">
        <f t="shared" si="11"/>
        <v>179023</v>
      </c>
    </row>
    <row r="46" spans="1:17" s="173" customFormat="1" x14ac:dyDescent="0.4">
      <c r="A46" s="242">
        <v>7</v>
      </c>
      <c r="B46" s="156">
        <v>42</v>
      </c>
      <c r="C46" s="71" t="s">
        <v>413</v>
      </c>
      <c r="D46" s="157">
        <v>1971864.2764059999</v>
      </c>
      <c r="E46" s="157">
        <v>5210715.8263419997</v>
      </c>
      <c r="F46" s="22">
        <f t="shared" si="6"/>
        <v>-3238851.5499359998</v>
      </c>
      <c r="G46" s="22">
        <f t="shared" si="7"/>
        <v>7182580.1027479991</v>
      </c>
      <c r="H46" s="22">
        <v>57192.748248000004</v>
      </c>
      <c r="I46" s="22">
        <v>3237.5050860000001</v>
      </c>
      <c r="J46" s="22">
        <f t="shared" si="8"/>
        <v>53955.243162000006</v>
      </c>
      <c r="K46" s="22">
        <f t="shared" si="9"/>
        <v>60430.253334000001</v>
      </c>
      <c r="L46" s="66">
        <v>24715481</v>
      </c>
      <c r="M46" s="66">
        <v>10948809</v>
      </c>
      <c r="N46" s="66">
        <f t="shared" si="10"/>
        <v>13766672</v>
      </c>
      <c r="O46" s="66">
        <v>3601909</v>
      </c>
      <c r="P46" s="66">
        <v>1177615</v>
      </c>
      <c r="Q46" s="66">
        <f t="shared" si="11"/>
        <v>2424294</v>
      </c>
    </row>
    <row r="47" spans="1:17" s="173" customFormat="1" x14ac:dyDescent="0.4">
      <c r="A47" s="242">
        <v>102</v>
      </c>
      <c r="B47" s="107">
        <v>43</v>
      </c>
      <c r="C47" s="107" t="s">
        <v>424</v>
      </c>
      <c r="D47" s="150">
        <v>776349.20582200005</v>
      </c>
      <c r="E47" s="150">
        <v>467396.84639999998</v>
      </c>
      <c r="F47" s="276">
        <f t="shared" si="6"/>
        <v>308952.35942200007</v>
      </c>
      <c r="G47" s="108">
        <f t="shared" si="7"/>
        <v>1243746.052222</v>
      </c>
      <c r="H47" s="108">
        <v>57018.939195999999</v>
      </c>
      <c r="I47" s="108">
        <v>21257.282735000001</v>
      </c>
      <c r="J47" s="108">
        <f t="shared" si="8"/>
        <v>35761.656460999999</v>
      </c>
      <c r="K47" s="108">
        <f t="shared" si="9"/>
        <v>78276.221931000007</v>
      </c>
      <c r="L47" s="109">
        <v>4901523</v>
      </c>
      <c r="M47" s="109">
        <v>1072511</v>
      </c>
      <c r="N47" s="109">
        <f t="shared" si="10"/>
        <v>3829012</v>
      </c>
      <c r="O47" s="109">
        <v>110293</v>
      </c>
      <c r="P47" s="109">
        <v>364101</v>
      </c>
      <c r="Q47" s="109">
        <f t="shared" si="11"/>
        <v>-253808</v>
      </c>
    </row>
    <row r="48" spans="1:17" s="173" customFormat="1" x14ac:dyDescent="0.4">
      <c r="A48" s="242">
        <v>302</v>
      </c>
      <c r="B48" s="156">
        <v>44</v>
      </c>
      <c r="C48" s="71" t="s">
        <v>656</v>
      </c>
      <c r="D48" s="157">
        <v>56658.049480000001</v>
      </c>
      <c r="E48" s="157">
        <v>5241.8900000000003</v>
      </c>
      <c r="F48" s="22">
        <f t="shared" si="6"/>
        <v>51416.159480000002</v>
      </c>
      <c r="G48" s="22">
        <f t="shared" si="7"/>
        <v>61899.939480000001</v>
      </c>
      <c r="H48" s="22">
        <v>56658.049480000001</v>
      </c>
      <c r="I48" s="22">
        <v>5241.8900000000003</v>
      </c>
      <c r="J48" s="22">
        <f t="shared" si="8"/>
        <v>51416.159480000002</v>
      </c>
      <c r="K48" s="22">
        <f t="shared" si="9"/>
        <v>61899.939480000001</v>
      </c>
      <c r="L48" s="66">
        <v>1490920</v>
      </c>
      <c r="M48" s="66">
        <v>276064</v>
      </c>
      <c r="N48" s="66">
        <f t="shared" si="10"/>
        <v>1214856</v>
      </c>
      <c r="O48" s="66">
        <v>985220</v>
      </c>
      <c r="P48" s="66">
        <v>276064</v>
      </c>
      <c r="Q48" s="66">
        <f t="shared" si="11"/>
        <v>709156</v>
      </c>
    </row>
    <row r="49" spans="1:17" s="173" customFormat="1" x14ac:dyDescent="0.4">
      <c r="A49" s="242">
        <v>279</v>
      </c>
      <c r="B49" s="107">
        <v>45</v>
      </c>
      <c r="C49" s="107" t="s">
        <v>486</v>
      </c>
      <c r="D49" s="150">
        <v>579649.884953</v>
      </c>
      <c r="E49" s="150">
        <v>499722.99565900001</v>
      </c>
      <c r="F49" s="276">
        <f t="shared" si="6"/>
        <v>79926.889293999993</v>
      </c>
      <c r="G49" s="108">
        <f t="shared" si="7"/>
        <v>1079372.8806119999</v>
      </c>
      <c r="H49" s="108">
        <v>52475.805317999999</v>
      </c>
      <c r="I49" s="108">
        <v>35654.321614</v>
      </c>
      <c r="J49" s="108">
        <f t="shared" si="8"/>
        <v>16821.483703999998</v>
      </c>
      <c r="K49" s="108">
        <f t="shared" si="9"/>
        <v>88130.126931999999</v>
      </c>
      <c r="L49" s="109">
        <v>12122302</v>
      </c>
      <c r="M49" s="109">
        <v>813403</v>
      </c>
      <c r="N49" s="109">
        <f t="shared" si="10"/>
        <v>11308899</v>
      </c>
      <c r="O49" s="109">
        <v>2085328</v>
      </c>
      <c r="P49" s="109">
        <v>134507</v>
      </c>
      <c r="Q49" s="109">
        <f t="shared" si="11"/>
        <v>1950821</v>
      </c>
    </row>
    <row r="50" spans="1:17" s="173" customFormat="1" x14ac:dyDescent="0.4">
      <c r="A50" s="242">
        <v>283</v>
      </c>
      <c r="B50" s="156">
        <v>46</v>
      </c>
      <c r="C50" s="71" t="s">
        <v>488</v>
      </c>
      <c r="D50" s="157">
        <v>506680.49777199997</v>
      </c>
      <c r="E50" s="157">
        <v>477947.600745</v>
      </c>
      <c r="F50" s="22">
        <f t="shared" si="6"/>
        <v>28732.89702699997</v>
      </c>
      <c r="G50" s="22">
        <f t="shared" si="7"/>
        <v>984628.09851699998</v>
      </c>
      <c r="H50" s="22">
        <v>46279.477641999998</v>
      </c>
      <c r="I50" s="22">
        <v>194307.56540299999</v>
      </c>
      <c r="J50" s="22">
        <f t="shared" si="8"/>
        <v>-148028.08776099997</v>
      </c>
      <c r="K50" s="22">
        <f t="shared" si="9"/>
        <v>240587.043045</v>
      </c>
      <c r="L50" s="66">
        <v>9868167</v>
      </c>
      <c r="M50" s="66">
        <v>2185610</v>
      </c>
      <c r="N50" s="66">
        <f t="shared" si="10"/>
        <v>7682557</v>
      </c>
      <c r="O50" s="66">
        <v>0</v>
      </c>
      <c r="P50" s="66">
        <v>159509</v>
      </c>
      <c r="Q50" s="66">
        <f t="shared" si="11"/>
        <v>-159509</v>
      </c>
    </row>
    <row r="51" spans="1:17" s="173" customFormat="1" x14ac:dyDescent="0.4">
      <c r="A51" s="242">
        <v>53</v>
      </c>
      <c r="B51" s="107">
        <v>47</v>
      </c>
      <c r="C51" s="107" t="s">
        <v>415</v>
      </c>
      <c r="D51" s="150">
        <v>1207146.742901</v>
      </c>
      <c r="E51" s="150">
        <v>1551039.2330449999</v>
      </c>
      <c r="F51" s="276">
        <f t="shared" si="6"/>
        <v>-343892.49014399992</v>
      </c>
      <c r="G51" s="108">
        <f t="shared" si="7"/>
        <v>2758185.9759459998</v>
      </c>
      <c r="H51" s="108">
        <v>46068.794883000002</v>
      </c>
      <c r="I51" s="108">
        <v>78978.912121999994</v>
      </c>
      <c r="J51" s="108">
        <f t="shared" si="8"/>
        <v>-32910.117238999992</v>
      </c>
      <c r="K51" s="108">
        <f t="shared" si="9"/>
        <v>125047.707005</v>
      </c>
      <c r="L51" s="109">
        <v>6315097</v>
      </c>
      <c r="M51" s="109">
        <v>3102201</v>
      </c>
      <c r="N51" s="109">
        <f t="shared" si="10"/>
        <v>3212896</v>
      </c>
      <c r="O51" s="109">
        <v>61746</v>
      </c>
      <c r="P51" s="109">
        <v>606254</v>
      </c>
      <c r="Q51" s="109">
        <f t="shared" si="11"/>
        <v>-544508</v>
      </c>
    </row>
    <row r="52" spans="1:17" s="173" customFormat="1" x14ac:dyDescent="0.4">
      <c r="A52" s="242">
        <v>248</v>
      </c>
      <c r="B52" s="156">
        <v>48</v>
      </c>
      <c r="C52" s="71" t="s">
        <v>401</v>
      </c>
      <c r="D52" s="157">
        <v>2829357.73508</v>
      </c>
      <c r="E52" s="157">
        <v>4661882.8343860004</v>
      </c>
      <c r="F52" s="22">
        <f t="shared" si="6"/>
        <v>-1832525.0993060004</v>
      </c>
      <c r="G52" s="22">
        <f t="shared" si="7"/>
        <v>7491240.5694660004</v>
      </c>
      <c r="H52" s="22">
        <v>38924.583874000004</v>
      </c>
      <c r="I52" s="22">
        <v>0</v>
      </c>
      <c r="J52" s="22">
        <f t="shared" si="8"/>
        <v>38924.583874000004</v>
      </c>
      <c r="K52" s="22">
        <f t="shared" si="9"/>
        <v>38924.583874000004</v>
      </c>
      <c r="L52" s="66">
        <v>69665214.244987994</v>
      </c>
      <c r="M52" s="66">
        <v>44618657.508795001</v>
      </c>
      <c r="N52" s="66">
        <f t="shared" si="10"/>
        <v>25046556.736192994</v>
      </c>
      <c r="O52" s="66">
        <v>6578825.5206709998</v>
      </c>
      <c r="P52" s="66">
        <v>7192225.8595730001</v>
      </c>
      <c r="Q52" s="66">
        <f t="shared" si="11"/>
        <v>-613400.33890200034</v>
      </c>
    </row>
    <row r="53" spans="1:17" s="173" customFormat="1" x14ac:dyDescent="0.4">
      <c r="A53" s="242">
        <v>259</v>
      </c>
      <c r="B53" s="107">
        <v>49</v>
      </c>
      <c r="C53" s="107" t="s">
        <v>478</v>
      </c>
      <c r="D53" s="150">
        <v>369805.56893399998</v>
      </c>
      <c r="E53" s="150">
        <v>506146.898216</v>
      </c>
      <c r="F53" s="276">
        <f t="shared" si="6"/>
        <v>-136341.32928200002</v>
      </c>
      <c r="G53" s="108">
        <f t="shared" si="7"/>
        <v>875952.46714999992</v>
      </c>
      <c r="H53" s="108">
        <v>32028.459695000001</v>
      </c>
      <c r="I53" s="108">
        <v>27864.988270000002</v>
      </c>
      <c r="J53" s="108">
        <f t="shared" si="8"/>
        <v>4163.4714249999997</v>
      </c>
      <c r="K53" s="108">
        <f t="shared" si="9"/>
        <v>59893.447964999999</v>
      </c>
      <c r="L53" s="109">
        <v>0</v>
      </c>
      <c r="M53" s="109">
        <v>232816</v>
      </c>
      <c r="N53" s="109">
        <f t="shared" si="10"/>
        <v>-232816</v>
      </c>
      <c r="O53" s="109">
        <v>0</v>
      </c>
      <c r="P53" s="109">
        <v>0</v>
      </c>
      <c r="Q53" s="109">
        <f t="shared" si="11"/>
        <v>0</v>
      </c>
    </row>
    <row r="54" spans="1:17" s="173" customFormat="1" x14ac:dyDescent="0.4">
      <c r="A54" s="242">
        <v>121</v>
      </c>
      <c r="B54" s="156">
        <v>50</v>
      </c>
      <c r="C54" s="71" t="s">
        <v>434</v>
      </c>
      <c r="D54" s="157">
        <v>3681343.6945199999</v>
      </c>
      <c r="E54" s="157">
        <v>12221651.947788</v>
      </c>
      <c r="F54" s="22">
        <f t="shared" si="6"/>
        <v>-8540308.2532679997</v>
      </c>
      <c r="G54" s="22">
        <f t="shared" si="7"/>
        <v>15902995.642308</v>
      </c>
      <c r="H54" s="22">
        <v>21362.579236000001</v>
      </c>
      <c r="I54" s="22">
        <v>28426.082633000002</v>
      </c>
      <c r="J54" s="22">
        <f t="shared" si="8"/>
        <v>-7063.5033970000004</v>
      </c>
      <c r="K54" s="22">
        <f t="shared" si="9"/>
        <v>49788.661869000003</v>
      </c>
      <c r="L54" s="66">
        <v>78296859</v>
      </c>
      <c r="M54" s="66">
        <v>71507432</v>
      </c>
      <c r="N54" s="66">
        <f t="shared" si="10"/>
        <v>6789427</v>
      </c>
      <c r="O54" s="66">
        <v>2722858</v>
      </c>
      <c r="P54" s="66">
        <v>9895796</v>
      </c>
      <c r="Q54" s="66">
        <f t="shared" si="11"/>
        <v>-7172938</v>
      </c>
    </row>
    <row r="55" spans="1:17" s="173" customFormat="1" x14ac:dyDescent="0.4">
      <c r="A55" s="242">
        <v>303</v>
      </c>
      <c r="B55" s="107">
        <v>51</v>
      </c>
      <c r="C55" s="107" t="s">
        <v>646</v>
      </c>
      <c r="D55" s="150">
        <v>19652.640727999998</v>
      </c>
      <c r="E55" s="150">
        <v>6981.2624999999998</v>
      </c>
      <c r="F55" s="276">
        <f t="shared" si="6"/>
        <v>12671.378227999998</v>
      </c>
      <c r="G55" s="108">
        <f t="shared" si="7"/>
        <v>26633.903227999999</v>
      </c>
      <c r="H55" s="108">
        <v>19652.640727999998</v>
      </c>
      <c r="I55" s="108">
        <v>6981.2624999999998</v>
      </c>
      <c r="J55" s="108">
        <f t="shared" si="8"/>
        <v>12671.378227999998</v>
      </c>
      <c r="K55" s="108">
        <f t="shared" si="9"/>
        <v>26633.903227999999</v>
      </c>
      <c r="L55" s="109">
        <v>587366</v>
      </c>
      <c r="M55" s="109">
        <v>4087</v>
      </c>
      <c r="N55" s="109">
        <f t="shared" si="10"/>
        <v>583279</v>
      </c>
      <c r="O55" s="109">
        <v>163365</v>
      </c>
      <c r="P55" s="109">
        <v>4087</v>
      </c>
      <c r="Q55" s="109">
        <f t="shared" si="11"/>
        <v>159278</v>
      </c>
    </row>
    <row r="56" spans="1:17" s="173" customFormat="1" x14ac:dyDescent="0.4">
      <c r="A56" s="242">
        <v>114</v>
      </c>
      <c r="B56" s="156">
        <v>52</v>
      </c>
      <c r="C56" s="71" t="s">
        <v>431</v>
      </c>
      <c r="D56" s="157">
        <v>1221655.9014930001</v>
      </c>
      <c r="E56" s="157">
        <v>388470.006864</v>
      </c>
      <c r="F56" s="22">
        <f t="shared" si="6"/>
        <v>833185.8946290001</v>
      </c>
      <c r="G56" s="22">
        <f t="shared" si="7"/>
        <v>1610125.908357</v>
      </c>
      <c r="H56" s="22">
        <v>16812.412799000002</v>
      </c>
      <c r="I56" s="22">
        <v>3392.911529</v>
      </c>
      <c r="J56" s="22">
        <f t="shared" si="8"/>
        <v>13419.501270000001</v>
      </c>
      <c r="K56" s="22">
        <f t="shared" si="9"/>
        <v>20205.324328000002</v>
      </c>
      <c r="L56" s="66">
        <v>5084699</v>
      </c>
      <c r="M56" s="66">
        <v>2311380</v>
      </c>
      <c r="N56" s="66">
        <f t="shared" si="10"/>
        <v>2773319</v>
      </c>
      <c r="O56" s="66">
        <v>59194</v>
      </c>
      <c r="P56" s="66">
        <v>717710</v>
      </c>
      <c r="Q56" s="66">
        <f t="shared" si="11"/>
        <v>-658516</v>
      </c>
    </row>
    <row r="57" spans="1:17" s="173" customFormat="1" x14ac:dyDescent="0.4">
      <c r="A57" s="242">
        <v>217</v>
      </c>
      <c r="B57" s="107">
        <v>53</v>
      </c>
      <c r="C57" s="107" t="s">
        <v>460</v>
      </c>
      <c r="D57" s="150">
        <v>605054.18261699995</v>
      </c>
      <c r="E57" s="150">
        <v>1802697.256877</v>
      </c>
      <c r="F57" s="276">
        <f t="shared" si="6"/>
        <v>-1197643.0742600001</v>
      </c>
      <c r="G57" s="108">
        <f t="shared" si="7"/>
        <v>2407751.4394939998</v>
      </c>
      <c r="H57" s="108">
        <v>7793.2253330000003</v>
      </c>
      <c r="I57" s="108">
        <v>159799.063716</v>
      </c>
      <c r="J57" s="108">
        <f t="shared" si="8"/>
        <v>-152005.83838299999</v>
      </c>
      <c r="K57" s="108">
        <f t="shared" si="9"/>
        <v>167592.28904900001</v>
      </c>
      <c r="L57" s="109">
        <v>2644489</v>
      </c>
      <c r="M57" s="109">
        <v>2611598</v>
      </c>
      <c r="N57" s="109">
        <f t="shared" si="10"/>
        <v>32891</v>
      </c>
      <c r="O57" s="109">
        <v>69493</v>
      </c>
      <c r="P57" s="109">
        <v>54750</v>
      </c>
      <c r="Q57" s="109">
        <f t="shared" si="11"/>
        <v>14743</v>
      </c>
    </row>
    <row r="58" spans="1:17" s="173" customFormat="1" x14ac:dyDescent="0.4">
      <c r="A58" s="242">
        <v>272</v>
      </c>
      <c r="B58" s="156">
        <v>54</v>
      </c>
      <c r="C58" s="71" t="s">
        <v>484</v>
      </c>
      <c r="D58" s="157">
        <v>2465032.1860739999</v>
      </c>
      <c r="E58" s="157">
        <v>1392090.2910780001</v>
      </c>
      <c r="F58" s="22">
        <f t="shared" si="6"/>
        <v>1072941.8949959998</v>
      </c>
      <c r="G58" s="22">
        <f t="shared" si="7"/>
        <v>3857122.4771520002</v>
      </c>
      <c r="H58" s="22">
        <v>6965.5467939999999</v>
      </c>
      <c r="I58" s="22">
        <v>351.73236600000001</v>
      </c>
      <c r="J58" s="22">
        <f t="shared" si="8"/>
        <v>6613.8144279999997</v>
      </c>
      <c r="K58" s="22">
        <f t="shared" si="9"/>
        <v>7317.27916</v>
      </c>
      <c r="L58" s="66">
        <v>7315911</v>
      </c>
      <c r="M58" s="66">
        <v>3015187</v>
      </c>
      <c r="N58" s="66">
        <f t="shared" si="10"/>
        <v>4300724</v>
      </c>
      <c r="O58" s="66">
        <v>0</v>
      </c>
      <c r="P58" s="66">
        <v>499931</v>
      </c>
      <c r="Q58" s="66">
        <f t="shared" si="11"/>
        <v>-499931</v>
      </c>
    </row>
    <row r="59" spans="1:17" s="173" customFormat="1" x14ac:dyDescent="0.4">
      <c r="A59" s="242">
        <v>201</v>
      </c>
      <c r="B59" s="107">
        <v>55</v>
      </c>
      <c r="C59" s="107" t="s">
        <v>453</v>
      </c>
      <c r="D59" s="150">
        <v>169620.028445</v>
      </c>
      <c r="E59" s="150">
        <v>378261.90138599998</v>
      </c>
      <c r="F59" s="276">
        <f t="shared" si="6"/>
        <v>-208641.87294099998</v>
      </c>
      <c r="G59" s="108">
        <f t="shared" si="7"/>
        <v>547881.92983100004</v>
      </c>
      <c r="H59" s="108">
        <v>4592.305636</v>
      </c>
      <c r="I59" s="108">
        <v>4509.1359000000002</v>
      </c>
      <c r="J59" s="108">
        <f t="shared" si="8"/>
        <v>83.16973599999983</v>
      </c>
      <c r="K59" s="108">
        <f t="shared" si="9"/>
        <v>9101.4415360000003</v>
      </c>
      <c r="L59" s="109">
        <v>7742355</v>
      </c>
      <c r="M59" s="109">
        <v>608310</v>
      </c>
      <c r="N59" s="109">
        <f t="shared" si="10"/>
        <v>7134045</v>
      </c>
      <c r="O59" s="109">
        <v>86585</v>
      </c>
      <c r="P59" s="109">
        <v>608310</v>
      </c>
      <c r="Q59" s="109">
        <f t="shared" si="11"/>
        <v>-521725</v>
      </c>
    </row>
    <row r="60" spans="1:17" s="173" customFormat="1" x14ac:dyDescent="0.4">
      <c r="A60" s="242">
        <v>131</v>
      </c>
      <c r="B60" s="156">
        <v>56</v>
      </c>
      <c r="C60" s="71" t="s">
        <v>438</v>
      </c>
      <c r="D60" s="157">
        <v>263180.31383699999</v>
      </c>
      <c r="E60" s="157">
        <v>425493.70139399997</v>
      </c>
      <c r="F60" s="22">
        <f t="shared" si="6"/>
        <v>-162313.38755699998</v>
      </c>
      <c r="G60" s="22">
        <f t="shared" si="7"/>
        <v>688674.01523100003</v>
      </c>
      <c r="H60" s="22">
        <v>4242.7199369999998</v>
      </c>
      <c r="I60" s="22">
        <v>11711.066078</v>
      </c>
      <c r="J60" s="22">
        <f t="shared" si="8"/>
        <v>-7468.346141</v>
      </c>
      <c r="K60" s="22">
        <f t="shared" si="9"/>
        <v>15953.786015</v>
      </c>
      <c r="L60" s="66">
        <v>1422124</v>
      </c>
      <c r="M60" s="66">
        <v>477534</v>
      </c>
      <c r="N60" s="66">
        <f t="shared" si="10"/>
        <v>944590</v>
      </c>
      <c r="O60" s="66">
        <v>110181</v>
      </c>
      <c r="P60" s="66">
        <v>147397</v>
      </c>
      <c r="Q60" s="66">
        <f t="shared" si="11"/>
        <v>-37216</v>
      </c>
    </row>
    <row r="61" spans="1:17" s="173" customFormat="1" x14ac:dyDescent="0.4">
      <c r="A61" s="242">
        <v>300</v>
      </c>
      <c r="B61" s="107">
        <v>57</v>
      </c>
      <c r="C61" s="107" t="s">
        <v>587</v>
      </c>
      <c r="D61" s="150">
        <v>120565.51992200001</v>
      </c>
      <c r="E61" s="150">
        <v>133505.85883099999</v>
      </c>
      <c r="F61" s="276">
        <f t="shared" si="6"/>
        <v>-12940.338908999984</v>
      </c>
      <c r="G61" s="108">
        <f t="shared" si="7"/>
        <v>254071.378753</v>
      </c>
      <c r="H61" s="108">
        <v>3920.6349070000001</v>
      </c>
      <c r="I61" s="108">
        <v>110.455033</v>
      </c>
      <c r="J61" s="108">
        <f t="shared" si="8"/>
        <v>3810.1798739999999</v>
      </c>
      <c r="K61" s="108">
        <f t="shared" si="9"/>
        <v>4031.0899400000003</v>
      </c>
      <c r="L61" s="109">
        <v>2794171</v>
      </c>
      <c r="M61" s="109">
        <v>1982341</v>
      </c>
      <c r="N61" s="109">
        <f t="shared" si="10"/>
        <v>811830</v>
      </c>
      <c r="O61" s="109">
        <v>0</v>
      </c>
      <c r="P61" s="109">
        <v>660240</v>
      </c>
      <c r="Q61" s="109">
        <f t="shared" si="11"/>
        <v>-660240</v>
      </c>
    </row>
    <row r="62" spans="1:17" s="173" customFormat="1" x14ac:dyDescent="0.4">
      <c r="A62" s="242">
        <v>288</v>
      </c>
      <c r="B62" s="156">
        <v>58</v>
      </c>
      <c r="C62" s="71" t="s">
        <v>629</v>
      </c>
      <c r="D62" s="157">
        <v>58217.523244000004</v>
      </c>
      <c r="E62" s="157">
        <v>54506.380907999999</v>
      </c>
      <c r="F62" s="22">
        <f t="shared" si="6"/>
        <v>3711.1423360000044</v>
      </c>
      <c r="G62" s="22">
        <f t="shared" si="7"/>
        <v>112723.904152</v>
      </c>
      <c r="H62" s="22">
        <v>3187.6109759999999</v>
      </c>
      <c r="I62" s="22">
        <v>3285.8733579999998</v>
      </c>
      <c r="J62" s="22">
        <f t="shared" si="8"/>
        <v>-98.262381999999889</v>
      </c>
      <c r="K62" s="22">
        <f t="shared" si="9"/>
        <v>6473.4843339999998</v>
      </c>
      <c r="L62" s="66">
        <v>221582</v>
      </c>
      <c r="M62" s="66">
        <v>53199</v>
      </c>
      <c r="N62" s="66">
        <f t="shared" si="10"/>
        <v>168383</v>
      </c>
      <c r="O62" s="66">
        <v>40751</v>
      </c>
      <c r="P62" s="66">
        <v>25732</v>
      </c>
      <c r="Q62" s="66">
        <f t="shared" si="11"/>
        <v>15019</v>
      </c>
    </row>
    <row r="63" spans="1:17" s="173" customFormat="1" x14ac:dyDescent="0.4">
      <c r="A63" s="242">
        <v>3</v>
      </c>
      <c r="B63" s="107">
        <v>59</v>
      </c>
      <c r="C63" s="107" t="s">
        <v>422</v>
      </c>
      <c r="D63" s="150">
        <v>1873371.914745</v>
      </c>
      <c r="E63" s="150">
        <v>3830277.2993760002</v>
      </c>
      <c r="F63" s="276">
        <f t="shared" si="6"/>
        <v>-1956905.3846310002</v>
      </c>
      <c r="G63" s="108">
        <f t="shared" si="7"/>
        <v>5703649.2141209999</v>
      </c>
      <c r="H63" s="108">
        <v>2917.0138529999999</v>
      </c>
      <c r="I63" s="108">
        <v>3192.2092320000002</v>
      </c>
      <c r="J63" s="108">
        <f t="shared" si="8"/>
        <v>-275.19537900000023</v>
      </c>
      <c r="K63" s="108">
        <f t="shared" si="9"/>
        <v>6109.2230849999996</v>
      </c>
      <c r="L63" s="109">
        <v>22547378</v>
      </c>
      <c r="M63" s="109">
        <v>11479498</v>
      </c>
      <c r="N63" s="109">
        <f t="shared" si="10"/>
        <v>11067880</v>
      </c>
      <c r="O63" s="109">
        <v>497492</v>
      </c>
      <c r="P63" s="109">
        <v>2163736</v>
      </c>
      <c r="Q63" s="109">
        <f t="shared" si="11"/>
        <v>-1666244</v>
      </c>
    </row>
    <row r="64" spans="1:17" s="173" customFormat="1" x14ac:dyDescent="0.4">
      <c r="A64" s="242">
        <v>223</v>
      </c>
      <c r="B64" s="156">
        <v>60</v>
      </c>
      <c r="C64" s="71" t="s">
        <v>463</v>
      </c>
      <c r="D64" s="157">
        <v>93154.889328000005</v>
      </c>
      <c r="E64" s="157">
        <v>100100.79216300001</v>
      </c>
      <c r="F64" s="22">
        <f t="shared" si="6"/>
        <v>-6945.9028350000008</v>
      </c>
      <c r="G64" s="22">
        <f t="shared" si="7"/>
        <v>193255.681491</v>
      </c>
      <c r="H64" s="22">
        <v>1555.491102</v>
      </c>
      <c r="I64" s="22">
        <v>0</v>
      </c>
      <c r="J64" s="22">
        <f t="shared" si="8"/>
        <v>1555.491102</v>
      </c>
      <c r="K64" s="22">
        <f t="shared" si="9"/>
        <v>1555.491102</v>
      </c>
      <c r="L64" s="66">
        <v>626434</v>
      </c>
      <c r="M64" s="66">
        <v>427003</v>
      </c>
      <c r="N64" s="66">
        <f t="shared" si="10"/>
        <v>199431</v>
      </c>
      <c r="O64" s="66">
        <v>78078</v>
      </c>
      <c r="P64" s="66">
        <v>123126</v>
      </c>
      <c r="Q64" s="66">
        <f t="shared" si="11"/>
        <v>-45048</v>
      </c>
    </row>
    <row r="65" spans="1:17" s="173" customFormat="1" x14ac:dyDescent="0.4">
      <c r="A65" s="242">
        <v>212</v>
      </c>
      <c r="B65" s="107">
        <v>61</v>
      </c>
      <c r="C65" s="107" t="s">
        <v>458</v>
      </c>
      <c r="D65" s="150">
        <v>216486.043083</v>
      </c>
      <c r="E65" s="150">
        <v>302253.56469299999</v>
      </c>
      <c r="F65" s="276">
        <f t="shared" si="6"/>
        <v>-85767.521609999996</v>
      </c>
      <c r="G65" s="108">
        <f t="shared" si="7"/>
        <v>518739.60777599999</v>
      </c>
      <c r="H65" s="108">
        <v>1109.9626069999999</v>
      </c>
      <c r="I65" s="108">
        <v>32.170256999999999</v>
      </c>
      <c r="J65" s="108">
        <f t="shared" si="8"/>
        <v>1077.7923499999999</v>
      </c>
      <c r="K65" s="108">
        <f t="shared" si="9"/>
        <v>1142.1328639999999</v>
      </c>
      <c r="L65" s="109">
        <v>206544</v>
      </c>
      <c r="M65" s="109">
        <v>111937</v>
      </c>
      <c r="N65" s="109">
        <f t="shared" si="10"/>
        <v>94607</v>
      </c>
      <c r="O65" s="109">
        <v>99998</v>
      </c>
      <c r="P65" s="109">
        <v>44682</v>
      </c>
      <c r="Q65" s="109">
        <f t="shared" si="11"/>
        <v>55316</v>
      </c>
    </row>
    <row r="66" spans="1:17" s="173" customFormat="1" x14ac:dyDescent="0.4">
      <c r="A66" s="242">
        <v>250</v>
      </c>
      <c r="B66" s="156">
        <v>62</v>
      </c>
      <c r="C66" s="71" t="s">
        <v>475</v>
      </c>
      <c r="D66" s="157">
        <v>2628622.059996</v>
      </c>
      <c r="E66" s="157">
        <v>5790588.000891</v>
      </c>
      <c r="F66" s="22">
        <f t="shared" si="6"/>
        <v>-3161965.940895</v>
      </c>
      <c r="G66" s="22">
        <f t="shared" si="7"/>
        <v>8419210.0608869996</v>
      </c>
      <c r="H66" s="22">
        <v>11.120086000000001</v>
      </c>
      <c r="I66" s="22">
        <v>136880.94357999999</v>
      </c>
      <c r="J66" s="22">
        <f t="shared" si="8"/>
        <v>-136869.82349399998</v>
      </c>
      <c r="K66" s="22">
        <f t="shared" si="9"/>
        <v>136892.063666</v>
      </c>
      <c r="L66" s="66">
        <v>77454938</v>
      </c>
      <c r="M66" s="66">
        <v>49520068</v>
      </c>
      <c r="N66" s="66">
        <f t="shared" si="10"/>
        <v>27934870</v>
      </c>
      <c r="O66" s="66">
        <v>4795555</v>
      </c>
      <c r="P66" s="66">
        <v>4865981</v>
      </c>
      <c r="Q66" s="66">
        <f t="shared" si="11"/>
        <v>-70426</v>
      </c>
    </row>
    <row r="67" spans="1:17" s="173" customFormat="1" x14ac:dyDescent="0.4">
      <c r="A67" s="242">
        <v>243</v>
      </c>
      <c r="B67" s="107">
        <v>63</v>
      </c>
      <c r="C67" s="107" t="s">
        <v>471</v>
      </c>
      <c r="D67" s="150">
        <v>1913374.559225</v>
      </c>
      <c r="E67" s="150">
        <v>3756602.0673659998</v>
      </c>
      <c r="F67" s="276">
        <f t="shared" si="6"/>
        <v>-1843227.5081409998</v>
      </c>
      <c r="G67" s="108">
        <f t="shared" si="7"/>
        <v>5669976.6265909998</v>
      </c>
      <c r="H67" s="108">
        <v>0</v>
      </c>
      <c r="I67" s="108">
        <v>54724.593587000003</v>
      </c>
      <c r="J67" s="108">
        <f t="shared" si="8"/>
        <v>-54724.593587000003</v>
      </c>
      <c r="K67" s="108">
        <f t="shared" si="9"/>
        <v>54724.593587000003</v>
      </c>
      <c r="L67" s="109">
        <v>31789628</v>
      </c>
      <c r="M67" s="109">
        <v>2173161</v>
      </c>
      <c r="N67" s="109">
        <f t="shared" si="10"/>
        <v>29616467</v>
      </c>
      <c r="O67" s="109">
        <v>2204373</v>
      </c>
      <c r="P67" s="109">
        <v>279746</v>
      </c>
      <c r="Q67" s="109">
        <f t="shared" si="11"/>
        <v>1924627</v>
      </c>
    </row>
    <row r="68" spans="1:17" s="173" customFormat="1" x14ac:dyDescent="0.4">
      <c r="A68" s="242">
        <v>138</v>
      </c>
      <c r="B68" s="156">
        <v>64</v>
      </c>
      <c r="C68" s="71" t="s">
        <v>440</v>
      </c>
      <c r="D68" s="157">
        <v>2408047.9851409998</v>
      </c>
      <c r="E68" s="157">
        <v>5906895.5625200002</v>
      </c>
      <c r="F68" s="22">
        <f t="shared" si="6"/>
        <v>-3498847.5773790004</v>
      </c>
      <c r="G68" s="22">
        <f t="shared" si="7"/>
        <v>8314943.5476609999</v>
      </c>
      <c r="H68" s="22">
        <v>0</v>
      </c>
      <c r="I68" s="22">
        <v>697238.89120800002</v>
      </c>
      <c r="J68" s="22">
        <f t="shared" si="8"/>
        <v>-697238.89120800002</v>
      </c>
      <c r="K68" s="22">
        <f t="shared" si="9"/>
        <v>697238.89120800002</v>
      </c>
      <c r="L68" s="66">
        <v>23247758</v>
      </c>
      <c r="M68" s="66">
        <v>23470817</v>
      </c>
      <c r="N68" s="66">
        <f t="shared" si="10"/>
        <v>-223059</v>
      </c>
      <c r="O68" s="66">
        <v>1516315</v>
      </c>
      <c r="P68" s="66">
        <v>1715943</v>
      </c>
      <c r="Q68" s="66">
        <f t="shared" si="11"/>
        <v>-199628</v>
      </c>
    </row>
    <row r="69" spans="1:17" s="173" customFormat="1" x14ac:dyDescent="0.4">
      <c r="A69" s="242">
        <v>108</v>
      </c>
      <c r="B69" s="107">
        <v>65</v>
      </c>
      <c r="C69" s="107" t="s">
        <v>429</v>
      </c>
      <c r="D69" s="150">
        <v>265321.38791599998</v>
      </c>
      <c r="E69" s="150">
        <v>404548.46887500002</v>
      </c>
      <c r="F69" s="276">
        <f t="shared" ref="F69:F89" si="12">D69-E69</f>
        <v>-139227.08095900004</v>
      </c>
      <c r="G69" s="108">
        <f t="shared" ref="G69:G89" si="13">D69+E69</f>
        <v>669869.856791</v>
      </c>
      <c r="H69" s="108">
        <v>0</v>
      </c>
      <c r="I69" s="108">
        <v>965.84850400000005</v>
      </c>
      <c r="J69" s="108">
        <f t="shared" ref="J69:J89" si="14">H69-I69</f>
        <v>-965.84850400000005</v>
      </c>
      <c r="K69" s="108">
        <f t="shared" ref="K69:K89" si="15">H69+I69</f>
        <v>965.84850400000005</v>
      </c>
      <c r="L69" s="109">
        <v>4530642</v>
      </c>
      <c r="M69" s="109">
        <v>2803652</v>
      </c>
      <c r="N69" s="109">
        <f t="shared" ref="N69:N87" si="16">L69-M69</f>
        <v>1726990</v>
      </c>
      <c r="O69" s="109">
        <v>936287</v>
      </c>
      <c r="P69" s="109">
        <v>733981</v>
      </c>
      <c r="Q69" s="109">
        <f t="shared" ref="Q69:Q87" si="17">O69-P69</f>
        <v>202306</v>
      </c>
    </row>
    <row r="70" spans="1:17" s="173" customFormat="1" x14ac:dyDescent="0.4">
      <c r="A70" s="242">
        <v>289</v>
      </c>
      <c r="B70" s="156">
        <v>66</v>
      </c>
      <c r="C70" s="71" t="s">
        <v>616</v>
      </c>
      <c r="D70" s="157">
        <v>288782.38568599999</v>
      </c>
      <c r="E70" s="157">
        <v>83757.623774000007</v>
      </c>
      <c r="F70" s="22">
        <f t="shared" si="12"/>
        <v>205024.76191199999</v>
      </c>
      <c r="G70" s="22">
        <f t="shared" si="13"/>
        <v>372540.00945999997</v>
      </c>
      <c r="H70" s="22">
        <v>0</v>
      </c>
      <c r="I70" s="22">
        <v>623.93292399999996</v>
      </c>
      <c r="J70" s="22">
        <f t="shared" si="14"/>
        <v>-623.93292399999996</v>
      </c>
      <c r="K70" s="22">
        <f t="shared" si="15"/>
        <v>623.93292399999996</v>
      </c>
      <c r="L70" s="66">
        <v>0</v>
      </c>
      <c r="M70" s="66">
        <v>84941</v>
      </c>
      <c r="N70" s="66">
        <f t="shared" si="16"/>
        <v>-84941</v>
      </c>
      <c r="O70" s="66">
        <v>0</v>
      </c>
      <c r="P70" s="66">
        <v>84941</v>
      </c>
      <c r="Q70" s="66">
        <f t="shared" si="17"/>
        <v>-84941</v>
      </c>
    </row>
    <row r="71" spans="1:17" s="173" customFormat="1" x14ac:dyDescent="0.4">
      <c r="A71" s="242">
        <v>1</v>
      </c>
      <c r="B71" s="107">
        <v>67</v>
      </c>
      <c r="C71" s="107" t="s">
        <v>421</v>
      </c>
      <c r="D71" s="150">
        <v>1962913.5315960001</v>
      </c>
      <c r="E71" s="150">
        <v>20561173.543777999</v>
      </c>
      <c r="F71" s="276">
        <f t="shared" si="12"/>
        <v>-18598260.012181997</v>
      </c>
      <c r="G71" s="108">
        <f t="shared" si="13"/>
        <v>22524087.075374</v>
      </c>
      <c r="H71" s="108">
        <v>0</v>
      </c>
      <c r="I71" s="108">
        <v>226597.86906600001</v>
      </c>
      <c r="J71" s="108">
        <f t="shared" si="14"/>
        <v>-226597.86906600001</v>
      </c>
      <c r="K71" s="108">
        <f t="shared" si="15"/>
        <v>226597.86906600001</v>
      </c>
      <c r="L71" s="109">
        <v>394080</v>
      </c>
      <c r="M71" s="109">
        <v>82356742</v>
      </c>
      <c r="N71" s="109">
        <f t="shared" si="16"/>
        <v>-81962662</v>
      </c>
      <c r="O71" s="109">
        <v>8828</v>
      </c>
      <c r="P71" s="109">
        <v>2322734</v>
      </c>
      <c r="Q71" s="109">
        <f t="shared" si="17"/>
        <v>-2313906</v>
      </c>
    </row>
    <row r="72" spans="1:17" s="173" customFormat="1" x14ac:dyDescent="0.4">
      <c r="A72" s="242">
        <v>280</v>
      </c>
      <c r="B72" s="156">
        <v>68</v>
      </c>
      <c r="C72" s="71" t="s">
        <v>653</v>
      </c>
      <c r="D72" s="157">
        <v>283002.07581399998</v>
      </c>
      <c r="E72" s="157">
        <v>326042.62743200001</v>
      </c>
      <c r="F72" s="22">
        <f t="shared" si="12"/>
        <v>-43040.551618000027</v>
      </c>
      <c r="G72" s="22">
        <f t="shared" si="13"/>
        <v>609044.70324599999</v>
      </c>
      <c r="H72" s="22">
        <v>0</v>
      </c>
      <c r="I72" s="22">
        <v>19203.466544999999</v>
      </c>
      <c r="J72" s="22">
        <f t="shared" si="14"/>
        <v>-19203.466544999999</v>
      </c>
      <c r="K72" s="22">
        <f t="shared" si="15"/>
        <v>19203.466544999999</v>
      </c>
      <c r="L72" s="66">
        <v>2654881</v>
      </c>
      <c r="M72" s="66">
        <v>1838242</v>
      </c>
      <c r="N72" s="66">
        <f t="shared" si="16"/>
        <v>816639</v>
      </c>
      <c r="O72" s="66">
        <v>91563</v>
      </c>
      <c r="P72" s="66">
        <v>304228</v>
      </c>
      <c r="Q72" s="66">
        <f t="shared" si="17"/>
        <v>-212665</v>
      </c>
    </row>
    <row r="73" spans="1:17" s="173" customFormat="1" x14ac:dyDescent="0.4">
      <c r="A73" s="242">
        <v>225</v>
      </c>
      <c r="B73" s="107">
        <v>69</v>
      </c>
      <c r="C73" s="107" t="s">
        <v>465</v>
      </c>
      <c r="D73" s="150">
        <v>698960.13687499997</v>
      </c>
      <c r="E73" s="150">
        <v>1177304.8832950001</v>
      </c>
      <c r="F73" s="276">
        <f t="shared" si="12"/>
        <v>-478344.7464200001</v>
      </c>
      <c r="G73" s="108">
        <f t="shared" si="13"/>
        <v>1876265.0201699999</v>
      </c>
      <c r="H73" s="108">
        <v>0</v>
      </c>
      <c r="I73" s="108">
        <v>43623.110921</v>
      </c>
      <c r="J73" s="108">
        <f t="shared" si="14"/>
        <v>-43623.110921</v>
      </c>
      <c r="K73" s="108">
        <f t="shared" si="15"/>
        <v>43623.110921</v>
      </c>
      <c r="L73" s="109">
        <v>2022361</v>
      </c>
      <c r="M73" s="109">
        <v>2022340</v>
      </c>
      <c r="N73" s="109">
        <f t="shared" si="16"/>
        <v>21</v>
      </c>
      <c r="O73" s="109">
        <v>95608</v>
      </c>
      <c r="P73" s="109">
        <v>78229</v>
      </c>
      <c r="Q73" s="109">
        <f t="shared" si="17"/>
        <v>17379</v>
      </c>
    </row>
    <row r="74" spans="1:17" s="173" customFormat="1" x14ac:dyDescent="0.4">
      <c r="A74" s="242">
        <v>197</v>
      </c>
      <c r="B74" s="156">
        <v>70</v>
      </c>
      <c r="C74" s="71" t="s">
        <v>452</v>
      </c>
      <c r="D74" s="157">
        <v>222033.56851300001</v>
      </c>
      <c r="E74" s="157">
        <v>405344.150845</v>
      </c>
      <c r="F74" s="22">
        <f t="shared" si="12"/>
        <v>-183310.58233199999</v>
      </c>
      <c r="G74" s="22">
        <f t="shared" si="13"/>
        <v>627377.71935799997</v>
      </c>
      <c r="H74" s="22">
        <v>0</v>
      </c>
      <c r="I74" s="22">
        <v>4446.1719899999998</v>
      </c>
      <c r="J74" s="22">
        <f t="shared" si="14"/>
        <v>-4446.1719899999998</v>
      </c>
      <c r="K74" s="22">
        <f t="shared" si="15"/>
        <v>4446.1719899999998</v>
      </c>
      <c r="L74" s="66">
        <v>6662896</v>
      </c>
      <c r="M74" s="66">
        <v>1993309</v>
      </c>
      <c r="N74" s="66">
        <f t="shared" si="16"/>
        <v>4669587</v>
      </c>
      <c r="O74" s="66">
        <v>0</v>
      </c>
      <c r="P74" s="66">
        <v>869714</v>
      </c>
      <c r="Q74" s="66">
        <f t="shared" si="17"/>
        <v>-869714</v>
      </c>
    </row>
    <row r="75" spans="1:17" s="173" customFormat="1" x14ac:dyDescent="0.4">
      <c r="A75" s="242">
        <v>178</v>
      </c>
      <c r="B75" s="107">
        <v>71</v>
      </c>
      <c r="C75" s="107" t="s">
        <v>447</v>
      </c>
      <c r="D75" s="150">
        <v>371779.08202199999</v>
      </c>
      <c r="E75" s="150">
        <v>1499322.603684</v>
      </c>
      <c r="F75" s="276">
        <f t="shared" si="12"/>
        <v>-1127543.5216620001</v>
      </c>
      <c r="G75" s="108">
        <f t="shared" si="13"/>
        <v>1871101.6857059998</v>
      </c>
      <c r="H75" s="108">
        <v>0</v>
      </c>
      <c r="I75" s="108">
        <v>2506.9244669999998</v>
      </c>
      <c r="J75" s="108">
        <f t="shared" si="14"/>
        <v>-2506.9244669999998</v>
      </c>
      <c r="K75" s="108">
        <f t="shared" si="15"/>
        <v>2506.9244669999998</v>
      </c>
      <c r="L75" s="109">
        <v>18746415</v>
      </c>
      <c r="M75" s="109">
        <v>15352678</v>
      </c>
      <c r="N75" s="109">
        <f t="shared" si="16"/>
        <v>3393737</v>
      </c>
      <c r="O75" s="109">
        <v>2231131</v>
      </c>
      <c r="P75" s="109">
        <v>982327</v>
      </c>
      <c r="Q75" s="109">
        <f t="shared" si="17"/>
        <v>1248804</v>
      </c>
    </row>
    <row r="76" spans="1:17" s="173" customFormat="1" x14ac:dyDescent="0.4">
      <c r="A76" s="242">
        <v>227</v>
      </c>
      <c r="B76" s="156">
        <v>72</v>
      </c>
      <c r="C76" s="71" t="s">
        <v>466</v>
      </c>
      <c r="D76" s="157">
        <v>4639.2163270000001</v>
      </c>
      <c r="E76" s="157">
        <v>38075.509866</v>
      </c>
      <c r="F76" s="22">
        <f t="shared" si="12"/>
        <v>-33436.293538999998</v>
      </c>
      <c r="G76" s="22">
        <f t="shared" si="13"/>
        <v>42714.726193000002</v>
      </c>
      <c r="H76" s="22">
        <v>0</v>
      </c>
      <c r="I76" s="22">
        <v>7176.9247619999996</v>
      </c>
      <c r="J76" s="22">
        <f t="shared" si="14"/>
        <v>-7176.9247619999996</v>
      </c>
      <c r="K76" s="22">
        <f t="shared" si="15"/>
        <v>7176.9247619999996</v>
      </c>
      <c r="L76" s="66">
        <v>100</v>
      </c>
      <c r="M76" s="66">
        <v>88917</v>
      </c>
      <c r="N76" s="66">
        <f t="shared" si="16"/>
        <v>-88817</v>
      </c>
      <c r="O76" s="66">
        <v>0</v>
      </c>
      <c r="P76" s="66">
        <v>15621</v>
      </c>
      <c r="Q76" s="66">
        <f t="shared" si="17"/>
        <v>-15621</v>
      </c>
    </row>
    <row r="77" spans="1:17" s="173" customFormat="1" x14ac:dyDescent="0.4">
      <c r="A77" s="242">
        <v>164</v>
      </c>
      <c r="B77" s="107">
        <v>73</v>
      </c>
      <c r="C77" s="107" t="s">
        <v>444</v>
      </c>
      <c r="D77" s="150">
        <v>2756.1378639999998</v>
      </c>
      <c r="E77" s="150">
        <v>8360.5771989999994</v>
      </c>
      <c r="F77" s="276">
        <f t="shared" si="12"/>
        <v>-5604.4393349999991</v>
      </c>
      <c r="G77" s="108">
        <f t="shared" si="13"/>
        <v>11116.715063</v>
      </c>
      <c r="H77" s="108">
        <v>0</v>
      </c>
      <c r="I77" s="108">
        <v>519.64941899999997</v>
      </c>
      <c r="J77" s="108">
        <f t="shared" si="14"/>
        <v>-519.64941899999997</v>
      </c>
      <c r="K77" s="108">
        <f t="shared" si="15"/>
        <v>519.64941899999997</v>
      </c>
      <c r="L77" s="109">
        <v>27591</v>
      </c>
      <c r="M77" s="109">
        <v>1659</v>
      </c>
      <c r="N77" s="109">
        <f t="shared" si="16"/>
        <v>25932</v>
      </c>
      <c r="O77" s="109">
        <v>1106</v>
      </c>
      <c r="P77" s="109">
        <v>0</v>
      </c>
      <c r="Q77" s="109">
        <f t="shared" si="17"/>
        <v>1106</v>
      </c>
    </row>
    <row r="78" spans="1:17" s="173" customFormat="1" x14ac:dyDescent="0.4">
      <c r="A78" s="242">
        <v>235</v>
      </c>
      <c r="B78" s="156">
        <v>74</v>
      </c>
      <c r="C78" s="71" t="s">
        <v>469</v>
      </c>
      <c r="D78" s="157">
        <v>194388.79115400001</v>
      </c>
      <c r="E78" s="157">
        <v>321674.60896099999</v>
      </c>
      <c r="F78" s="22">
        <f t="shared" si="12"/>
        <v>-127285.81780699998</v>
      </c>
      <c r="G78" s="22">
        <f t="shared" si="13"/>
        <v>516063.40011499997</v>
      </c>
      <c r="H78" s="22">
        <v>0</v>
      </c>
      <c r="I78" s="22">
        <v>1887.417046</v>
      </c>
      <c r="J78" s="22">
        <f t="shared" si="14"/>
        <v>-1887.417046</v>
      </c>
      <c r="K78" s="22">
        <f t="shared" si="15"/>
        <v>1887.417046</v>
      </c>
      <c r="L78" s="66">
        <v>6304955</v>
      </c>
      <c r="M78" s="66">
        <v>3394694</v>
      </c>
      <c r="N78" s="66">
        <f t="shared" si="16"/>
        <v>2910261</v>
      </c>
      <c r="O78" s="66">
        <v>223172</v>
      </c>
      <c r="P78" s="66">
        <v>228071</v>
      </c>
      <c r="Q78" s="66">
        <f t="shared" si="17"/>
        <v>-4899</v>
      </c>
    </row>
    <row r="79" spans="1:17" s="173" customFormat="1" x14ac:dyDescent="0.4">
      <c r="A79" s="242">
        <v>261</v>
      </c>
      <c r="B79" s="107">
        <v>75</v>
      </c>
      <c r="C79" s="107" t="s">
        <v>480</v>
      </c>
      <c r="D79" s="150">
        <v>37709.407019999999</v>
      </c>
      <c r="E79" s="150">
        <v>248880.757312</v>
      </c>
      <c r="F79" s="276">
        <f t="shared" si="12"/>
        <v>-211171.35029199999</v>
      </c>
      <c r="G79" s="108">
        <f t="shared" si="13"/>
        <v>286590.16433200001</v>
      </c>
      <c r="H79" s="108">
        <v>0</v>
      </c>
      <c r="I79" s="108">
        <v>1601.2279370000001</v>
      </c>
      <c r="J79" s="108">
        <f t="shared" si="14"/>
        <v>-1601.2279370000001</v>
      </c>
      <c r="K79" s="108">
        <f t="shared" si="15"/>
        <v>1601.2279370000001</v>
      </c>
      <c r="L79" s="109">
        <v>5556112</v>
      </c>
      <c r="M79" s="109">
        <v>3720714</v>
      </c>
      <c r="N79" s="109">
        <f t="shared" si="16"/>
        <v>1835398</v>
      </c>
      <c r="O79" s="109">
        <v>1864120</v>
      </c>
      <c r="P79" s="109">
        <v>365317</v>
      </c>
      <c r="Q79" s="109">
        <f t="shared" si="17"/>
        <v>1498803</v>
      </c>
    </row>
    <row r="80" spans="1:17" s="173" customFormat="1" x14ac:dyDescent="0.4">
      <c r="A80" s="242">
        <v>110</v>
      </c>
      <c r="B80" s="156">
        <v>76</v>
      </c>
      <c r="C80" s="71" t="s">
        <v>427</v>
      </c>
      <c r="D80" s="157">
        <v>276907.32260999997</v>
      </c>
      <c r="E80" s="157">
        <v>489863.06525400002</v>
      </c>
      <c r="F80" s="22">
        <f t="shared" si="12"/>
        <v>-212955.74264400004</v>
      </c>
      <c r="G80" s="22">
        <f t="shared" si="13"/>
        <v>766770.38786399993</v>
      </c>
      <c r="H80" s="22">
        <v>0</v>
      </c>
      <c r="I80" s="22">
        <v>117.19165</v>
      </c>
      <c r="J80" s="22">
        <f t="shared" si="14"/>
        <v>-117.19165</v>
      </c>
      <c r="K80" s="22">
        <f t="shared" si="15"/>
        <v>117.19165</v>
      </c>
      <c r="L80" s="66">
        <v>8137922</v>
      </c>
      <c r="M80" s="66">
        <v>4153814</v>
      </c>
      <c r="N80" s="66">
        <f t="shared" si="16"/>
        <v>3984108</v>
      </c>
      <c r="O80" s="66">
        <v>489189</v>
      </c>
      <c r="P80" s="66">
        <v>259732</v>
      </c>
      <c r="Q80" s="66">
        <f t="shared" si="17"/>
        <v>229457</v>
      </c>
    </row>
    <row r="81" spans="1:17" s="173" customFormat="1" x14ac:dyDescent="0.4">
      <c r="A81" s="242">
        <v>2</v>
      </c>
      <c r="B81" s="107">
        <v>77</v>
      </c>
      <c r="C81" s="107" t="s">
        <v>419</v>
      </c>
      <c r="D81" s="150">
        <v>446256.04804000002</v>
      </c>
      <c r="E81" s="150">
        <v>794031.47898300004</v>
      </c>
      <c r="F81" s="276">
        <f t="shared" si="12"/>
        <v>-347775.43094300001</v>
      </c>
      <c r="G81" s="108">
        <f t="shared" si="13"/>
        <v>1240287.5270230002</v>
      </c>
      <c r="H81" s="108">
        <v>0</v>
      </c>
      <c r="I81" s="108">
        <v>155.301939</v>
      </c>
      <c r="J81" s="108">
        <f t="shared" si="14"/>
        <v>-155.301939</v>
      </c>
      <c r="K81" s="108">
        <f t="shared" si="15"/>
        <v>155.301939</v>
      </c>
      <c r="L81" s="109">
        <v>6048019</v>
      </c>
      <c r="M81" s="109">
        <v>4285630</v>
      </c>
      <c r="N81" s="109">
        <f t="shared" si="16"/>
        <v>1762389</v>
      </c>
      <c r="O81" s="109">
        <v>590516</v>
      </c>
      <c r="P81" s="109">
        <v>206895</v>
      </c>
      <c r="Q81" s="109">
        <f t="shared" si="17"/>
        <v>383621</v>
      </c>
    </row>
    <row r="82" spans="1:17" s="173" customFormat="1" x14ac:dyDescent="0.4">
      <c r="A82" s="242">
        <v>246</v>
      </c>
      <c r="B82" s="156">
        <v>78</v>
      </c>
      <c r="C82" s="71" t="s">
        <v>472</v>
      </c>
      <c r="D82" s="157">
        <v>3946.3249700000001</v>
      </c>
      <c r="E82" s="157">
        <v>51982.461060000001</v>
      </c>
      <c r="F82" s="22">
        <f t="shared" si="12"/>
        <v>-48036.13609</v>
      </c>
      <c r="G82" s="22">
        <f t="shared" si="13"/>
        <v>55928.786030000003</v>
      </c>
      <c r="H82" s="22">
        <v>0</v>
      </c>
      <c r="I82" s="22">
        <v>6620.4863750000004</v>
      </c>
      <c r="J82" s="22">
        <f t="shared" si="14"/>
        <v>-6620.4863750000004</v>
      </c>
      <c r="K82" s="22">
        <f t="shared" si="15"/>
        <v>6620.4863750000004</v>
      </c>
      <c r="L82" s="66">
        <v>257104</v>
      </c>
      <c r="M82" s="66">
        <v>86305</v>
      </c>
      <c r="N82" s="66">
        <f t="shared" si="16"/>
        <v>170799</v>
      </c>
      <c r="O82" s="66">
        <v>36050</v>
      </c>
      <c r="P82" s="66">
        <v>16428</v>
      </c>
      <c r="Q82" s="66">
        <f t="shared" si="17"/>
        <v>19622</v>
      </c>
    </row>
    <row r="83" spans="1:17" s="173" customFormat="1" x14ac:dyDescent="0.4">
      <c r="A83" s="242">
        <v>106</v>
      </c>
      <c r="B83" s="107">
        <v>79</v>
      </c>
      <c r="C83" s="107" t="s">
        <v>426</v>
      </c>
      <c r="D83" s="150">
        <v>58995.479335000004</v>
      </c>
      <c r="E83" s="150">
        <v>98754.436258999995</v>
      </c>
      <c r="F83" s="276">
        <f t="shared" si="12"/>
        <v>-39758.956923999991</v>
      </c>
      <c r="G83" s="108">
        <f t="shared" si="13"/>
        <v>157749.91559399999</v>
      </c>
      <c r="H83" s="108">
        <v>0</v>
      </c>
      <c r="I83" s="108">
        <v>377.37821600000001</v>
      </c>
      <c r="J83" s="108">
        <f t="shared" si="14"/>
        <v>-377.37821600000001</v>
      </c>
      <c r="K83" s="108">
        <f t="shared" si="15"/>
        <v>377.37821600000001</v>
      </c>
      <c r="L83" s="109">
        <v>2929212</v>
      </c>
      <c r="M83" s="109">
        <v>0</v>
      </c>
      <c r="N83" s="109">
        <f t="shared" si="16"/>
        <v>2929212</v>
      </c>
      <c r="O83" s="109">
        <v>1199940</v>
      </c>
      <c r="P83" s="109">
        <v>0</v>
      </c>
      <c r="Q83" s="109">
        <f t="shared" si="17"/>
        <v>1199940</v>
      </c>
    </row>
    <row r="84" spans="1:17" s="173" customFormat="1" x14ac:dyDescent="0.4">
      <c r="A84" s="242">
        <v>154</v>
      </c>
      <c r="B84" s="156">
        <v>80</v>
      </c>
      <c r="C84" s="71" t="s">
        <v>443</v>
      </c>
      <c r="D84" s="157">
        <v>179149.33781299999</v>
      </c>
      <c r="E84" s="157">
        <v>690514.00618100003</v>
      </c>
      <c r="F84" s="22">
        <f t="shared" si="12"/>
        <v>-511364.66836800007</v>
      </c>
      <c r="G84" s="22">
        <f t="shared" si="13"/>
        <v>869663.343994</v>
      </c>
      <c r="H84" s="22">
        <v>0</v>
      </c>
      <c r="I84" s="22">
        <v>174.63572600000001</v>
      </c>
      <c r="J84" s="22">
        <f t="shared" si="14"/>
        <v>-174.63572600000001</v>
      </c>
      <c r="K84" s="22">
        <f t="shared" si="15"/>
        <v>174.63572600000001</v>
      </c>
      <c r="L84" s="66">
        <v>23232827</v>
      </c>
      <c r="M84" s="66">
        <v>13485647</v>
      </c>
      <c r="N84" s="66">
        <f t="shared" si="16"/>
        <v>9747180</v>
      </c>
      <c r="O84" s="66">
        <v>1847711</v>
      </c>
      <c r="P84" s="66">
        <v>1360875</v>
      </c>
      <c r="Q84" s="66">
        <f t="shared" si="17"/>
        <v>486836</v>
      </c>
    </row>
    <row r="85" spans="1:17" s="173" customFormat="1" x14ac:dyDescent="0.4">
      <c r="A85" s="242">
        <v>249</v>
      </c>
      <c r="B85" s="107">
        <v>81</v>
      </c>
      <c r="C85" s="107" t="s">
        <v>474</v>
      </c>
      <c r="D85" s="150">
        <v>103248.985755</v>
      </c>
      <c r="E85" s="150">
        <v>231920.31753999999</v>
      </c>
      <c r="F85" s="276">
        <f t="shared" si="12"/>
        <v>-128671.33178499999</v>
      </c>
      <c r="G85" s="108">
        <f t="shared" si="13"/>
        <v>335169.30329499999</v>
      </c>
      <c r="H85" s="108">
        <v>0</v>
      </c>
      <c r="I85" s="108">
        <v>29.411670000000001</v>
      </c>
      <c r="J85" s="108">
        <f t="shared" si="14"/>
        <v>-29.411670000000001</v>
      </c>
      <c r="K85" s="108">
        <f t="shared" si="15"/>
        <v>29.411670000000001</v>
      </c>
      <c r="L85" s="109">
        <v>3215336</v>
      </c>
      <c r="M85" s="109">
        <v>537724</v>
      </c>
      <c r="N85" s="109">
        <f t="shared" si="16"/>
        <v>2677612</v>
      </c>
      <c r="O85" s="109">
        <v>1574387</v>
      </c>
      <c r="P85" s="109">
        <v>137676</v>
      </c>
      <c r="Q85" s="109">
        <f t="shared" si="17"/>
        <v>1436711</v>
      </c>
    </row>
    <row r="86" spans="1:17" s="173" customFormat="1" x14ac:dyDescent="0.4">
      <c r="A86" s="242">
        <v>215</v>
      </c>
      <c r="B86" s="156">
        <v>82</v>
      </c>
      <c r="C86" s="71" t="s">
        <v>459</v>
      </c>
      <c r="D86" s="157">
        <v>15035.535443999999</v>
      </c>
      <c r="E86" s="157">
        <v>35209.890339999998</v>
      </c>
      <c r="F86" s="22">
        <f t="shared" si="12"/>
        <v>-20174.354895999997</v>
      </c>
      <c r="G86" s="22">
        <f t="shared" si="13"/>
        <v>50245.425783999999</v>
      </c>
      <c r="H86" s="22">
        <v>0</v>
      </c>
      <c r="I86" s="22">
        <v>88.978885000000005</v>
      </c>
      <c r="J86" s="22">
        <f t="shared" si="14"/>
        <v>-88.978885000000005</v>
      </c>
      <c r="K86" s="22">
        <f t="shared" si="15"/>
        <v>88.978885000000005</v>
      </c>
      <c r="L86" s="66">
        <v>306749</v>
      </c>
      <c r="M86" s="66">
        <v>155356</v>
      </c>
      <c r="N86" s="66">
        <f t="shared" si="16"/>
        <v>151393</v>
      </c>
      <c r="O86" s="66">
        <v>6143</v>
      </c>
      <c r="P86" s="66">
        <v>7033</v>
      </c>
      <c r="Q86" s="66">
        <f t="shared" si="17"/>
        <v>-890</v>
      </c>
    </row>
    <row r="87" spans="1:17" s="173" customFormat="1" x14ac:dyDescent="0.4">
      <c r="A87" s="242">
        <v>175</v>
      </c>
      <c r="B87" s="107">
        <v>83</v>
      </c>
      <c r="C87" s="107" t="s">
        <v>446</v>
      </c>
      <c r="D87" s="150">
        <v>805.638284</v>
      </c>
      <c r="E87" s="150">
        <v>33715.072833999999</v>
      </c>
      <c r="F87" s="276">
        <f t="shared" si="12"/>
        <v>-32909.434549999998</v>
      </c>
      <c r="G87" s="108">
        <f t="shared" si="13"/>
        <v>34520.711117999999</v>
      </c>
      <c r="H87" s="108">
        <v>0</v>
      </c>
      <c r="I87" s="108">
        <v>2.3112499999999998</v>
      </c>
      <c r="J87" s="108">
        <f t="shared" si="14"/>
        <v>-2.3112499999999998</v>
      </c>
      <c r="K87" s="108">
        <f t="shared" si="15"/>
        <v>2.3112499999999998</v>
      </c>
      <c r="L87" s="109">
        <v>0</v>
      </c>
      <c r="M87" s="109">
        <v>1204</v>
      </c>
      <c r="N87" s="109">
        <f t="shared" si="16"/>
        <v>-1204</v>
      </c>
      <c r="O87" s="109">
        <v>0</v>
      </c>
      <c r="P87" s="109">
        <v>0</v>
      </c>
      <c r="Q87" s="109">
        <f t="shared" si="17"/>
        <v>0</v>
      </c>
    </row>
    <row r="88" spans="1:17" s="173" customFormat="1" x14ac:dyDescent="0.4">
      <c r="A88" s="242">
        <v>150</v>
      </c>
      <c r="B88" s="156">
        <v>84</v>
      </c>
      <c r="C88" s="71" t="s">
        <v>442</v>
      </c>
      <c r="D88" s="157">
        <v>1996.8022920000001</v>
      </c>
      <c r="E88" s="157">
        <v>1021.804806</v>
      </c>
      <c r="F88" s="22">
        <f t="shared" si="12"/>
        <v>974.99748600000009</v>
      </c>
      <c r="G88" s="22">
        <f t="shared" si="13"/>
        <v>3018.607098</v>
      </c>
      <c r="H88" s="22">
        <v>0</v>
      </c>
      <c r="I88" s="22">
        <v>0</v>
      </c>
      <c r="J88" s="22">
        <f t="shared" si="14"/>
        <v>0</v>
      </c>
      <c r="K88" s="22">
        <f t="shared" si="15"/>
        <v>0</v>
      </c>
      <c r="L88" s="66">
        <v>0</v>
      </c>
      <c r="M88" s="66">
        <v>0</v>
      </c>
      <c r="N88" s="66">
        <v>0</v>
      </c>
      <c r="O88" s="66">
        <v>0</v>
      </c>
      <c r="P88" s="66">
        <v>0</v>
      </c>
      <c r="Q88" s="66">
        <v>0</v>
      </c>
    </row>
    <row r="89" spans="1:17" s="173" customFormat="1" x14ac:dyDescent="0.4">
      <c r="A89" s="242">
        <v>241</v>
      </c>
      <c r="B89" s="107">
        <v>85</v>
      </c>
      <c r="C89" s="107" t="s">
        <v>470</v>
      </c>
      <c r="D89" s="150">
        <v>0</v>
      </c>
      <c r="E89" s="150">
        <v>733722.34354200005</v>
      </c>
      <c r="F89" s="276">
        <f t="shared" si="12"/>
        <v>-733722.34354200005</v>
      </c>
      <c r="G89" s="108">
        <f t="shared" si="13"/>
        <v>733722.34354200005</v>
      </c>
      <c r="H89" s="108">
        <v>0</v>
      </c>
      <c r="I89" s="108">
        <v>0</v>
      </c>
      <c r="J89" s="108">
        <f t="shared" si="14"/>
        <v>0</v>
      </c>
      <c r="K89" s="108">
        <f t="shared" si="15"/>
        <v>0</v>
      </c>
      <c r="L89" s="109">
        <v>29295013</v>
      </c>
      <c r="M89" s="109">
        <v>4438135</v>
      </c>
      <c r="N89" s="109">
        <f>L89-M89</f>
        <v>24856878</v>
      </c>
      <c r="O89" s="109">
        <v>14972277</v>
      </c>
      <c r="P89" s="109">
        <v>3564428</v>
      </c>
      <c r="Q89" s="109">
        <f>O89-P89</f>
        <v>11407849</v>
      </c>
    </row>
    <row r="90" spans="1:17" ht="26.25" customHeight="1" x14ac:dyDescent="0.4">
      <c r="A90" s="243">
        <v>1</v>
      </c>
      <c r="B90" s="427" t="s">
        <v>23</v>
      </c>
      <c r="C90" s="427"/>
      <c r="D90" s="110">
        <f>SUM(D5:D89)</f>
        <v>288447531.7253691</v>
      </c>
      <c r="E90" s="110">
        <f t="shared" ref="E90:Q90" si="18">SUM(E5:E89)</f>
        <v>584667530.26735425</v>
      </c>
      <c r="F90" s="110">
        <f t="shared" si="18"/>
        <v>-296219998.54198503</v>
      </c>
      <c r="G90" s="110">
        <f t="shared" si="18"/>
        <v>873115061.99272275</v>
      </c>
      <c r="H90" s="110">
        <f t="shared" si="18"/>
        <v>44962121.63113898</v>
      </c>
      <c r="I90" s="110">
        <f t="shared" si="18"/>
        <v>14590162.167967994</v>
      </c>
      <c r="J90" s="110">
        <f t="shared" si="18"/>
        <v>30371959.463171013</v>
      </c>
      <c r="K90" s="110">
        <f t="shared" si="18"/>
        <v>59552283.799107008</v>
      </c>
      <c r="L90" s="110">
        <f t="shared" si="18"/>
        <v>3056645932.6880889</v>
      </c>
      <c r="M90" s="110">
        <f t="shared" si="18"/>
        <v>2192594672.52666</v>
      </c>
      <c r="N90" s="110">
        <f t="shared" si="18"/>
        <v>864051260.16142893</v>
      </c>
      <c r="O90" s="110">
        <f t="shared" si="18"/>
        <v>252921456.63812301</v>
      </c>
      <c r="P90" s="110">
        <f t="shared" si="18"/>
        <v>210741043.54728702</v>
      </c>
      <c r="Q90" s="110">
        <f t="shared" si="18"/>
        <v>42180413.090836003</v>
      </c>
    </row>
    <row r="91" spans="1:17" x14ac:dyDescent="0.4">
      <c r="A91" s="242">
        <v>17</v>
      </c>
      <c r="B91" s="107">
        <v>86</v>
      </c>
      <c r="C91" s="107" t="s">
        <v>492</v>
      </c>
      <c r="D91" s="150">
        <v>7284471.3536379999</v>
      </c>
      <c r="E91" s="150">
        <v>6343941.1586229997</v>
      </c>
      <c r="F91" s="276">
        <f t="shared" ref="F91:F110" si="19">D91-E91</f>
        <v>940530.19501500018</v>
      </c>
      <c r="G91" s="108">
        <f t="shared" ref="G91:G110" si="20">D91+E91</f>
        <v>13628412.512261</v>
      </c>
      <c r="H91" s="108">
        <v>542082.92133299995</v>
      </c>
      <c r="I91" s="108">
        <v>512610.44105800003</v>
      </c>
      <c r="J91" s="108">
        <f t="shared" ref="J91:J110" si="21">H91-I91</f>
        <v>29472.480274999922</v>
      </c>
      <c r="K91" s="108">
        <f t="shared" ref="K91:K110" si="22">H91+I91</f>
        <v>1054693.3623909999</v>
      </c>
      <c r="L91" s="109">
        <v>22661570</v>
      </c>
      <c r="M91" s="109">
        <v>22072888</v>
      </c>
      <c r="N91" s="109">
        <f t="shared" ref="N91:N110" si="23">L91-M91</f>
        <v>588682</v>
      </c>
      <c r="O91" s="109">
        <v>235940</v>
      </c>
      <c r="P91" s="109">
        <v>2897899</v>
      </c>
      <c r="Q91" s="109">
        <f t="shared" ref="Q91:Q110" si="24">O91-P91</f>
        <v>-2661959</v>
      </c>
    </row>
    <row r="92" spans="1:17" x14ac:dyDescent="0.4">
      <c r="A92" s="242">
        <v>10</v>
      </c>
      <c r="B92" s="156">
        <v>87</v>
      </c>
      <c r="C92" s="71" t="s">
        <v>489</v>
      </c>
      <c r="D92" s="157">
        <v>1573691.8980660001</v>
      </c>
      <c r="E92" s="157">
        <v>2503196.247004</v>
      </c>
      <c r="F92" s="22">
        <f t="shared" si="19"/>
        <v>-929504.34893799992</v>
      </c>
      <c r="G92" s="22">
        <f t="shared" si="20"/>
        <v>4076888.1450700001</v>
      </c>
      <c r="H92" s="22">
        <v>281772.284827</v>
      </c>
      <c r="I92" s="22">
        <v>51405.726412999997</v>
      </c>
      <c r="J92" s="22">
        <f t="shared" si="21"/>
        <v>230366.558414</v>
      </c>
      <c r="K92" s="22">
        <f t="shared" si="22"/>
        <v>333178.01124000002</v>
      </c>
      <c r="L92" s="66">
        <v>2336928</v>
      </c>
      <c r="M92" s="66">
        <v>2552008</v>
      </c>
      <c r="N92" s="66">
        <f t="shared" si="23"/>
        <v>-215080</v>
      </c>
      <c r="O92" s="66">
        <v>283043</v>
      </c>
      <c r="P92" s="66">
        <v>639982</v>
      </c>
      <c r="Q92" s="66">
        <f t="shared" si="24"/>
        <v>-356939</v>
      </c>
    </row>
    <row r="93" spans="1:17" x14ac:dyDescent="0.4">
      <c r="A93" s="242">
        <v>151</v>
      </c>
      <c r="B93" s="107">
        <v>88</v>
      </c>
      <c r="C93" s="107" t="s">
        <v>500</v>
      </c>
      <c r="D93" s="150">
        <v>749177.69290799997</v>
      </c>
      <c r="E93" s="150">
        <v>1098287.5986220001</v>
      </c>
      <c r="F93" s="276">
        <f t="shared" si="19"/>
        <v>-349109.90571400011</v>
      </c>
      <c r="G93" s="108">
        <f t="shared" si="20"/>
        <v>1847465.29153</v>
      </c>
      <c r="H93" s="108">
        <v>128852.773224</v>
      </c>
      <c r="I93" s="108">
        <v>65113.237229999999</v>
      </c>
      <c r="J93" s="108">
        <f t="shared" si="21"/>
        <v>63739.535994000005</v>
      </c>
      <c r="K93" s="108">
        <f t="shared" si="22"/>
        <v>193966.010454</v>
      </c>
      <c r="L93" s="109">
        <v>470120</v>
      </c>
      <c r="M93" s="109">
        <v>0</v>
      </c>
      <c r="N93" s="109">
        <f t="shared" si="23"/>
        <v>470120</v>
      </c>
      <c r="O93" s="109">
        <v>0</v>
      </c>
      <c r="P93" s="109">
        <v>0</v>
      </c>
      <c r="Q93" s="109">
        <f t="shared" si="24"/>
        <v>0</v>
      </c>
    </row>
    <row r="94" spans="1:17" x14ac:dyDescent="0.4">
      <c r="A94" s="242">
        <v>213</v>
      </c>
      <c r="B94" s="156">
        <v>89</v>
      </c>
      <c r="C94" s="71" t="s">
        <v>507</v>
      </c>
      <c r="D94" s="157">
        <v>1273937.472291</v>
      </c>
      <c r="E94" s="157">
        <v>1834072.298159</v>
      </c>
      <c r="F94" s="22">
        <f t="shared" si="19"/>
        <v>-560134.82586800004</v>
      </c>
      <c r="G94" s="22">
        <f t="shared" si="20"/>
        <v>3108009.7704499997</v>
      </c>
      <c r="H94" s="22">
        <v>107980.210225</v>
      </c>
      <c r="I94" s="22">
        <v>177445.28693</v>
      </c>
      <c r="J94" s="22">
        <f t="shared" si="21"/>
        <v>-69465.076704999999</v>
      </c>
      <c r="K94" s="22">
        <f t="shared" si="22"/>
        <v>285425.49715499999</v>
      </c>
      <c r="L94" s="66">
        <v>0</v>
      </c>
      <c r="M94" s="66">
        <v>0</v>
      </c>
      <c r="N94" s="66">
        <f t="shared" si="23"/>
        <v>0</v>
      </c>
      <c r="O94" s="66">
        <v>0</v>
      </c>
      <c r="P94" s="66">
        <v>0</v>
      </c>
      <c r="Q94" s="66">
        <f t="shared" si="24"/>
        <v>0</v>
      </c>
    </row>
    <row r="95" spans="1:17" x14ac:dyDescent="0.4">
      <c r="A95" s="242">
        <v>128</v>
      </c>
      <c r="B95" s="107">
        <v>90</v>
      </c>
      <c r="C95" s="107" t="s">
        <v>496</v>
      </c>
      <c r="D95" s="150">
        <v>2179449.2215630002</v>
      </c>
      <c r="E95" s="150">
        <v>1517134.078953</v>
      </c>
      <c r="F95" s="276">
        <f t="shared" si="19"/>
        <v>662315.14261000021</v>
      </c>
      <c r="G95" s="108">
        <f t="shared" si="20"/>
        <v>3696583.300516</v>
      </c>
      <c r="H95" s="108">
        <v>82218.936996999997</v>
      </c>
      <c r="I95" s="108">
        <v>34260.434375999997</v>
      </c>
      <c r="J95" s="108">
        <f t="shared" si="21"/>
        <v>47958.502621</v>
      </c>
      <c r="K95" s="108">
        <f t="shared" si="22"/>
        <v>116479.371373</v>
      </c>
      <c r="L95" s="109">
        <v>3648121</v>
      </c>
      <c r="M95" s="109">
        <v>2045701</v>
      </c>
      <c r="N95" s="109">
        <f t="shared" si="23"/>
        <v>1602420</v>
      </c>
      <c r="O95" s="109">
        <v>50112</v>
      </c>
      <c r="P95" s="109">
        <v>237530</v>
      </c>
      <c r="Q95" s="109">
        <f t="shared" si="24"/>
        <v>-187418</v>
      </c>
    </row>
    <row r="96" spans="1:17" x14ac:dyDescent="0.4">
      <c r="A96" s="242">
        <v>65</v>
      </c>
      <c r="B96" s="156">
        <v>91</v>
      </c>
      <c r="C96" s="71" t="s">
        <v>30</v>
      </c>
      <c r="D96" s="157">
        <v>481855.52182000002</v>
      </c>
      <c r="E96" s="157">
        <v>688606.89258400002</v>
      </c>
      <c r="F96" s="22">
        <f t="shared" si="19"/>
        <v>-206751.37076399999</v>
      </c>
      <c r="G96" s="22">
        <f t="shared" si="20"/>
        <v>1170462.4144040002</v>
      </c>
      <c r="H96" s="22">
        <v>38359.982265999999</v>
      </c>
      <c r="I96" s="22">
        <v>69048.643131000004</v>
      </c>
      <c r="J96" s="22">
        <f t="shared" si="21"/>
        <v>-30688.660865000005</v>
      </c>
      <c r="K96" s="22">
        <f t="shared" si="22"/>
        <v>107408.625397</v>
      </c>
      <c r="L96" s="66">
        <v>335202</v>
      </c>
      <c r="M96" s="66">
        <v>341918</v>
      </c>
      <c r="N96" s="66">
        <f t="shared" si="23"/>
        <v>-6716</v>
      </c>
      <c r="O96" s="66">
        <v>949</v>
      </c>
      <c r="P96" s="66">
        <v>17091</v>
      </c>
      <c r="Q96" s="66">
        <f t="shared" si="24"/>
        <v>-16142</v>
      </c>
    </row>
    <row r="97" spans="1:17" x14ac:dyDescent="0.4">
      <c r="A97" s="242">
        <v>135</v>
      </c>
      <c r="B97" s="107">
        <v>92</v>
      </c>
      <c r="C97" s="107" t="s">
        <v>497</v>
      </c>
      <c r="D97" s="150">
        <v>390689.54290599999</v>
      </c>
      <c r="E97" s="150">
        <v>733201.75916200003</v>
      </c>
      <c r="F97" s="276">
        <f t="shared" si="19"/>
        <v>-342512.21625600004</v>
      </c>
      <c r="G97" s="108">
        <f t="shared" si="20"/>
        <v>1123891.302068</v>
      </c>
      <c r="H97" s="108">
        <v>33498.395143000002</v>
      </c>
      <c r="I97" s="108">
        <v>51210.854835999999</v>
      </c>
      <c r="J97" s="108">
        <f t="shared" si="21"/>
        <v>-17712.459692999997</v>
      </c>
      <c r="K97" s="108">
        <f t="shared" si="22"/>
        <v>84709.249979</v>
      </c>
      <c r="L97" s="109">
        <v>990356</v>
      </c>
      <c r="M97" s="109">
        <v>1150389</v>
      </c>
      <c r="N97" s="109">
        <f t="shared" si="23"/>
        <v>-160033</v>
      </c>
      <c r="O97" s="109">
        <v>10499</v>
      </c>
      <c r="P97" s="109">
        <v>47454</v>
      </c>
      <c r="Q97" s="109">
        <f t="shared" si="24"/>
        <v>-36955</v>
      </c>
    </row>
    <row r="98" spans="1:17" x14ac:dyDescent="0.4">
      <c r="A98" s="242">
        <v>101</v>
      </c>
      <c r="B98" s="156">
        <v>93</v>
      </c>
      <c r="C98" s="71" t="s">
        <v>493</v>
      </c>
      <c r="D98" s="157">
        <v>1203526.9783350001</v>
      </c>
      <c r="E98" s="157">
        <v>1414421.4053179999</v>
      </c>
      <c r="F98" s="22">
        <f t="shared" si="19"/>
        <v>-210894.42698299978</v>
      </c>
      <c r="G98" s="22">
        <f t="shared" si="20"/>
        <v>2617948.383653</v>
      </c>
      <c r="H98" s="22">
        <v>14741.267113</v>
      </c>
      <c r="I98" s="22">
        <v>192703.21429900001</v>
      </c>
      <c r="J98" s="22">
        <f t="shared" si="21"/>
        <v>-177961.947186</v>
      </c>
      <c r="K98" s="22">
        <f t="shared" si="22"/>
        <v>207444.48141200002</v>
      </c>
      <c r="L98" s="66">
        <v>713686</v>
      </c>
      <c r="M98" s="66">
        <v>619020</v>
      </c>
      <c r="N98" s="66">
        <f t="shared" si="23"/>
        <v>94666</v>
      </c>
      <c r="O98" s="66">
        <v>5354</v>
      </c>
      <c r="P98" s="66">
        <v>59028</v>
      </c>
      <c r="Q98" s="66">
        <f t="shared" si="24"/>
        <v>-53674</v>
      </c>
    </row>
    <row r="99" spans="1:17" x14ac:dyDescent="0.4">
      <c r="A99" s="242">
        <v>32</v>
      </c>
      <c r="B99" s="107">
        <v>94</v>
      </c>
      <c r="C99" s="107" t="s">
        <v>490</v>
      </c>
      <c r="D99" s="150">
        <v>646702.20454199996</v>
      </c>
      <c r="E99" s="150">
        <v>713236.27162100002</v>
      </c>
      <c r="F99" s="276">
        <f t="shared" si="19"/>
        <v>-66534.067079000059</v>
      </c>
      <c r="G99" s="108">
        <f t="shared" si="20"/>
        <v>1359938.4761629999</v>
      </c>
      <c r="H99" s="108">
        <v>11431.930765999999</v>
      </c>
      <c r="I99" s="108">
        <v>9351.2422750000005</v>
      </c>
      <c r="J99" s="108">
        <f t="shared" si="21"/>
        <v>2080.688490999999</v>
      </c>
      <c r="K99" s="108">
        <f t="shared" si="22"/>
        <v>20783.173041000002</v>
      </c>
      <c r="L99" s="109">
        <v>70339</v>
      </c>
      <c r="M99" s="109">
        <v>46998</v>
      </c>
      <c r="N99" s="109">
        <f t="shared" si="23"/>
        <v>23341</v>
      </c>
      <c r="O99" s="109">
        <v>590</v>
      </c>
      <c r="P99" s="109">
        <v>3385</v>
      </c>
      <c r="Q99" s="109">
        <f t="shared" si="24"/>
        <v>-2795</v>
      </c>
    </row>
    <row r="100" spans="1:17" x14ac:dyDescent="0.4">
      <c r="A100" s="242">
        <v>180</v>
      </c>
      <c r="B100" s="156">
        <v>95</v>
      </c>
      <c r="C100" s="71" t="s">
        <v>504</v>
      </c>
      <c r="D100" s="157">
        <v>306127.63606799999</v>
      </c>
      <c r="E100" s="157">
        <v>458128.68207899999</v>
      </c>
      <c r="F100" s="22">
        <f t="shared" si="19"/>
        <v>-152001.046011</v>
      </c>
      <c r="G100" s="22">
        <f t="shared" si="20"/>
        <v>764256.31814699993</v>
      </c>
      <c r="H100" s="22">
        <v>8811.0606360000002</v>
      </c>
      <c r="I100" s="22">
        <v>5391.4801500000003</v>
      </c>
      <c r="J100" s="22">
        <f t="shared" si="21"/>
        <v>3419.5804859999998</v>
      </c>
      <c r="K100" s="22">
        <f t="shared" si="22"/>
        <v>14202.540786000001</v>
      </c>
      <c r="L100" s="66">
        <v>308277</v>
      </c>
      <c r="M100" s="66">
        <v>387181</v>
      </c>
      <c r="N100" s="66">
        <f t="shared" si="23"/>
        <v>-78904</v>
      </c>
      <c r="O100" s="66">
        <v>19904</v>
      </c>
      <c r="P100" s="66">
        <v>31126</v>
      </c>
      <c r="Q100" s="66">
        <f t="shared" si="24"/>
        <v>-11222</v>
      </c>
    </row>
    <row r="101" spans="1:17" x14ac:dyDescent="0.4">
      <c r="A101" s="242">
        <v>291</v>
      </c>
      <c r="B101" s="107">
        <v>96</v>
      </c>
      <c r="C101" s="107" t="s">
        <v>607</v>
      </c>
      <c r="D101" s="150">
        <v>57443.215264999999</v>
      </c>
      <c r="E101" s="150">
        <v>49793.553501000002</v>
      </c>
      <c r="F101" s="276">
        <f t="shared" si="19"/>
        <v>7649.6617639999968</v>
      </c>
      <c r="G101" s="108">
        <f t="shared" si="20"/>
        <v>107236.76876599999</v>
      </c>
      <c r="H101" s="108">
        <v>4758.639709</v>
      </c>
      <c r="I101" s="108">
        <v>2091.5063789999999</v>
      </c>
      <c r="J101" s="108">
        <f t="shared" si="21"/>
        <v>2667.1333300000001</v>
      </c>
      <c r="K101" s="108">
        <f t="shared" si="22"/>
        <v>6850.1460879999995</v>
      </c>
      <c r="L101" s="109">
        <v>33965</v>
      </c>
      <c r="M101" s="109">
        <v>218</v>
      </c>
      <c r="N101" s="109">
        <f t="shared" si="23"/>
        <v>33747</v>
      </c>
      <c r="O101" s="109">
        <v>0</v>
      </c>
      <c r="P101" s="109">
        <v>0</v>
      </c>
      <c r="Q101" s="109">
        <f t="shared" si="24"/>
        <v>0</v>
      </c>
    </row>
    <row r="102" spans="1:17" x14ac:dyDescent="0.4">
      <c r="A102" s="242">
        <v>37</v>
      </c>
      <c r="B102" s="156">
        <v>97</v>
      </c>
      <c r="C102" s="71" t="s">
        <v>491</v>
      </c>
      <c r="D102" s="157">
        <v>123971.107611</v>
      </c>
      <c r="E102" s="157">
        <v>131107.465505</v>
      </c>
      <c r="F102" s="22">
        <f t="shared" si="19"/>
        <v>-7136.3578940000007</v>
      </c>
      <c r="G102" s="22">
        <f t="shared" si="20"/>
        <v>255078.57311599999</v>
      </c>
      <c r="H102" s="22">
        <v>4741.2455540000001</v>
      </c>
      <c r="I102" s="22">
        <v>59087.697884000001</v>
      </c>
      <c r="J102" s="22">
        <f t="shared" si="21"/>
        <v>-54346.45233</v>
      </c>
      <c r="K102" s="22">
        <f t="shared" si="22"/>
        <v>63828.943438000002</v>
      </c>
      <c r="L102" s="66">
        <v>101040</v>
      </c>
      <c r="M102" s="66">
        <v>22158</v>
      </c>
      <c r="N102" s="66">
        <f t="shared" si="23"/>
        <v>78882</v>
      </c>
      <c r="O102" s="66">
        <v>0</v>
      </c>
      <c r="P102" s="66">
        <v>114</v>
      </c>
      <c r="Q102" s="66">
        <f t="shared" si="24"/>
        <v>-114</v>
      </c>
    </row>
    <row r="103" spans="1:17" x14ac:dyDescent="0.4">
      <c r="A103" s="242">
        <v>111</v>
      </c>
      <c r="B103" s="107">
        <v>98</v>
      </c>
      <c r="C103" s="107" t="s">
        <v>494</v>
      </c>
      <c r="D103" s="150">
        <v>71308.229309000002</v>
      </c>
      <c r="E103" s="150">
        <v>136801.30334099999</v>
      </c>
      <c r="F103" s="276">
        <f t="shared" si="19"/>
        <v>-65493.07403199999</v>
      </c>
      <c r="G103" s="108">
        <f t="shared" si="20"/>
        <v>208109.53265000001</v>
      </c>
      <c r="H103" s="108">
        <v>4449.4335250000004</v>
      </c>
      <c r="I103" s="108">
        <v>5887.9616850000002</v>
      </c>
      <c r="J103" s="108">
        <f t="shared" si="21"/>
        <v>-1438.5281599999998</v>
      </c>
      <c r="K103" s="108">
        <f t="shared" si="22"/>
        <v>10337.395210000001</v>
      </c>
      <c r="L103" s="109">
        <v>400</v>
      </c>
      <c r="M103" s="109">
        <v>728</v>
      </c>
      <c r="N103" s="109">
        <f t="shared" si="23"/>
        <v>-328</v>
      </c>
      <c r="O103" s="109">
        <v>0</v>
      </c>
      <c r="P103" s="109">
        <v>0</v>
      </c>
      <c r="Q103" s="109">
        <f t="shared" si="24"/>
        <v>0</v>
      </c>
    </row>
    <row r="104" spans="1:17" x14ac:dyDescent="0.4">
      <c r="A104" s="242">
        <v>165</v>
      </c>
      <c r="B104" s="156">
        <v>99</v>
      </c>
      <c r="C104" s="71" t="s">
        <v>505</v>
      </c>
      <c r="D104" s="157">
        <v>859311.02441099996</v>
      </c>
      <c r="E104" s="157">
        <v>901941.72788000002</v>
      </c>
      <c r="F104" s="22">
        <f t="shared" si="19"/>
        <v>-42630.703469000058</v>
      </c>
      <c r="G104" s="22">
        <f t="shared" si="20"/>
        <v>1761252.752291</v>
      </c>
      <c r="H104" s="22">
        <v>2352.1807829999998</v>
      </c>
      <c r="I104" s="22">
        <v>0</v>
      </c>
      <c r="J104" s="22">
        <f t="shared" si="21"/>
        <v>2352.1807829999998</v>
      </c>
      <c r="K104" s="22">
        <f t="shared" si="22"/>
        <v>2352.1807829999998</v>
      </c>
      <c r="L104" s="66">
        <v>460104</v>
      </c>
      <c r="M104" s="66">
        <v>471133</v>
      </c>
      <c r="N104" s="66">
        <f t="shared" si="23"/>
        <v>-11029</v>
      </c>
      <c r="O104" s="66">
        <v>2315</v>
      </c>
      <c r="P104" s="66">
        <v>45753</v>
      </c>
      <c r="Q104" s="66">
        <f t="shared" si="24"/>
        <v>-43438</v>
      </c>
    </row>
    <row r="105" spans="1:17" x14ac:dyDescent="0.4">
      <c r="A105" s="242">
        <v>204</v>
      </c>
      <c r="B105" s="107">
        <v>100</v>
      </c>
      <c r="C105" s="107" t="s">
        <v>506</v>
      </c>
      <c r="D105" s="150">
        <v>2862134.3242589999</v>
      </c>
      <c r="E105" s="150">
        <v>3693897.850205</v>
      </c>
      <c r="F105" s="276">
        <f t="shared" si="19"/>
        <v>-831763.52594600013</v>
      </c>
      <c r="G105" s="108">
        <f t="shared" si="20"/>
        <v>6556032.1744640004</v>
      </c>
      <c r="H105" s="108">
        <v>761.49856199999999</v>
      </c>
      <c r="I105" s="108">
        <v>172410.64600199999</v>
      </c>
      <c r="J105" s="108">
        <f t="shared" si="21"/>
        <v>-171649.14744</v>
      </c>
      <c r="K105" s="108">
        <f t="shared" si="22"/>
        <v>173172.14456399999</v>
      </c>
      <c r="L105" s="109">
        <v>2489895</v>
      </c>
      <c r="M105" s="109">
        <v>1399839</v>
      </c>
      <c r="N105" s="109">
        <f t="shared" si="23"/>
        <v>1090056</v>
      </c>
      <c r="O105" s="109">
        <v>57094</v>
      </c>
      <c r="P105" s="109">
        <v>285006</v>
      </c>
      <c r="Q105" s="109">
        <f t="shared" si="24"/>
        <v>-227912</v>
      </c>
    </row>
    <row r="106" spans="1:17" x14ac:dyDescent="0.4">
      <c r="A106" s="242">
        <v>143</v>
      </c>
      <c r="B106" s="156">
        <v>101</v>
      </c>
      <c r="C106" s="71" t="s">
        <v>498</v>
      </c>
      <c r="D106" s="157">
        <v>3678033.6208009999</v>
      </c>
      <c r="E106" s="157">
        <v>2677141.9235939998</v>
      </c>
      <c r="F106" s="22">
        <f t="shared" si="19"/>
        <v>1000891.6972070001</v>
      </c>
      <c r="G106" s="22">
        <f t="shared" si="20"/>
        <v>6355175.5443949997</v>
      </c>
      <c r="H106" s="22">
        <v>0</v>
      </c>
      <c r="I106" s="22">
        <v>50550.414773999997</v>
      </c>
      <c r="J106" s="22">
        <f t="shared" si="21"/>
        <v>-50550.414773999997</v>
      </c>
      <c r="K106" s="22">
        <f t="shared" si="22"/>
        <v>50550.414773999997</v>
      </c>
      <c r="L106" s="66">
        <v>2565135</v>
      </c>
      <c r="M106" s="66">
        <v>506556</v>
      </c>
      <c r="N106" s="66">
        <f t="shared" si="23"/>
        <v>2058579</v>
      </c>
      <c r="O106" s="66">
        <v>0</v>
      </c>
      <c r="P106" s="66">
        <v>20509</v>
      </c>
      <c r="Q106" s="66">
        <f t="shared" si="24"/>
        <v>-20509</v>
      </c>
    </row>
    <row r="107" spans="1:17" x14ac:dyDescent="0.4">
      <c r="A107" s="242">
        <v>145</v>
      </c>
      <c r="B107" s="107">
        <v>102</v>
      </c>
      <c r="C107" s="107" t="s">
        <v>499</v>
      </c>
      <c r="D107" s="150">
        <v>1985571.1709690001</v>
      </c>
      <c r="E107" s="150">
        <v>2276222.989885</v>
      </c>
      <c r="F107" s="276">
        <f t="shared" si="19"/>
        <v>-290651.81891599996</v>
      </c>
      <c r="G107" s="108">
        <f t="shared" si="20"/>
        <v>4261794.1608540006</v>
      </c>
      <c r="H107" s="108">
        <v>0</v>
      </c>
      <c r="I107" s="108">
        <v>190032.88649</v>
      </c>
      <c r="J107" s="108">
        <f t="shared" si="21"/>
        <v>-190032.88649</v>
      </c>
      <c r="K107" s="108">
        <f t="shared" si="22"/>
        <v>190032.88649</v>
      </c>
      <c r="L107" s="109">
        <v>5584661</v>
      </c>
      <c r="M107" s="109">
        <v>5183577</v>
      </c>
      <c r="N107" s="109">
        <f t="shared" si="23"/>
        <v>401084</v>
      </c>
      <c r="O107" s="109">
        <v>172761</v>
      </c>
      <c r="P107" s="109">
        <v>422217</v>
      </c>
      <c r="Q107" s="109">
        <f t="shared" si="24"/>
        <v>-249456</v>
      </c>
    </row>
    <row r="108" spans="1:17" x14ac:dyDescent="0.4">
      <c r="A108" s="242">
        <v>166</v>
      </c>
      <c r="B108" s="156">
        <v>103</v>
      </c>
      <c r="C108" s="71" t="s">
        <v>502</v>
      </c>
      <c r="D108" s="157">
        <v>87478.942276999995</v>
      </c>
      <c r="E108" s="157">
        <v>118987.11778</v>
      </c>
      <c r="F108" s="22">
        <f t="shared" si="19"/>
        <v>-31508.175503000006</v>
      </c>
      <c r="G108" s="22">
        <f t="shared" si="20"/>
        <v>206466.060057</v>
      </c>
      <c r="H108" s="22">
        <v>0</v>
      </c>
      <c r="I108" s="22">
        <v>0</v>
      </c>
      <c r="J108" s="22">
        <f t="shared" si="21"/>
        <v>0</v>
      </c>
      <c r="K108" s="22">
        <f t="shared" si="22"/>
        <v>0</v>
      </c>
      <c r="L108" s="66">
        <v>71338</v>
      </c>
      <c r="M108" s="66">
        <v>22450</v>
      </c>
      <c r="N108" s="66">
        <f t="shared" si="23"/>
        <v>48888</v>
      </c>
      <c r="O108" s="66">
        <v>493</v>
      </c>
      <c r="P108" s="66">
        <v>1640</v>
      </c>
      <c r="Q108" s="66">
        <f t="shared" si="24"/>
        <v>-1147</v>
      </c>
    </row>
    <row r="109" spans="1:17" x14ac:dyDescent="0.4">
      <c r="A109" s="242">
        <v>179</v>
      </c>
      <c r="B109" s="107">
        <v>104</v>
      </c>
      <c r="C109" s="107" t="s">
        <v>503</v>
      </c>
      <c r="D109" s="150">
        <v>98831.792096000005</v>
      </c>
      <c r="E109" s="150">
        <v>429942.09029000002</v>
      </c>
      <c r="F109" s="276">
        <f t="shared" si="19"/>
        <v>-331110.29819400003</v>
      </c>
      <c r="G109" s="108">
        <f t="shared" si="20"/>
        <v>528773.88238600001</v>
      </c>
      <c r="H109" s="108">
        <v>0</v>
      </c>
      <c r="I109" s="108">
        <v>0</v>
      </c>
      <c r="J109" s="108">
        <f t="shared" si="21"/>
        <v>0</v>
      </c>
      <c r="K109" s="108">
        <f t="shared" si="22"/>
        <v>0</v>
      </c>
      <c r="L109" s="109">
        <v>666</v>
      </c>
      <c r="M109" s="109">
        <v>627</v>
      </c>
      <c r="N109" s="109">
        <f t="shared" si="23"/>
        <v>39</v>
      </c>
      <c r="O109" s="109">
        <v>0</v>
      </c>
      <c r="P109" s="109">
        <v>0</v>
      </c>
      <c r="Q109" s="109">
        <f t="shared" si="24"/>
        <v>0</v>
      </c>
    </row>
    <row r="110" spans="1:17" x14ac:dyDescent="0.4">
      <c r="A110" s="242">
        <v>153</v>
      </c>
      <c r="B110" s="156">
        <v>105</v>
      </c>
      <c r="C110" s="71" t="s">
        <v>501</v>
      </c>
      <c r="D110" s="157">
        <v>80290.085170000006</v>
      </c>
      <c r="E110" s="157">
        <v>309103.17416300002</v>
      </c>
      <c r="F110" s="22">
        <f t="shared" si="19"/>
        <v>-228813.08899300001</v>
      </c>
      <c r="G110" s="22">
        <f t="shared" si="20"/>
        <v>389393.25933300005</v>
      </c>
      <c r="H110" s="22">
        <v>0</v>
      </c>
      <c r="I110" s="22">
        <v>0</v>
      </c>
      <c r="J110" s="22">
        <f t="shared" si="21"/>
        <v>0</v>
      </c>
      <c r="K110" s="22">
        <f t="shared" si="22"/>
        <v>0</v>
      </c>
      <c r="L110" s="66">
        <v>2122</v>
      </c>
      <c r="M110" s="66">
        <v>198103</v>
      </c>
      <c r="N110" s="66">
        <f t="shared" si="23"/>
        <v>-195981</v>
      </c>
      <c r="O110" s="66">
        <v>2122</v>
      </c>
      <c r="P110" s="66">
        <v>573</v>
      </c>
      <c r="Q110" s="66">
        <f t="shared" si="24"/>
        <v>1549</v>
      </c>
    </row>
    <row r="111" spans="1:17" x14ac:dyDescent="0.4">
      <c r="A111" s="242">
        <v>112</v>
      </c>
      <c r="B111" s="107">
        <v>106</v>
      </c>
      <c r="C111" s="107" t="s">
        <v>495</v>
      </c>
      <c r="D111" s="150">
        <v>0</v>
      </c>
      <c r="E111" s="150">
        <v>0</v>
      </c>
      <c r="F111" s="276">
        <v>0</v>
      </c>
      <c r="G111" s="108">
        <v>0</v>
      </c>
      <c r="H111" s="108">
        <v>0</v>
      </c>
      <c r="I111" s="108">
        <v>0</v>
      </c>
      <c r="J111" s="108">
        <v>0</v>
      </c>
      <c r="K111" s="108">
        <v>0</v>
      </c>
      <c r="L111" s="109">
        <v>0</v>
      </c>
      <c r="M111" s="109">
        <v>0</v>
      </c>
      <c r="N111" s="109">
        <v>0</v>
      </c>
      <c r="O111" s="109">
        <v>0</v>
      </c>
      <c r="P111" s="109">
        <v>0</v>
      </c>
      <c r="Q111" s="109">
        <v>0</v>
      </c>
    </row>
    <row r="112" spans="1:17" ht="17.25" x14ac:dyDescent="0.4">
      <c r="A112" s="243">
        <v>1</v>
      </c>
      <c r="B112" s="428" t="s">
        <v>26</v>
      </c>
      <c r="C112" s="428"/>
      <c r="D112" s="110">
        <f t="shared" ref="D112:Q112" si="25">SUM(D91:D111)</f>
        <v>25994003.034305003</v>
      </c>
      <c r="E112" s="110">
        <f t="shared" si="25"/>
        <v>28029165.588268995</v>
      </c>
      <c r="F112" s="110">
        <f t="shared" si="25"/>
        <v>-2035162.5539639997</v>
      </c>
      <c r="G112" s="110">
        <f t="shared" si="25"/>
        <v>54023168.622574002</v>
      </c>
      <c r="H112" s="110">
        <f t="shared" si="25"/>
        <v>1266812.7606629997</v>
      </c>
      <c r="I112" s="110">
        <f t="shared" si="25"/>
        <v>1648601.6739119997</v>
      </c>
      <c r="J112" s="110">
        <f t="shared" si="25"/>
        <v>-381788.91324900009</v>
      </c>
      <c r="K112" s="110">
        <f t="shared" si="25"/>
        <v>2915414.4345750003</v>
      </c>
      <c r="L112" s="110">
        <f t="shared" si="25"/>
        <v>42843925</v>
      </c>
      <c r="M112" s="110">
        <f t="shared" si="25"/>
        <v>37021492</v>
      </c>
      <c r="N112" s="110">
        <f t="shared" si="25"/>
        <v>5822433</v>
      </c>
      <c r="O112" s="110">
        <f t="shared" si="25"/>
        <v>841176</v>
      </c>
      <c r="P112" s="110">
        <f t="shared" si="25"/>
        <v>4709307</v>
      </c>
      <c r="Q112" s="110">
        <f t="shared" si="25"/>
        <v>-3868131</v>
      </c>
    </row>
    <row r="113" spans="1:17" x14ac:dyDescent="0.4">
      <c r="A113" s="242">
        <v>21</v>
      </c>
      <c r="B113" s="107">
        <v>107</v>
      </c>
      <c r="C113" s="107" t="s">
        <v>516</v>
      </c>
      <c r="D113" s="150">
        <v>34910956.256081998</v>
      </c>
      <c r="E113" s="150">
        <v>33319910.989813998</v>
      </c>
      <c r="F113" s="276">
        <f t="shared" ref="F113:F144" si="26">D113-E113</f>
        <v>1591045.266268</v>
      </c>
      <c r="G113" s="108">
        <f t="shared" ref="G113:G144" si="27">D113+E113</f>
        <v>68230867.245895997</v>
      </c>
      <c r="H113" s="108">
        <v>6598989.6446110001</v>
      </c>
      <c r="I113" s="108">
        <v>3342554.3206560002</v>
      </c>
      <c r="J113" s="108">
        <f t="shared" ref="J113:J144" si="28">H113-I113</f>
        <v>3256435.3239549999</v>
      </c>
      <c r="K113" s="108">
        <f t="shared" ref="K113:K144" si="29">H113+I113</f>
        <v>9941543.9652670007</v>
      </c>
      <c r="L113" s="109">
        <v>9899509</v>
      </c>
      <c r="M113" s="109">
        <v>8319439</v>
      </c>
      <c r="N113" s="109">
        <f t="shared" ref="N113:N144" si="30">L113-M113</f>
        <v>1580070</v>
      </c>
      <c r="O113" s="109">
        <v>2971912</v>
      </c>
      <c r="P113" s="109">
        <v>308422</v>
      </c>
      <c r="Q113" s="109">
        <f t="shared" ref="Q113:Q144" si="31">O113-P113</f>
        <v>2663490</v>
      </c>
    </row>
    <row r="114" spans="1:17" x14ac:dyDescent="0.4">
      <c r="A114" s="242">
        <v>290</v>
      </c>
      <c r="B114" s="156">
        <v>108</v>
      </c>
      <c r="C114" s="71" t="s">
        <v>619</v>
      </c>
      <c r="D114" s="157">
        <v>11359639.691338999</v>
      </c>
      <c r="E114" s="157">
        <v>7294644.959791</v>
      </c>
      <c r="F114" s="22">
        <f t="shared" si="26"/>
        <v>4064994.7315479992</v>
      </c>
      <c r="G114" s="22">
        <f t="shared" si="27"/>
        <v>18654284.651129998</v>
      </c>
      <c r="H114" s="22">
        <v>2222878.6858640001</v>
      </c>
      <c r="I114" s="22">
        <v>3159685.0407039998</v>
      </c>
      <c r="J114" s="22">
        <f t="shared" si="28"/>
        <v>-936806.35483999969</v>
      </c>
      <c r="K114" s="22">
        <f t="shared" si="29"/>
        <v>5382563.7265680004</v>
      </c>
      <c r="L114" s="66">
        <v>0</v>
      </c>
      <c r="M114" s="66">
        <v>0</v>
      </c>
      <c r="N114" s="66">
        <f t="shared" si="30"/>
        <v>0</v>
      </c>
      <c r="O114" s="66">
        <v>0</v>
      </c>
      <c r="P114" s="66">
        <v>0</v>
      </c>
      <c r="Q114" s="66">
        <f t="shared" si="31"/>
        <v>0</v>
      </c>
    </row>
    <row r="115" spans="1:17" x14ac:dyDescent="0.4">
      <c r="A115" s="242">
        <v>168</v>
      </c>
      <c r="B115" s="107">
        <v>109</v>
      </c>
      <c r="C115" s="107" t="s">
        <v>554</v>
      </c>
      <c r="D115" s="150">
        <v>20499091.834878001</v>
      </c>
      <c r="E115" s="150">
        <v>15205338.398829</v>
      </c>
      <c r="F115" s="276">
        <f t="shared" si="26"/>
        <v>5293753.4360490013</v>
      </c>
      <c r="G115" s="108">
        <f t="shared" si="27"/>
        <v>35704430.233707003</v>
      </c>
      <c r="H115" s="108">
        <v>1560930.0159420001</v>
      </c>
      <c r="I115" s="108">
        <v>932686.05398299999</v>
      </c>
      <c r="J115" s="108">
        <f t="shared" si="28"/>
        <v>628243.96195900009</v>
      </c>
      <c r="K115" s="108">
        <f t="shared" si="29"/>
        <v>2493616.069925</v>
      </c>
      <c r="L115" s="109">
        <v>9694987</v>
      </c>
      <c r="M115" s="109">
        <v>4412407</v>
      </c>
      <c r="N115" s="109">
        <f t="shared" si="30"/>
        <v>5282580</v>
      </c>
      <c r="O115" s="109">
        <v>864485</v>
      </c>
      <c r="P115" s="109">
        <v>642884</v>
      </c>
      <c r="Q115" s="109">
        <f t="shared" si="31"/>
        <v>221601</v>
      </c>
    </row>
    <row r="116" spans="1:17" x14ac:dyDescent="0.4">
      <c r="A116" s="242">
        <v>124</v>
      </c>
      <c r="B116" s="156">
        <v>110</v>
      </c>
      <c r="C116" s="71" t="s">
        <v>538</v>
      </c>
      <c r="D116" s="157">
        <v>33541223.430101998</v>
      </c>
      <c r="E116" s="157">
        <v>27635541.708799001</v>
      </c>
      <c r="F116" s="22">
        <f t="shared" si="26"/>
        <v>5905681.7213029973</v>
      </c>
      <c r="G116" s="22">
        <f t="shared" si="27"/>
        <v>61176765.138900995</v>
      </c>
      <c r="H116" s="22">
        <v>1515897.7462820001</v>
      </c>
      <c r="I116" s="22">
        <v>3329281.4524340001</v>
      </c>
      <c r="J116" s="22">
        <f t="shared" si="28"/>
        <v>-1813383.706152</v>
      </c>
      <c r="K116" s="22">
        <f t="shared" si="29"/>
        <v>4845179.1987159997</v>
      </c>
      <c r="L116" s="66">
        <v>37307263</v>
      </c>
      <c r="M116" s="66">
        <v>31327489</v>
      </c>
      <c r="N116" s="66">
        <f t="shared" si="30"/>
        <v>5979774</v>
      </c>
      <c r="O116" s="66">
        <v>543918</v>
      </c>
      <c r="P116" s="66">
        <v>2762382</v>
      </c>
      <c r="Q116" s="66">
        <f t="shared" si="31"/>
        <v>-2218464</v>
      </c>
    </row>
    <row r="117" spans="1:17" x14ac:dyDescent="0.4">
      <c r="A117" s="242">
        <v>177</v>
      </c>
      <c r="B117" s="107">
        <v>111</v>
      </c>
      <c r="C117" s="107" t="s">
        <v>558</v>
      </c>
      <c r="D117" s="150">
        <v>13490142.96658</v>
      </c>
      <c r="E117" s="150">
        <v>8005005.530088</v>
      </c>
      <c r="F117" s="276">
        <f t="shared" si="26"/>
        <v>5485137.4364919998</v>
      </c>
      <c r="G117" s="108">
        <f t="shared" si="27"/>
        <v>21495148.496668</v>
      </c>
      <c r="H117" s="108">
        <v>1448574.532418</v>
      </c>
      <c r="I117" s="108">
        <v>485659.38525699999</v>
      </c>
      <c r="J117" s="108">
        <f t="shared" si="28"/>
        <v>962915.14716100006</v>
      </c>
      <c r="K117" s="108">
        <f t="shared" si="29"/>
        <v>1934233.9176750001</v>
      </c>
      <c r="L117" s="109">
        <v>9526585</v>
      </c>
      <c r="M117" s="109">
        <v>4339674</v>
      </c>
      <c r="N117" s="109">
        <f t="shared" si="30"/>
        <v>5186911</v>
      </c>
      <c r="O117" s="109">
        <v>712377</v>
      </c>
      <c r="P117" s="109">
        <v>1312353</v>
      </c>
      <c r="Q117" s="109">
        <f t="shared" si="31"/>
        <v>-599976</v>
      </c>
    </row>
    <row r="118" spans="1:17" x14ac:dyDescent="0.4">
      <c r="A118" s="242">
        <v>103</v>
      </c>
      <c r="B118" s="156">
        <v>112</v>
      </c>
      <c r="C118" s="71" t="s">
        <v>657</v>
      </c>
      <c r="D118" s="157">
        <v>9013486.9223560002</v>
      </c>
      <c r="E118" s="157">
        <v>7304096.0493390001</v>
      </c>
      <c r="F118" s="22">
        <f t="shared" si="26"/>
        <v>1709390.873017</v>
      </c>
      <c r="G118" s="22">
        <f t="shared" si="27"/>
        <v>16317582.971695</v>
      </c>
      <c r="H118" s="22">
        <v>1112574.723735</v>
      </c>
      <c r="I118" s="22">
        <v>1491745.6661660001</v>
      </c>
      <c r="J118" s="22">
        <f t="shared" si="28"/>
        <v>-379170.94243100006</v>
      </c>
      <c r="K118" s="22">
        <f t="shared" si="29"/>
        <v>2604320.3899010001</v>
      </c>
      <c r="L118" s="66">
        <v>3634129</v>
      </c>
      <c r="M118" s="66">
        <v>1773477</v>
      </c>
      <c r="N118" s="66">
        <f t="shared" si="30"/>
        <v>1860652</v>
      </c>
      <c r="O118" s="66">
        <v>132029</v>
      </c>
      <c r="P118" s="66">
        <v>332148</v>
      </c>
      <c r="Q118" s="66">
        <f t="shared" si="31"/>
        <v>-200119</v>
      </c>
    </row>
    <row r="119" spans="1:17" x14ac:dyDescent="0.4">
      <c r="A119" s="242">
        <v>287</v>
      </c>
      <c r="B119" s="107">
        <v>113</v>
      </c>
      <c r="C119" s="107" t="s">
        <v>626</v>
      </c>
      <c r="D119" s="150">
        <v>2288283.4897719999</v>
      </c>
      <c r="E119" s="150">
        <v>1130096.9877820001</v>
      </c>
      <c r="F119" s="276">
        <f t="shared" si="26"/>
        <v>1158186.5019899998</v>
      </c>
      <c r="G119" s="108">
        <f t="shared" si="27"/>
        <v>3418380.477554</v>
      </c>
      <c r="H119" s="108">
        <v>1090745.7214889999</v>
      </c>
      <c r="I119" s="108">
        <v>930328.15766000003</v>
      </c>
      <c r="J119" s="108">
        <f t="shared" si="28"/>
        <v>160417.56382899988</v>
      </c>
      <c r="K119" s="108">
        <f t="shared" si="29"/>
        <v>2021073.8791489999</v>
      </c>
      <c r="L119" s="109">
        <v>1044812</v>
      </c>
      <c r="M119" s="109">
        <v>0</v>
      </c>
      <c r="N119" s="109">
        <f t="shared" si="30"/>
        <v>1044812</v>
      </c>
      <c r="O119" s="109">
        <v>392816</v>
      </c>
      <c r="P119" s="109">
        <v>0</v>
      </c>
      <c r="Q119" s="109">
        <f t="shared" si="31"/>
        <v>392816</v>
      </c>
    </row>
    <row r="120" spans="1:17" x14ac:dyDescent="0.4">
      <c r="A120" s="242">
        <v>126</v>
      </c>
      <c r="B120" s="156">
        <v>114</v>
      </c>
      <c r="C120" s="71" t="s">
        <v>539</v>
      </c>
      <c r="D120" s="157">
        <v>26486356.924924001</v>
      </c>
      <c r="E120" s="157">
        <v>17385328.949383002</v>
      </c>
      <c r="F120" s="22">
        <f t="shared" si="26"/>
        <v>9101027.9755409993</v>
      </c>
      <c r="G120" s="22">
        <f t="shared" si="27"/>
        <v>43871685.874307007</v>
      </c>
      <c r="H120" s="22">
        <v>933184.72229099995</v>
      </c>
      <c r="I120" s="22">
        <v>2876364.5584200001</v>
      </c>
      <c r="J120" s="22">
        <f t="shared" si="28"/>
        <v>-1943179.8361290002</v>
      </c>
      <c r="K120" s="22">
        <f t="shared" si="29"/>
        <v>3809549.2807109999</v>
      </c>
      <c r="L120" s="66">
        <v>36092304</v>
      </c>
      <c r="M120" s="66">
        <v>21033610</v>
      </c>
      <c r="N120" s="66">
        <f t="shared" si="30"/>
        <v>15058694</v>
      </c>
      <c r="O120" s="66">
        <v>360217</v>
      </c>
      <c r="P120" s="66">
        <v>2476375</v>
      </c>
      <c r="Q120" s="66">
        <f t="shared" si="31"/>
        <v>-2116158</v>
      </c>
    </row>
    <row r="121" spans="1:17" x14ac:dyDescent="0.4">
      <c r="A121" s="242">
        <v>167</v>
      </c>
      <c r="B121" s="107">
        <v>115</v>
      </c>
      <c r="C121" s="107" t="s">
        <v>553</v>
      </c>
      <c r="D121" s="150">
        <v>5026637.3984289998</v>
      </c>
      <c r="E121" s="150">
        <v>4655480.1373669999</v>
      </c>
      <c r="F121" s="276">
        <f t="shared" si="26"/>
        <v>371157.26106199995</v>
      </c>
      <c r="G121" s="108">
        <f t="shared" si="27"/>
        <v>9682117.5357959997</v>
      </c>
      <c r="H121" s="108">
        <v>881606.42796600005</v>
      </c>
      <c r="I121" s="108">
        <v>655751.54751399998</v>
      </c>
      <c r="J121" s="108">
        <f t="shared" si="28"/>
        <v>225854.88045200007</v>
      </c>
      <c r="K121" s="108">
        <f t="shared" si="29"/>
        <v>1537357.97548</v>
      </c>
      <c r="L121" s="109">
        <v>1384123</v>
      </c>
      <c r="M121" s="109">
        <v>887881</v>
      </c>
      <c r="N121" s="109">
        <f t="shared" si="30"/>
        <v>496242</v>
      </c>
      <c r="O121" s="109">
        <v>90436</v>
      </c>
      <c r="P121" s="109">
        <v>150480</v>
      </c>
      <c r="Q121" s="109">
        <f t="shared" si="31"/>
        <v>-60044</v>
      </c>
    </row>
    <row r="122" spans="1:17" x14ac:dyDescent="0.4">
      <c r="A122" s="242">
        <v>275</v>
      </c>
      <c r="B122" s="156">
        <v>116</v>
      </c>
      <c r="C122" s="71" t="s">
        <v>573</v>
      </c>
      <c r="D122" s="157">
        <v>11437739.151094001</v>
      </c>
      <c r="E122" s="157">
        <v>10450168.250976</v>
      </c>
      <c r="F122" s="22">
        <f t="shared" si="26"/>
        <v>987570.90011800081</v>
      </c>
      <c r="G122" s="22">
        <f t="shared" si="27"/>
        <v>21887907.402070001</v>
      </c>
      <c r="H122" s="22">
        <v>822604.39380299998</v>
      </c>
      <c r="I122" s="22">
        <v>822569.85165900004</v>
      </c>
      <c r="J122" s="22">
        <f t="shared" si="28"/>
        <v>34.542143999948166</v>
      </c>
      <c r="K122" s="22">
        <f t="shared" si="29"/>
        <v>1645174.2454619999</v>
      </c>
      <c r="L122" s="66">
        <v>10463204</v>
      </c>
      <c r="M122" s="66">
        <v>8261216</v>
      </c>
      <c r="N122" s="66">
        <f t="shared" si="30"/>
        <v>2201988</v>
      </c>
      <c r="O122" s="66">
        <v>532477</v>
      </c>
      <c r="P122" s="66">
        <v>427569</v>
      </c>
      <c r="Q122" s="66">
        <f t="shared" si="31"/>
        <v>104908</v>
      </c>
    </row>
    <row r="123" spans="1:17" x14ac:dyDescent="0.4">
      <c r="A123" s="242">
        <v>211</v>
      </c>
      <c r="B123" s="107">
        <v>117</v>
      </c>
      <c r="C123" s="107" t="s">
        <v>565</v>
      </c>
      <c r="D123" s="150">
        <v>11810032.263942</v>
      </c>
      <c r="E123" s="150">
        <v>12092481.196283</v>
      </c>
      <c r="F123" s="276">
        <f t="shared" si="26"/>
        <v>-282448.93234100007</v>
      </c>
      <c r="G123" s="108">
        <f t="shared" si="27"/>
        <v>23902513.460225001</v>
      </c>
      <c r="H123" s="108">
        <v>775826.18229200004</v>
      </c>
      <c r="I123" s="108">
        <v>774565.77315400005</v>
      </c>
      <c r="J123" s="108">
        <f t="shared" si="28"/>
        <v>1260.4091379999882</v>
      </c>
      <c r="K123" s="108">
        <f t="shared" si="29"/>
        <v>1550391.9554460002</v>
      </c>
      <c r="L123" s="109">
        <v>26932174</v>
      </c>
      <c r="M123" s="109">
        <v>24116521</v>
      </c>
      <c r="N123" s="109">
        <f t="shared" si="30"/>
        <v>2815653</v>
      </c>
      <c r="O123" s="109">
        <v>1130868</v>
      </c>
      <c r="P123" s="109">
        <v>1423822</v>
      </c>
      <c r="Q123" s="109">
        <f t="shared" si="31"/>
        <v>-292954</v>
      </c>
    </row>
    <row r="124" spans="1:17" x14ac:dyDescent="0.4">
      <c r="A124" s="242">
        <v>148</v>
      </c>
      <c r="B124" s="156">
        <v>118</v>
      </c>
      <c r="C124" s="71" t="s">
        <v>547</v>
      </c>
      <c r="D124" s="157">
        <v>7378216.5449970001</v>
      </c>
      <c r="E124" s="157">
        <v>7144918.5680210004</v>
      </c>
      <c r="F124" s="22">
        <f t="shared" si="26"/>
        <v>233297.97697599977</v>
      </c>
      <c r="G124" s="22">
        <f t="shared" si="27"/>
        <v>14523135.113018</v>
      </c>
      <c r="H124" s="22">
        <v>711922.72740800004</v>
      </c>
      <c r="I124" s="22">
        <v>473539.86008800002</v>
      </c>
      <c r="J124" s="22">
        <f t="shared" si="28"/>
        <v>238382.86732000002</v>
      </c>
      <c r="K124" s="22">
        <f t="shared" si="29"/>
        <v>1185462.5874960001</v>
      </c>
      <c r="L124" s="66">
        <v>1983699</v>
      </c>
      <c r="M124" s="66">
        <v>1444870</v>
      </c>
      <c r="N124" s="66">
        <f t="shared" si="30"/>
        <v>538829</v>
      </c>
      <c r="O124" s="66">
        <v>0</v>
      </c>
      <c r="P124" s="66">
        <v>16271</v>
      </c>
      <c r="Q124" s="66">
        <f t="shared" si="31"/>
        <v>-16271</v>
      </c>
    </row>
    <row r="125" spans="1:17" x14ac:dyDescent="0.4">
      <c r="A125" s="242">
        <v>184</v>
      </c>
      <c r="B125" s="107">
        <v>119</v>
      </c>
      <c r="C125" s="107" t="s">
        <v>561</v>
      </c>
      <c r="D125" s="150">
        <v>7207861.5720870001</v>
      </c>
      <c r="E125" s="150">
        <v>5442044.1135189999</v>
      </c>
      <c r="F125" s="276">
        <f t="shared" si="26"/>
        <v>1765817.4585680002</v>
      </c>
      <c r="G125" s="108">
        <f t="shared" si="27"/>
        <v>12649905.685605999</v>
      </c>
      <c r="H125" s="108">
        <v>616892.066766</v>
      </c>
      <c r="I125" s="108">
        <v>757144.86701799999</v>
      </c>
      <c r="J125" s="108">
        <f t="shared" si="28"/>
        <v>-140252.80025199999</v>
      </c>
      <c r="K125" s="108">
        <f t="shared" si="29"/>
        <v>1374036.9337840001</v>
      </c>
      <c r="L125" s="109">
        <v>3541744</v>
      </c>
      <c r="M125" s="109">
        <v>1643990</v>
      </c>
      <c r="N125" s="109">
        <f t="shared" si="30"/>
        <v>1897754</v>
      </c>
      <c r="O125" s="109">
        <v>0</v>
      </c>
      <c r="P125" s="109">
        <v>0</v>
      </c>
      <c r="Q125" s="109">
        <f t="shared" si="31"/>
        <v>0</v>
      </c>
    </row>
    <row r="126" spans="1:17" x14ac:dyDescent="0.4">
      <c r="A126" s="242">
        <v>60</v>
      </c>
      <c r="B126" s="156">
        <v>120</v>
      </c>
      <c r="C126" s="71" t="s">
        <v>517</v>
      </c>
      <c r="D126" s="157">
        <v>3570118.2613240001</v>
      </c>
      <c r="E126" s="157">
        <v>3626170.4790480002</v>
      </c>
      <c r="F126" s="22">
        <f t="shared" si="26"/>
        <v>-56052.217724000104</v>
      </c>
      <c r="G126" s="22">
        <f t="shared" si="27"/>
        <v>7196288.7403720003</v>
      </c>
      <c r="H126" s="22">
        <v>551165.20855800004</v>
      </c>
      <c r="I126" s="22">
        <v>820596.20650900004</v>
      </c>
      <c r="J126" s="22">
        <f t="shared" si="28"/>
        <v>-269430.997951</v>
      </c>
      <c r="K126" s="22">
        <f t="shared" si="29"/>
        <v>1371761.4150670001</v>
      </c>
      <c r="L126" s="66">
        <v>1728589</v>
      </c>
      <c r="M126" s="66">
        <v>1505507</v>
      </c>
      <c r="N126" s="66">
        <f t="shared" si="30"/>
        <v>223082</v>
      </c>
      <c r="O126" s="66">
        <v>48975</v>
      </c>
      <c r="P126" s="66">
        <v>166602</v>
      </c>
      <c r="Q126" s="66">
        <f t="shared" si="31"/>
        <v>-117627</v>
      </c>
    </row>
    <row r="127" spans="1:17" x14ac:dyDescent="0.4">
      <c r="A127" s="242">
        <v>185</v>
      </c>
      <c r="B127" s="107">
        <v>121</v>
      </c>
      <c r="C127" s="107" t="s">
        <v>562</v>
      </c>
      <c r="D127" s="150">
        <v>12173487.257603001</v>
      </c>
      <c r="E127" s="150">
        <v>11109948.396362999</v>
      </c>
      <c r="F127" s="276">
        <f t="shared" si="26"/>
        <v>1063538.8612400014</v>
      </c>
      <c r="G127" s="108">
        <f t="shared" si="27"/>
        <v>23283435.653966002</v>
      </c>
      <c r="H127" s="108">
        <v>487018.18728299998</v>
      </c>
      <c r="I127" s="108">
        <v>1175555.7975369999</v>
      </c>
      <c r="J127" s="108">
        <f t="shared" si="28"/>
        <v>-688537.61025399994</v>
      </c>
      <c r="K127" s="108">
        <f t="shared" si="29"/>
        <v>1662573.9848199999</v>
      </c>
      <c r="L127" s="109">
        <v>6777114</v>
      </c>
      <c r="M127" s="109">
        <v>5363642</v>
      </c>
      <c r="N127" s="109">
        <f t="shared" si="30"/>
        <v>1413472</v>
      </c>
      <c r="O127" s="109">
        <v>268617</v>
      </c>
      <c r="P127" s="109">
        <v>847962</v>
      </c>
      <c r="Q127" s="109">
        <f t="shared" si="31"/>
        <v>-579345</v>
      </c>
    </row>
    <row r="128" spans="1:17" x14ac:dyDescent="0.4">
      <c r="A128" s="242">
        <v>244</v>
      </c>
      <c r="B128" s="156">
        <v>122</v>
      </c>
      <c r="C128" s="71" t="s">
        <v>658</v>
      </c>
      <c r="D128" s="157">
        <v>5672700.3672280004</v>
      </c>
      <c r="E128" s="157">
        <v>6043068.2461949997</v>
      </c>
      <c r="F128" s="22">
        <f t="shared" si="26"/>
        <v>-370367.87896699924</v>
      </c>
      <c r="G128" s="22">
        <f t="shared" si="27"/>
        <v>11715768.613423001</v>
      </c>
      <c r="H128" s="22">
        <v>486645.669673</v>
      </c>
      <c r="I128" s="22">
        <v>683841.13530800003</v>
      </c>
      <c r="J128" s="22">
        <f t="shared" si="28"/>
        <v>-197195.46563500003</v>
      </c>
      <c r="K128" s="22">
        <f t="shared" si="29"/>
        <v>1170486.804981</v>
      </c>
      <c r="L128" s="66">
        <v>1734919</v>
      </c>
      <c r="M128" s="66">
        <v>1918537</v>
      </c>
      <c r="N128" s="66">
        <f t="shared" si="30"/>
        <v>-183618</v>
      </c>
      <c r="O128" s="66">
        <v>86298</v>
      </c>
      <c r="P128" s="66">
        <v>242802</v>
      </c>
      <c r="Q128" s="66">
        <f t="shared" si="31"/>
        <v>-156504</v>
      </c>
    </row>
    <row r="129" spans="1:17" x14ac:dyDescent="0.4">
      <c r="A129" s="242">
        <v>20</v>
      </c>
      <c r="B129" s="107">
        <v>123</v>
      </c>
      <c r="C129" s="107" t="s">
        <v>511</v>
      </c>
      <c r="D129" s="150">
        <v>6486193.666003</v>
      </c>
      <c r="E129" s="150">
        <v>8030650.4906029999</v>
      </c>
      <c r="F129" s="276">
        <f t="shared" si="26"/>
        <v>-1544456.8245999999</v>
      </c>
      <c r="G129" s="108">
        <f t="shared" si="27"/>
        <v>14516844.156606</v>
      </c>
      <c r="H129" s="108">
        <v>481167.09562899999</v>
      </c>
      <c r="I129" s="108">
        <v>475519.41774599999</v>
      </c>
      <c r="J129" s="108">
        <f t="shared" si="28"/>
        <v>5647.6778829999967</v>
      </c>
      <c r="K129" s="108">
        <f t="shared" si="29"/>
        <v>956686.51337499998</v>
      </c>
      <c r="L129" s="109">
        <v>10916150</v>
      </c>
      <c r="M129" s="109">
        <v>9276936</v>
      </c>
      <c r="N129" s="109">
        <f t="shared" si="30"/>
        <v>1639214</v>
      </c>
      <c r="O129" s="109">
        <v>618959</v>
      </c>
      <c r="P129" s="109">
        <v>971755</v>
      </c>
      <c r="Q129" s="109">
        <f t="shared" si="31"/>
        <v>-352796</v>
      </c>
    </row>
    <row r="130" spans="1:17" x14ac:dyDescent="0.4">
      <c r="A130" s="242">
        <v>144</v>
      </c>
      <c r="B130" s="156">
        <v>124</v>
      </c>
      <c r="C130" s="71" t="s">
        <v>544</v>
      </c>
      <c r="D130" s="157">
        <v>6523123.5950779999</v>
      </c>
      <c r="E130" s="157">
        <v>5116778.7116449997</v>
      </c>
      <c r="F130" s="22">
        <f t="shared" si="26"/>
        <v>1406344.8834330002</v>
      </c>
      <c r="G130" s="22">
        <f t="shared" si="27"/>
        <v>11639902.306722999</v>
      </c>
      <c r="H130" s="22">
        <v>468904.35479800001</v>
      </c>
      <c r="I130" s="22">
        <v>444322.80190600001</v>
      </c>
      <c r="J130" s="22">
        <f t="shared" si="28"/>
        <v>24581.552892000007</v>
      </c>
      <c r="K130" s="22">
        <f t="shared" si="29"/>
        <v>913227.15670399996</v>
      </c>
      <c r="L130" s="66">
        <v>7403157</v>
      </c>
      <c r="M130" s="66">
        <v>4821223</v>
      </c>
      <c r="N130" s="66">
        <f t="shared" si="30"/>
        <v>2581934</v>
      </c>
      <c r="O130" s="66">
        <v>0</v>
      </c>
      <c r="P130" s="66">
        <v>0</v>
      </c>
      <c r="Q130" s="66">
        <f t="shared" si="31"/>
        <v>0</v>
      </c>
    </row>
    <row r="131" spans="1:17" x14ac:dyDescent="0.4">
      <c r="A131" s="242">
        <v>9</v>
      </c>
      <c r="B131" s="107">
        <v>125</v>
      </c>
      <c r="C131" s="107" t="s">
        <v>529</v>
      </c>
      <c r="D131" s="150">
        <v>10263126.527447</v>
      </c>
      <c r="E131" s="150">
        <v>13763291.612077</v>
      </c>
      <c r="F131" s="276">
        <f t="shared" si="26"/>
        <v>-3500165.0846299995</v>
      </c>
      <c r="G131" s="108">
        <f t="shared" si="27"/>
        <v>24026418.139523998</v>
      </c>
      <c r="H131" s="108">
        <v>458127.734054</v>
      </c>
      <c r="I131" s="108">
        <v>1389250.974615</v>
      </c>
      <c r="J131" s="108">
        <f t="shared" si="28"/>
        <v>-931123.24056099996</v>
      </c>
      <c r="K131" s="108">
        <f t="shared" si="29"/>
        <v>1847378.7086689998</v>
      </c>
      <c r="L131" s="109">
        <v>24172997</v>
      </c>
      <c r="M131" s="109">
        <v>24772461</v>
      </c>
      <c r="N131" s="109">
        <f t="shared" si="30"/>
        <v>-599464</v>
      </c>
      <c r="O131" s="109">
        <v>516216</v>
      </c>
      <c r="P131" s="109">
        <v>2164314</v>
      </c>
      <c r="Q131" s="109">
        <f t="shared" si="31"/>
        <v>-1648098</v>
      </c>
    </row>
    <row r="132" spans="1:17" x14ac:dyDescent="0.4">
      <c r="A132" s="242">
        <v>226</v>
      </c>
      <c r="B132" s="156">
        <v>126</v>
      </c>
      <c r="C132" s="71" t="s">
        <v>566</v>
      </c>
      <c r="D132" s="157">
        <v>4089548.67081</v>
      </c>
      <c r="E132" s="157">
        <v>3361695.806196</v>
      </c>
      <c r="F132" s="22">
        <f t="shared" si="26"/>
        <v>727852.86461400008</v>
      </c>
      <c r="G132" s="22">
        <f t="shared" si="27"/>
        <v>7451244.4770059995</v>
      </c>
      <c r="H132" s="22">
        <v>425777.266794</v>
      </c>
      <c r="I132" s="22">
        <v>254429.67658</v>
      </c>
      <c r="J132" s="22">
        <f t="shared" si="28"/>
        <v>171347.590214</v>
      </c>
      <c r="K132" s="22">
        <f t="shared" si="29"/>
        <v>680206.94337400002</v>
      </c>
      <c r="L132" s="66">
        <v>3085332</v>
      </c>
      <c r="M132" s="66">
        <v>1215767</v>
      </c>
      <c r="N132" s="66">
        <f t="shared" si="30"/>
        <v>1869565</v>
      </c>
      <c r="O132" s="66">
        <v>0</v>
      </c>
      <c r="P132" s="66">
        <v>0</v>
      </c>
      <c r="Q132" s="66">
        <f t="shared" si="31"/>
        <v>0</v>
      </c>
    </row>
    <row r="133" spans="1:17" x14ac:dyDescent="0.4">
      <c r="A133" s="242">
        <v>169</v>
      </c>
      <c r="B133" s="107">
        <v>127</v>
      </c>
      <c r="C133" s="107" t="s">
        <v>555</v>
      </c>
      <c r="D133" s="150">
        <v>4591443.1007449999</v>
      </c>
      <c r="E133" s="150">
        <v>4447978.5008659996</v>
      </c>
      <c r="F133" s="276">
        <f t="shared" si="26"/>
        <v>143464.59987900034</v>
      </c>
      <c r="G133" s="108">
        <f t="shared" si="27"/>
        <v>9039421.6016109996</v>
      </c>
      <c r="H133" s="108">
        <v>372093.80630900001</v>
      </c>
      <c r="I133" s="108">
        <v>370964.674153</v>
      </c>
      <c r="J133" s="108">
        <f t="shared" si="28"/>
        <v>1129.1321560000069</v>
      </c>
      <c r="K133" s="108">
        <f t="shared" si="29"/>
        <v>743058.48046200001</v>
      </c>
      <c r="L133" s="109">
        <v>611978</v>
      </c>
      <c r="M133" s="109">
        <v>450326</v>
      </c>
      <c r="N133" s="109">
        <f t="shared" si="30"/>
        <v>161652</v>
      </c>
      <c r="O133" s="109">
        <v>0</v>
      </c>
      <c r="P133" s="109">
        <v>0</v>
      </c>
      <c r="Q133" s="109">
        <f t="shared" si="31"/>
        <v>0</v>
      </c>
    </row>
    <row r="134" spans="1:17" x14ac:dyDescent="0.4">
      <c r="A134" s="242">
        <v>45</v>
      </c>
      <c r="B134" s="156">
        <v>128</v>
      </c>
      <c r="C134" s="71" t="s">
        <v>518</v>
      </c>
      <c r="D134" s="157">
        <v>1709451.9627940001</v>
      </c>
      <c r="E134" s="157">
        <v>856690.81251399999</v>
      </c>
      <c r="F134" s="22">
        <f t="shared" si="26"/>
        <v>852761.15028000006</v>
      </c>
      <c r="G134" s="22">
        <f t="shared" si="27"/>
        <v>2566142.7753079999</v>
      </c>
      <c r="H134" s="22">
        <v>347673.638103</v>
      </c>
      <c r="I134" s="22">
        <v>40254.640449999999</v>
      </c>
      <c r="J134" s="22">
        <f t="shared" si="28"/>
        <v>307418.997653</v>
      </c>
      <c r="K134" s="22">
        <f t="shared" si="29"/>
        <v>387928.27855300001</v>
      </c>
      <c r="L134" s="66">
        <v>2281187</v>
      </c>
      <c r="M134" s="66">
        <v>1295310</v>
      </c>
      <c r="N134" s="66">
        <f t="shared" si="30"/>
        <v>985877</v>
      </c>
      <c r="O134" s="66">
        <v>422571</v>
      </c>
      <c r="P134" s="66">
        <v>124349</v>
      </c>
      <c r="Q134" s="66">
        <f t="shared" si="31"/>
        <v>298222</v>
      </c>
    </row>
    <row r="135" spans="1:17" x14ac:dyDescent="0.4">
      <c r="A135" s="242">
        <v>239</v>
      </c>
      <c r="B135" s="107">
        <v>129</v>
      </c>
      <c r="C135" s="107" t="s">
        <v>567</v>
      </c>
      <c r="D135" s="150">
        <v>2670828.098185</v>
      </c>
      <c r="E135" s="150">
        <v>2761884.1753520002</v>
      </c>
      <c r="F135" s="276">
        <f t="shared" si="26"/>
        <v>-91056.077167000156</v>
      </c>
      <c r="G135" s="108">
        <f t="shared" si="27"/>
        <v>5432712.2735370006</v>
      </c>
      <c r="H135" s="108">
        <v>330978.55932499998</v>
      </c>
      <c r="I135" s="108">
        <v>431368.78265900002</v>
      </c>
      <c r="J135" s="108">
        <f t="shared" si="28"/>
        <v>-100390.22333400004</v>
      </c>
      <c r="K135" s="108">
        <f t="shared" si="29"/>
        <v>762347.34198400006</v>
      </c>
      <c r="L135" s="109">
        <v>510458</v>
      </c>
      <c r="M135" s="109">
        <v>571863</v>
      </c>
      <c r="N135" s="109">
        <f t="shared" si="30"/>
        <v>-61405</v>
      </c>
      <c r="O135" s="109">
        <v>3092</v>
      </c>
      <c r="P135" s="109">
        <v>123753</v>
      </c>
      <c r="Q135" s="109">
        <f t="shared" si="31"/>
        <v>-120661</v>
      </c>
    </row>
    <row r="136" spans="1:17" x14ac:dyDescent="0.4">
      <c r="A136" s="242">
        <v>237</v>
      </c>
      <c r="B136" s="156">
        <v>130</v>
      </c>
      <c r="C136" s="71" t="s">
        <v>568</v>
      </c>
      <c r="D136" s="157">
        <v>7630366.4697489999</v>
      </c>
      <c r="E136" s="157">
        <v>5363581.562039</v>
      </c>
      <c r="F136" s="22">
        <f t="shared" si="26"/>
        <v>2266784.9077099999</v>
      </c>
      <c r="G136" s="22">
        <f t="shared" si="27"/>
        <v>12993948.031787999</v>
      </c>
      <c r="H136" s="22">
        <v>309083.93792699999</v>
      </c>
      <c r="I136" s="22">
        <v>617784.35434299998</v>
      </c>
      <c r="J136" s="22">
        <f t="shared" si="28"/>
        <v>-308700.41641599999</v>
      </c>
      <c r="K136" s="22">
        <f t="shared" si="29"/>
        <v>926868.29226999998</v>
      </c>
      <c r="L136" s="66">
        <v>6307336</v>
      </c>
      <c r="M136" s="66">
        <v>4060451</v>
      </c>
      <c r="N136" s="66">
        <f t="shared" si="30"/>
        <v>2246885</v>
      </c>
      <c r="O136" s="66">
        <v>197312</v>
      </c>
      <c r="P136" s="66">
        <v>559433</v>
      </c>
      <c r="Q136" s="66">
        <f t="shared" si="31"/>
        <v>-362121</v>
      </c>
    </row>
    <row r="137" spans="1:17" x14ac:dyDescent="0.4">
      <c r="A137" s="242">
        <v>64</v>
      </c>
      <c r="B137" s="107">
        <v>131</v>
      </c>
      <c r="C137" s="107" t="s">
        <v>531</v>
      </c>
      <c r="D137" s="150">
        <v>1706598.594059</v>
      </c>
      <c r="E137" s="150">
        <v>1046556.034952</v>
      </c>
      <c r="F137" s="276">
        <f t="shared" si="26"/>
        <v>660042.55910700001</v>
      </c>
      <c r="G137" s="108">
        <f t="shared" si="27"/>
        <v>2753154.629011</v>
      </c>
      <c r="H137" s="108">
        <v>300807.33980700001</v>
      </c>
      <c r="I137" s="108">
        <v>213647.49441000001</v>
      </c>
      <c r="J137" s="108">
        <f t="shared" si="28"/>
        <v>87159.845396999997</v>
      </c>
      <c r="K137" s="108">
        <f t="shared" si="29"/>
        <v>514454.83421700005</v>
      </c>
      <c r="L137" s="109">
        <v>1654130</v>
      </c>
      <c r="M137" s="109">
        <v>801424</v>
      </c>
      <c r="N137" s="109">
        <f t="shared" si="30"/>
        <v>852706</v>
      </c>
      <c r="O137" s="109">
        <v>20192</v>
      </c>
      <c r="P137" s="109">
        <v>136004</v>
      </c>
      <c r="Q137" s="109">
        <f t="shared" si="31"/>
        <v>-115812</v>
      </c>
    </row>
    <row r="138" spans="1:17" x14ac:dyDescent="0.4">
      <c r="A138" s="242">
        <v>149</v>
      </c>
      <c r="B138" s="156">
        <v>132</v>
      </c>
      <c r="C138" s="71" t="s">
        <v>548</v>
      </c>
      <c r="D138" s="157">
        <v>5403402.675547</v>
      </c>
      <c r="E138" s="157">
        <v>4667206.1993150003</v>
      </c>
      <c r="F138" s="22">
        <f t="shared" si="26"/>
        <v>736196.4762319997</v>
      </c>
      <c r="G138" s="22">
        <f t="shared" si="27"/>
        <v>10070608.874862</v>
      </c>
      <c r="H138" s="22">
        <v>278580.58856499998</v>
      </c>
      <c r="I138" s="22">
        <v>600662.17768199998</v>
      </c>
      <c r="J138" s="22">
        <f t="shared" si="28"/>
        <v>-322081.589117</v>
      </c>
      <c r="K138" s="22">
        <f t="shared" si="29"/>
        <v>879242.76624699996</v>
      </c>
      <c r="L138" s="66">
        <v>6806498</v>
      </c>
      <c r="M138" s="66">
        <v>5028952</v>
      </c>
      <c r="N138" s="66">
        <f t="shared" si="30"/>
        <v>1777546</v>
      </c>
      <c r="O138" s="66">
        <v>33440</v>
      </c>
      <c r="P138" s="66">
        <v>338993</v>
      </c>
      <c r="Q138" s="66">
        <f t="shared" si="31"/>
        <v>-305553</v>
      </c>
    </row>
    <row r="139" spans="1:17" x14ac:dyDescent="0.4">
      <c r="A139" s="242">
        <v>44</v>
      </c>
      <c r="B139" s="107">
        <v>133</v>
      </c>
      <c r="C139" s="107" t="s">
        <v>509</v>
      </c>
      <c r="D139" s="150">
        <v>5459376.2427899996</v>
      </c>
      <c r="E139" s="150">
        <v>4717473.9405570002</v>
      </c>
      <c r="F139" s="276">
        <f t="shared" si="26"/>
        <v>741902.30223299935</v>
      </c>
      <c r="G139" s="108">
        <f t="shared" si="27"/>
        <v>10176850.183347</v>
      </c>
      <c r="H139" s="108">
        <v>273779.87272500002</v>
      </c>
      <c r="I139" s="108">
        <v>429479.048007</v>
      </c>
      <c r="J139" s="108">
        <f t="shared" si="28"/>
        <v>-155699.17528199998</v>
      </c>
      <c r="K139" s="108">
        <f t="shared" si="29"/>
        <v>703258.92073200003</v>
      </c>
      <c r="L139" s="109">
        <v>4227344</v>
      </c>
      <c r="M139" s="109">
        <v>3082366</v>
      </c>
      <c r="N139" s="109">
        <f t="shared" si="30"/>
        <v>1144978</v>
      </c>
      <c r="O139" s="109">
        <v>500368</v>
      </c>
      <c r="P139" s="109">
        <v>257840</v>
      </c>
      <c r="Q139" s="109">
        <f t="shared" si="31"/>
        <v>242528</v>
      </c>
    </row>
    <row r="140" spans="1:17" x14ac:dyDescent="0.4">
      <c r="A140" s="242">
        <v>264</v>
      </c>
      <c r="B140" s="156">
        <v>134</v>
      </c>
      <c r="C140" s="71" t="s">
        <v>572</v>
      </c>
      <c r="D140" s="157">
        <v>4042656.824422</v>
      </c>
      <c r="E140" s="157">
        <v>2892048.3554529999</v>
      </c>
      <c r="F140" s="22">
        <f t="shared" si="26"/>
        <v>1150608.468969</v>
      </c>
      <c r="G140" s="22">
        <f t="shared" si="27"/>
        <v>6934705.1798749994</v>
      </c>
      <c r="H140" s="22">
        <v>267085.58179099998</v>
      </c>
      <c r="I140" s="22">
        <v>230482.93871300001</v>
      </c>
      <c r="J140" s="22">
        <f t="shared" si="28"/>
        <v>36602.643077999965</v>
      </c>
      <c r="K140" s="22">
        <f t="shared" si="29"/>
        <v>497568.52050400001</v>
      </c>
      <c r="L140" s="66">
        <v>1288262</v>
      </c>
      <c r="M140" s="66">
        <v>82899</v>
      </c>
      <c r="N140" s="66">
        <f t="shared" si="30"/>
        <v>1205363</v>
      </c>
      <c r="O140" s="66">
        <v>131048</v>
      </c>
      <c r="P140" s="66">
        <v>0</v>
      </c>
      <c r="Q140" s="66">
        <f t="shared" si="31"/>
        <v>131048</v>
      </c>
    </row>
    <row r="141" spans="1:17" x14ac:dyDescent="0.4">
      <c r="A141" s="242">
        <v>12</v>
      </c>
      <c r="B141" s="107">
        <v>135</v>
      </c>
      <c r="C141" s="107" t="s">
        <v>533</v>
      </c>
      <c r="D141" s="150">
        <v>2681081.371394</v>
      </c>
      <c r="E141" s="150">
        <v>2493967.8480130001</v>
      </c>
      <c r="F141" s="276">
        <f t="shared" si="26"/>
        <v>187113.52338099992</v>
      </c>
      <c r="G141" s="108">
        <f t="shared" si="27"/>
        <v>5175049.2194069996</v>
      </c>
      <c r="H141" s="108">
        <v>249221.19467200001</v>
      </c>
      <c r="I141" s="108">
        <v>449905.23892500001</v>
      </c>
      <c r="J141" s="108">
        <f t="shared" si="28"/>
        <v>-200684.044253</v>
      </c>
      <c r="K141" s="108">
        <f t="shared" si="29"/>
        <v>699126.43359700008</v>
      </c>
      <c r="L141" s="109">
        <v>2321459</v>
      </c>
      <c r="M141" s="109">
        <v>2167381</v>
      </c>
      <c r="N141" s="109">
        <f t="shared" si="30"/>
        <v>154078</v>
      </c>
      <c r="O141" s="109">
        <v>67297</v>
      </c>
      <c r="P141" s="109">
        <v>281427</v>
      </c>
      <c r="Q141" s="109">
        <f t="shared" si="31"/>
        <v>-214130</v>
      </c>
    </row>
    <row r="142" spans="1:17" x14ac:dyDescent="0.4">
      <c r="A142" s="242">
        <v>19</v>
      </c>
      <c r="B142" s="156">
        <v>136</v>
      </c>
      <c r="C142" s="71" t="s">
        <v>513</v>
      </c>
      <c r="D142" s="157">
        <v>917726.43411000003</v>
      </c>
      <c r="E142" s="157">
        <v>863565.53677200002</v>
      </c>
      <c r="F142" s="22">
        <f t="shared" si="26"/>
        <v>54160.89733800001</v>
      </c>
      <c r="G142" s="22">
        <f t="shared" si="27"/>
        <v>1781291.9708819999</v>
      </c>
      <c r="H142" s="22">
        <v>219893.62940100001</v>
      </c>
      <c r="I142" s="22">
        <v>98608.484375999993</v>
      </c>
      <c r="J142" s="22">
        <f t="shared" si="28"/>
        <v>121285.14502500002</v>
      </c>
      <c r="K142" s="22">
        <f t="shared" si="29"/>
        <v>318502.11377699999</v>
      </c>
      <c r="L142" s="66">
        <v>656943</v>
      </c>
      <c r="M142" s="66">
        <v>630797</v>
      </c>
      <c r="N142" s="66">
        <f t="shared" si="30"/>
        <v>26146</v>
      </c>
      <c r="O142" s="66">
        <v>871</v>
      </c>
      <c r="P142" s="66">
        <v>19493</v>
      </c>
      <c r="Q142" s="66">
        <f t="shared" si="31"/>
        <v>-18622</v>
      </c>
    </row>
    <row r="143" spans="1:17" x14ac:dyDescent="0.4">
      <c r="A143" s="242">
        <v>140</v>
      </c>
      <c r="B143" s="107">
        <v>137</v>
      </c>
      <c r="C143" s="107" t="s">
        <v>542</v>
      </c>
      <c r="D143" s="150">
        <v>1736480.583868</v>
      </c>
      <c r="E143" s="150">
        <v>1715926.5271439999</v>
      </c>
      <c r="F143" s="276">
        <f t="shared" si="26"/>
        <v>20554.056724000024</v>
      </c>
      <c r="G143" s="108">
        <f t="shared" si="27"/>
        <v>3452407.1110119997</v>
      </c>
      <c r="H143" s="108">
        <v>210344.307168</v>
      </c>
      <c r="I143" s="108">
        <v>267448.27967199998</v>
      </c>
      <c r="J143" s="108">
        <f t="shared" si="28"/>
        <v>-57103.972503999976</v>
      </c>
      <c r="K143" s="108">
        <f t="shared" si="29"/>
        <v>477792.58684</v>
      </c>
      <c r="L143" s="109">
        <v>152767</v>
      </c>
      <c r="M143" s="109">
        <v>259141</v>
      </c>
      <c r="N143" s="109">
        <f t="shared" si="30"/>
        <v>-106374</v>
      </c>
      <c r="O143" s="109">
        <v>1135</v>
      </c>
      <c r="P143" s="109">
        <v>125441</v>
      </c>
      <c r="Q143" s="109">
        <f t="shared" si="31"/>
        <v>-124306</v>
      </c>
    </row>
    <row r="144" spans="1:17" x14ac:dyDescent="0.4">
      <c r="A144" s="242">
        <v>133</v>
      </c>
      <c r="B144" s="156">
        <v>138</v>
      </c>
      <c r="C144" s="71" t="s">
        <v>541</v>
      </c>
      <c r="D144" s="157">
        <v>8599263.0617629997</v>
      </c>
      <c r="E144" s="157">
        <v>7187936.6746389996</v>
      </c>
      <c r="F144" s="22">
        <f t="shared" si="26"/>
        <v>1411326.3871240001</v>
      </c>
      <c r="G144" s="22">
        <f t="shared" si="27"/>
        <v>15787199.736401999</v>
      </c>
      <c r="H144" s="22">
        <v>175649.37972699999</v>
      </c>
      <c r="I144" s="22">
        <v>627380.03170399996</v>
      </c>
      <c r="J144" s="22">
        <f t="shared" si="28"/>
        <v>-451730.65197699994</v>
      </c>
      <c r="K144" s="22">
        <f t="shared" si="29"/>
        <v>803029.41143099999</v>
      </c>
      <c r="L144" s="66">
        <v>5496905</v>
      </c>
      <c r="M144" s="66">
        <v>4007389</v>
      </c>
      <c r="N144" s="66">
        <f t="shared" si="30"/>
        <v>1489516</v>
      </c>
      <c r="O144" s="66">
        <v>100210</v>
      </c>
      <c r="P144" s="66">
        <v>394448</v>
      </c>
      <c r="Q144" s="66">
        <f t="shared" si="31"/>
        <v>-294238</v>
      </c>
    </row>
    <row r="145" spans="1:17" x14ac:dyDescent="0.4">
      <c r="A145" s="242">
        <v>174</v>
      </c>
      <c r="B145" s="107">
        <v>139</v>
      </c>
      <c r="C145" s="107" t="s">
        <v>557</v>
      </c>
      <c r="D145" s="150">
        <v>31686624.898618001</v>
      </c>
      <c r="E145" s="150">
        <v>18357349.996066999</v>
      </c>
      <c r="F145" s="276">
        <f t="shared" ref="F145:F176" si="32">D145-E145</f>
        <v>13329274.902551003</v>
      </c>
      <c r="G145" s="108">
        <f t="shared" ref="G145:G176" si="33">D145+E145</f>
        <v>50043974.894685</v>
      </c>
      <c r="H145" s="108">
        <v>174932.74551099999</v>
      </c>
      <c r="I145" s="108">
        <v>1406519.8001600001</v>
      </c>
      <c r="J145" s="108">
        <f t="shared" ref="J145:J176" si="34">H145-I145</f>
        <v>-1231587.0546490001</v>
      </c>
      <c r="K145" s="108">
        <f t="shared" ref="K145:K176" si="35">H145+I145</f>
        <v>1581452.5456710001</v>
      </c>
      <c r="L145" s="109">
        <v>33208982</v>
      </c>
      <c r="M145" s="109">
        <v>19485488</v>
      </c>
      <c r="N145" s="109">
        <f t="shared" ref="N145:N176" si="36">L145-M145</f>
        <v>13723494</v>
      </c>
      <c r="O145" s="109">
        <v>727307</v>
      </c>
      <c r="P145" s="109">
        <v>2185100</v>
      </c>
      <c r="Q145" s="109">
        <f t="shared" ref="Q145:Q176" si="37">O145-P145</f>
        <v>-1457793</v>
      </c>
    </row>
    <row r="146" spans="1:17" x14ac:dyDescent="0.4">
      <c r="A146" s="242">
        <v>209</v>
      </c>
      <c r="B146" s="156">
        <v>140</v>
      </c>
      <c r="C146" s="71" t="s">
        <v>564</v>
      </c>
      <c r="D146" s="157">
        <v>1316142.1361980001</v>
      </c>
      <c r="E146" s="157">
        <v>652015.69317700004</v>
      </c>
      <c r="F146" s="22">
        <f t="shared" si="32"/>
        <v>664126.44302100001</v>
      </c>
      <c r="G146" s="22">
        <f t="shared" si="33"/>
        <v>1968157.8293750002</v>
      </c>
      <c r="H146" s="22">
        <v>160349.490686</v>
      </c>
      <c r="I146" s="22">
        <v>221901.11381800001</v>
      </c>
      <c r="J146" s="22">
        <f t="shared" si="34"/>
        <v>-61551.623132000008</v>
      </c>
      <c r="K146" s="22">
        <f t="shared" si="35"/>
        <v>382250.60450400005</v>
      </c>
      <c r="L146" s="66">
        <v>2428669</v>
      </c>
      <c r="M146" s="66">
        <v>1822562</v>
      </c>
      <c r="N146" s="66">
        <f t="shared" si="36"/>
        <v>606107</v>
      </c>
      <c r="O146" s="66">
        <v>83480</v>
      </c>
      <c r="P146" s="66">
        <v>261624</v>
      </c>
      <c r="Q146" s="66">
        <f t="shared" si="37"/>
        <v>-178144</v>
      </c>
    </row>
    <row r="147" spans="1:17" x14ac:dyDescent="0.4">
      <c r="A147" s="242">
        <v>160</v>
      </c>
      <c r="B147" s="107">
        <v>141</v>
      </c>
      <c r="C147" s="107" t="s">
        <v>552</v>
      </c>
      <c r="D147" s="150">
        <v>13172746.185236</v>
      </c>
      <c r="E147" s="150">
        <v>20278173.606219001</v>
      </c>
      <c r="F147" s="276">
        <f t="shared" si="32"/>
        <v>-7105427.4209830016</v>
      </c>
      <c r="G147" s="108">
        <f t="shared" si="33"/>
        <v>33450919.791455001</v>
      </c>
      <c r="H147" s="108">
        <v>150268.57475199999</v>
      </c>
      <c r="I147" s="108">
        <v>1062955.2908079999</v>
      </c>
      <c r="J147" s="108">
        <f t="shared" si="34"/>
        <v>-912686.71605599998</v>
      </c>
      <c r="K147" s="108">
        <f t="shared" si="35"/>
        <v>1213223.8655599998</v>
      </c>
      <c r="L147" s="109">
        <v>21216384</v>
      </c>
      <c r="M147" s="109">
        <v>19756979</v>
      </c>
      <c r="N147" s="109">
        <f t="shared" si="36"/>
        <v>1459405</v>
      </c>
      <c r="O147" s="109">
        <v>902529</v>
      </c>
      <c r="P147" s="109">
        <v>880704</v>
      </c>
      <c r="Q147" s="109">
        <f t="shared" si="37"/>
        <v>21825</v>
      </c>
    </row>
    <row r="148" spans="1:17" x14ac:dyDescent="0.4">
      <c r="A148" s="242">
        <v>27</v>
      </c>
      <c r="B148" s="156">
        <v>142</v>
      </c>
      <c r="C148" s="71" t="s">
        <v>514</v>
      </c>
      <c r="D148" s="157">
        <v>20925695.290344998</v>
      </c>
      <c r="E148" s="157">
        <v>21286444.610082</v>
      </c>
      <c r="F148" s="22">
        <f t="shared" si="32"/>
        <v>-360749.31973700225</v>
      </c>
      <c r="G148" s="22">
        <f t="shared" si="33"/>
        <v>42212139.900426999</v>
      </c>
      <c r="H148" s="22">
        <v>135715.51422800001</v>
      </c>
      <c r="I148" s="22">
        <v>1727710.9536299999</v>
      </c>
      <c r="J148" s="22">
        <f t="shared" si="34"/>
        <v>-1591995.4394019998</v>
      </c>
      <c r="K148" s="22">
        <f t="shared" si="35"/>
        <v>1863426.467858</v>
      </c>
      <c r="L148" s="66">
        <v>48646057</v>
      </c>
      <c r="M148" s="66">
        <v>19991584</v>
      </c>
      <c r="N148" s="66">
        <f t="shared" si="36"/>
        <v>28654473</v>
      </c>
      <c r="O148" s="66">
        <v>27883978</v>
      </c>
      <c r="P148" s="66">
        <v>1936610</v>
      </c>
      <c r="Q148" s="66">
        <f t="shared" si="37"/>
        <v>25947368</v>
      </c>
    </row>
    <row r="149" spans="1:17" x14ac:dyDescent="0.4">
      <c r="A149" s="242">
        <v>25</v>
      </c>
      <c r="B149" s="107">
        <v>143</v>
      </c>
      <c r="C149" s="107" t="s">
        <v>512</v>
      </c>
      <c r="D149" s="150">
        <v>8097414.9288609996</v>
      </c>
      <c r="E149" s="150">
        <v>5548335.1800830001</v>
      </c>
      <c r="F149" s="276">
        <f t="shared" si="32"/>
        <v>2549079.7487779995</v>
      </c>
      <c r="G149" s="108">
        <f t="shared" si="33"/>
        <v>13645750.108943999</v>
      </c>
      <c r="H149" s="108">
        <v>126625.263765</v>
      </c>
      <c r="I149" s="108">
        <v>765651.49645700003</v>
      </c>
      <c r="J149" s="108">
        <f t="shared" si="34"/>
        <v>-639026.23269199999</v>
      </c>
      <c r="K149" s="108">
        <f t="shared" si="35"/>
        <v>892276.76022200007</v>
      </c>
      <c r="L149" s="109">
        <v>14447083</v>
      </c>
      <c r="M149" s="109">
        <v>12065970</v>
      </c>
      <c r="N149" s="109">
        <f t="shared" si="36"/>
        <v>2381113</v>
      </c>
      <c r="O149" s="109">
        <v>355708</v>
      </c>
      <c r="P149" s="109">
        <v>1074477</v>
      </c>
      <c r="Q149" s="109">
        <f t="shared" si="37"/>
        <v>-718769</v>
      </c>
    </row>
    <row r="150" spans="1:17" x14ac:dyDescent="0.4">
      <c r="A150" s="242">
        <v>18</v>
      </c>
      <c r="B150" s="156">
        <v>144</v>
      </c>
      <c r="C150" s="71" t="s">
        <v>527</v>
      </c>
      <c r="D150" s="157">
        <v>2749172.3043960002</v>
      </c>
      <c r="E150" s="157">
        <v>1253119.951865</v>
      </c>
      <c r="F150" s="22">
        <f t="shared" si="32"/>
        <v>1496052.3525310003</v>
      </c>
      <c r="G150" s="22">
        <f t="shared" si="33"/>
        <v>4002292.2562610004</v>
      </c>
      <c r="H150" s="22">
        <v>122937.560705</v>
      </c>
      <c r="I150" s="22">
        <v>216473.35626199999</v>
      </c>
      <c r="J150" s="22">
        <f t="shared" si="34"/>
        <v>-93535.79555699999</v>
      </c>
      <c r="K150" s="22">
        <f t="shared" si="35"/>
        <v>339410.916967</v>
      </c>
      <c r="L150" s="66">
        <v>3943990</v>
      </c>
      <c r="M150" s="66">
        <v>2322011</v>
      </c>
      <c r="N150" s="66">
        <f t="shared" si="36"/>
        <v>1621979</v>
      </c>
      <c r="O150" s="66">
        <v>275137</v>
      </c>
      <c r="P150" s="66">
        <v>643020</v>
      </c>
      <c r="Q150" s="66">
        <f t="shared" si="37"/>
        <v>-367883</v>
      </c>
    </row>
    <row r="151" spans="1:17" x14ac:dyDescent="0.4">
      <c r="A151" s="242">
        <v>4</v>
      </c>
      <c r="B151" s="107">
        <v>145</v>
      </c>
      <c r="C151" s="107" t="s">
        <v>528</v>
      </c>
      <c r="D151" s="150">
        <v>2862312.1426479998</v>
      </c>
      <c r="E151" s="150">
        <v>2855164.3519219998</v>
      </c>
      <c r="F151" s="276">
        <f t="shared" si="32"/>
        <v>7147.7907259999774</v>
      </c>
      <c r="G151" s="108">
        <f t="shared" si="33"/>
        <v>5717476.4945700001</v>
      </c>
      <c r="H151" s="108">
        <v>113087.099401</v>
      </c>
      <c r="I151" s="108">
        <v>118635.41957300001</v>
      </c>
      <c r="J151" s="108">
        <f t="shared" si="34"/>
        <v>-5548.320172000007</v>
      </c>
      <c r="K151" s="108">
        <f t="shared" si="35"/>
        <v>231722.51897400001</v>
      </c>
      <c r="L151" s="109">
        <v>2253841</v>
      </c>
      <c r="M151" s="109">
        <v>2236641</v>
      </c>
      <c r="N151" s="109">
        <f t="shared" si="36"/>
        <v>17200</v>
      </c>
      <c r="O151" s="109">
        <v>197674</v>
      </c>
      <c r="P151" s="109">
        <v>322492</v>
      </c>
      <c r="Q151" s="109">
        <f t="shared" si="37"/>
        <v>-124818</v>
      </c>
    </row>
    <row r="152" spans="1:17" x14ac:dyDescent="0.4">
      <c r="A152" s="242">
        <v>119</v>
      </c>
      <c r="B152" s="156">
        <v>146</v>
      </c>
      <c r="C152" s="71" t="s">
        <v>536</v>
      </c>
      <c r="D152" s="157">
        <v>843561.64316500002</v>
      </c>
      <c r="E152" s="157">
        <v>916900.69320600003</v>
      </c>
      <c r="F152" s="22">
        <f t="shared" si="32"/>
        <v>-73339.05004100001</v>
      </c>
      <c r="G152" s="22">
        <f t="shared" si="33"/>
        <v>1760462.3363709999</v>
      </c>
      <c r="H152" s="22">
        <v>105225.264297</v>
      </c>
      <c r="I152" s="22">
        <v>74344.687464000002</v>
      </c>
      <c r="J152" s="22">
        <f t="shared" si="34"/>
        <v>30880.576832999999</v>
      </c>
      <c r="K152" s="22">
        <f t="shared" si="35"/>
        <v>179569.951761</v>
      </c>
      <c r="L152" s="66">
        <v>826075</v>
      </c>
      <c r="M152" s="66">
        <v>821370</v>
      </c>
      <c r="N152" s="66">
        <f t="shared" si="36"/>
        <v>4705</v>
      </c>
      <c r="O152" s="66">
        <v>33272</v>
      </c>
      <c r="P152" s="66">
        <v>57043</v>
      </c>
      <c r="Q152" s="66">
        <f t="shared" si="37"/>
        <v>-23771</v>
      </c>
    </row>
    <row r="153" spans="1:17" x14ac:dyDescent="0.4">
      <c r="A153" s="242">
        <v>181</v>
      </c>
      <c r="B153" s="107">
        <v>147</v>
      </c>
      <c r="C153" s="107" t="s">
        <v>559</v>
      </c>
      <c r="D153" s="150">
        <v>2237888.4706569999</v>
      </c>
      <c r="E153" s="150">
        <v>1465525.7052720001</v>
      </c>
      <c r="F153" s="276">
        <f t="shared" si="32"/>
        <v>772362.7653849998</v>
      </c>
      <c r="G153" s="108">
        <f t="shared" si="33"/>
        <v>3703414.1759289997</v>
      </c>
      <c r="H153" s="108">
        <v>99177.734079999995</v>
      </c>
      <c r="I153" s="108">
        <v>163317.34131700001</v>
      </c>
      <c r="J153" s="108">
        <f t="shared" si="34"/>
        <v>-64139.607237000018</v>
      </c>
      <c r="K153" s="108">
        <f t="shared" si="35"/>
        <v>262495.07539700001</v>
      </c>
      <c r="L153" s="109">
        <v>2406815</v>
      </c>
      <c r="M153" s="109">
        <v>1187943</v>
      </c>
      <c r="N153" s="109">
        <f t="shared" si="36"/>
        <v>1218872</v>
      </c>
      <c r="O153" s="109">
        <v>0</v>
      </c>
      <c r="P153" s="109">
        <v>71795</v>
      </c>
      <c r="Q153" s="109">
        <f t="shared" si="37"/>
        <v>-71795</v>
      </c>
    </row>
    <row r="154" spans="1:17" x14ac:dyDescent="0.4">
      <c r="A154" s="242">
        <v>296</v>
      </c>
      <c r="B154" s="156">
        <v>148</v>
      </c>
      <c r="C154" s="71" t="s">
        <v>659</v>
      </c>
      <c r="D154" s="157">
        <v>1838555.059928</v>
      </c>
      <c r="E154" s="157">
        <v>772978.94455400005</v>
      </c>
      <c r="F154" s="22">
        <f t="shared" si="32"/>
        <v>1065576.1153739998</v>
      </c>
      <c r="G154" s="22">
        <f t="shared" si="33"/>
        <v>2611534.0044820001</v>
      </c>
      <c r="H154" s="22">
        <v>97121.228220999998</v>
      </c>
      <c r="I154" s="22">
        <v>73970.886129999999</v>
      </c>
      <c r="J154" s="22">
        <f t="shared" si="34"/>
        <v>23150.342090999999</v>
      </c>
      <c r="K154" s="22">
        <f t="shared" si="35"/>
        <v>171092.114351</v>
      </c>
      <c r="L154" s="66">
        <v>2331359</v>
      </c>
      <c r="M154" s="66">
        <v>1273867</v>
      </c>
      <c r="N154" s="66">
        <f t="shared" si="36"/>
        <v>1057492</v>
      </c>
      <c r="O154" s="66">
        <v>192745</v>
      </c>
      <c r="P154" s="66">
        <v>231614</v>
      </c>
      <c r="Q154" s="66">
        <f t="shared" si="37"/>
        <v>-38869</v>
      </c>
    </row>
    <row r="155" spans="1:17" x14ac:dyDescent="0.4">
      <c r="A155" s="242">
        <v>194</v>
      </c>
      <c r="B155" s="107">
        <v>149</v>
      </c>
      <c r="C155" s="107" t="s">
        <v>563</v>
      </c>
      <c r="D155" s="150">
        <v>2367505.6832209998</v>
      </c>
      <c r="E155" s="150">
        <v>1294419.4380880001</v>
      </c>
      <c r="F155" s="276">
        <f t="shared" si="32"/>
        <v>1073086.2451329997</v>
      </c>
      <c r="G155" s="108">
        <f t="shared" si="33"/>
        <v>3661925.1213090001</v>
      </c>
      <c r="H155" s="108">
        <v>93891.640360000005</v>
      </c>
      <c r="I155" s="108">
        <v>6197.6566350000003</v>
      </c>
      <c r="J155" s="108">
        <f t="shared" si="34"/>
        <v>87693.983724999998</v>
      </c>
      <c r="K155" s="108">
        <f t="shared" si="35"/>
        <v>100089.29699500001</v>
      </c>
      <c r="L155" s="109">
        <v>1472879</v>
      </c>
      <c r="M155" s="109">
        <v>352174</v>
      </c>
      <c r="N155" s="109">
        <f t="shared" si="36"/>
        <v>1120705</v>
      </c>
      <c r="O155" s="109">
        <v>126157</v>
      </c>
      <c r="P155" s="109">
        <v>184389</v>
      </c>
      <c r="Q155" s="109">
        <f t="shared" si="37"/>
        <v>-58232</v>
      </c>
    </row>
    <row r="156" spans="1:17" x14ac:dyDescent="0.4">
      <c r="A156" s="242">
        <v>43</v>
      </c>
      <c r="B156" s="156">
        <v>150</v>
      </c>
      <c r="C156" s="71" t="s">
        <v>522</v>
      </c>
      <c r="D156" s="157">
        <v>1206444.7892809999</v>
      </c>
      <c r="E156" s="157">
        <v>2603784.5354109998</v>
      </c>
      <c r="F156" s="22">
        <f t="shared" si="32"/>
        <v>-1397339.7461299999</v>
      </c>
      <c r="G156" s="22">
        <f t="shared" si="33"/>
        <v>3810229.3246919997</v>
      </c>
      <c r="H156" s="22">
        <v>91025.034511999998</v>
      </c>
      <c r="I156" s="22">
        <v>32815.232558000003</v>
      </c>
      <c r="J156" s="22">
        <f t="shared" si="34"/>
        <v>58209.801953999995</v>
      </c>
      <c r="K156" s="22">
        <f t="shared" si="35"/>
        <v>123840.26707</v>
      </c>
      <c r="L156" s="66">
        <v>978484</v>
      </c>
      <c r="M156" s="66">
        <v>2444561</v>
      </c>
      <c r="N156" s="66">
        <f t="shared" si="36"/>
        <v>-1466077</v>
      </c>
      <c r="O156" s="66">
        <v>6912</v>
      </c>
      <c r="P156" s="66">
        <v>87628</v>
      </c>
      <c r="Q156" s="66">
        <f t="shared" si="37"/>
        <v>-80716</v>
      </c>
    </row>
    <row r="157" spans="1:17" x14ac:dyDescent="0.4">
      <c r="A157" s="242">
        <v>49</v>
      </c>
      <c r="B157" s="107">
        <v>151</v>
      </c>
      <c r="C157" s="107" t="s">
        <v>520</v>
      </c>
      <c r="D157" s="150">
        <v>1514631.286971</v>
      </c>
      <c r="E157" s="150">
        <v>1347662.273691</v>
      </c>
      <c r="F157" s="276">
        <f t="shared" si="32"/>
        <v>166969.01328000007</v>
      </c>
      <c r="G157" s="108">
        <f t="shared" si="33"/>
        <v>2862293.560662</v>
      </c>
      <c r="H157" s="108">
        <v>86589.341461000004</v>
      </c>
      <c r="I157" s="108">
        <v>168490.44099100001</v>
      </c>
      <c r="J157" s="108">
        <f t="shared" si="34"/>
        <v>-81901.099530000007</v>
      </c>
      <c r="K157" s="108">
        <f t="shared" si="35"/>
        <v>255079.78245200001</v>
      </c>
      <c r="L157" s="109">
        <v>890104</v>
      </c>
      <c r="M157" s="109">
        <v>699851</v>
      </c>
      <c r="N157" s="109">
        <f t="shared" si="36"/>
        <v>190253</v>
      </c>
      <c r="O157" s="109">
        <v>5930</v>
      </c>
      <c r="P157" s="109">
        <v>18188</v>
      </c>
      <c r="Q157" s="109">
        <f t="shared" si="37"/>
        <v>-12258</v>
      </c>
    </row>
    <row r="158" spans="1:17" x14ac:dyDescent="0.4">
      <c r="A158" s="242">
        <v>54</v>
      </c>
      <c r="B158" s="156">
        <v>152</v>
      </c>
      <c r="C158" s="71" t="s">
        <v>523</v>
      </c>
      <c r="D158" s="157">
        <v>26580422.150401998</v>
      </c>
      <c r="E158" s="157">
        <v>12306756.293744</v>
      </c>
      <c r="F158" s="22">
        <f t="shared" si="32"/>
        <v>14273665.856657999</v>
      </c>
      <c r="G158" s="22">
        <f t="shared" si="33"/>
        <v>38887178.444146</v>
      </c>
      <c r="H158" s="22">
        <v>78790.472959999999</v>
      </c>
      <c r="I158" s="22">
        <v>1149374.706548</v>
      </c>
      <c r="J158" s="22">
        <f t="shared" si="34"/>
        <v>-1070584.2335880001</v>
      </c>
      <c r="K158" s="22">
        <f t="shared" si="35"/>
        <v>1228165.1795079999</v>
      </c>
      <c r="L158" s="66">
        <v>24980374</v>
      </c>
      <c r="M158" s="66">
        <v>10737575</v>
      </c>
      <c r="N158" s="66">
        <f t="shared" si="36"/>
        <v>14242799</v>
      </c>
      <c r="O158" s="66">
        <v>233722</v>
      </c>
      <c r="P158" s="66">
        <v>1505273</v>
      </c>
      <c r="Q158" s="66">
        <f t="shared" si="37"/>
        <v>-1271551</v>
      </c>
    </row>
    <row r="159" spans="1:17" x14ac:dyDescent="0.4">
      <c r="A159" s="242">
        <v>26</v>
      </c>
      <c r="B159" s="107">
        <v>153</v>
      </c>
      <c r="C159" s="107" t="s">
        <v>508</v>
      </c>
      <c r="D159" s="150">
        <v>1515445.5533199999</v>
      </c>
      <c r="E159" s="150">
        <v>991738.06688699999</v>
      </c>
      <c r="F159" s="276">
        <f t="shared" si="32"/>
        <v>523707.48643299995</v>
      </c>
      <c r="G159" s="108">
        <f t="shared" si="33"/>
        <v>2507183.6202070001</v>
      </c>
      <c r="H159" s="108">
        <v>59919.411864000002</v>
      </c>
      <c r="I159" s="108">
        <v>19032.488219999999</v>
      </c>
      <c r="J159" s="108">
        <f t="shared" si="34"/>
        <v>40886.923644000002</v>
      </c>
      <c r="K159" s="108">
        <f t="shared" si="35"/>
        <v>78951.900083999994</v>
      </c>
      <c r="L159" s="109">
        <v>1797215</v>
      </c>
      <c r="M159" s="109">
        <v>1135902</v>
      </c>
      <c r="N159" s="109">
        <f t="shared" si="36"/>
        <v>661313</v>
      </c>
      <c r="O159" s="109">
        <v>23348</v>
      </c>
      <c r="P159" s="109">
        <v>122951</v>
      </c>
      <c r="Q159" s="109">
        <f t="shared" si="37"/>
        <v>-99603</v>
      </c>
    </row>
    <row r="160" spans="1:17" x14ac:dyDescent="0.4">
      <c r="A160" s="242">
        <v>170</v>
      </c>
      <c r="B160" s="156">
        <v>154</v>
      </c>
      <c r="C160" s="71" t="s">
        <v>556</v>
      </c>
      <c r="D160" s="157">
        <v>1782999.114387</v>
      </c>
      <c r="E160" s="157">
        <v>283276.24945100001</v>
      </c>
      <c r="F160" s="22">
        <f t="shared" si="32"/>
        <v>1499722.864936</v>
      </c>
      <c r="G160" s="22">
        <f t="shared" si="33"/>
        <v>2066275.363838</v>
      </c>
      <c r="H160" s="22">
        <v>56893.645933</v>
      </c>
      <c r="I160" s="22">
        <v>42149.190360000001</v>
      </c>
      <c r="J160" s="22">
        <f t="shared" si="34"/>
        <v>14744.455572999999</v>
      </c>
      <c r="K160" s="22">
        <f t="shared" si="35"/>
        <v>99042.836293</v>
      </c>
      <c r="L160" s="66">
        <v>5679238</v>
      </c>
      <c r="M160" s="66">
        <v>1692076</v>
      </c>
      <c r="N160" s="66">
        <f t="shared" si="36"/>
        <v>3987162</v>
      </c>
      <c r="O160" s="66">
        <v>2571601</v>
      </c>
      <c r="P160" s="66">
        <v>272956</v>
      </c>
      <c r="Q160" s="66">
        <f t="shared" si="37"/>
        <v>2298645</v>
      </c>
    </row>
    <row r="161" spans="1:17" x14ac:dyDescent="0.4">
      <c r="A161" s="242">
        <v>122</v>
      </c>
      <c r="B161" s="107">
        <v>155</v>
      </c>
      <c r="C161" s="107" t="s">
        <v>537</v>
      </c>
      <c r="D161" s="150">
        <v>2307143.2736979998</v>
      </c>
      <c r="E161" s="150">
        <v>1094957.591368</v>
      </c>
      <c r="F161" s="276">
        <f t="shared" si="32"/>
        <v>1212185.6823299997</v>
      </c>
      <c r="G161" s="108">
        <f t="shared" si="33"/>
        <v>3402100.8650659998</v>
      </c>
      <c r="H161" s="108">
        <v>47339.890044</v>
      </c>
      <c r="I161" s="108">
        <v>58527.027817000002</v>
      </c>
      <c r="J161" s="108">
        <f t="shared" si="34"/>
        <v>-11187.137773000002</v>
      </c>
      <c r="K161" s="108">
        <f t="shared" si="35"/>
        <v>105866.91786099999</v>
      </c>
      <c r="L161" s="109">
        <v>8221642</v>
      </c>
      <c r="M161" s="109">
        <v>2962543</v>
      </c>
      <c r="N161" s="109">
        <f t="shared" si="36"/>
        <v>5259099</v>
      </c>
      <c r="O161" s="109">
        <v>269423</v>
      </c>
      <c r="P161" s="109">
        <v>403249</v>
      </c>
      <c r="Q161" s="109">
        <f t="shared" si="37"/>
        <v>-133826</v>
      </c>
    </row>
    <row r="162" spans="1:17" x14ac:dyDescent="0.4">
      <c r="A162" s="242">
        <v>240</v>
      </c>
      <c r="B162" s="156">
        <v>156</v>
      </c>
      <c r="C162" s="71" t="s">
        <v>569</v>
      </c>
      <c r="D162" s="157">
        <v>2128027.9794490002</v>
      </c>
      <c r="E162" s="157">
        <v>2025052.469825</v>
      </c>
      <c r="F162" s="22">
        <f t="shared" si="32"/>
        <v>102975.50962400017</v>
      </c>
      <c r="G162" s="22">
        <f t="shared" si="33"/>
        <v>4153080.4492740002</v>
      </c>
      <c r="H162" s="22">
        <v>36704.911331000003</v>
      </c>
      <c r="I162" s="22">
        <v>198302.74613700001</v>
      </c>
      <c r="J162" s="22">
        <f t="shared" si="34"/>
        <v>-161597.834806</v>
      </c>
      <c r="K162" s="22">
        <f t="shared" si="35"/>
        <v>235007.65746800002</v>
      </c>
      <c r="L162" s="66">
        <v>954276</v>
      </c>
      <c r="M162" s="66">
        <v>913976</v>
      </c>
      <c r="N162" s="66">
        <f t="shared" si="36"/>
        <v>40300</v>
      </c>
      <c r="O162" s="66">
        <v>16156</v>
      </c>
      <c r="P162" s="66">
        <v>239536</v>
      </c>
      <c r="Q162" s="66">
        <f t="shared" si="37"/>
        <v>-223380</v>
      </c>
    </row>
    <row r="163" spans="1:17" x14ac:dyDescent="0.4">
      <c r="A163" s="242">
        <v>182</v>
      </c>
      <c r="B163" s="107">
        <v>157</v>
      </c>
      <c r="C163" s="107" t="s">
        <v>560</v>
      </c>
      <c r="D163" s="150">
        <v>1443733.5585970001</v>
      </c>
      <c r="E163" s="150">
        <v>1435608.9271780001</v>
      </c>
      <c r="F163" s="276">
        <f t="shared" si="32"/>
        <v>8124.631418999983</v>
      </c>
      <c r="G163" s="108">
        <f t="shared" si="33"/>
        <v>2879342.4857750004</v>
      </c>
      <c r="H163" s="108">
        <v>35636.905184000003</v>
      </c>
      <c r="I163" s="108">
        <v>88146.545668999999</v>
      </c>
      <c r="J163" s="108">
        <f t="shared" si="34"/>
        <v>-52509.640484999996</v>
      </c>
      <c r="K163" s="108">
        <f t="shared" si="35"/>
        <v>123783.450853</v>
      </c>
      <c r="L163" s="109">
        <v>155439</v>
      </c>
      <c r="M163" s="109">
        <v>160030</v>
      </c>
      <c r="N163" s="109">
        <f t="shared" si="36"/>
        <v>-4591</v>
      </c>
      <c r="O163" s="109">
        <v>0</v>
      </c>
      <c r="P163" s="109">
        <v>0</v>
      </c>
      <c r="Q163" s="109">
        <f t="shared" si="37"/>
        <v>0</v>
      </c>
    </row>
    <row r="164" spans="1:17" x14ac:dyDescent="0.4">
      <c r="A164" s="242">
        <v>38</v>
      </c>
      <c r="B164" s="156">
        <v>158</v>
      </c>
      <c r="C164" s="71" t="s">
        <v>526</v>
      </c>
      <c r="D164" s="157">
        <v>1305821.6658059999</v>
      </c>
      <c r="E164" s="157">
        <v>432615.80844499997</v>
      </c>
      <c r="F164" s="22">
        <f t="shared" si="32"/>
        <v>873205.85736099991</v>
      </c>
      <c r="G164" s="22">
        <f t="shared" si="33"/>
        <v>1738437.4742509997</v>
      </c>
      <c r="H164" s="22">
        <v>31275.838253999998</v>
      </c>
      <c r="I164" s="22">
        <v>73978.110881000001</v>
      </c>
      <c r="J164" s="22">
        <f t="shared" si="34"/>
        <v>-42702.272626999998</v>
      </c>
      <c r="K164" s="22">
        <f t="shared" si="35"/>
        <v>105253.949135</v>
      </c>
      <c r="L164" s="66">
        <v>2562829</v>
      </c>
      <c r="M164" s="66">
        <v>1577660</v>
      </c>
      <c r="N164" s="66">
        <f t="shared" si="36"/>
        <v>985169</v>
      </c>
      <c r="O164" s="66">
        <v>139895</v>
      </c>
      <c r="P164" s="66">
        <v>251159</v>
      </c>
      <c r="Q164" s="66">
        <f t="shared" si="37"/>
        <v>-111264</v>
      </c>
    </row>
    <row r="165" spans="1:17" x14ac:dyDescent="0.4">
      <c r="A165" s="242">
        <v>147</v>
      </c>
      <c r="B165" s="107">
        <v>159</v>
      </c>
      <c r="C165" s="107" t="s">
        <v>546</v>
      </c>
      <c r="D165" s="150">
        <v>9021965.4353810009</v>
      </c>
      <c r="E165" s="150">
        <v>7695677.5605539996</v>
      </c>
      <c r="F165" s="276">
        <f t="shared" si="32"/>
        <v>1326287.8748270012</v>
      </c>
      <c r="G165" s="108">
        <f t="shared" si="33"/>
        <v>16717642.995935</v>
      </c>
      <c r="H165" s="108">
        <v>25135.037068000001</v>
      </c>
      <c r="I165" s="108">
        <v>687756.21245400002</v>
      </c>
      <c r="J165" s="108">
        <f t="shared" si="34"/>
        <v>-662621.17538600008</v>
      </c>
      <c r="K165" s="108">
        <f t="shared" si="35"/>
        <v>712891.24952199997</v>
      </c>
      <c r="L165" s="109">
        <v>9100700</v>
      </c>
      <c r="M165" s="109">
        <v>6621714</v>
      </c>
      <c r="N165" s="109">
        <f t="shared" si="36"/>
        <v>2478986</v>
      </c>
      <c r="O165" s="109">
        <v>0</v>
      </c>
      <c r="P165" s="109">
        <v>604217</v>
      </c>
      <c r="Q165" s="109">
        <f t="shared" si="37"/>
        <v>-604217</v>
      </c>
    </row>
    <row r="166" spans="1:17" x14ac:dyDescent="0.4">
      <c r="A166" s="242">
        <v>51</v>
      </c>
      <c r="B166" s="156">
        <v>160</v>
      </c>
      <c r="C166" s="71" t="s">
        <v>521</v>
      </c>
      <c r="D166" s="157">
        <v>8918800.6438340005</v>
      </c>
      <c r="E166" s="157">
        <v>7557722.4422629997</v>
      </c>
      <c r="F166" s="22">
        <f t="shared" si="32"/>
        <v>1361078.2015710007</v>
      </c>
      <c r="G166" s="22">
        <f t="shared" si="33"/>
        <v>16476523.086097</v>
      </c>
      <c r="H166" s="22">
        <v>23276.643706999999</v>
      </c>
      <c r="I166" s="22">
        <v>1746998.6617719999</v>
      </c>
      <c r="J166" s="22">
        <f t="shared" si="34"/>
        <v>-1723722.018065</v>
      </c>
      <c r="K166" s="22">
        <f t="shared" si="35"/>
        <v>1770275.3054789999</v>
      </c>
      <c r="L166" s="66">
        <v>12370202</v>
      </c>
      <c r="M166" s="66">
        <v>10582810</v>
      </c>
      <c r="N166" s="66">
        <f t="shared" si="36"/>
        <v>1787392</v>
      </c>
      <c r="O166" s="66">
        <v>133993</v>
      </c>
      <c r="P166" s="66">
        <v>1624710</v>
      </c>
      <c r="Q166" s="66">
        <f t="shared" si="37"/>
        <v>-1490717</v>
      </c>
    </row>
    <row r="167" spans="1:17" x14ac:dyDescent="0.4">
      <c r="A167" s="242">
        <v>129</v>
      </c>
      <c r="B167" s="107">
        <v>161</v>
      </c>
      <c r="C167" s="107" t="s">
        <v>540</v>
      </c>
      <c r="D167" s="150">
        <v>862145.11786700005</v>
      </c>
      <c r="E167" s="150">
        <v>928828.04916599998</v>
      </c>
      <c r="F167" s="276">
        <f t="shared" si="32"/>
        <v>-66682.931298999931</v>
      </c>
      <c r="G167" s="108">
        <f t="shared" si="33"/>
        <v>1790973.1670329999</v>
      </c>
      <c r="H167" s="108">
        <v>17247.608898999999</v>
      </c>
      <c r="I167" s="108">
        <v>48366.857989999997</v>
      </c>
      <c r="J167" s="108">
        <f t="shared" si="34"/>
        <v>-31119.249090999998</v>
      </c>
      <c r="K167" s="108">
        <f t="shared" si="35"/>
        <v>65614.466889000003</v>
      </c>
      <c r="L167" s="109">
        <v>978008</v>
      </c>
      <c r="M167" s="109">
        <v>970654</v>
      </c>
      <c r="N167" s="109">
        <f t="shared" si="36"/>
        <v>7354</v>
      </c>
      <c r="O167" s="109">
        <v>30972</v>
      </c>
      <c r="P167" s="109">
        <v>68178</v>
      </c>
      <c r="Q167" s="109">
        <f t="shared" si="37"/>
        <v>-37206</v>
      </c>
    </row>
    <row r="168" spans="1:17" x14ac:dyDescent="0.4">
      <c r="A168" s="242">
        <v>245</v>
      </c>
      <c r="B168" s="156">
        <v>162</v>
      </c>
      <c r="C168" s="71" t="s">
        <v>571</v>
      </c>
      <c r="D168" s="157">
        <v>3057328.3567209998</v>
      </c>
      <c r="E168" s="157">
        <v>5228749.7279270003</v>
      </c>
      <c r="F168" s="22">
        <f t="shared" si="32"/>
        <v>-2171421.3712060004</v>
      </c>
      <c r="G168" s="22">
        <f t="shared" si="33"/>
        <v>8286078.0846480001</v>
      </c>
      <c r="H168" s="22">
        <v>11318.868189999999</v>
      </c>
      <c r="I168" s="22">
        <v>93643.129629999996</v>
      </c>
      <c r="J168" s="22">
        <f t="shared" si="34"/>
        <v>-82324.261440000002</v>
      </c>
      <c r="K168" s="22">
        <f t="shared" si="35"/>
        <v>104961.99781999999</v>
      </c>
      <c r="L168" s="66">
        <v>3042214</v>
      </c>
      <c r="M168" s="66">
        <v>5314585</v>
      </c>
      <c r="N168" s="66">
        <f t="shared" si="36"/>
        <v>-2272371</v>
      </c>
      <c r="O168" s="66">
        <v>68727</v>
      </c>
      <c r="P168" s="66">
        <v>338320</v>
      </c>
      <c r="Q168" s="66">
        <f t="shared" si="37"/>
        <v>-269593</v>
      </c>
    </row>
    <row r="169" spans="1:17" x14ac:dyDescent="0.4">
      <c r="A169" s="242">
        <v>155</v>
      </c>
      <c r="B169" s="107">
        <v>163</v>
      </c>
      <c r="C169" s="107" t="s">
        <v>550</v>
      </c>
      <c r="D169" s="150">
        <v>16149803.716614</v>
      </c>
      <c r="E169" s="150">
        <v>13550020.476984</v>
      </c>
      <c r="F169" s="276">
        <f t="shared" si="32"/>
        <v>2599783.2396300007</v>
      </c>
      <c r="G169" s="108">
        <f t="shared" si="33"/>
        <v>29699824.193598002</v>
      </c>
      <c r="H169" s="108">
        <v>377.24976199999998</v>
      </c>
      <c r="I169" s="108">
        <v>997827.57813799998</v>
      </c>
      <c r="J169" s="108">
        <f t="shared" si="34"/>
        <v>-997450.32837599993</v>
      </c>
      <c r="K169" s="108">
        <f t="shared" si="35"/>
        <v>998204.82790000003</v>
      </c>
      <c r="L169" s="109">
        <v>14829755</v>
      </c>
      <c r="M169" s="109">
        <v>12029769</v>
      </c>
      <c r="N169" s="109">
        <f t="shared" si="36"/>
        <v>2799986</v>
      </c>
      <c r="O169" s="109">
        <v>229171</v>
      </c>
      <c r="P169" s="109">
        <v>1830959</v>
      </c>
      <c r="Q169" s="109">
        <f t="shared" si="37"/>
        <v>-1601788</v>
      </c>
    </row>
    <row r="170" spans="1:17" x14ac:dyDescent="0.4">
      <c r="A170" s="242">
        <v>116</v>
      </c>
      <c r="B170" s="156">
        <v>164</v>
      </c>
      <c r="C170" s="71" t="s">
        <v>535</v>
      </c>
      <c r="D170" s="157">
        <v>9037210.6849099994</v>
      </c>
      <c r="E170" s="157">
        <v>8599559.9085019995</v>
      </c>
      <c r="F170" s="22">
        <f t="shared" si="32"/>
        <v>437650.77640799992</v>
      </c>
      <c r="G170" s="22">
        <f t="shared" si="33"/>
        <v>17636770.593411997</v>
      </c>
      <c r="H170" s="22">
        <v>358.06482499999998</v>
      </c>
      <c r="I170" s="22">
        <v>1372553.073908</v>
      </c>
      <c r="J170" s="22">
        <f t="shared" si="34"/>
        <v>-1372195.009083</v>
      </c>
      <c r="K170" s="22">
        <f t="shared" si="35"/>
        <v>1372911.138733</v>
      </c>
      <c r="L170" s="66">
        <v>10551607</v>
      </c>
      <c r="M170" s="66">
        <v>9979641</v>
      </c>
      <c r="N170" s="66">
        <f t="shared" si="36"/>
        <v>571966</v>
      </c>
      <c r="O170" s="66">
        <v>104896</v>
      </c>
      <c r="P170" s="66">
        <v>1975115</v>
      </c>
      <c r="Q170" s="66">
        <f t="shared" si="37"/>
        <v>-1870219</v>
      </c>
    </row>
    <row r="171" spans="1:17" x14ac:dyDescent="0.4">
      <c r="A171" s="242">
        <v>15</v>
      </c>
      <c r="B171" s="107">
        <v>165</v>
      </c>
      <c r="C171" s="107" t="s">
        <v>532</v>
      </c>
      <c r="D171" s="150">
        <v>8765940.3785740007</v>
      </c>
      <c r="E171" s="150">
        <v>6143173.2795259999</v>
      </c>
      <c r="F171" s="276">
        <f t="shared" si="32"/>
        <v>2622767.0990480008</v>
      </c>
      <c r="G171" s="108">
        <f t="shared" si="33"/>
        <v>14909113.658100002</v>
      </c>
      <c r="H171" s="108">
        <v>11.120086000000001</v>
      </c>
      <c r="I171" s="108">
        <v>270340.38720499998</v>
      </c>
      <c r="J171" s="108">
        <f t="shared" si="34"/>
        <v>-270329.26711899997</v>
      </c>
      <c r="K171" s="108">
        <f t="shared" si="35"/>
        <v>270351.50729099999</v>
      </c>
      <c r="L171" s="109">
        <v>8042223</v>
      </c>
      <c r="M171" s="109">
        <v>5574313</v>
      </c>
      <c r="N171" s="109">
        <f t="shared" si="36"/>
        <v>2467910</v>
      </c>
      <c r="O171" s="109">
        <v>196169</v>
      </c>
      <c r="P171" s="109">
        <v>438150</v>
      </c>
      <c r="Q171" s="109">
        <f t="shared" si="37"/>
        <v>-241981</v>
      </c>
    </row>
    <row r="172" spans="1:17" x14ac:dyDescent="0.4">
      <c r="A172" s="242">
        <v>8</v>
      </c>
      <c r="B172" s="156">
        <v>166</v>
      </c>
      <c r="C172" s="71" t="s">
        <v>530</v>
      </c>
      <c r="D172" s="157">
        <v>16591133.863639001</v>
      </c>
      <c r="E172" s="157">
        <v>9392243.7849369999</v>
      </c>
      <c r="F172" s="22">
        <f t="shared" si="32"/>
        <v>7198890.0787020009</v>
      </c>
      <c r="G172" s="22">
        <f t="shared" si="33"/>
        <v>25983377.648575999</v>
      </c>
      <c r="H172" s="22">
        <v>0</v>
      </c>
      <c r="I172" s="22">
        <v>368162.51632</v>
      </c>
      <c r="J172" s="22">
        <f t="shared" si="34"/>
        <v>-368162.51632</v>
      </c>
      <c r="K172" s="22">
        <f t="shared" si="35"/>
        <v>368162.51632</v>
      </c>
      <c r="L172" s="66">
        <v>16481682</v>
      </c>
      <c r="M172" s="66">
        <v>9859679</v>
      </c>
      <c r="N172" s="66">
        <f t="shared" si="36"/>
        <v>6622003</v>
      </c>
      <c r="O172" s="66">
        <v>275321</v>
      </c>
      <c r="P172" s="66">
        <v>1086571</v>
      </c>
      <c r="Q172" s="66">
        <f t="shared" si="37"/>
        <v>-811250</v>
      </c>
    </row>
    <row r="173" spans="1:17" x14ac:dyDescent="0.4">
      <c r="A173" s="242">
        <v>22</v>
      </c>
      <c r="B173" s="107">
        <v>167</v>
      </c>
      <c r="C173" s="107" t="s">
        <v>515</v>
      </c>
      <c r="D173" s="150">
        <v>9166588.5266249999</v>
      </c>
      <c r="E173" s="150">
        <v>11653617.458929</v>
      </c>
      <c r="F173" s="276">
        <f t="shared" si="32"/>
        <v>-2487028.9323040005</v>
      </c>
      <c r="G173" s="108">
        <f t="shared" si="33"/>
        <v>20820205.985554002</v>
      </c>
      <c r="H173" s="108">
        <v>0</v>
      </c>
      <c r="I173" s="108">
        <v>330242.42346999998</v>
      </c>
      <c r="J173" s="108">
        <f t="shared" si="34"/>
        <v>-330242.42346999998</v>
      </c>
      <c r="K173" s="108">
        <f t="shared" si="35"/>
        <v>330242.42346999998</v>
      </c>
      <c r="L173" s="109">
        <v>4088587</v>
      </c>
      <c r="M173" s="109">
        <v>6642591</v>
      </c>
      <c r="N173" s="109">
        <f t="shared" si="36"/>
        <v>-2554004</v>
      </c>
      <c r="O173" s="109">
        <v>0</v>
      </c>
      <c r="P173" s="109">
        <v>290609</v>
      </c>
      <c r="Q173" s="109">
        <f t="shared" si="37"/>
        <v>-290609</v>
      </c>
    </row>
    <row r="174" spans="1:17" x14ac:dyDescent="0.4">
      <c r="A174" s="242">
        <v>33</v>
      </c>
      <c r="B174" s="156">
        <v>168</v>
      </c>
      <c r="C174" s="71" t="s">
        <v>519</v>
      </c>
      <c r="D174" s="157">
        <v>3062732.6465759999</v>
      </c>
      <c r="E174" s="157">
        <v>3076443.3597889999</v>
      </c>
      <c r="F174" s="22">
        <f t="shared" si="32"/>
        <v>-13710.713212999981</v>
      </c>
      <c r="G174" s="22">
        <f t="shared" si="33"/>
        <v>6139176.0063649993</v>
      </c>
      <c r="H174" s="22">
        <v>0</v>
      </c>
      <c r="I174" s="22">
        <v>18815.182635000001</v>
      </c>
      <c r="J174" s="22">
        <f t="shared" si="34"/>
        <v>-18815.182635000001</v>
      </c>
      <c r="K174" s="22">
        <f t="shared" si="35"/>
        <v>18815.182635000001</v>
      </c>
      <c r="L174" s="66">
        <v>513222</v>
      </c>
      <c r="M174" s="66">
        <v>504639</v>
      </c>
      <c r="N174" s="66">
        <f t="shared" si="36"/>
        <v>8583</v>
      </c>
      <c r="O174" s="66">
        <v>0</v>
      </c>
      <c r="P174" s="66">
        <v>12370</v>
      </c>
      <c r="Q174" s="66">
        <f t="shared" si="37"/>
        <v>-12370</v>
      </c>
    </row>
    <row r="175" spans="1:17" x14ac:dyDescent="0.4">
      <c r="A175" s="242">
        <v>156</v>
      </c>
      <c r="B175" s="107">
        <v>169</v>
      </c>
      <c r="C175" s="107" t="s">
        <v>551</v>
      </c>
      <c r="D175" s="150">
        <v>4250166.7061449997</v>
      </c>
      <c r="E175" s="150">
        <v>2813357.017343</v>
      </c>
      <c r="F175" s="276">
        <f t="shared" si="32"/>
        <v>1436809.6888019997</v>
      </c>
      <c r="G175" s="108">
        <f t="shared" si="33"/>
        <v>7063523.7234879993</v>
      </c>
      <c r="H175" s="108">
        <v>0</v>
      </c>
      <c r="I175" s="108">
        <v>86993.938280000002</v>
      </c>
      <c r="J175" s="108">
        <f t="shared" si="34"/>
        <v>-86993.938280000002</v>
      </c>
      <c r="K175" s="108">
        <f t="shared" si="35"/>
        <v>86993.938280000002</v>
      </c>
      <c r="L175" s="109">
        <v>3328922</v>
      </c>
      <c r="M175" s="109">
        <v>1879011</v>
      </c>
      <c r="N175" s="109">
        <f t="shared" si="36"/>
        <v>1449911</v>
      </c>
      <c r="O175" s="109">
        <v>0</v>
      </c>
      <c r="P175" s="109">
        <v>219240</v>
      </c>
      <c r="Q175" s="109">
        <f t="shared" si="37"/>
        <v>-219240</v>
      </c>
    </row>
    <row r="176" spans="1:17" x14ac:dyDescent="0.4">
      <c r="A176" s="242">
        <v>142</v>
      </c>
      <c r="B176" s="156">
        <v>170</v>
      </c>
      <c r="C176" s="71" t="s">
        <v>545</v>
      </c>
      <c r="D176" s="157">
        <v>670001.85943800001</v>
      </c>
      <c r="E176" s="157">
        <v>1336650.8148370001</v>
      </c>
      <c r="F176" s="22">
        <f t="shared" si="32"/>
        <v>-666648.95539900009</v>
      </c>
      <c r="G176" s="22">
        <f t="shared" si="33"/>
        <v>2006652.6742750001</v>
      </c>
      <c r="H176" s="22">
        <v>0</v>
      </c>
      <c r="I176" s="22">
        <v>309497.73989000003</v>
      </c>
      <c r="J176" s="22">
        <f t="shared" si="34"/>
        <v>-309497.73989000003</v>
      </c>
      <c r="K176" s="22">
        <f t="shared" si="35"/>
        <v>309497.73989000003</v>
      </c>
      <c r="L176" s="66">
        <v>9475</v>
      </c>
      <c r="M176" s="66">
        <v>1050528</v>
      </c>
      <c r="N176" s="66">
        <f t="shared" si="36"/>
        <v>-1041053</v>
      </c>
      <c r="O176" s="66">
        <v>0</v>
      </c>
      <c r="P176" s="66">
        <v>625354</v>
      </c>
      <c r="Q176" s="66">
        <f t="shared" si="37"/>
        <v>-625354</v>
      </c>
    </row>
    <row r="177" spans="1:17" x14ac:dyDescent="0.4">
      <c r="A177" s="242">
        <v>141</v>
      </c>
      <c r="B177" s="107">
        <v>171</v>
      </c>
      <c r="C177" s="107" t="s">
        <v>543</v>
      </c>
      <c r="D177" s="150">
        <v>5536954.1485740002</v>
      </c>
      <c r="E177" s="150">
        <v>2988433.528254</v>
      </c>
      <c r="F177" s="276">
        <f t="shared" ref="F177:F208" si="38">D177-E177</f>
        <v>2548520.6203200002</v>
      </c>
      <c r="G177" s="108">
        <f t="shared" ref="G177:G183" si="39">D177+E177</f>
        <v>8525387.6768280007</v>
      </c>
      <c r="H177" s="108">
        <v>0</v>
      </c>
      <c r="I177" s="108">
        <v>70488.207739000005</v>
      </c>
      <c r="J177" s="108">
        <f t="shared" ref="J177:J208" si="40">H177-I177</f>
        <v>-70488.207739000005</v>
      </c>
      <c r="K177" s="108">
        <f t="shared" ref="K177:K183" si="41">H177+I177</f>
        <v>70488.207739000005</v>
      </c>
      <c r="L177" s="109">
        <v>8457085</v>
      </c>
      <c r="M177" s="109">
        <v>6310843</v>
      </c>
      <c r="N177" s="109">
        <f t="shared" ref="N177:N208" si="42">L177-M177</f>
        <v>2146242</v>
      </c>
      <c r="O177" s="109">
        <v>126601</v>
      </c>
      <c r="P177" s="109">
        <v>602365</v>
      </c>
      <c r="Q177" s="109">
        <f t="shared" ref="Q177:Q208" si="43">O177-P177</f>
        <v>-475764</v>
      </c>
    </row>
    <row r="178" spans="1:17" x14ac:dyDescent="0.4">
      <c r="A178" s="242">
        <v>36</v>
      </c>
      <c r="B178" s="156">
        <v>172</v>
      </c>
      <c r="C178" s="71" t="s">
        <v>510</v>
      </c>
      <c r="D178" s="157">
        <v>4588902.4542720001</v>
      </c>
      <c r="E178" s="157">
        <v>2927009.86864</v>
      </c>
      <c r="F178" s="22">
        <f t="shared" si="38"/>
        <v>1661892.5856320001</v>
      </c>
      <c r="G178" s="22">
        <f t="shared" si="39"/>
        <v>7515912.3229120001</v>
      </c>
      <c r="H178" s="22">
        <v>0</v>
      </c>
      <c r="I178" s="22">
        <v>27676.7215</v>
      </c>
      <c r="J178" s="22">
        <f t="shared" si="40"/>
        <v>-27676.7215</v>
      </c>
      <c r="K178" s="22">
        <f t="shared" si="41"/>
        <v>27676.7215</v>
      </c>
      <c r="L178" s="66">
        <v>5756312</v>
      </c>
      <c r="M178" s="66">
        <v>4115037</v>
      </c>
      <c r="N178" s="66">
        <f t="shared" si="42"/>
        <v>1641275</v>
      </c>
      <c r="O178" s="66">
        <v>157230</v>
      </c>
      <c r="P178" s="66">
        <v>431692</v>
      </c>
      <c r="Q178" s="66">
        <f t="shared" si="43"/>
        <v>-274462</v>
      </c>
    </row>
    <row r="179" spans="1:17" x14ac:dyDescent="0.4">
      <c r="A179" s="242">
        <v>152</v>
      </c>
      <c r="B179" s="107">
        <v>173</v>
      </c>
      <c r="C179" s="107" t="s">
        <v>549</v>
      </c>
      <c r="D179" s="150">
        <v>794452.31370399997</v>
      </c>
      <c r="E179" s="150">
        <v>762506.631283</v>
      </c>
      <c r="F179" s="276">
        <f t="shared" si="38"/>
        <v>31945.682420999976</v>
      </c>
      <c r="G179" s="108">
        <f t="shared" si="39"/>
        <v>1556958.944987</v>
      </c>
      <c r="H179" s="108">
        <v>0</v>
      </c>
      <c r="I179" s="108">
        <v>85049.221944999998</v>
      </c>
      <c r="J179" s="108">
        <f t="shared" si="40"/>
        <v>-85049.221944999998</v>
      </c>
      <c r="K179" s="108">
        <f t="shared" si="41"/>
        <v>85049.221944999998</v>
      </c>
      <c r="L179" s="109">
        <v>986615</v>
      </c>
      <c r="M179" s="109">
        <v>1026541</v>
      </c>
      <c r="N179" s="109">
        <f t="shared" si="42"/>
        <v>-39926</v>
      </c>
      <c r="O179" s="109">
        <v>18539</v>
      </c>
      <c r="P179" s="109">
        <v>86979</v>
      </c>
      <c r="Q179" s="109">
        <f t="shared" si="43"/>
        <v>-68440</v>
      </c>
    </row>
    <row r="180" spans="1:17" x14ac:dyDescent="0.4">
      <c r="A180" s="242">
        <v>61</v>
      </c>
      <c r="B180" s="156">
        <v>174</v>
      </c>
      <c r="C180" s="71" t="s">
        <v>525</v>
      </c>
      <c r="D180" s="157">
        <v>225423.761271</v>
      </c>
      <c r="E180" s="157">
        <v>189432.66385499999</v>
      </c>
      <c r="F180" s="22">
        <f t="shared" si="38"/>
        <v>35991.097416000004</v>
      </c>
      <c r="G180" s="22">
        <f t="shared" si="39"/>
        <v>414856.42512599996</v>
      </c>
      <c r="H180" s="22">
        <v>0</v>
      </c>
      <c r="I180" s="22">
        <v>0</v>
      </c>
      <c r="J180" s="22">
        <f t="shared" si="40"/>
        <v>0</v>
      </c>
      <c r="K180" s="22">
        <f t="shared" si="41"/>
        <v>0</v>
      </c>
      <c r="L180" s="66">
        <v>651362</v>
      </c>
      <c r="M180" s="66">
        <v>21332</v>
      </c>
      <c r="N180" s="66">
        <f t="shared" si="42"/>
        <v>630030</v>
      </c>
      <c r="O180" s="66">
        <v>790</v>
      </c>
      <c r="P180" s="66">
        <v>916</v>
      </c>
      <c r="Q180" s="66">
        <f t="shared" si="43"/>
        <v>-126</v>
      </c>
    </row>
    <row r="181" spans="1:17" x14ac:dyDescent="0.4">
      <c r="A181" s="242">
        <v>46</v>
      </c>
      <c r="B181" s="107">
        <v>175</v>
      </c>
      <c r="C181" s="107" t="s">
        <v>524</v>
      </c>
      <c r="D181" s="150">
        <v>1047893.620623</v>
      </c>
      <c r="E181" s="150">
        <v>533751.31883700006</v>
      </c>
      <c r="F181" s="276">
        <f t="shared" si="38"/>
        <v>514142.30178599991</v>
      </c>
      <c r="G181" s="108">
        <f t="shared" si="39"/>
        <v>1581644.93946</v>
      </c>
      <c r="H181" s="108">
        <v>0</v>
      </c>
      <c r="I181" s="108">
        <v>28321.476304</v>
      </c>
      <c r="J181" s="108">
        <f t="shared" si="40"/>
        <v>-28321.476304</v>
      </c>
      <c r="K181" s="108">
        <f t="shared" si="41"/>
        <v>28321.476304</v>
      </c>
      <c r="L181" s="109">
        <v>3692913</v>
      </c>
      <c r="M181" s="109">
        <v>1180730</v>
      </c>
      <c r="N181" s="109">
        <f t="shared" si="42"/>
        <v>2512183</v>
      </c>
      <c r="O181" s="109">
        <v>54358</v>
      </c>
      <c r="P181" s="109">
        <v>113233</v>
      </c>
      <c r="Q181" s="109">
        <f t="shared" si="43"/>
        <v>-58875</v>
      </c>
    </row>
    <row r="182" spans="1:17" x14ac:dyDescent="0.4">
      <c r="A182" s="242">
        <v>286</v>
      </c>
      <c r="B182" s="156">
        <v>176</v>
      </c>
      <c r="C182" s="71" t="s">
        <v>660</v>
      </c>
      <c r="D182" s="157">
        <v>55883176.327418</v>
      </c>
      <c r="E182" s="157">
        <v>4.9859999999999998</v>
      </c>
      <c r="F182" s="22">
        <f t="shared" si="38"/>
        <v>55883171.341417998</v>
      </c>
      <c r="G182" s="22">
        <f t="shared" si="39"/>
        <v>55883181.313418001</v>
      </c>
      <c r="H182" s="22">
        <v>0</v>
      </c>
      <c r="I182" s="22">
        <v>0</v>
      </c>
      <c r="J182" s="22">
        <f t="shared" si="40"/>
        <v>0</v>
      </c>
      <c r="K182" s="22">
        <f t="shared" si="41"/>
        <v>0</v>
      </c>
      <c r="L182" s="66">
        <v>0</v>
      </c>
      <c r="M182" s="66">
        <v>0</v>
      </c>
      <c r="N182" s="66">
        <f t="shared" si="42"/>
        <v>0</v>
      </c>
      <c r="O182" s="66">
        <v>0</v>
      </c>
      <c r="P182" s="66">
        <v>0</v>
      </c>
      <c r="Q182" s="66">
        <f t="shared" si="43"/>
        <v>0</v>
      </c>
    </row>
    <row r="183" spans="1:17" x14ac:dyDescent="0.4">
      <c r="A183" s="242">
        <v>284</v>
      </c>
      <c r="B183" s="107">
        <v>177</v>
      </c>
      <c r="C183" s="107" t="s">
        <v>661</v>
      </c>
      <c r="D183" s="150">
        <v>0</v>
      </c>
      <c r="E183" s="150">
        <v>0</v>
      </c>
      <c r="F183" s="276">
        <f t="shared" si="38"/>
        <v>0</v>
      </c>
      <c r="G183" s="108">
        <f t="shared" si="39"/>
        <v>0</v>
      </c>
      <c r="H183" s="108">
        <v>0</v>
      </c>
      <c r="I183" s="108">
        <v>0</v>
      </c>
      <c r="J183" s="108">
        <f t="shared" si="40"/>
        <v>0</v>
      </c>
      <c r="K183" s="108">
        <f t="shared" si="41"/>
        <v>0</v>
      </c>
      <c r="L183" s="109">
        <v>0</v>
      </c>
      <c r="M183" s="109">
        <v>0</v>
      </c>
      <c r="N183" s="109">
        <f t="shared" si="42"/>
        <v>0</v>
      </c>
      <c r="O183" s="109">
        <v>0</v>
      </c>
      <c r="P183" s="109">
        <v>0</v>
      </c>
      <c r="Q183" s="109">
        <f t="shared" si="43"/>
        <v>0</v>
      </c>
    </row>
    <row r="184" spans="1:17" s="117" customFormat="1" x14ac:dyDescent="0.35">
      <c r="A184" s="244"/>
      <c r="B184" s="425" t="s">
        <v>197</v>
      </c>
      <c r="C184" s="426"/>
      <c r="D184" s="116">
        <f>SUM(D113:D183)</f>
        <v>575889550.88887072</v>
      </c>
      <c r="E184" s="116">
        <f t="shared" ref="E184:Q184" si="44">SUM(E113:E183)</f>
        <v>429710539.01389515</v>
      </c>
      <c r="F184" s="116">
        <f t="shared" si="44"/>
        <v>146179011.87497601</v>
      </c>
      <c r="G184" s="116">
        <f t="shared" si="44"/>
        <v>1005600089.9027662</v>
      </c>
      <c r="H184" s="116">
        <f t="shared" si="44"/>
        <v>28967857.103261989</v>
      </c>
      <c r="I184" s="116">
        <f t="shared" si="44"/>
        <v>43864606.510623001</v>
      </c>
      <c r="J184" s="116">
        <f t="shared" si="44"/>
        <v>-14896749.407360999</v>
      </c>
      <c r="K184" s="116">
        <f t="shared" si="44"/>
        <v>72832463.613884971</v>
      </c>
      <c r="L184" s="116">
        <f t="shared" si="44"/>
        <v>521920677</v>
      </c>
      <c r="M184" s="116">
        <f t="shared" si="44"/>
        <v>366178126</v>
      </c>
      <c r="N184" s="116">
        <f t="shared" si="44"/>
        <v>155742551</v>
      </c>
      <c r="O184" s="116">
        <f t="shared" si="44"/>
        <v>46189877</v>
      </c>
      <c r="P184" s="116">
        <f t="shared" si="44"/>
        <v>37706108</v>
      </c>
      <c r="Q184" s="116">
        <f t="shared" si="44"/>
        <v>8483769</v>
      </c>
    </row>
    <row r="185" spans="1:17" s="117" customFormat="1" x14ac:dyDescent="0.35">
      <c r="A185" s="244"/>
      <c r="B185" s="424" t="s">
        <v>164</v>
      </c>
      <c r="C185" s="424"/>
      <c r="D185" s="116">
        <f t="shared" ref="D185:Q185" si="45">D184+D112+D90</f>
        <v>890331085.64854479</v>
      </c>
      <c r="E185" s="116">
        <f t="shared" si="45"/>
        <v>1042407234.8695184</v>
      </c>
      <c r="F185" s="116">
        <f t="shared" si="45"/>
        <v>-152076149.22097301</v>
      </c>
      <c r="G185" s="116">
        <f t="shared" si="45"/>
        <v>1932738320.5180631</v>
      </c>
      <c r="H185" s="116">
        <f t="shared" si="45"/>
        <v>75196791.495063961</v>
      </c>
      <c r="I185" s="116">
        <f t="shared" si="45"/>
        <v>60103370.352502987</v>
      </c>
      <c r="J185" s="116">
        <f t="shared" si="45"/>
        <v>15093421.142561013</v>
      </c>
      <c r="K185" s="116">
        <f t="shared" si="45"/>
        <v>135300161.84756699</v>
      </c>
      <c r="L185" s="116">
        <f t="shared" si="45"/>
        <v>3621410534.6880889</v>
      </c>
      <c r="M185" s="116">
        <f t="shared" si="45"/>
        <v>2595794290.52666</v>
      </c>
      <c r="N185" s="116">
        <f t="shared" si="45"/>
        <v>1025616244.1614289</v>
      </c>
      <c r="O185" s="116">
        <f t="shared" si="45"/>
        <v>299952509.63812304</v>
      </c>
      <c r="P185" s="116">
        <f t="shared" si="45"/>
        <v>253156458.54728702</v>
      </c>
      <c r="Q185" s="116">
        <f t="shared" si="45"/>
        <v>46796051.090836003</v>
      </c>
    </row>
    <row r="187" spans="1:17" x14ac:dyDescent="0.4">
      <c r="H187" s="24"/>
      <c r="O187" s="177"/>
      <c r="P187" s="177"/>
      <c r="Q187" s="177"/>
    </row>
    <row r="188" spans="1:17" x14ac:dyDescent="0.4">
      <c r="H188" s="25"/>
    </row>
  </sheetData>
  <sortState ref="A113:Q183">
    <sortCondition descending="1" ref="H113:H183"/>
  </sortState>
  <mergeCells count="13">
    <mergeCell ref="A2:A4"/>
    <mergeCell ref="B185:C185"/>
    <mergeCell ref="B184:C184"/>
    <mergeCell ref="B90:C90"/>
    <mergeCell ref="B112:C112"/>
    <mergeCell ref="B2:B4"/>
    <mergeCell ref="C2:C4"/>
    <mergeCell ref="B1:J1"/>
    <mergeCell ref="D2:K2"/>
    <mergeCell ref="L2:Q2"/>
    <mergeCell ref="D3:F3"/>
    <mergeCell ref="H3:I3"/>
    <mergeCell ref="L3:M3"/>
  </mergeCells>
  <printOptions horizontalCentered="1" verticalCentered="1"/>
  <pageMargins left="0.25" right="0.25" top="0.75" bottom="0.75" header="0.3" footer="0.3"/>
  <pageSetup paperSize="9" scale="71" fitToHeight="0" orientation="landscape" r:id="rId1"/>
  <rowBreaks count="5" manualBreakCount="5">
    <brk id="41" min="1" max="16" man="1"/>
    <brk id="73" min="1" max="16" man="1"/>
    <brk id="90" min="1" max="16" man="1"/>
    <brk id="125" min="1" max="16" man="1"/>
    <brk id="15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89"/>
  <sheetViews>
    <sheetView rightToLeft="1" view="pageBreakPreview" zoomScale="85" zoomScaleNormal="110" zoomScaleSheetLayoutView="85" workbookViewId="0">
      <pane xSplit="4" ySplit="3" topLeftCell="E4" activePane="bottomRight" state="frozen"/>
      <selection activeCell="C1" sqref="C1"/>
      <selection pane="topRight" activeCell="D1" sqref="D1"/>
      <selection pane="bottomLeft" activeCell="C4" sqref="C4"/>
      <selection pane="bottomRight" activeCell="M27" sqref="A23:M27"/>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61" customWidth="1"/>
    <col min="8" max="8" width="10.5703125" style="161" customWidth="1"/>
    <col min="9" max="9" width="14.28515625" style="162" bestFit="1" customWidth="1"/>
    <col min="10" max="10" width="14.140625" style="162" bestFit="1" customWidth="1"/>
    <col min="11" max="11" width="10" style="163" customWidth="1"/>
    <col min="12" max="12" width="11.28515625" style="163" customWidth="1"/>
    <col min="13" max="13" width="10.85546875" style="163" customWidth="1"/>
    <col min="14" max="14" width="15.42578125" style="230" hidden="1" customWidth="1"/>
    <col min="15" max="15" width="8.85546875" style="226" hidden="1" customWidth="1"/>
    <col min="16" max="16" width="11.5703125" style="226" hidden="1" customWidth="1"/>
    <col min="17" max="17" width="11.42578125" style="226" hidden="1" customWidth="1"/>
    <col min="18" max="18" width="13.42578125" style="226" hidden="1" customWidth="1"/>
    <col min="19" max="19" width="14.42578125" style="226" hidden="1" customWidth="1"/>
    <col min="20" max="20" width="11.42578125" style="226" hidden="1" customWidth="1"/>
    <col min="21" max="22" width="9.140625" style="2" hidden="1" customWidth="1"/>
    <col min="23" max="25" width="9.140625" style="2" customWidth="1"/>
    <col min="26" max="16384" width="9.140625" style="2"/>
  </cols>
  <sheetData>
    <row r="1" spans="1:20" ht="27" customHeight="1" x14ac:dyDescent="0.45">
      <c r="C1" s="132"/>
      <c r="D1" s="430" t="s">
        <v>242</v>
      </c>
      <c r="E1" s="430"/>
      <c r="F1" s="430"/>
      <c r="G1" s="430"/>
      <c r="H1" s="430"/>
      <c r="I1" s="430"/>
      <c r="J1" s="164" t="s">
        <v>651</v>
      </c>
      <c r="K1" s="164" t="s">
        <v>313</v>
      </c>
      <c r="L1" s="134"/>
      <c r="M1" s="135"/>
      <c r="N1" s="133"/>
      <c r="O1" s="220"/>
      <c r="P1" s="220"/>
      <c r="Q1" s="220"/>
      <c r="R1" s="221"/>
      <c r="S1" s="221"/>
      <c r="T1" s="220"/>
    </row>
    <row r="2" spans="1:20" ht="21" customHeight="1" x14ac:dyDescent="0.45">
      <c r="C2" s="435" t="s">
        <v>162</v>
      </c>
      <c r="D2" s="437" t="s">
        <v>48</v>
      </c>
      <c r="E2" s="421" t="s">
        <v>58</v>
      </c>
      <c r="F2" s="431" t="s">
        <v>254</v>
      </c>
      <c r="G2" s="432"/>
      <c r="H2" s="198" t="s">
        <v>651</v>
      </c>
      <c r="I2" s="433" t="s">
        <v>255</v>
      </c>
      <c r="J2" s="434"/>
      <c r="K2" s="199" t="s">
        <v>651</v>
      </c>
      <c r="L2" s="130"/>
      <c r="M2" s="131"/>
      <c r="N2" s="26"/>
      <c r="O2" s="220" t="s">
        <v>171</v>
      </c>
      <c r="P2" s="220"/>
      <c r="Q2" s="220"/>
      <c r="R2" s="221" t="s">
        <v>172</v>
      </c>
      <c r="S2" s="221"/>
      <c r="T2" s="220"/>
    </row>
    <row r="3" spans="1:20" ht="71.25" customHeight="1" x14ac:dyDescent="0.45">
      <c r="C3" s="435"/>
      <c r="D3" s="437"/>
      <c r="E3" s="421"/>
      <c r="F3" s="347" t="s">
        <v>577</v>
      </c>
      <c r="G3" s="348" t="s">
        <v>68</v>
      </c>
      <c r="H3" s="348" t="s">
        <v>69</v>
      </c>
      <c r="I3" s="275" t="s">
        <v>280</v>
      </c>
      <c r="J3" s="275" t="s">
        <v>281</v>
      </c>
      <c r="K3" s="349" t="s">
        <v>67</v>
      </c>
      <c r="L3" s="349" t="s">
        <v>68</v>
      </c>
      <c r="M3" s="349" t="s">
        <v>69</v>
      </c>
      <c r="N3" s="228" t="s">
        <v>50</v>
      </c>
      <c r="O3" s="222" t="s">
        <v>67</v>
      </c>
      <c r="P3" s="223" t="s">
        <v>68</v>
      </c>
      <c r="Q3" s="223" t="s">
        <v>69</v>
      </c>
      <c r="R3" s="223" t="s">
        <v>67</v>
      </c>
      <c r="S3" s="223" t="s">
        <v>68</v>
      </c>
      <c r="T3" s="223" t="s">
        <v>69</v>
      </c>
    </row>
    <row r="4" spans="1:20" x14ac:dyDescent="0.45">
      <c r="A4" s="2" t="s">
        <v>483</v>
      </c>
      <c r="B4" s="2">
        <v>11621</v>
      </c>
      <c r="C4" s="391">
        <v>271</v>
      </c>
      <c r="D4" s="112">
        <v>1</v>
      </c>
      <c r="E4" s="112" t="s">
        <v>483</v>
      </c>
      <c r="F4" s="340">
        <v>1.4330622659986769</v>
      </c>
      <c r="G4" s="340">
        <v>1.9720409597629001</v>
      </c>
      <c r="H4" s="340">
        <v>1.1680694635719064</v>
      </c>
      <c r="I4" s="341">
        <v>343844.04507699999</v>
      </c>
      <c r="J4" s="341">
        <v>351349.19939700002</v>
      </c>
      <c r="K4" s="340">
        <v>9.3935232628344772E-2</v>
      </c>
      <c r="L4" s="340">
        <v>7.0113095542329987E-2</v>
      </c>
      <c r="M4" s="340">
        <v>0.12540904066052014</v>
      </c>
      <c r="N4" s="229">
        <v>2276946.3765420001</v>
      </c>
      <c r="O4" s="224">
        <f t="shared" ref="O4:O35" si="0">$N4/$N$89*F4</f>
        <v>1.2942670851792252E-3</v>
      </c>
      <c r="P4" s="224">
        <f t="shared" ref="P4:P35" si="1">$N4/$N$89*G4</f>
        <v>1.7810445263993344E-3</v>
      </c>
      <c r="Q4" s="224">
        <f t="shared" ref="Q4:Q35" si="2">$N4/$N$89*H4</f>
        <v>1.0549394089659663E-3</v>
      </c>
      <c r="R4" s="224">
        <f t="shared" ref="R4:R35" si="3">$N4/$N$89*K4</f>
        <v>8.4837402124181312E-5</v>
      </c>
      <c r="S4" s="224">
        <f t="shared" ref="S4:S35" si="4">$N4/$N$89*L4</f>
        <v>6.3322490552931597E-5</v>
      </c>
      <c r="T4" s="224">
        <f t="shared" ref="T4:T35" si="5">$N4/$N$89*M4</f>
        <v>1.1326290375645422E-4</v>
      </c>
    </row>
    <row r="5" spans="1:20" x14ac:dyDescent="0.45">
      <c r="A5" s="2" t="s">
        <v>461</v>
      </c>
      <c r="B5" s="2">
        <v>11411</v>
      </c>
      <c r="C5" s="391">
        <v>220</v>
      </c>
      <c r="D5" s="158">
        <v>2</v>
      </c>
      <c r="E5" s="158" t="s">
        <v>461</v>
      </c>
      <c r="F5" s="342">
        <v>1.2415362775391197</v>
      </c>
      <c r="G5" s="342">
        <v>1.2609530202664927</v>
      </c>
      <c r="H5" s="342">
        <v>0.71441239269246248</v>
      </c>
      <c r="I5" s="343">
        <v>131425.75913399999</v>
      </c>
      <c r="J5" s="343">
        <v>174309.856711</v>
      </c>
      <c r="K5" s="342">
        <v>0.15435644422326891</v>
      </c>
      <c r="L5" s="342">
        <v>6.5474933885140918E-2</v>
      </c>
      <c r="M5" s="342">
        <v>8.9235486255646174E-2</v>
      </c>
      <c r="N5" s="229">
        <v>975486</v>
      </c>
      <c r="O5" s="224">
        <f t="shared" si="0"/>
        <v>4.8038174793282125E-4</v>
      </c>
      <c r="P5" s="224">
        <f t="shared" si="1"/>
        <v>4.8789457617576677E-4</v>
      </c>
      <c r="Q5" s="224">
        <f t="shared" si="2"/>
        <v>2.7642420133443149E-4</v>
      </c>
      <c r="R5" s="224">
        <f t="shared" si="3"/>
        <v>5.9724407431447405E-5</v>
      </c>
      <c r="S5" s="224">
        <f t="shared" si="4"/>
        <v>2.5333905866909997E-5</v>
      </c>
      <c r="T5" s="224">
        <f t="shared" si="5"/>
        <v>3.4527463788726746E-5</v>
      </c>
    </row>
    <row r="6" spans="1:20" x14ac:dyDescent="0.45">
      <c r="A6" s="2" t="s">
        <v>479</v>
      </c>
      <c r="B6" s="2">
        <v>11551</v>
      </c>
      <c r="C6" s="391">
        <v>262</v>
      </c>
      <c r="D6" s="112">
        <v>3</v>
      </c>
      <c r="E6" s="112" t="s">
        <v>479</v>
      </c>
      <c r="F6" s="340">
        <v>1.1692955067055797</v>
      </c>
      <c r="G6" s="340">
        <v>8.0300307529466206</v>
      </c>
      <c r="H6" s="340">
        <v>6.6607901799938434</v>
      </c>
      <c r="I6" s="341">
        <v>405500.85986199998</v>
      </c>
      <c r="J6" s="341">
        <v>372728.88846500003</v>
      </c>
      <c r="K6" s="340">
        <v>6.3830186681571366E-2</v>
      </c>
      <c r="L6" s="340">
        <v>0.68973778133269104</v>
      </c>
      <c r="M6" s="340">
        <v>0.79821012130697411</v>
      </c>
      <c r="N6" s="229">
        <v>8298668.7766389996</v>
      </c>
      <c r="O6" s="224">
        <f t="shared" si="0"/>
        <v>3.8489188527886446E-3</v>
      </c>
      <c r="P6" s="224">
        <f t="shared" si="1"/>
        <v>2.6432100847259127E-2</v>
      </c>
      <c r="Q6" s="224">
        <f t="shared" si="2"/>
        <v>2.1925031569203616E-2</v>
      </c>
      <c r="R6" s="224">
        <f t="shared" si="3"/>
        <v>2.1010703238559392E-4</v>
      </c>
      <c r="S6" s="224">
        <f t="shared" si="4"/>
        <v>2.2703796729122744E-3</v>
      </c>
      <c r="T6" s="224">
        <f t="shared" si="5"/>
        <v>2.6274333278171855E-3</v>
      </c>
    </row>
    <row r="7" spans="1:20" x14ac:dyDescent="0.45">
      <c r="A7" s="2" t="s">
        <v>485</v>
      </c>
      <c r="B7" s="2">
        <v>11661</v>
      </c>
      <c r="C7" s="391">
        <v>277</v>
      </c>
      <c r="D7" s="158">
        <v>4</v>
      </c>
      <c r="E7" s="158" t="s">
        <v>652</v>
      </c>
      <c r="F7" s="342">
        <v>1.1092111476618729</v>
      </c>
      <c r="G7" s="342">
        <v>2.3655903483971716</v>
      </c>
      <c r="H7" s="342">
        <v>1.2437520857864282</v>
      </c>
      <c r="I7" s="343">
        <v>167731.384104</v>
      </c>
      <c r="J7" s="343">
        <v>134338.81099100001</v>
      </c>
      <c r="K7" s="342">
        <v>9.5581110857444168E-2</v>
      </c>
      <c r="L7" s="342">
        <v>0.21085337979556193</v>
      </c>
      <c r="M7" s="342">
        <v>0.16872719805166678</v>
      </c>
      <c r="N7" s="229">
        <v>912790.18239500001</v>
      </c>
      <c r="O7" s="224">
        <f t="shared" si="0"/>
        <v>4.0159771125142664E-4</v>
      </c>
      <c r="P7" s="224">
        <f t="shared" si="1"/>
        <v>8.5647865302952003E-4</v>
      </c>
      <c r="Q7" s="224">
        <f t="shared" si="2"/>
        <v>4.5030920584317755E-4</v>
      </c>
      <c r="R7" s="224">
        <f t="shared" si="3"/>
        <v>3.4605814627928372E-5</v>
      </c>
      <c r="S7" s="224">
        <f t="shared" si="4"/>
        <v>7.6340951778225736E-5</v>
      </c>
      <c r="T7" s="224">
        <f t="shared" si="5"/>
        <v>6.1088870866695755E-5</v>
      </c>
    </row>
    <row r="8" spans="1:20" x14ac:dyDescent="0.45">
      <c r="A8" s="2" t="s">
        <v>458</v>
      </c>
      <c r="B8" s="2">
        <v>11380</v>
      </c>
      <c r="C8" s="391">
        <v>212</v>
      </c>
      <c r="D8" s="112">
        <v>5</v>
      </c>
      <c r="E8" s="112" t="s">
        <v>458</v>
      </c>
      <c r="F8" s="340">
        <v>0.88525138703710027</v>
      </c>
      <c r="G8" s="340">
        <v>0.70495238745349675</v>
      </c>
      <c r="H8" s="340">
        <v>0.38205058193112396</v>
      </c>
      <c r="I8" s="341">
        <v>23029.633635999999</v>
      </c>
      <c r="J8" s="341">
        <v>21603.592425999999</v>
      </c>
      <c r="K8" s="340">
        <v>1.7848112789451147E-3</v>
      </c>
      <c r="L8" s="340">
        <v>0.31253379339227838</v>
      </c>
      <c r="M8" s="340">
        <v>0.13964914254638874</v>
      </c>
      <c r="N8" s="229">
        <v>398841.851196</v>
      </c>
      <c r="O8" s="224">
        <f t="shared" si="0"/>
        <v>1.4004686206389952E-4</v>
      </c>
      <c r="P8" s="224">
        <f t="shared" si="1"/>
        <v>1.1152354146289405E-4</v>
      </c>
      <c r="Q8" s="224">
        <f t="shared" si="2"/>
        <v>6.0440442040107538E-5</v>
      </c>
      <c r="R8" s="224">
        <f t="shared" si="3"/>
        <v>2.8235733109565077E-7</v>
      </c>
      <c r="S8" s="224">
        <f t="shared" si="4"/>
        <v>4.9442878818874239E-5</v>
      </c>
      <c r="T8" s="224">
        <f t="shared" si="5"/>
        <v>2.2092508964028666E-5</v>
      </c>
    </row>
    <row r="9" spans="1:20" x14ac:dyDescent="0.45">
      <c r="A9" s="2" t="s">
        <v>467</v>
      </c>
      <c r="B9" s="2">
        <v>11442</v>
      </c>
      <c r="C9" s="391">
        <v>230</v>
      </c>
      <c r="D9" s="158">
        <v>6</v>
      </c>
      <c r="E9" s="158" t="s">
        <v>467</v>
      </c>
      <c r="F9" s="342">
        <v>0.76965670455998692</v>
      </c>
      <c r="G9" s="342">
        <v>3.3509039252099106</v>
      </c>
      <c r="H9" s="342">
        <v>2.5061833790227674</v>
      </c>
      <c r="I9" s="343">
        <v>451575.256008</v>
      </c>
      <c r="J9" s="343">
        <v>234996.37563299999</v>
      </c>
      <c r="K9" s="342">
        <v>0.12955980583838644</v>
      </c>
      <c r="L9" s="342">
        <v>0.11996432603592966</v>
      </c>
      <c r="M9" s="342">
        <v>0.34024641918143778</v>
      </c>
      <c r="N9" s="229">
        <v>2294193.1674569999</v>
      </c>
      <c r="O9" s="224">
        <f t="shared" si="0"/>
        <v>7.0037894549024782E-4</v>
      </c>
      <c r="P9" s="224">
        <f t="shared" si="1"/>
        <v>3.0492848872399219E-3</v>
      </c>
      <c r="Q9" s="224">
        <f t="shared" si="2"/>
        <v>2.2805986900466817E-3</v>
      </c>
      <c r="R9" s="224">
        <f t="shared" si="3"/>
        <v>1.1789796626651488E-4</v>
      </c>
      <c r="S9" s="224">
        <f t="shared" si="4"/>
        <v>1.0916618755829231E-4</v>
      </c>
      <c r="T9" s="224">
        <f t="shared" si="5"/>
        <v>3.0962041499965268E-4</v>
      </c>
    </row>
    <row r="10" spans="1:20" x14ac:dyDescent="0.45">
      <c r="A10" s="2" t="s">
        <v>438</v>
      </c>
      <c r="B10" s="2">
        <v>11148</v>
      </c>
      <c r="C10" s="391">
        <v>131</v>
      </c>
      <c r="D10" s="112">
        <v>7</v>
      </c>
      <c r="E10" s="112" t="s">
        <v>438</v>
      </c>
      <c r="F10" s="340">
        <v>0.76311090538596904</v>
      </c>
      <c r="G10" s="340">
        <v>3.1516749847083956</v>
      </c>
      <c r="H10" s="340">
        <v>1.0582986871382094</v>
      </c>
      <c r="I10" s="341">
        <v>15712.496116</v>
      </c>
      <c r="J10" s="341">
        <v>5688.8936270000004</v>
      </c>
      <c r="K10" s="340">
        <v>8.0945143961910528E-3</v>
      </c>
      <c r="L10" s="340">
        <v>0.11180564786918716</v>
      </c>
      <c r="M10" s="340">
        <v>0.14957040759272996</v>
      </c>
      <c r="N10" s="229">
        <v>929303.44301799999</v>
      </c>
      <c r="O10" s="224">
        <f t="shared" si="0"/>
        <v>2.8128802855404816E-4</v>
      </c>
      <c r="P10" s="224">
        <f t="shared" si="1"/>
        <v>1.161729490215243E-3</v>
      </c>
      <c r="Q10" s="224">
        <f t="shared" si="2"/>
        <v>3.9009631395043318E-4</v>
      </c>
      <c r="R10" s="224">
        <f t="shared" si="3"/>
        <v>2.9836947428438711E-6</v>
      </c>
      <c r="S10" s="224">
        <f t="shared" si="4"/>
        <v>4.1212345477391755E-5</v>
      </c>
      <c r="T10" s="224">
        <f t="shared" si="5"/>
        <v>5.513270061381829E-5</v>
      </c>
    </row>
    <row r="11" spans="1:20" x14ac:dyDescent="0.45">
      <c r="A11" s="2" t="s">
        <v>455</v>
      </c>
      <c r="B11" s="2">
        <v>11379</v>
      </c>
      <c r="C11" s="391">
        <v>208</v>
      </c>
      <c r="D11" s="158">
        <v>8</v>
      </c>
      <c r="E11" s="158" t="s">
        <v>455</v>
      </c>
      <c r="F11" s="342">
        <v>0.7523914231441583</v>
      </c>
      <c r="G11" s="342">
        <v>8.0439065689933137E-7</v>
      </c>
      <c r="H11" s="342">
        <v>1.1897233274417012</v>
      </c>
      <c r="I11" s="343">
        <v>4350864.3898149999</v>
      </c>
      <c r="J11" s="343">
        <v>4670631.9456219999</v>
      </c>
      <c r="K11" s="342">
        <v>8.4146396675937235E-2</v>
      </c>
      <c r="L11" s="342">
        <v>0</v>
      </c>
      <c r="M11" s="342">
        <v>2.6130170014476681E-2</v>
      </c>
      <c r="N11" s="229">
        <v>9488192.0138499998</v>
      </c>
      <c r="O11" s="224">
        <f t="shared" si="0"/>
        <v>2.8316093927675447E-3</v>
      </c>
      <c r="P11" s="224">
        <f t="shared" si="1"/>
        <v>3.027307421996211E-9</v>
      </c>
      <c r="Q11" s="224">
        <f t="shared" si="2"/>
        <v>4.4774988724627044E-3</v>
      </c>
      <c r="R11" s="224">
        <f t="shared" si="3"/>
        <v>3.1668320486619248E-4</v>
      </c>
      <c r="S11" s="224">
        <f t="shared" si="4"/>
        <v>0</v>
      </c>
      <c r="T11" s="224">
        <f t="shared" si="5"/>
        <v>9.834034861589384E-5</v>
      </c>
    </row>
    <row r="12" spans="1:20" x14ac:dyDescent="0.45">
      <c r="B12" s="2">
        <v>11701</v>
      </c>
      <c r="C12" s="391">
        <v>288</v>
      </c>
      <c r="D12" s="112">
        <v>9</v>
      </c>
      <c r="E12" s="112" t="s">
        <v>629</v>
      </c>
      <c r="F12" s="340">
        <v>0.74154608946662104</v>
      </c>
      <c r="G12" s="340">
        <v>2.9153224745414836</v>
      </c>
      <c r="H12" s="340">
        <v>0.69993158434860403</v>
      </c>
      <c r="I12" s="341">
        <v>64.929169999999999</v>
      </c>
      <c r="J12" s="341">
        <v>69.506968000000001</v>
      </c>
      <c r="K12" s="340">
        <v>1.818118693793638E-2</v>
      </c>
      <c r="L12" s="340">
        <v>0.22890348093266752</v>
      </c>
      <c r="M12" s="340">
        <v>0.14453987316530639</v>
      </c>
      <c r="N12" s="229">
        <v>179363.22681200001</v>
      </c>
      <c r="O12" s="224">
        <f t="shared" si="0"/>
        <v>5.2756697387230539E-5</v>
      </c>
      <c r="P12" s="224">
        <f t="shared" si="1"/>
        <v>2.0740826195470111E-4</v>
      </c>
      <c r="Q12" s="224">
        <f t="shared" si="2"/>
        <v>4.9796067043930211E-5</v>
      </c>
      <c r="R12" s="224">
        <f t="shared" si="3"/>
        <v>1.2934858548243392E-6</v>
      </c>
      <c r="S12" s="224">
        <f t="shared" si="4"/>
        <v>1.6285153203538022E-5</v>
      </c>
      <c r="T12" s="224">
        <f t="shared" si="5"/>
        <v>1.0283172492293205E-5</v>
      </c>
    </row>
    <row r="13" spans="1:20" x14ac:dyDescent="0.45">
      <c r="A13" s="2" t="s">
        <v>463</v>
      </c>
      <c r="B13" s="2">
        <v>11420</v>
      </c>
      <c r="C13" s="391">
        <v>223</v>
      </c>
      <c r="D13" s="158">
        <v>10</v>
      </c>
      <c r="E13" s="158" t="s">
        <v>463</v>
      </c>
      <c r="F13" s="342">
        <v>0.62860050316161309</v>
      </c>
      <c r="G13" s="342">
        <v>4.0751891438273731</v>
      </c>
      <c r="H13" s="342">
        <v>2.7778153643986756</v>
      </c>
      <c r="I13" s="343">
        <v>48544.906743</v>
      </c>
      <c r="J13" s="343">
        <v>45816.820793999999</v>
      </c>
      <c r="K13" s="342">
        <v>2.4696371843275977E-3</v>
      </c>
      <c r="L13" s="342">
        <v>0.24792727111071594</v>
      </c>
      <c r="M13" s="342">
        <v>0.39097176135118744</v>
      </c>
      <c r="N13" s="229">
        <v>310159.26225799997</v>
      </c>
      <c r="O13" s="224">
        <f t="shared" si="0"/>
        <v>7.7333118269143393E-5</v>
      </c>
      <c r="P13" s="224">
        <f t="shared" si="1"/>
        <v>5.0134717112643992E-4</v>
      </c>
      <c r="Q13" s="224">
        <f t="shared" si="2"/>
        <v>3.4173870848725201E-4</v>
      </c>
      <c r="R13" s="224">
        <f t="shared" si="3"/>
        <v>3.0382531273344888E-7</v>
      </c>
      <c r="S13" s="224">
        <f t="shared" si="4"/>
        <v>3.0501071638534153E-5</v>
      </c>
      <c r="T13" s="224">
        <f t="shared" si="5"/>
        <v>4.8099015683882227E-5</v>
      </c>
    </row>
    <row r="14" spans="1:20" x14ac:dyDescent="0.45">
      <c r="A14" s="2" t="s">
        <v>439</v>
      </c>
      <c r="B14" s="2">
        <v>11158</v>
      </c>
      <c r="C14" s="391">
        <v>136</v>
      </c>
      <c r="D14" s="112">
        <v>11</v>
      </c>
      <c r="E14" s="112" t="s">
        <v>439</v>
      </c>
      <c r="F14" s="340">
        <v>0.58118483285363298</v>
      </c>
      <c r="G14" s="340">
        <v>1.7392193341900293</v>
      </c>
      <c r="H14" s="340">
        <v>1.7682638046337067</v>
      </c>
      <c r="I14" s="341">
        <v>1086847.275997</v>
      </c>
      <c r="J14" s="341">
        <v>1195476.340142</v>
      </c>
      <c r="K14" s="340">
        <v>2.5953647871157271E-2</v>
      </c>
      <c r="L14" s="340">
        <v>9.9748314395870771E-2</v>
      </c>
      <c r="M14" s="340">
        <v>0.10237157546953465</v>
      </c>
      <c r="N14" s="229">
        <v>8336425.167161</v>
      </c>
      <c r="O14" s="224">
        <f t="shared" si="0"/>
        <v>1.9217645202271637E-3</v>
      </c>
      <c r="P14" s="224">
        <f t="shared" si="1"/>
        <v>5.7509587662988087E-3</v>
      </c>
      <c r="Q14" s="224">
        <f t="shared" si="2"/>
        <v>5.8469981493869472E-3</v>
      </c>
      <c r="R14" s="224">
        <f t="shared" si="3"/>
        <v>8.5819169444534344E-5</v>
      </c>
      <c r="S14" s="224">
        <f t="shared" si="4"/>
        <v>3.2983099475812584E-4</v>
      </c>
      <c r="T14" s="224">
        <f t="shared" si="5"/>
        <v>3.3850515446375235E-4</v>
      </c>
    </row>
    <row r="15" spans="1:20" x14ac:dyDescent="0.45">
      <c r="A15" s="2" t="s">
        <v>465</v>
      </c>
      <c r="B15" s="2">
        <v>11421</v>
      </c>
      <c r="C15" s="391">
        <v>225</v>
      </c>
      <c r="D15" s="158">
        <v>12</v>
      </c>
      <c r="E15" s="158" t="s">
        <v>465</v>
      </c>
      <c r="F15" s="342">
        <v>0.4725875045388187</v>
      </c>
      <c r="G15" s="342">
        <v>1.0187713654439228</v>
      </c>
      <c r="H15" s="342">
        <v>1.0187607866211139</v>
      </c>
      <c r="I15" s="343">
        <v>67627.824364</v>
      </c>
      <c r="J15" s="343">
        <v>18191.115000000002</v>
      </c>
      <c r="K15" s="342">
        <v>1.0881511958582361E-2</v>
      </c>
      <c r="L15" s="342">
        <v>4.769763427556549E-2</v>
      </c>
      <c r="M15" s="342">
        <v>3.9027468744699319E-2</v>
      </c>
      <c r="N15" s="229">
        <v>1988847.9183199999</v>
      </c>
      <c r="O15" s="224">
        <f t="shared" si="0"/>
        <v>3.7281197405345201E-4</v>
      </c>
      <c r="P15" s="224">
        <f t="shared" si="1"/>
        <v>8.0368219686832981E-4</v>
      </c>
      <c r="Q15" s="224">
        <f t="shared" si="2"/>
        <v>8.0367385151053545E-4</v>
      </c>
      <c r="R15" s="224">
        <f t="shared" si="3"/>
        <v>8.5841413812330482E-6</v>
      </c>
      <c r="S15" s="224">
        <f t="shared" si="4"/>
        <v>3.762742142178775E-5</v>
      </c>
      <c r="T15" s="224">
        <f t="shared" si="5"/>
        <v>3.0787753644099176E-5</v>
      </c>
    </row>
    <row r="16" spans="1:20" x14ac:dyDescent="0.45">
      <c r="A16" s="2" t="s">
        <v>481</v>
      </c>
      <c r="B16" s="2">
        <v>11569</v>
      </c>
      <c r="C16" s="391">
        <v>263</v>
      </c>
      <c r="D16" s="112">
        <v>13</v>
      </c>
      <c r="E16" s="112" t="s">
        <v>481</v>
      </c>
      <c r="F16" s="340">
        <v>0.45921481946861947</v>
      </c>
      <c r="G16" s="340">
        <v>2.1401877064140855</v>
      </c>
      <c r="H16" s="340">
        <v>0.97531090167123746</v>
      </c>
      <c r="I16" s="341">
        <v>314054.61251800001</v>
      </c>
      <c r="J16" s="341">
        <v>196947.08756000001</v>
      </c>
      <c r="K16" s="340">
        <v>4.7193468807634982E-2</v>
      </c>
      <c r="L16" s="340">
        <v>4.0182305675630275E-2</v>
      </c>
      <c r="M16" s="340">
        <v>0</v>
      </c>
      <c r="N16" s="229">
        <v>4810167.4218840003</v>
      </c>
      <c r="O16" s="224">
        <f t="shared" si="0"/>
        <v>8.7615739441902144E-4</v>
      </c>
      <c r="P16" s="224">
        <f t="shared" si="1"/>
        <v>4.0833640486367733E-3</v>
      </c>
      <c r="Q16" s="224">
        <f t="shared" si="2"/>
        <v>1.8608412057466975E-3</v>
      </c>
      <c r="R16" s="224">
        <f t="shared" si="3"/>
        <v>9.0042622561570915E-5</v>
      </c>
      <c r="S16" s="224">
        <f t="shared" si="4"/>
        <v>7.6665697076691778E-5</v>
      </c>
      <c r="T16" s="224">
        <f t="shared" si="5"/>
        <v>0</v>
      </c>
    </row>
    <row r="17" spans="1:20" x14ac:dyDescent="0.45">
      <c r="A17" s="2" t="s">
        <v>415</v>
      </c>
      <c r="B17" s="2">
        <v>10720</v>
      </c>
      <c r="C17" s="391">
        <v>53</v>
      </c>
      <c r="D17" s="158">
        <v>14</v>
      </c>
      <c r="E17" s="158" t="s">
        <v>415</v>
      </c>
      <c r="F17" s="342">
        <v>0.43746632464349866</v>
      </c>
      <c r="G17" s="342">
        <v>2.0032313255524086</v>
      </c>
      <c r="H17" s="342">
        <v>0.98405871221930674</v>
      </c>
      <c r="I17" s="343">
        <v>741500.98332100001</v>
      </c>
      <c r="J17" s="343">
        <v>650156.006834</v>
      </c>
      <c r="K17" s="342">
        <v>1.2463486598842515E-2</v>
      </c>
      <c r="L17" s="342">
        <v>1.2308429510048654E-2</v>
      </c>
      <c r="M17" s="342">
        <v>0.12085049435080875</v>
      </c>
      <c r="N17" s="229">
        <v>4502928.0854799999</v>
      </c>
      <c r="O17" s="224">
        <f t="shared" si="0"/>
        <v>7.813501171673857E-4</v>
      </c>
      <c r="P17" s="224">
        <f t="shared" si="1"/>
        <v>3.5779326150630901E-3</v>
      </c>
      <c r="Q17" s="224">
        <f t="shared" si="2"/>
        <v>1.7576081786837689E-3</v>
      </c>
      <c r="R17" s="224">
        <f t="shared" si="3"/>
        <v>2.2260791667234599E-5</v>
      </c>
      <c r="S17" s="224">
        <f t="shared" si="4"/>
        <v>2.1983847208491522E-5</v>
      </c>
      <c r="T17" s="224">
        <f t="shared" si="5"/>
        <v>2.1584872389364201E-4</v>
      </c>
    </row>
    <row r="18" spans="1:20" x14ac:dyDescent="0.45">
      <c r="A18" s="2" t="s">
        <v>473</v>
      </c>
      <c r="B18" s="2">
        <v>11500</v>
      </c>
      <c r="C18" s="391">
        <v>247</v>
      </c>
      <c r="D18" s="112">
        <v>15</v>
      </c>
      <c r="E18" s="112" t="s">
        <v>473</v>
      </c>
      <c r="F18" s="340">
        <v>0.42336857018605178</v>
      </c>
      <c r="G18" s="340">
        <v>1.4219735551126791</v>
      </c>
      <c r="H18" s="340">
        <v>0.52223050599657339</v>
      </c>
      <c r="I18" s="341">
        <v>875656.297181</v>
      </c>
      <c r="J18" s="341">
        <v>428993.83868500002</v>
      </c>
      <c r="K18" s="340">
        <v>1.7390361504314132E-2</v>
      </c>
      <c r="L18" s="340">
        <v>5.9370772998024179E-2</v>
      </c>
      <c r="M18" s="340">
        <v>3.4401678639056597E-2</v>
      </c>
      <c r="N18" s="229">
        <v>4993256</v>
      </c>
      <c r="O18" s="224">
        <f t="shared" si="0"/>
        <v>8.3851046965193691E-4</v>
      </c>
      <c r="P18" s="224">
        <f t="shared" si="1"/>
        <v>2.8163160836577601E-3</v>
      </c>
      <c r="Q18" s="224">
        <f t="shared" si="2"/>
        <v>1.0343133092220794E-3</v>
      </c>
      <c r="R18" s="224">
        <f t="shared" si="3"/>
        <v>3.4442802841956977E-5</v>
      </c>
      <c r="S18" s="224">
        <f t="shared" si="4"/>
        <v>1.1758788501540006E-4</v>
      </c>
      <c r="T18" s="224">
        <f t="shared" si="5"/>
        <v>6.8134882331425162E-5</v>
      </c>
    </row>
    <row r="19" spans="1:20" x14ac:dyDescent="0.45">
      <c r="A19" s="2" t="s">
        <v>487</v>
      </c>
      <c r="B19" s="2">
        <v>11665</v>
      </c>
      <c r="C19" s="391">
        <v>280</v>
      </c>
      <c r="D19" s="158">
        <v>16</v>
      </c>
      <c r="E19" s="158" t="s">
        <v>653</v>
      </c>
      <c r="F19" s="342">
        <v>0.41797496949212565</v>
      </c>
      <c r="G19" s="342">
        <v>3.6439814649599351</v>
      </c>
      <c r="H19" s="342">
        <v>2.52309605444119</v>
      </c>
      <c r="I19" s="343">
        <v>28304.282544999998</v>
      </c>
      <c r="J19" s="343">
        <v>7564.6490590000003</v>
      </c>
      <c r="K19" s="342">
        <v>9.4837928249291801E-3</v>
      </c>
      <c r="L19" s="342">
        <v>9.0438309186951074E-2</v>
      </c>
      <c r="M19" s="342">
        <v>0.30049109277030844</v>
      </c>
      <c r="N19" s="229">
        <v>935293.13253599999</v>
      </c>
      <c r="O19" s="224">
        <f t="shared" si="0"/>
        <v>1.5506152946316923E-4</v>
      </c>
      <c r="P19" s="224">
        <f t="shared" si="1"/>
        <v>1.3518544901832275E-3</v>
      </c>
      <c r="Q19" s="224">
        <f t="shared" si="2"/>
        <v>9.3602526883253766E-4</v>
      </c>
      <c r="R19" s="224">
        <f t="shared" si="3"/>
        <v>3.5183241291511204E-6</v>
      </c>
      <c r="S19" s="224">
        <f t="shared" si="4"/>
        <v>3.3551058240715572E-5</v>
      </c>
      <c r="T19" s="224">
        <f t="shared" si="5"/>
        <v>1.1147703053041532E-4</v>
      </c>
    </row>
    <row r="20" spans="1:20" x14ac:dyDescent="0.45">
      <c r="A20" s="2" t="s">
        <v>441</v>
      </c>
      <c r="B20" s="2">
        <v>11168</v>
      </c>
      <c r="C20" s="391">
        <v>139</v>
      </c>
      <c r="D20" s="112">
        <v>17</v>
      </c>
      <c r="E20" s="112" t="s">
        <v>441</v>
      </c>
      <c r="F20" s="340">
        <v>0.40116722351420614</v>
      </c>
      <c r="G20" s="340">
        <v>5.0931642585162225</v>
      </c>
      <c r="H20" s="340">
        <v>0.96555357109043027</v>
      </c>
      <c r="I20" s="341">
        <v>321496.84179699997</v>
      </c>
      <c r="J20" s="341">
        <v>355218.29992600001</v>
      </c>
      <c r="K20" s="340">
        <v>1.0983202989387155E-2</v>
      </c>
      <c r="L20" s="340">
        <v>0.47217245633241378</v>
      </c>
      <c r="M20" s="340">
        <v>5.107002768773259E-2</v>
      </c>
      <c r="N20" s="229">
        <v>10431594.707575999</v>
      </c>
      <c r="O20" s="224">
        <f t="shared" si="0"/>
        <v>1.6599010174955043E-3</v>
      </c>
      <c r="P20" s="224">
        <f t="shared" si="1"/>
        <v>2.107387652691281E-2</v>
      </c>
      <c r="Q20" s="224">
        <f t="shared" si="2"/>
        <v>3.9951503043036303E-3</v>
      </c>
      <c r="R20" s="224">
        <f t="shared" si="3"/>
        <v>4.5444963468701238E-5</v>
      </c>
      <c r="S20" s="224">
        <f t="shared" si="4"/>
        <v>1.953697846583348E-3</v>
      </c>
      <c r="T20" s="224">
        <f t="shared" si="5"/>
        <v>2.1131135834029317E-4</v>
      </c>
    </row>
    <row r="21" spans="1:20" x14ac:dyDescent="0.45">
      <c r="A21" s="2" t="s">
        <v>417</v>
      </c>
      <c r="B21" s="2">
        <v>10766</v>
      </c>
      <c r="C21" s="391">
        <v>56</v>
      </c>
      <c r="D21" s="158">
        <v>18</v>
      </c>
      <c r="E21" s="158" t="s">
        <v>417</v>
      </c>
      <c r="F21" s="342">
        <v>0.38497553718833333</v>
      </c>
      <c r="G21" s="342">
        <v>3.4876877620890641</v>
      </c>
      <c r="H21" s="342">
        <v>1.3195902762828295</v>
      </c>
      <c r="I21" s="343">
        <v>1381231.101237</v>
      </c>
      <c r="J21" s="343">
        <v>1227593.8908810001</v>
      </c>
      <c r="K21" s="342">
        <v>3.4586825260102963E-3</v>
      </c>
      <c r="L21" s="342">
        <v>0.25356455939128336</v>
      </c>
      <c r="M21" s="342">
        <v>7.2495681081708882E-2</v>
      </c>
      <c r="N21" s="229">
        <v>25628462.487048998</v>
      </c>
      <c r="O21" s="224">
        <f t="shared" si="0"/>
        <v>3.9134674805866073E-3</v>
      </c>
      <c r="P21" s="224">
        <f t="shared" si="1"/>
        <v>3.5454077781306527E-2</v>
      </c>
      <c r="Q21" s="224">
        <f t="shared" si="2"/>
        <v>1.3414290351141955E-2</v>
      </c>
      <c r="R21" s="224">
        <f t="shared" si="3"/>
        <v>3.5159225155111047E-5</v>
      </c>
      <c r="S21" s="224">
        <f t="shared" si="4"/>
        <v>2.5776096441203463E-3</v>
      </c>
      <c r="T21" s="224">
        <f t="shared" si="5"/>
        <v>7.3695459318874157E-4</v>
      </c>
    </row>
    <row r="22" spans="1:20" x14ac:dyDescent="0.45">
      <c r="A22" s="2" t="s">
        <v>420</v>
      </c>
      <c r="B22" s="2">
        <v>10784</v>
      </c>
      <c r="C22" s="391">
        <v>42</v>
      </c>
      <c r="D22" s="112">
        <v>19</v>
      </c>
      <c r="E22" s="112" t="s">
        <v>420</v>
      </c>
      <c r="F22" s="340">
        <v>0.38348257446706124</v>
      </c>
      <c r="G22" s="340">
        <v>1.7066894658031333</v>
      </c>
      <c r="H22" s="340">
        <v>1.3692912072837828</v>
      </c>
      <c r="I22" s="341">
        <v>1333880.1330339999</v>
      </c>
      <c r="J22" s="341">
        <v>1267819.1577000001</v>
      </c>
      <c r="K22" s="340">
        <v>2.4133592840719725E-2</v>
      </c>
      <c r="L22" s="340">
        <v>0.15602475114771569</v>
      </c>
      <c r="M22" s="340">
        <v>0.1577242605521246</v>
      </c>
      <c r="N22" s="229">
        <v>14062565</v>
      </c>
      <c r="O22" s="224">
        <f t="shared" si="0"/>
        <v>2.1390267721069682E-3</v>
      </c>
      <c r="P22" s="224">
        <f t="shared" si="1"/>
        <v>9.519740144905621E-3</v>
      </c>
      <c r="Q22" s="224">
        <f t="shared" si="2"/>
        <v>7.6377669970040902E-3</v>
      </c>
      <c r="R22" s="224">
        <f t="shared" si="3"/>
        <v>1.3461472471120744E-4</v>
      </c>
      <c r="S22" s="224">
        <f t="shared" si="4"/>
        <v>8.7029018275498608E-4</v>
      </c>
      <c r="T22" s="224">
        <f t="shared" si="5"/>
        <v>8.7976987324817296E-4</v>
      </c>
    </row>
    <row r="23" spans="1:20" x14ac:dyDescent="0.45">
      <c r="A23" s="2" t="s">
        <v>468</v>
      </c>
      <c r="B23" s="2">
        <v>11416</v>
      </c>
      <c r="C23" s="391">
        <v>231</v>
      </c>
      <c r="D23" s="158">
        <v>20</v>
      </c>
      <c r="E23" s="158" t="s">
        <v>468</v>
      </c>
      <c r="F23" s="342">
        <v>0.34796919319170128</v>
      </c>
      <c r="G23" s="342">
        <v>1.5867964987643099</v>
      </c>
      <c r="H23" s="342">
        <v>3.9465153233334216E-2</v>
      </c>
      <c r="I23" s="343">
        <v>7317459.2204649998</v>
      </c>
      <c r="J23" s="343">
        <v>6632592.3504440002</v>
      </c>
      <c r="K23" s="342">
        <v>1.3934786137160428E-2</v>
      </c>
      <c r="L23" s="342">
        <v>0</v>
      </c>
      <c r="M23" s="342">
        <v>0</v>
      </c>
      <c r="N23" s="229">
        <v>58233555.497032002</v>
      </c>
      <c r="O23" s="224">
        <f t="shared" si="0"/>
        <v>8.0374844628229875E-3</v>
      </c>
      <c r="P23" s="224">
        <f t="shared" si="1"/>
        <v>3.665224523900245E-2</v>
      </c>
      <c r="Q23" s="224">
        <f t="shared" si="2"/>
        <v>9.1157654798797584E-4</v>
      </c>
      <c r="R23" s="224">
        <f t="shared" si="3"/>
        <v>3.218693759722727E-4</v>
      </c>
      <c r="S23" s="224">
        <f t="shared" si="4"/>
        <v>0</v>
      </c>
      <c r="T23" s="224">
        <f t="shared" si="5"/>
        <v>0</v>
      </c>
    </row>
    <row r="24" spans="1:20" x14ac:dyDescent="0.45">
      <c r="B24" s="2">
        <v>11698</v>
      </c>
      <c r="C24" s="391">
        <v>295</v>
      </c>
      <c r="D24" s="112">
        <v>21</v>
      </c>
      <c r="E24" s="112" t="s">
        <v>654</v>
      </c>
      <c r="F24" s="340">
        <v>0.34516338658373896</v>
      </c>
      <c r="G24" s="340">
        <v>5.0053735066804883</v>
      </c>
      <c r="H24" s="340">
        <v>0.38743316731772265</v>
      </c>
      <c r="I24" s="341">
        <v>1650617.6285699999</v>
      </c>
      <c r="J24" s="341">
        <v>1356038.5075399999</v>
      </c>
      <c r="K24" s="340">
        <v>4.4017323153407777E-2</v>
      </c>
      <c r="L24" s="340">
        <v>3.1977222430355001E-2</v>
      </c>
      <c r="M24" s="340">
        <v>7.0409705152031335E-2</v>
      </c>
      <c r="N24" s="229">
        <v>19635214.460648</v>
      </c>
      <c r="O24" s="224">
        <f t="shared" si="0"/>
        <v>2.6882299394929187E-3</v>
      </c>
      <c r="P24" s="224">
        <f t="shared" si="1"/>
        <v>3.8983262541778106E-2</v>
      </c>
      <c r="Q24" s="224">
        <f t="shared" si="2"/>
        <v>3.0174389301380732E-3</v>
      </c>
      <c r="R24" s="224">
        <f t="shared" si="3"/>
        <v>3.4281934456746995E-4</v>
      </c>
      <c r="S24" s="224">
        <f t="shared" si="4"/>
        <v>2.4904763964079906E-4</v>
      </c>
      <c r="T24" s="224">
        <f t="shared" si="5"/>
        <v>5.4837066959487451E-4</v>
      </c>
    </row>
    <row r="25" spans="1:20" x14ac:dyDescent="0.45">
      <c r="A25" s="2" t="s">
        <v>448</v>
      </c>
      <c r="B25" s="2">
        <v>11310</v>
      </c>
      <c r="C25" s="391">
        <v>183</v>
      </c>
      <c r="D25" s="158">
        <v>22</v>
      </c>
      <c r="E25" s="158" t="s">
        <v>448</v>
      </c>
      <c r="F25" s="342">
        <v>0.33685250651167625</v>
      </c>
      <c r="G25" s="342">
        <v>1.5472458093367683</v>
      </c>
      <c r="H25" s="342">
        <v>0.79646415589689878</v>
      </c>
      <c r="I25" s="343">
        <v>9321927.9317409992</v>
      </c>
      <c r="J25" s="343">
        <v>9097592.0571679994</v>
      </c>
      <c r="K25" s="342">
        <v>1.229778889345616E-2</v>
      </c>
      <c r="L25" s="342">
        <v>0.10681572808735398</v>
      </c>
      <c r="M25" s="342">
        <v>6.6921699598428891E-2</v>
      </c>
      <c r="N25" s="229">
        <v>99846120</v>
      </c>
      <c r="O25" s="224">
        <f t="shared" si="0"/>
        <v>1.3340650889808606E-2</v>
      </c>
      <c r="P25" s="224">
        <f t="shared" si="1"/>
        <v>6.1276866830633811E-2</v>
      </c>
      <c r="Q25" s="224">
        <f t="shared" si="2"/>
        <v>3.1543034546778169E-2</v>
      </c>
      <c r="R25" s="224">
        <f t="shared" si="3"/>
        <v>4.8703959499401118E-4</v>
      </c>
      <c r="S25" s="224">
        <f t="shared" si="4"/>
        <v>4.2303124079758597E-3</v>
      </c>
      <c r="T25" s="224">
        <f t="shared" si="5"/>
        <v>2.6503559095955201E-3</v>
      </c>
    </row>
    <row r="26" spans="1:20" x14ac:dyDescent="0.45">
      <c r="A26" s="2" t="s">
        <v>484</v>
      </c>
      <c r="B26" s="2">
        <v>11626</v>
      </c>
      <c r="C26" s="391">
        <v>272</v>
      </c>
      <c r="D26" s="112">
        <v>23</v>
      </c>
      <c r="E26" s="112" t="s">
        <v>484</v>
      </c>
      <c r="F26" s="340">
        <v>0.33375489443898576</v>
      </c>
      <c r="G26" s="340">
        <v>1.2660842988490832</v>
      </c>
      <c r="H26" s="340">
        <v>0.52180527056628645</v>
      </c>
      <c r="I26" s="341">
        <v>1573307.348309</v>
      </c>
      <c r="J26" s="341">
        <v>128002.935833</v>
      </c>
      <c r="K26" s="340">
        <v>4.8058370907000283E-4</v>
      </c>
      <c r="L26" s="340">
        <v>0</v>
      </c>
      <c r="M26" s="340">
        <v>6.5668861063126527E-2</v>
      </c>
      <c r="N26" s="229">
        <v>7285508.1753120003</v>
      </c>
      <c r="O26" s="224">
        <f t="shared" si="0"/>
        <v>9.6448068824221776E-4</v>
      </c>
      <c r="P26" s="224">
        <f t="shared" si="1"/>
        <v>3.6587144526501114E-3</v>
      </c>
      <c r="Q26" s="224">
        <f t="shared" si="2"/>
        <v>1.5079062955170904E-3</v>
      </c>
      <c r="R26" s="224">
        <f t="shared" si="3"/>
        <v>1.3887847465457011E-6</v>
      </c>
      <c r="S26" s="224">
        <f t="shared" si="4"/>
        <v>0</v>
      </c>
      <c r="T26" s="224">
        <f t="shared" si="5"/>
        <v>1.8976904719467856E-4</v>
      </c>
    </row>
    <row r="27" spans="1:20" x14ac:dyDescent="0.45">
      <c r="A27" s="2" t="s">
        <v>437</v>
      </c>
      <c r="B27" s="2">
        <v>11145</v>
      </c>
      <c r="C27" s="391">
        <v>132</v>
      </c>
      <c r="D27" s="158">
        <v>24</v>
      </c>
      <c r="E27" s="158" t="s">
        <v>437</v>
      </c>
      <c r="F27" s="342">
        <v>0.33328460112516783</v>
      </c>
      <c r="G27" s="342">
        <v>1.50625860239</v>
      </c>
      <c r="H27" s="342">
        <v>1.1048493675522812</v>
      </c>
      <c r="I27" s="343">
        <v>13620777.793195</v>
      </c>
      <c r="J27" s="343">
        <v>13099743.329921</v>
      </c>
      <c r="K27" s="342">
        <v>1.2977017881172729E-2</v>
      </c>
      <c r="L27" s="342">
        <v>0.10307838669214518</v>
      </c>
      <c r="M27" s="342">
        <v>7.6353631251503865E-2</v>
      </c>
      <c r="N27" s="229">
        <v>111786405.037976</v>
      </c>
      <c r="O27" s="224">
        <f t="shared" si="0"/>
        <v>1.4777816896317453E-2</v>
      </c>
      <c r="P27" s="224">
        <f t="shared" si="1"/>
        <v>6.6787405567120151E-2</v>
      </c>
      <c r="Q27" s="224">
        <f t="shared" si="2"/>
        <v>4.8988946973784468E-2</v>
      </c>
      <c r="R27" s="224">
        <f t="shared" si="3"/>
        <v>5.75400103877546E-4</v>
      </c>
      <c r="S27" s="224">
        <f t="shared" si="4"/>
        <v>4.5704887635425106E-3</v>
      </c>
      <c r="T27" s="224">
        <f t="shared" si="5"/>
        <v>3.3855148968611019E-3</v>
      </c>
    </row>
    <row r="28" spans="1:20" x14ac:dyDescent="0.45">
      <c r="A28" s="2" t="s">
        <v>457</v>
      </c>
      <c r="B28" s="2">
        <v>11383</v>
      </c>
      <c r="C28" s="391">
        <v>214</v>
      </c>
      <c r="D28" s="112">
        <v>25</v>
      </c>
      <c r="E28" s="112" t="s">
        <v>457</v>
      </c>
      <c r="F28" s="340">
        <v>0.31766601682465367</v>
      </c>
      <c r="G28" s="340">
        <v>1.1748671927145065</v>
      </c>
      <c r="H28" s="340">
        <v>1.1820231363204372</v>
      </c>
      <c r="I28" s="341">
        <v>6885460.9064830001</v>
      </c>
      <c r="J28" s="341">
        <v>8828215.7812019996</v>
      </c>
      <c r="K28" s="340">
        <v>4.9063975578434463E-2</v>
      </c>
      <c r="L28" s="340">
        <v>5.5388504825701346E-2</v>
      </c>
      <c r="M28" s="340">
        <v>6.5742206249548935E-2</v>
      </c>
      <c r="N28" s="229">
        <v>39815009.445294</v>
      </c>
      <c r="O28" s="224">
        <f t="shared" si="0"/>
        <v>5.0167634497838304E-3</v>
      </c>
      <c r="P28" s="224">
        <f t="shared" si="1"/>
        <v>1.8554174757741487E-2</v>
      </c>
      <c r="Q28" s="224">
        <f t="shared" si="2"/>
        <v>1.8667185512526642E-2</v>
      </c>
      <c r="R28" s="224">
        <f t="shared" si="3"/>
        <v>7.7484636802948594E-4</v>
      </c>
      <c r="S28" s="224">
        <f t="shared" si="4"/>
        <v>8.7472695167495351E-4</v>
      </c>
      <c r="T28" s="224">
        <f t="shared" si="5"/>
        <v>1.0382385271098687E-3</v>
      </c>
    </row>
    <row r="29" spans="1:20" x14ac:dyDescent="0.45">
      <c r="A29" s="2" t="s">
        <v>477</v>
      </c>
      <c r="B29" s="2">
        <v>11521</v>
      </c>
      <c r="C29" s="391">
        <v>255</v>
      </c>
      <c r="D29" s="158">
        <v>26</v>
      </c>
      <c r="E29" s="158" t="s">
        <v>477</v>
      </c>
      <c r="F29" s="342">
        <v>0.31446819959352046</v>
      </c>
      <c r="G29" s="342">
        <v>0.94923424696049741</v>
      </c>
      <c r="H29" s="342">
        <v>0.95679641307928698</v>
      </c>
      <c r="I29" s="343">
        <v>105712.339626</v>
      </c>
      <c r="J29" s="343">
        <v>167203.16869300001</v>
      </c>
      <c r="K29" s="342">
        <v>3.9405547421013341E-2</v>
      </c>
      <c r="L29" s="342">
        <v>0.13732063967793684</v>
      </c>
      <c r="M29" s="342">
        <v>4.8357433392367123E-2</v>
      </c>
      <c r="N29" s="229">
        <v>2991978.5370359998</v>
      </c>
      <c r="O29" s="224">
        <f t="shared" si="0"/>
        <v>3.7319967005742681E-4</v>
      </c>
      <c r="P29" s="224">
        <f t="shared" si="1"/>
        <v>1.1265174292051595E-3</v>
      </c>
      <c r="Q29" s="224">
        <f t="shared" si="2"/>
        <v>1.1354919388824485E-3</v>
      </c>
      <c r="R29" s="224">
        <f t="shared" si="3"/>
        <v>4.6765101574542428E-5</v>
      </c>
      <c r="S29" s="224">
        <f t="shared" si="4"/>
        <v>1.629672491085702E-4</v>
      </c>
      <c r="T29" s="224">
        <f t="shared" si="5"/>
        <v>5.73888813246707E-5</v>
      </c>
    </row>
    <row r="30" spans="1:20" x14ac:dyDescent="0.45">
      <c r="A30" s="2" t="s">
        <v>424</v>
      </c>
      <c r="B30" s="2">
        <v>10895</v>
      </c>
      <c r="C30" s="391">
        <v>102</v>
      </c>
      <c r="D30" s="112">
        <v>27</v>
      </c>
      <c r="E30" s="112" t="s">
        <v>424</v>
      </c>
      <c r="F30" s="340">
        <v>0.30635345530532304</v>
      </c>
      <c r="G30" s="340">
        <v>2.4146384298078365</v>
      </c>
      <c r="H30" s="340">
        <v>0.52835134650834703</v>
      </c>
      <c r="I30" s="341">
        <v>181731.67041200001</v>
      </c>
      <c r="J30" s="341">
        <v>199100.760515</v>
      </c>
      <c r="K30" s="340">
        <v>8.5115626842119478E-3</v>
      </c>
      <c r="L30" s="340">
        <v>2.3985975816699596E-2</v>
      </c>
      <c r="M30" s="340">
        <v>7.9182883599468137E-2</v>
      </c>
      <c r="N30" s="229">
        <v>4361081</v>
      </c>
      <c r="O30" s="224">
        <f t="shared" si="0"/>
        <v>5.2993545804270277E-4</v>
      </c>
      <c r="P30" s="224">
        <f t="shared" si="1"/>
        <v>4.1768829440243455E-3</v>
      </c>
      <c r="Q30" s="224">
        <f t="shared" si="2"/>
        <v>9.1395121540355836E-4</v>
      </c>
      <c r="R30" s="224">
        <f t="shared" si="3"/>
        <v>1.4723447023705439E-5</v>
      </c>
      <c r="S30" s="224">
        <f t="shared" si="4"/>
        <v>4.1491352099670715E-5</v>
      </c>
      <c r="T30" s="224">
        <f t="shared" si="5"/>
        <v>1.3697190928565008E-4</v>
      </c>
    </row>
    <row r="31" spans="1:20" x14ac:dyDescent="0.45">
      <c r="A31" s="2" t="s">
        <v>450</v>
      </c>
      <c r="B31" s="2">
        <v>11338</v>
      </c>
      <c r="C31" s="391">
        <v>195</v>
      </c>
      <c r="D31" s="158">
        <v>28</v>
      </c>
      <c r="E31" s="158" t="s">
        <v>450</v>
      </c>
      <c r="F31" s="342">
        <v>0.30507075452297994</v>
      </c>
      <c r="G31" s="342">
        <v>0.99864945916861114</v>
      </c>
      <c r="H31" s="342">
        <v>0.53629517947325167</v>
      </c>
      <c r="I31" s="343">
        <v>3673019.4731259998</v>
      </c>
      <c r="J31" s="343">
        <v>4172913.1630290002</v>
      </c>
      <c r="K31" s="342">
        <v>1.4738998794538534E-2</v>
      </c>
      <c r="L31" s="342">
        <v>4.614430335473732E-2</v>
      </c>
      <c r="M31" s="342">
        <v>3.9622880652833266E-2</v>
      </c>
      <c r="N31" s="229">
        <v>37025397.027093001</v>
      </c>
      <c r="O31" s="224">
        <f t="shared" si="0"/>
        <v>4.4802922445839003E-3</v>
      </c>
      <c r="P31" s="224">
        <f t="shared" si="1"/>
        <v>1.4666241718145439E-2</v>
      </c>
      <c r="Q31" s="224">
        <f t="shared" si="2"/>
        <v>7.8760716908403243E-3</v>
      </c>
      <c r="R31" s="224">
        <f t="shared" si="3"/>
        <v>2.164580544449673E-4</v>
      </c>
      <c r="S31" s="224">
        <f t="shared" si="4"/>
        <v>6.7767873972456917E-4</v>
      </c>
      <c r="T31" s="224">
        <f t="shared" si="5"/>
        <v>5.8190463118807485E-4</v>
      </c>
    </row>
    <row r="32" spans="1:20" x14ac:dyDescent="0.45">
      <c r="A32" s="2" t="s">
        <v>446</v>
      </c>
      <c r="B32" s="2">
        <v>11290</v>
      </c>
      <c r="C32" s="391">
        <v>175</v>
      </c>
      <c r="D32" s="112">
        <v>29</v>
      </c>
      <c r="E32" s="112" t="s">
        <v>446</v>
      </c>
      <c r="F32" s="340">
        <v>0.29034863927532084</v>
      </c>
      <c r="G32" s="340">
        <v>0</v>
      </c>
      <c r="H32" s="340">
        <v>2.0253334903359295E-2</v>
      </c>
      <c r="I32" s="341">
        <v>5293.8446089999998</v>
      </c>
      <c r="J32" s="341">
        <v>4363.4435149999999</v>
      </c>
      <c r="K32" s="340">
        <v>2.225180036199792E-5</v>
      </c>
      <c r="L32" s="340">
        <v>0</v>
      </c>
      <c r="M32" s="340">
        <v>0</v>
      </c>
      <c r="N32" s="229">
        <v>51782.479449999999</v>
      </c>
      <c r="O32" s="224">
        <f t="shared" si="0"/>
        <v>5.9636023832840244E-6</v>
      </c>
      <c r="P32" s="224">
        <f t="shared" si="1"/>
        <v>0</v>
      </c>
      <c r="Q32" s="224">
        <f t="shared" si="2"/>
        <v>4.1599243103251335E-7</v>
      </c>
      <c r="R32" s="224">
        <f t="shared" si="3"/>
        <v>4.5703981944733182E-10</v>
      </c>
      <c r="S32" s="224">
        <f t="shared" si="4"/>
        <v>0</v>
      </c>
      <c r="T32" s="224">
        <f t="shared" si="5"/>
        <v>0</v>
      </c>
    </row>
    <row r="33" spans="1:20" x14ac:dyDescent="0.45">
      <c r="A33" s="2" t="s">
        <v>423</v>
      </c>
      <c r="B33" s="2">
        <v>10883</v>
      </c>
      <c r="C33" s="391">
        <v>16</v>
      </c>
      <c r="D33" s="158">
        <v>30</v>
      </c>
      <c r="E33" s="158" t="s">
        <v>423</v>
      </c>
      <c r="F33" s="342">
        <v>0.28011190049674101</v>
      </c>
      <c r="G33" s="342">
        <v>2.2106211798536437</v>
      </c>
      <c r="H33" s="342">
        <v>1.4082521450944596</v>
      </c>
      <c r="I33" s="343">
        <v>3534804.3369459999</v>
      </c>
      <c r="J33" s="343">
        <v>3452689.970706</v>
      </c>
      <c r="K33" s="342">
        <v>1.0300526152411079E-3</v>
      </c>
      <c r="L33" s="342">
        <v>0.10160972409145221</v>
      </c>
      <c r="M33" s="342">
        <v>0.10982838565073084</v>
      </c>
      <c r="N33" s="229">
        <v>40112373.849857002</v>
      </c>
      <c r="O33" s="224">
        <f t="shared" si="0"/>
        <v>4.4567263393670477E-3</v>
      </c>
      <c r="P33" s="224">
        <f t="shared" si="1"/>
        <v>3.5172135211481381E-2</v>
      </c>
      <c r="Q33" s="224">
        <f t="shared" si="2"/>
        <v>2.2406025650401257E-2</v>
      </c>
      <c r="R33" s="224">
        <f t="shared" si="3"/>
        <v>1.6388674001847226E-5</v>
      </c>
      <c r="S33" s="224">
        <f t="shared" si="4"/>
        <v>1.6166636722364537E-3</v>
      </c>
      <c r="T33" s="224">
        <f t="shared" si="5"/>
        <v>1.7474268614498544E-3</v>
      </c>
    </row>
    <row r="34" spans="1:20" x14ac:dyDescent="0.45">
      <c r="A34" s="2" t="s">
        <v>460</v>
      </c>
      <c r="B34" s="2">
        <v>11394</v>
      </c>
      <c r="C34" s="391">
        <v>217</v>
      </c>
      <c r="D34" s="112">
        <v>31</v>
      </c>
      <c r="E34" s="112" t="s">
        <v>460</v>
      </c>
      <c r="F34" s="340">
        <v>0.26379003295458903</v>
      </c>
      <c r="G34" s="340">
        <v>0.57945336799769487</v>
      </c>
      <c r="H34" s="340">
        <v>0.57224637990781735</v>
      </c>
      <c r="I34" s="341">
        <v>362315.03013899998</v>
      </c>
      <c r="J34" s="341">
        <v>202457.005687</v>
      </c>
      <c r="K34" s="340">
        <v>1.8155880939716238E-2</v>
      </c>
      <c r="L34" s="340">
        <v>1.5056857822078048E-2</v>
      </c>
      <c r="M34" s="340">
        <v>1.1862532424255293E-2</v>
      </c>
      <c r="N34" s="229">
        <v>4671371.7677809997</v>
      </c>
      <c r="O34" s="224">
        <f t="shared" si="0"/>
        <v>4.8877485652492009E-4</v>
      </c>
      <c r="P34" s="224">
        <f t="shared" si="1"/>
        <v>1.0736654210688513E-3</v>
      </c>
      <c r="Q34" s="224">
        <f t="shared" si="2"/>
        <v>1.0603116391607493E-3</v>
      </c>
      <c r="R34" s="224">
        <f t="shared" si="3"/>
        <v>3.3640915094472132E-5</v>
      </c>
      <c r="S34" s="224">
        <f t="shared" si="4"/>
        <v>2.7898755079079231E-5</v>
      </c>
      <c r="T34" s="224">
        <f t="shared" si="5"/>
        <v>2.198001008129722E-5</v>
      </c>
    </row>
    <row r="35" spans="1:20" x14ac:dyDescent="0.45">
      <c r="A35" s="2" t="s">
        <v>462</v>
      </c>
      <c r="B35" s="2">
        <v>11409</v>
      </c>
      <c r="C35" s="391">
        <v>219</v>
      </c>
      <c r="D35" s="158">
        <v>32</v>
      </c>
      <c r="E35" s="158" t="s">
        <v>462</v>
      </c>
      <c r="F35" s="342">
        <v>0.25751394839317787</v>
      </c>
      <c r="G35" s="342">
        <v>2.5774973252712248</v>
      </c>
      <c r="H35" s="342">
        <v>2.0992910637432649</v>
      </c>
      <c r="I35" s="343">
        <v>390868.61741599999</v>
      </c>
      <c r="J35" s="343">
        <v>132426.92948600001</v>
      </c>
      <c r="K35" s="342">
        <v>1.7503055131843245E-2</v>
      </c>
      <c r="L35" s="342">
        <v>0.21344575793996445</v>
      </c>
      <c r="M35" s="342">
        <v>0.13395190693684125</v>
      </c>
      <c r="N35" s="229">
        <v>13346836.635225</v>
      </c>
      <c r="O35" s="224">
        <f t="shared" si="0"/>
        <v>1.3632802581341565E-3</v>
      </c>
      <c r="P35" s="224">
        <f t="shared" si="1"/>
        <v>1.3645285006351692E-2</v>
      </c>
      <c r="Q35" s="224">
        <f t="shared" si="2"/>
        <v>1.1113658429519328E-2</v>
      </c>
      <c r="R35" s="224">
        <f t="shared" si="3"/>
        <v>9.2661270067760648E-5</v>
      </c>
      <c r="S35" s="224">
        <f t="shared" si="4"/>
        <v>1.1299830156685383E-3</v>
      </c>
      <c r="T35" s="224">
        <f t="shared" si="5"/>
        <v>7.0914213154621235E-4</v>
      </c>
    </row>
    <row r="36" spans="1:20" x14ac:dyDescent="0.45">
      <c r="A36" s="2" t="s">
        <v>430</v>
      </c>
      <c r="B36" s="2">
        <v>11008</v>
      </c>
      <c r="C36" s="391">
        <v>113</v>
      </c>
      <c r="D36" s="112">
        <v>33</v>
      </c>
      <c r="E36" s="112" t="s">
        <v>430</v>
      </c>
      <c r="F36" s="340">
        <v>0.25566503515632655</v>
      </c>
      <c r="G36" s="340">
        <v>1.8180200292338962</v>
      </c>
      <c r="H36" s="340">
        <v>1.5753757925554535</v>
      </c>
      <c r="I36" s="341">
        <v>6064592.5752219995</v>
      </c>
      <c r="J36" s="341">
        <v>5361922.7865840001</v>
      </c>
      <c r="K36" s="340">
        <v>4.4083248636879258E-3</v>
      </c>
      <c r="L36" s="340">
        <v>8.2985530319412457E-2</v>
      </c>
      <c r="M36" s="340">
        <v>7.4375124312668198E-2</v>
      </c>
      <c r="N36" s="229">
        <v>50625964.472788997</v>
      </c>
      <c r="O36" s="224">
        <f t="shared" ref="O36:O67" si="6">$N36/$N$89*F36</f>
        <v>5.1339388431252053E-3</v>
      </c>
      <c r="P36" s="224">
        <f t="shared" ref="P36:P67" si="7">$N36/$N$89*G36</f>
        <v>3.6507157265194608E-2</v>
      </c>
      <c r="Q36" s="224">
        <f t="shared" ref="Q36:Q67" si="8">$N36/$N$89*H36</f>
        <v>3.1634685474195789E-2</v>
      </c>
      <c r="R36" s="224">
        <f t="shared" ref="R36:R67" si="9">$N36/$N$89*K36</f>
        <v>8.8522352057111278E-5</v>
      </c>
      <c r="S36" s="224">
        <f t="shared" ref="S36:S67" si="10">$N36/$N$89*L36</f>
        <v>1.6664094770083521E-3</v>
      </c>
      <c r="T36" s="224">
        <f t="shared" ref="T36:T67" si="11">$N36/$N$89*M36</f>
        <v>1.4935062959923263E-3</v>
      </c>
    </row>
    <row r="37" spans="1:20" x14ac:dyDescent="0.45">
      <c r="A37" s="2" t="s">
        <v>414</v>
      </c>
      <c r="B37" s="2">
        <v>10639</v>
      </c>
      <c r="C37" s="391">
        <v>11</v>
      </c>
      <c r="D37" s="158">
        <v>34</v>
      </c>
      <c r="E37" s="158" t="s">
        <v>414</v>
      </c>
      <c r="F37" s="342">
        <v>0.24965251568745753</v>
      </c>
      <c r="G37" s="342">
        <v>1.9904751041039213</v>
      </c>
      <c r="H37" s="342">
        <v>1.3239581705060308</v>
      </c>
      <c r="I37" s="343">
        <v>2814958.819563</v>
      </c>
      <c r="J37" s="343">
        <v>5188386.8216040004</v>
      </c>
      <c r="K37" s="342">
        <v>3.228864053278243E-2</v>
      </c>
      <c r="L37" s="342">
        <v>0.15803149756152834</v>
      </c>
      <c r="M37" s="342">
        <v>0.11739948782126786</v>
      </c>
      <c r="N37" s="229">
        <v>40253829.017950997</v>
      </c>
      <c r="O37" s="224">
        <f t="shared" si="6"/>
        <v>3.9861091564683156E-3</v>
      </c>
      <c r="P37" s="224">
        <f t="shared" si="7"/>
        <v>3.1781177995914262E-2</v>
      </c>
      <c r="Q37" s="224">
        <f t="shared" si="8"/>
        <v>2.1139149235900396E-2</v>
      </c>
      <c r="R37" s="224">
        <f t="shared" si="9"/>
        <v>5.1554075200574553E-4</v>
      </c>
      <c r="S37" s="224">
        <f t="shared" si="10"/>
        <v>2.5232303295874858E-3</v>
      </c>
      <c r="T37" s="224">
        <f t="shared" si="11"/>
        <v>1.8744740948450889E-3</v>
      </c>
    </row>
    <row r="38" spans="1:20" x14ac:dyDescent="0.45">
      <c r="A38" s="2" t="s">
        <v>478</v>
      </c>
      <c r="B38" s="2">
        <v>11518</v>
      </c>
      <c r="C38" s="391">
        <v>259</v>
      </c>
      <c r="D38" s="112">
        <v>35</v>
      </c>
      <c r="E38" s="112" t="s">
        <v>478</v>
      </c>
      <c r="F38" s="340">
        <v>0.24858135412392168</v>
      </c>
      <c r="G38" s="340">
        <v>0</v>
      </c>
      <c r="H38" s="340">
        <v>0.13213894294975376</v>
      </c>
      <c r="I38" s="341">
        <v>7319.8526320000001</v>
      </c>
      <c r="J38" s="341">
        <v>10716.511806</v>
      </c>
      <c r="K38" s="340">
        <v>1.5275231108414488E-2</v>
      </c>
      <c r="L38" s="340">
        <v>0</v>
      </c>
      <c r="M38" s="340">
        <v>0</v>
      </c>
      <c r="N38" s="229">
        <v>1960843.9479789999</v>
      </c>
      <c r="O38" s="224">
        <f t="shared" si="6"/>
        <v>1.9333817939578925E-4</v>
      </c>
      <c r="P38" s="224">
        <f t="shared" si="7"/>
        <v>0</v>
      </c>
      <c r="Q38" s="224">
        <f t="shared" si="8"/>
        <v>1.02773205766888E-4</v>
      </c>
      <c r="R38" s="224">
        <f t="shared" si="9"/>
        <v>1.188055871189165E-5</v>
      </c>
      <c r="S38" s="224">
        <f t="shared" si="10"/>
        <v>0</v>
      </c>
      <c r="T38" s="224">
        <f t="shared" si="11"/>
        <v>0</v>
      </c>
    </row>
    <row r="39" spans="1:20" x14ac:dyDescent="0.45">
      <c r="A39" s="2" t="s">
        <v>452</v>
      </c>
      <c r="B39" s="2">
        <v>11323</v>
      </c>
      <c r="C39" s="391">
        <v>197</v>
      </c>
      <c r="D39" s="158">
        <v>36</v>
      </c>
      <c r="E39" s="158" t="s">
        <v>452</v>
      </c>
      <c r="F39" s="342">
        <v>0.24340948304802637</v>
      </c>
      <c r="G39" s="342">
        <v>5.1701296393578478</v>
      </c>
      <c r="H39" s="342">
        <v>1.5467247186957072</v>
      </c>
      <c r="I39" s="343">
        <v>16670.264539</v>
      </c>
      <c r="J39" s="343">
        <v>11138.931918</v>
      </c>
      <c r="K39" s="342">
        <v>8.5371375889106758E-4</v>
      </c>
      <c r="L39" s="342">
        <v>0</v>
      </c>
      <c r="M39" s="342">
        <v>0.33398924277789171</v>
      </c>
      <c r="N39" s="229">
        <v>2275550.1309790001</v>
      </c>
      <c r="O39" s="224">
        <f t="shared" si="6"/>
        <v>2.196999432148894E-4</v>
      </c>
      <c r="P39" s="224">
        <f t="shared" si="7"/>
        <v>4.666528082459381E-3</v>
      </c>
      <c r="Q39" s="224">
        <f t="shared" si="8"/>
        <v>1.3960644778965522E-3</v>
      </c>
      <c r="R39" s="224">
        <f t="shared" si="9"/>
        <v>7.7055693147801587E-7</v>
      </c>
      <c r="S39" s="224">
        <f t="shared" si="10"/>
        <v>0</v>
      </c>
      <c r="T39" s="224">
        <f t="shared" si="11"/>
        <v>3.0145669245848093E-4</v>
      </c>
    </row>
    <row r="40" spans="1:20" x14ac:dyDescent="0.45">
      <c r="A40" s="2" t="s">
        <v>466</v>
      </c>
      <c r="B40" s="2">
        <v>11427</v>
      </c>
      <c r="C40" s="391">
        <v>227</v>
      </c>
      <c r="D40" s="112">
        <v>37</v>
      </c>
      <c r="E40" s="112" t="s">
        <v>466</v>
      </c>
      <c r="F40" s="340">
        <v>0.24244109176097989</v>
      </c>
      <c r="G40" s="340">
        <v>1.1351639744361073E-3</v>
      </c>
      <c r="H40" s="340">
        <v>1.0093537511493536</v>
      </c>
      <c r="I40" s="341">
        <v>10148.847632000001</v>
      </c>
      <c r="J40" s="341">
        <v>2914.498869</v>
      </c>
      <c r="K40" s="340">
        <v>2.0069700117449663</v>
      </c>
      <c r="L40" s="340">
        <v>0</v>
      </c>
      <c r="M40" s="340">
        <v>8.7365771812080535</v>
      </c>
      <c r="N40" s="229">
        <v>1961.5067750000001</v>
      </c>
      <c r="O40" s="224">
        <f t="shared" si="6"/>
        <v>1.8862623082841648E-7</v>
      </c>
      <c r="P40" s="224">
        <f t="shared" si="7"/>
        <v>8.8319063536138576E-10</v>
      </c>
      <c r="Q40" s="224">
        <f t="shared" si="8"/>
        <v>7.8530661724428345E-7</v>
      </c>
      <c r="R40" s="224">
        <f t="shared" si="9"/>
        <v>1.5614811249668071E-6</v>
      </c>
      <c r="S40" s="224">
        <f t="shared" si="10"/>
        <v>0</v>
      </c>
      <c r="T40" s="224">
        <f t="shared" si="11"/>
        <v>6.7973115120992803E-6</v>
      </c>
    </row>
    <row r="41" spans="1:20" x14ac:dyDescent="0.45">
      <c r="A41" s="2" t="s">
        <v>419</v>
      </c>
      <c r="B41" s="2">
        <v>10778</v>
      </c>
      <c r="C41" s="391">
        <v>2</v>
      </c>
      <c r="D41" s="158">
        <v>38</v>
      </c>
      <c r="E41" s="158" t="s">
        <v>419</v>
      </c>
      <c r="F41" s="342">
        <v>0.24139283299868072</v>
      </c>
      <c r="G41" s="342">
        <v>2.3542096628901668</v>
      </c>
      <c r="H41" s="342">
        <v>1.6681944216068081</v>
      </c>
      <c r="I41" s="343">
        <v>443806.50793899997</v>
      </c>
      <c r="J41" s="343">
        <v>303898.63540500001</v>
      </c>
      <c r="K41" s="342">
        <v>2.4609129852848795E-5</v>
      </c>
      <c r="L41" s="342">
        <v>0.18714621359859335</v>
      </c>
      <c r="M41" s="342">
        <v>6.5569122364984134E-2</v>
      </c>
      <c r="N41" s="229">
        <v>3305428.7821439998</v>
      </c>
      <c r="O41" s="224">
        <f t="shared" si="6"/>
        <v>3.1648870780066928E-4</v>
      </c>
      <c r="P41" s="224">
        <f t="shared" si="7"/>
        <v>3.0865902887184321E-3</v>
      </c>
      <c r="Q41" s="224">
        <f t="shared" si="8"/>
        <v>2.1871597855496775E-3</v>
      </c>
      <c r="R41" s="224">
        <f t="shared" si="9"/>
        <v>3.2264883801540022E-8</v>
      </c>
      <c r="S41" s="224">
        <f t="shared" si="10"/>
        <v>2.4536628770552836E-4</v>
      </c>
      <c r="T41" s="224">
        <f t="shared" si="11"/>
        <v>8.5967286398396127E-5</v>
      </c>
    </row>
    <row r="42" spans="1:20" x14ac:dyDescent="0.45">
      <c r="A42" s="2" t="s">
        <v>400</v>
      </c>
      <c r="B42" s="2">
        <v>10919</v>
      </c>
      <c r="C42" s="391">
        <v>104</v>
      </c>
      <c r="D42" s="112">
        <v>39</v>
      </c>
      <c r="E42" s="112" t="s">
        <v>400</v>
      </c>
      <c r="F42" s="340">
        <v>0.23776279641823003</v>
      </c>
      <c r="G42" s="340">
        <v>1.6006384260103075</v>
      </c>
      <c r="H42" s="340">
        <v>1.510289702845147</v>
      </c>
      <c r="I42" s="341">
        <v>48623119.351447999</v>
      </c>
      <c r="J42" s="341">
        <v>47329164.878376</v>
      </c>
      <c r="K42" s="340">
        <v>1.4141427231177846E-2</v>
      </c>
      <c r="L42" s="340">
        <v>8.8084932405860017E-2</v>
      </c>
      <c r="M42" s="340">
        <v>8.90016625508709E-2</v>
      </c>
      <c r="N42" s="229">
        <v>297682815.19970202</v>
      </c>
      <c r="O42" s="224">
        <f t="shared" si="6"/>
        <v>2.8073961970952611E-2</v>
      </c>
      <c r="P42" s="224">
        <f t="shared" si="7"/>
        <v>0.18899618854589401</v>
      </c>
      <c r="Q42" s="224">
        <f t="shared" si="8"/>
        <v>0.17832821754087111</v>
      </c>
      <c r="R42" s="224">
        <f t="shared" si="9"/>
        <v>1.669756144711296E-3</v>
      </c>
      <c r="S42" s="224">
        <f t="shared" si="10"/>
        <v>1.040067277063049E-2</v>
      </c>
      <c r="T42" s="224">
        <f t="shared" si="11"/>
        <v>1.0508916144347338E-2</v>
      </c>
    </row>
    <row r="43" spans="1:20" x14ac:dyDescent="0.45">
      <c r="A43" s="2" t="s">
        <v>474</v>
      </c>
      <c r="B43" s="2">
        <v>11499</v>
      </c>
      <c r="C43" s="391">
        <v>249</v>
      </c>
      <c r="D43" s="158">
        <v>40</v>
      </c>
      <c r="E43" s="158" t="s">
        <v>474</v>
      </c>
      <c r="F43" s="342">
        <v>0.23129347375212075</v>
      </c>
      <c r="G43" s="342">
        <v>4.4376750818716353</v>
      </c>
      <c r="H43" s="342">
        <v>0.74214464545053549</v>
      </c>
      <c r="I43" s="343">
        <v>89783.098576000004</v>
      </c>
      <c r="J43" s="343">
        <v>73157.553553000005</v>
      </c>
      <c r="K43" s="342">
        <v>8.3726032689735201E-6</v>
      </c>
      <c r="L43" s="342">
        <v>0.8963596927906109</v>
      </c>
      <c r="M43" s="342">
        <v>7.8384296278259505E-2</v>
      </c>
      <c r="N43" s="229">
        <v>2970907.4172</v>
      </c>
      <c r="O43" s="224">
        <f t="shared" si="6"/>
        <v>2.725577528039555E-4</v>
      </c>
      <c r="P43" s="224">
        <f t="shared" si="7"/>
        <v>5.2293855436893917E-3</v>
      </c>
      <c r="Q43" s="224">
        <f t="shared" si="8"/>
        <v>8.7454813807789737E-4</v>
      </c>
      <c r="R43" s="224">
        <f t="shared" si="9"/>
        <v>9.8663308354135972E-9</v>
      </c>
      <c r="S43" s="224">
        <f t="shared" si="10"/>
        <v>1.0562761655475059E-3</v>
      </c>
      <c r="T43" s="224">
        <f t="shared" si="11"/>
        <v>9.2368570985353936E-5</v>
      </c>
    </row>
    <row r="44" spans="1:20" x14ac:dyDescent="0.45">
      <c r="A44" s="2" t="s">
        <v>482</v>
      </c>
      <c r="B44" s="2">
        <v>11588</v>
      </c>
      <c r="C44" s="391">
        <v>253</v>
      </c>
      <c r="D44" s="112">
        <v>41</v>
      </c>
      <c r="E44" s="112" t="s">
        <v>482</v>
      </c>
      <c r="F44" s="340">
        <v>0.21219679600121089</v>
      </c>
      <c r="G44" s="340">
        <v>2.5876443300723295</v>
      </c>
      <c r="H44" s="340">
        <v>0</v>
      </c>
      <c r="I44" s="341">
        <v>807764.22228900006</v>
      </c>
      <c r="J44" s="341">
        <v>475318.40607099998</v>
      </c>
      <c r="K44" s="340">
        <v>2.6283876117368845E-2</v>
      </c>
      <c r="L44" s="340">
        <v>0</v>
      </c>
      <c r="M44" s="340">
        <v>0</v>
      </c>
      <c r="N44" s="229">
        <v>21098913.791457001</v>
      </c>
      <c r="O44" s="224">
        <f t="shared" si="6"/>
        <v>1.7758446157196315E-3</v>
      </c>
      <c r="P44" s="224">
        <f t="shared" si="7"/>
        <v>2.165562504973052E-2</v>
      </c>
      <c r="Q44" s="224">
        <f t="shared" si="8"/>
        <v>0</v>
      </c>
      <c r="R44" s="224">
        <f t="shared" si="9"/>
        <v>2.1996599742724166E-4</v>
      </c>
      <c r="S44" s="224">
        <f t="shared" si="10"/>
        <v>0</v>
      </c>
      <c r="T44" s="224">
        <f t="shared" si="11"/>
        <v>0</v>
      </c>
    </row>
    <row r="45" spans="1:20" x14ac:dyDescent="0.45">
      <c r="A45" s="2" t="s">
        <v>486</v>
      </c>
      <c r="B45" s="2">
        <v>11660</v>
      </c>
      <c r="C45" s="391">
        <v>279</v>
      </c>
      <c r="D45" s="158">
        <v>42</v>
      </c>
      <c r="E45" s="158" t="s">
        <v>486</v>
      </c>
      <c r="F45" s="342">
        <v>0.21096887468556166</v>
      </c>
      <c r="G45" s="342">
        <v>4.7387301598470444</v>
      </c>
      <c r="H45" s="342">
        <v>0.31796743953500461</v>
      </c>
      <c r="I45" s="343">
        <v>283323.26745500002</v>
      </c>
      <c r="J45" s="343">
        <v>295979.63775400002</v>
      </c>
      <c r="K45" s="342">
        <v>7.8916951630506223E-3</v>
      </c>
      <c r="L45" s="342">
        <v>0.3734653168869676</v>
      </c>
      <c r="M45" s="342">
        <v>2.4089111822464069E-2</v>
      </c>
      <c r="N45" s="229">
        <v>5821408.8031599997</v>
      </c>
      <c r="O45" s="224">
        <f t="shared" si="6"/>
        <v>4.8713858212837922E-4</v>
      </c>
      <c r="P45" s="224">
        <f t="shared" si="7"/>
        <v>1.0941985136894988E-2</v>
      </c>
      <c r="Q45" s="224">
        <f t="shared" si="8"/>
        <v>7.3420407578575378E-4</v>
      </c>
      <c r="R45" s="224">
        <f t="shared" si="9"/>
        <v>1.8222352458615871E-5</v>
      </c>
      <c r="S45" s="224">
        <f t="shared" si="10"/>
        <v>8.623516867765431E-4</v>
      </c>
      <c r="T45" s="224">
        <f t="shared" si="11"/>
        <v>5.5623066651026833E-5</v>
      </c>
    </row>
    <row r="46" spans="1:20" x14ac:dyDescent="0.45">
      <c r="A46" s="2" t="s">
        <v>488</v>
      </c>
      <c r="B46" s="2">
        <v>11673</v>
      </c>
      <c r="C46" s="391">
        <v>283</v>
      </c>
      <c r="D46" s="112">
        <v>43</v>
      </c>
      <c r="E46" s="112" t="s">
        <v>488</v>
      </c>
      <c r="F46" s="340">
        <v>0.2020105484241124</v>
      </c>
      <c r="G46" s="340">
        <v>4.0491914269219071</v>
      </c>
      <c r="H46" s="340">
        <v>0.89681835285061451</v>
      </c>
      <c r="I46" s="341">
        <v>347399.51560699998</v>
      </c>
      <c r="J46" s="341">
        <v>181929.107495</v>
      </c>
      <c r="K46" s="340">
        <v>2.471175188691474E-2</v>
      </c>
      <c r="L46" s="340">
        <v>0</v>
      </c>
      <c r="M46" s="340">
        <v>3.2767739956740809E-2</v>
      </c>
      <c r="N46" s="229">
        <v>4908525.0732690003</v>
      </c>
      <c r="O46" s="224">
        <f t="shared" si="6"/>
        <v>3.9330648249468489E-4</v>
      </c>
      <c r="P46" s="224">
        <f t="shared" si="7"/>
        <v>7.8836142443747589E-3</v>
      </c>
      <c r="Q46" s="224">
        <f t="shared" si="8"/>
        <v>1.7460695718513799E-3</v>
      </c>
      <c r="R46" s="224">
        <f t="shared" si="9"/>
        <v>4.8112795528472086E-5</v>
      </c>
      <c r="S46" s="224">
        <f t="shared" si="10"/>
        <v>0</v>
      </c>
      <c r="T46" s="224">
        <f t="shared" si="11"/>
        <v>6.3797483063255506E-5</v>
      </c>
    </row>
    <row r="47" spans="1:20" x14ac:dyDescent="0.45">
      <c r="A47" s="2" t="s">
        <v>440</v>
      </c>
      <c r="B47" s="2">
        <v>11161</v>
      </c>
      <c r="C47" s="391">
        <v>138</v>
      </c>
      <c r="D47" s="158">
        <v>44</v>
      </c>
      <c r="E47" s="158" t="s">
        <v>440</v>
      </c>
      <c r="F47" s="342">
        <v>0.20113647823083924</v>
      </c>
      <c r="G47" s="342">
        <v>1.1247153138395447</v>
      </c>
      <c r="H47" s="342">
        <v>1.1355068006224738</v>
      </c>
      <c r="I47" s="343">
        <v>2311144.1326759998</v>
      </c>
      <c r="J47" s="343">
        <v>1404862.3715540001</v>
      </c>
      <c r="K47" s="342">
        <v>1.7081812928127264E-2</v>
      </c>
      <c r="L47" s="342">
        <v>7.4297086684989272E-2</v>
      </c>
      <c r="M47" s="342">
        <v>8.4078549521372906E-2</v>
      </c>
      <c r="N47" s="229">
        <v>19822395.087900002</v>
      </c>
      <c r="O47" s="224">
        <f t="shared" si="6"/>
        <v>1.5814410681376241E-3</v>
      </c>
      <c r="P47" s="224">
        <f t="shared" si="7"/>
        <v>8.8431049549739897E-3</v>
      </c>
      <c r="Q47" s="224">
        <f t="shared" si="8"/>
        <v>8.9279533153256221E-3</v>
      </c>
      <c r="R47" s="224">
        <f t="shared" si="9"/>
        <v>1.3430622192649465E-4</v>
      </c>
      <c r="S47" s="224">
        <f t="shared" si="10"/>
        <v>5.841628786588147E-4</v>
      </c>
      <c r="T47" s="224">
        <f t="shared" si="11"/>
        <v>6.61069898071603E-4</v>
      </c>
    </row>
    <row r="48" spans="1:20" x14ac:dyDescent="0.45">
      <c r="A48" s="2" t="s">
        <v>413</v>
      </c>
      <c r="B48" s="2">
        <v>10581</v>
      </c>
      <c r="C48" s="391">
        <v>7</v>
      </c>
      <c r="D48" s="112">
        <v>45</v>
      </c>
      <c r="E48" s="112" t="s">
        <v>413</v>
      </c>
      <c r="F48" s="340">
        <v>0.19899201322284063</v>
      </c>
      <c r="G48" s="340">
        <v>1.3694753839443314</v>
      </c>
      <c r="H48" s="340">
        <v>0.6066693344551195</v>
      </c>
      <c r="I48" s="341">
        <v>1769880.535286</v>
      </c>
      <c r="J48" s="341">
        <v>1748868.1001609999</v>
      </c>
      <c r="K48" s="340">
        <v>1.1235794084140294E-3</v>
      </c>
      <c r="L48" s="340">
        <v>0.13394055328588797</v>
      </c>
      <c r="M48" s="340">
        <v>4.3790780016308289E-2</v>
      </c>
      <c r="N48" s="229">
        <v>27754013.967966001</v>
      </c>
      <c r="O48" s="224">
        <f t="shared" si="6"/>
        <v>2.1906222348898889E-3</v>
      </c>
      <c r="P48" s="224">
        <f t="shared" si="7"/>
        <v>1.5075998165028236E-2</v>
      </c>
      <c r="Q48" s="224">
        <f t="shared" si="8"/>
        <v>6.6785762491632121E-3</v>
      </c>
      <c r="R48" s="224">
        <f t="shared" si="9"/>
        <v>1.2369029263400024E-5</v>
      </c>
      <c r="S48" s="224">
        <f t="shared" si="10"/>
        <v>1.4744971390029723E-3</v>
      </c>
      <c r="T48" s="224">
        <f t="shared" si="11"/>
        <v>4.8207490759677311E-4</v>
      </c>
    </row>
    <row r="49" spans="1:20" x14ac:dyDescent="0.45">
      <c r="A49" s="2" t="s">
        <v>418</v>
      </c>
      <c r="B49" s="2">
        <v>10765</v>
      </c>
      <c r="C49" s="391">
        <v>5</v>
      </c>
      <c r="D49" s="158">
        <v>46</v>
      </c>
      <c r="E49" s="158" t="s">
        <v>418</v>
      </c>
      <c r="F49" s="342">
        <v>0.19742600914664329</v>
      </c>
      <c r="G49" s="342">
        <v>1.1246069811212289</v>
      </c>
      <c r="H49" s="342">
        <v>1.0443361639719599</v>
      </c>
      <c r="I49" s="343">
        <v>10434053.392607</v>
      </c>
      <c r="J49" s="343">
        <v>15579240.972217999</v>
      </c>
      <c r="K49" s="342">
        <v>2.8939485945745136E-2</v>
      </c>
      <c r="L49" s="342">
        <v>0.10345034238640308</v>
      </c>
      <c r="M49" s="342">
        <v>7.9489809730446295E-2</v>
      </c>
      <c r="N49" s="229">
        <v>102208431.462292</v>
      </c>
      <c r="O49" s="224">
        <f t="shared" si="6"/>
        <v>8.0038166832641592E-3</v>
      </c>
      <c r="P49" s="224">
        <f t="shared" si="7"/>
        <v>4.5592514160216834E-2</v>
      </c>
      <c r="Q49" s="224">
        <f t="shared" si="8"/>
        <v>4.2338267628791726E-2</v>
      </c>
      <c r="R49" s="224">
        <f t="shared" si="9"/>
        <v>1.1732311331157847E-3</v>
      </c>
      <c r="S49" s="224">
        <f t="shared" si="10"/>
        <v>4.1939640063668893E-3</v>
      </c>
      <c r="T49" s="224">
        <f t="shared" si="11"/>
        <v>3.222583832900504E-3</v>
      </c>
    </row>
    <row r="50" spans="1:20" x14ac:dyDescent="0.45">
      <c r="A50" s="2" t="s">
        <v>429</v>
      </c>
      <c r="B50" s="2">
        <v>10923</v>
      </c>
      <c r="C50" s="391">
        <v>108</v>
      </c>
      <c r="D50" s="112">
        <v>47</v>
      </c>
      <c r="E50" s="112" t="s">
        <v>429</v>
      </c>
      <c r="F50" s="340">
        <v>0.18779295274912211</v>
      </c>
      <c r="G50" s="340">
        <v>2.5402625014507723</v>
      </c>
      <c r="H50" s="340">
        <v>1.5719653070618822</v>
      </c>
      <c r="I50" s="341">
        <v>328864.90624500002</v>
      </c>
      <c r="J50" s="341">
        <v>268541.92497400002</v>
      </c>
      <c r="K50" s="340">
        <v>1.6368538056888744E-4</v>
      </c>
      <c r="L50" s="340">
        <v>0.31735099921364462</v>
      </c>
      <c r="M50" s="340">
        <v>0.2487801323246292</v>
      </c>
      <c r="N50" s="229">
        <v>3049193.5925980001</v>
      </c>
      <c r="O50" s="224">
        <f t="shared" si="6"/>
        <v>2.271278198278734E-4</v>
      </c>
      <c r="P50" s="224">
        <f t="shared" si="7"/>
        <v>3.0723425735565105E-3</v>
      </c>
      <c r="Q50" s="224">
        <f t="shared" si="8"/>
        <v>1.9012271110886399E-3</v>
      </c>
      <c r="R50" s="224">
        <f t="shared" si="9"/>
        <v>1.9797070700503671E-7</v>
      </c>
      <c r="S50" s="224">
        <f t="shared" si="10"/>
        <v>3.8382292581492638E-4</v>
      </c>
      <c r="T50" s="224">
        <f t="shared" si="11"/>
        <v>3.0088929453529257E-4</v>
      </c>
    </row>
    <row r="51" spans="1:20" x14ac:dyDescent="0.45">
      <c r="A51" s="2" t="s">
        <v>464</v>
      </c>
      <c r="B51" s="2">
        <v>11725</v>
      </c>
      <c r="C51" s="391">
        <v>289</v>
      </c>
      <c r="D51" s="158">
        <v>48</v>
      </c>
      <c r="E51" s="158" t="s">
        <v>616</v>
      </c>
      <c r="F51" s="342">
        <v>0.18762900158850554</v>
      </c>
      <c r="G51" s="342">
        <v>0</v>
      </c>
      <c r="H51" s="342">
        <v>8.5560716267928605E-2</v>
      </c>
      <c r="I51" s="343">
        <v>179353.71752800001</v>
      </c>
      <c r="J51" s="343">
        <v>160554.606</v>
      </c>
      <c r="K51" s="342">
        <v>3.1401572864513816E-4</v>
      </c>
      <c r="L51" s="342">
        <v>0</v>
      </c>
      <c r="M51" s="342">
        <v>8.549896625377211E-2</v>
      </c>
      <c r="N51" s="229">
        <v>971576.38372599997</v>
      </c>
      <c r="O51" s="224">
        <f t="shared" si="6"/>
        <v>7.2307435772638674E-5</v>
      </c>
      <c r="P51" s="224">
        <f t="shared" si="7"/>
        <v>0</v>
      </c>
      <c r="Q51" s="224">
        <f t="shared" si="8"/>
        <v>3.2972919665012034E-5</v>
      </c>
      <c r="R51" s="224">
        <f t="shared" si="9"/>
        <v>1.2101365960686137E-7</v>
      </c>
      <c r="S51" s="224">
        <f t="shared" si="10"/>
        <v>0</v>
      </c>
      <c r="T51" s="224">
        <f t="shared" si="11"/>
        <v>3.2949122783161262E-5</v>
      </c>
    </row>
    <row r="52" spans="1:20" x14ac:dyDescent="0.45">
      <c r="A52" s="2" t="s">
        <v>435</v>
      </c>
      <c r="B52" s="2">
        <v>11098</v>
      </c>
      <c r="C52" s="391">
        <v>123</v>
      </c>
      <c r="D52" s="112">
        <v>49</v>
      </c>
      <c r="E52" s="112" t="s">
        <v>435</v>
      </c>
      <c r="F52" s="340">
        <v>0.18443406822454567</v>
      </c>
      <c r="G52" s="340">
        <v>2.1809688640199765</v>
      </c>
      <c r="H52" s="340">
        <v>1.6576274785854552</v>
      </c>
      <c r="I52" s="341">
        <v>24276340.653397001</v>
      </c>
      <c r="J52" s="341">
        <v>23917597.923496999</v>
      </c>
      <c r="K52" s="340">
        <v>7.8306022076462724E-3</v>
      </c>
      <c r="L52" s="340">
        <v>0.15590568604882499</v>
      </c>
      <c r="M52" s="340">
        <v>0.13859516974488362</v>
      </c>
      <c r="N52" s="229">
        <v>212848384.297925</v>
      </c>
      <c r="O52" s="224">
        <f t="shared" si="6"/>
        <v>1.5571037367467766E-2</v>
      </c>
      <c r="P52" s="224">
        <f t="shared" si="7"/>
        <v>0.18413055682095056</v>
      </c>
      <c r="Q52" s="224">
        <f t="shared" si="8"/>
        <v>0.13994691793585023</v>
      </c>
      <c r="R52" s="224">
        <f t="shared" si="9"/>
        <v>6.6110670744727617E-4</v>
      </c>
      <c r="S52" s="224">
        <f t="shared" si="10"/>
        <v>1.3162499133898461E-2</v>
      </c>
      <c r="T52" s="224">
        <f t="shared" si="11"/>
        <v>1.1701040853367192E-2</v>
      </c>
    </row>
    <row r="53" spans="1:20" x14ac:dyDescent="0.45">
      <c r="A53" s="2" t="s">
        <v>421</v>
      </c>
      <c r="B53" s="2">
        <v>10837</v>
      </c>
      <c r="C53" s="391">
        <v>1</v>
      </c>
      <c r="D53" s="158">
        <v>50</v>
      </c>
      <c r="E53" s="158" t="s">
        <v>421</v>
      </c>
      <c r="F53" s="342">
        <v>0.17709616589206131</v>
      </c>
      <c r="G53" s="342">
        <v>6.1969265898502305E-3</v>
      </c>
      <c r="H53" s="342">
        <v>1.2950636529466992</v>
      </c>
      <c r="I53" s="343">
        <v>3493916.7982129999</v>
      </c>
      <c r="J53" s="343">
        <v>3086896.643956</v>
      </c>
      <c r="K53" s="342">
        <v>3.0806788861280649E-3</v>
      </c>
      <c r="L53" s="342">
        <v>2.4003962013267871E-4</v>
      </c>
      <c r="M53" s="342">
        <v>6.3156795087138354E-2</v>
      </c>
      <c r="N53" s="229">
        <v>35820319.692722999</v>
      </c>
      <c r="O53" s="224">
        <f t="shared" si="6"/>
        <v>2.516197111910431E-3</v>
      </c>
      <c r="P53" s="224">
        <f t="shared" si="7"/>
        <v>8.8046450410483342E-5</v>
      </c>
      <c r="Q53" s="224">
        <f t="shared" si="8"/>
        <v>1.840037251439294E-2</v>
      </c>
      <c r="R53" s="224">
        <f t="shared" si="9"/>
        <v>4.3770542840116685E-5</v>
      </c>
      <c r="S53" s="224">
        <f t="shared" si="10"/>
        <v>3.4105029653213857E-6</v>
      </c>
      <c r="T53" s="224">
        <f t="shared" si="11"/>
        <v>8.9733701797154548E-4</v>
      </c>
    </row>
    <row r="54" spans="1:20" x14ac:dyDescent="0.45">
      <c r="A54" s="2" t="s">
        <v>416</v>
      </c>
      <c r="B54" s="2">
        <v>10748</v>
      </c>
      <c r="C54" s="391">
        <v>6</v>
      </c>
      <c r="D54" s="112">
        <v>51</v>
      </c>
      <c r="E54" s="112" t="s">
        <v>416</v>
      </c>
      <c r="F54" s="340">
        <v>0.17421880725894925</v>
      </c>
      <c r="G54" s="340">
        <v>1.9144933952597345</v>
      </c>
      <c r="H54" s="340">
        <v>1.5343040890730346</v>
      </c>
      <c r="I54" s="341">
        <v>542361.536127</v>
      </c>
      <c r="J54" s="341">
        <v>526724.06431299995</v>
      </c>
      <c r="K54" s="340">
        <v>5.9522347150554582E-3</v>
      </c>
      <c r="L54" s="340">
        <v>0.14017919241816687</v>
      </c>
      <c r="M54" s="340">
        <v>0.10472589208055222</v>
      </c>
      <c r="N54" s="229">
        <v>5064038.2789209997</v>
      </c>
      <c r="O54" s="224">
        <f t="shared" si="6"/>
        <v>3.4994360307200392E-4</v>
      </c>
      <c r="P54" s="224">
        <f t="shared" si="7"/>
        <v>3.8455361240015088E-3</v>
      </c>
      <c r="Q54" s="224">
        <f t="shared" si="8"/>
        <v>3.0818710653912258E-3</v>
      </c>
      <c r="R54" s="224">
        <f t="shared" si="9"/>
        <v>1.1955921954056273E-5</v>
      </c>
      <c r="S54" s="224">
        <f t="shared" si="10"/>
        <v>2.8157012691301848E-4</v>
      </c>
      <c r="T54" s="224">
        <f t="shared" si="11"/>
        <v>2.1035705952874813E-4</v>
      </c>
    </row>
    <row r="55" spans="1:20" x14ac:dyDescent="0.45">
      <c r="A55" s="2" t="s">
        <v>428</v>
      </c>
      <c r="B55" s="2">
        <v>10911</v>
      </c>
      <c r="C55" s="391">
        <v>107</v>
      </c>
      <c r="D55" s="158">
        <v>52</v>
      </c>
      <c r="E55" s="158" t="s">
        <v>428</v>
      </c>
      <c r="F55" s="342">
        <v>0.17260966176538176</v>
      </c>
      <c r="G55" s="342">
        <v>0.87408089044590864</v>
      </c>
      <c r="H55" s="342">
        <v>0.87148425213615066</v>
      </c>
      <c r="I55" s="343">
        <v>8032277.7486279998</v>
      </c>
      <c r="J55" s="343">
        <v>9083545.0151690003</v>
      </c>
      <c r="K55" s="342">
        <v>1.7076662862575968E-2</v>
      </c>
      <c r="L55" s="342">
        <v>5.7970603132793515E-2</v>
      </c>
      <c r="M55" s="342">
        <v>5.0253185676895719E-2</v>
      </c>
      <c r="N55" s="229">
        <v>70329632.965895995</v>
      </c>
      <c r="O55" s="224">
        <f t="shared" si="6"/>
        <v>4.8151463954943952E-3</v>
      </c>
      <c r="P55" s="224">
        <f t="shared" si="7"/>
        <v>2.4383498617371501E-2</v>
      </c>
      <c r="Q55" s="224">
        <f t="shared" si="8"/>
        <v>2.431106238483529E-2</v>
      </c>
      <c r="R55" s="224">
        <f t="shared" si="9"/>
        <v>4.76373285184763E-4</v>
      </c>
      <c r="S55" s="224">
        <f t="shared" si="10"/>
        <v>1.6171571038643326E-3</v>
      </c>
      <c r="T55" s="224">
        <f t="shared" si="11"/>
        <v>1.4018708072269992E-3</v>
      </c>
    </row>
    <row r="56" spans="1:20" x14ac:dyDescent="0.45">
      <c r="A56" s="2" t="s">
        <v>411</v>
      </c>
      <c r="B56" s="2">
        <v>11405</v>
      </c>
      <c r="C56" s="391">
        <v>218</v>
      </c>
      <c r="D56" s="112">
        <v>53</v>
      </c>
      <c r="E56" s="112" t="s">
        <v>411</v>
      </c>
      <c r="F56" s="340">
        <v>0.17256983971156001</v>
      </c>
      <c r="G56" s="340">
        <v>1.9565049387421074</v>
      </c>
      <c r="H56" s="340">
        <v>1.5406353854368955</v>
      </c>
      <c r="I56" s="341">
        <v>3144586.5986290001</v>
      </c>
      <c r="J56" s="341">
        <v>3647311.1796840001</v>
      </c>
      <c r="K56" s="340">
        <v>2.016608445995912E-2</v>
      </c>
      <c r="L56" s="340">
        <v>0.52145071610624516</v>
      </c>
      <c r="M56" s="340">
        <v>0.18965950328828157</v>
      </c>
      <c r="N56" s="229">
        <v>28112278.004021</v>
      </c>
      <c r="O56" s="224">
        <f t="shared" si="6"/>
        <v>1.92427429180011E-3</v>
      </c>
      <c r="P56" s="224">
        <f t="shared" si="7"/>
        <v>2.1816397127644716E-2</v>
      </c>
      <c r="Q56" s="224">
        <f t="shared" si="8"/>
        <v>1.7179161029464526E-2</v>
      </c>
      <c r="R56" s="224">
        <f t="shared" si="9"/>
        <v>2.2486593229401714E-4</v>
      </c>
      <c r="S56" s="224">
        <f t="shared" si="10"/>
        <v>5.8145398357044948E-3</v>
      </c>
      <c r="T56" s="224">
        <f t="shared" si="11"/>
        <v>2.1148359816710845E-3</v>
      </c>
    </row>
    <row r="57" spans="1:20" x14ac:dyDescent="0.45">
      <c r="A57" s="2" t="s">
        <v>454</v>
      </c>
      <c r="B57" s="2">
        <v>11367</v>
      </c>
      <c r="C57" s="391">
        <v>207</v>
      </c>
      <c r="D57" s="158">
        <v>54</v>
      </c>
      <c r="E57" s="158" t="s">
        <v>454</v>
      </c>
      <c r="F57" s="342">
        <v>0.16916641778299568</v>
      </c>
      <c r="G57" s="342">
        <v>0.31716524906857546</v>
      </c>
      <c r="H57" s="342">
        <v>0.12557345607482209</v>
      </c>
      <c r="I57" s="343">
        <v>295047.52987299999</v>
      </c>
      <c r="J57" s="343">
        <v>478114.45197200001</v>
      </c>
      <c r="K57" s="342">
        <v>1.8428777537475346E-2</v>
      </c>
      <c r="L57" s="342">
        <v>0.18027613412228796</v>
      </c>
      <c r="M57" s="342">
        <v>0</v>
      </c>
      <c r="N57" s="229">
        <v>6056400</v>
      </c>
      <c r="O57" s="224">
        <f t="shared" si="6"/>
        <v>4.0638226520854642E-4</v>
      </c>
      <c r="P57" s="224">
        <f t="shared" si="7"/>
        <v>7.6191441570429915E-4</v>
      </c>
      <c r="Q57" s="224">
        <f t="shared" si="8"/>
        <v>3.0166049620565787E-4</v>
      </c>
      <c r="R57" s="224">
        <f t="shared" si="9"/>
        <v>4.4270774654048408E-5</v>
      </c>
      <c r="S57" s="224">
        <f t="shared" si="10"/>
        <v>4.3307072826731681E-4</v>
      </c>
      <c r="T57" s="224">
        <f t="shared" si="11"/>
        <v>0</v>
      </c>
    </row>
    <row r="58" spans="1:20" x14ac:dyDescent="0.45">
      <c r="A58" s="2" t="s">
        <v>425</v>
      </c>
      <c r="B58" s="2">
        <v>10915</v>
      </c>
      <c r="C58" s="391">
        <v>105</v>
      </c>
      <c r="D58" s="112">
        <v>55</v>
      </c>
      <c r="E58" s="112" t="s">
        <v>425</v>
      </c>
      <c r="F58" s="340">
        <v>0.16877473196941611</v>
      </c>
      <c r="G58" s="340">
        <v>0.64912236386772504</v>
      </c>
      <c r="H58" s="340">
        <v>0.68284860472512843</v>
      </c>
      <c r="I58" s="341">
        <v>13107352.700725</v>
      </c>
      <c r="J58" s="341">
        <v>13150576.746862</v>
      </c>
      <c r="K58" s="340">
        <v>3.4829893982528119E-3</v>
      </c>
      <c r="L58" s="340">
        <v>7.2702286356700937E-4</v>
      </c>
      <c r="M58" s="340">
        <v>7.4478543828744151E-2</v>
      </c>
      <c r="N58" s="229">
        <v>76619395.740859002</v>
      </c>
      <c r="O58" s="224">
        <f t="shared" si="6"/>
        <v>5.1292302235710621E-3</v>
      </c>
      <c r="P58" s="224">
        <f t="shared" si="7"/>
        <v>1.9727467546205732E-2</v>
      </c>
      <c r="Q58" s="224">
        <f t="shared" si="8"/>
        <v>2.0752441201412477E-2</v>
      </c>
      <c r="R58" s="224">
        <f t="shared" si="9"/>
        <v>1.0585147599661577E-4</v>
      </c>
      <c r="S58" s="224">
        <f t="shared" si="10"/>
        <v>2.2094940406783372E-5</v>
      </c>
      <c r="T58" s="224">
        <f t="shared" si="11"/>
        <v>2.2634762535613589E-3</v>
      </c>
    </row>
    <row r="59" spans="1:20" x14ac:dyDescent="0.45">
      <c r="A59" s="2" t="s">
        <v>456</v>
      </c>
      <c r="B59" s="2">
        <v>11385</v>
      </c>
      <c r="C59" s="391">
        <v>210</v>
      </c>
      <c r="D59" s="158">
        <v>56</v>
      </c>
      <c r="E59" s="158" t="s">
        <v>456</v>
      </c>
      <c r="F59" s="342">
        <v>0.16745256306936218</v>
      </c>
      <c r="G59" s="342">
        <v>1.6993499221440886</v>
      </c>
      <c r="H59" s="342">
        <v>1.1463593374000016</v>
      </c>
      <c r="I59" s="343">
        <v>6876378.959938</v>
      </c>
      <c r="J59" s="343">
        <v>5549000.5585749997</v>
      </c>
      <c r="K59" s="342">
        <v>1.4490810167902466E-2</v>
      </c>
      <c r="L59" s="342">
        <v>9.2306684041480944E-2</v>
      </c>
      <c r="M59" s="342">
        <v>9.6673611333642509E-2</v>
      </c>
      <c r="N59" s="229">
        <v>70639938.754066005</v>
      </c>
      <c r="O59" s="224">
        <f t="shared" si="6"/>
        <v>4.6918936171164438E-3</v>
      </c>
      <c r="P59" s="224">
        <f t="shared" si="7"/>
        <v>4.7614493960612174E-2</v>
      </c>
      <c r="Q59" s="224">
        <f t="shared" si="8"/>
        <v>3.2120117838035013E-2</v>
      </c>
      <c r="R59" s="224">
        <f t="shared" si="9"/>
        <v>4.0602149341521337E-4</v>
      </c>
      <c r="S59" s="224">
        <f t="shared" si="10"/>
        <v>2.5863631689651292E-3</v>
      </c>
      <c r="T59" s="224">
        <f t="shared" si="11"/>
        <v>2.7087211544921555E-3</v>
      </c>
    </row>
    <row r="60" spans="1:20" x14ac:dyDescent="0.45">
      <c r="A60" s="2" t="s">
        <v>432</v>
      </c>
      <c r="B60" s="2">
        <v>11049</v>
      </c>
      <c r="C60" s="391">
        <v>115</v>
      </c>
      <c r="D60" s="112">
        <v>57</v>
      </c>
      <c r="E60" s="112" t="s">
        <v>432</v>
      </c>
      <c r="F60" s="340">
        <v>0.16519074490198085</v>
      </c>
      <c r="G60" s="340">
        <v>2.3246318788838516</v>
      </c>
      <c r="H60" s="340">
        <v>1.6726927359728838</v>
      </c>
      <c r="I60" s="341">
        <v>4205649.1759470003</v>
      </c>
      <c r="J60" s="341">
        <v>4452711.2353910003</v>
      </c>
      <c r="K60" s="340">
        <v>5.008414910157185E-3</v>
      </c>
      <c r="L60" s="340">
        <v>0.10063574598497442</v>
      </c>
      <c r="M60" s="340">
        <v>9.1626045818111637E-2</v>
      </c>
      <c r="N60" s="229">
        <v>39745767.072488002</v>
      </c>
      <c r="O60" s="224">
        <f t="shared" si="6"/>
        <v>2.604249789402182E-3</v>
      </c>
      <c r="P60" s="224">
        <f t="shared" si="7"/>
        <v>3.6648070596286018E-2</v>
      </c>
      <c r="Q60" s="224">
        <f t="shared" si="8"/>
        <v>2.6370180169456373E-2</v>
      </c>
      <c r="R60" s="224">
        <f t="shared" si="9"/>
        <v>7.895819758398094E-5</v>
      </c>
      <c r="S60" s="224">
        <f t="shared" si="10"/>
        <v>1.5865333160354216E-3</v>
      </c>
      <c r="T60" s="224">
        <f t="shared" si="11"/>
        <v>1.4444944277426681E-3</v>
      </c>
    </row>
    <row r="61" spans="1:20" x14ac:dyDescent="0.45">
      <c r="A61" s="2" t="s">
        <v>453</v>
      </c>
      <c r="B61" s="2">
        <v>11340</v>
      </c>
      <c r="C61" s="391">
        <v>201</v>
      </c>
      <c r="D61" s="158">
        <v>58</v>
      </c>
      <c r="E61" s="158" t="s">
        <v>453</v>
      </c>
      <c r="F61" s="342">
        <v>0.16151503381373777</v>
      </c>
      <c r="G61" s="342">
        <v>4.564876706222794</v>
      </c>
      <c r="H61" s="342">
        <v>0.35865833446830941</v>
      </c>
      <c r="I61" s="343">
        <v>315034.03780400002</v>
      </c>
      <c r="J61" s="343">
        <v>272996.26371600002</v>
      </c>
      <c r="K61" s="342">
        <v>1.1027294575260754E-3</v>
      </c>
      <c r="L61" s="342">
        <v>2.098125438750173E-2</v>
      </c>
      <c r="M61" s="342">
        <v>0.14740551892892739</v>
      </c>
      <c r="N61" s="229">
        <v>4022991.7089200001</v>
      </c>
      <c r="O61" s="224">
        <f t="shared" si="6"/>
        <v>2.5773187501220899E-4</v>
      </c>
      <c r="P61" s="224">
        <f t="shared" si="7"/>
        <v>7.2842397696002478E-3</v>
      </c>
      <c r="Q61" s="224">
        <f t="shared" si="8"/>
        <v>5.72316290617716E-4</v>
      </c>
      <c r="R61" s="224">
        <f t="shared" si="9"/>
        <v>1.7596413411716597E-6</v>
      </c>
      <c r="S61" s="224">
        <f t="shared" si="10"/>
        <v>3.3480091021341293E-5</v>
      </c>
      <c r="T61" s="224">
        <f t="shared" si="11"/>
        <v>2.3521711808271783E-4</v>
      </c>
    </row>
    <row r="62" spans="1:20" x14ac:dyDescent="0.45">
      <c r="A62" s="2" t="s">
        <v>422</v>
      </c>
      <c r="B62" s="2">
        <v>10845</v>
      </c>
      <c r="C62" s="391">
        <v>3</v>
      </c>
      <c r="D62" s="112">
        <v>59</v>
      </c>
      <c r="E62" s="112" t="s">
        <v>422</v>
      </c>
      <c r="F62" s="340">
        <v>0.16089124149785305</v>
      </c>
      <c r="G62" s="340">
        <v>1.2720542595642241</v>
      </c>
      <c r="H62" s="340">
        <v>0.64763824550060733</v>
      </c>
      <c r="I62" s="341">
        <v>2051304.973218</v>
      </c>
      <c r="J62" s="341">
        <v>1999807.0834649999</v>
      </c>
      <c r="K62" s="340">
        <v>1.176367202062043E-4</v>
      </c>
      <c r="L62" s="340">
        <v>1.9159008075025956E-2</v>
      </c>
      <c r="M62" s="340">
        <v>8.3328044463477524E-2</v>
      </c>
      <c r="N62" s="229">
        <v>25288655.994998001</v>
      </c>
      <c r="O62" s="224">
        <f t="shared" si="6"/>
        <v>1.6138538204542275E-3</v>
      </c>
      <c r="P62" s="224">
        <f t="shared" si="7"/>
        <v>1.2759610824745802E-2</v>
      </c>
      <c r="Q62" s="224">
        <f t="shared" si="8"/>
        <v>6.496273178346848E-3</v>
      </c>
      <c r="R62" s="224">
        <f t="shared" si="9"/>
        <v>1.179980144121277E-6</v>
      </c>
      <c r="S62" s="224">
        <f t="shared" si="10"/>
        <v>1.9217850574175993E-4</v>
      </c>
      <c r="T62" s="224">
        <f t="shared" si="11"/>
        <v>8.3583967440612643E-4</v>
      </c>
    </row>
    <row r="63" spans="1:20" x14ac:dyDescent="0.45">
      <c r="A63" s="2" t="s">
        <v>436</v>
      </c>
      <c r="B63" s="2">
        <v>11142</v>
      </c>
      <c r="C63" s="391">
        <v>130</v>
      </c>
      <c r="D63" s="158">
        <v>60</v>
      </c>
      <c r="E63" s="158" t="s">
        <v>436</v>
      </c>
      <c r="F63" s="342">
        <v>0.15134950373610304</v>
      </c>
      <c r="G63" s="342">
        <v>0.50964805902861376</v>
      </c>
      <c r="H63" s="342">
        <v>0.50619238135887212</v>
      </c>
      <c r="I63" s="343">
        <v>5510765.6623430001</v>
      </c>
      <c r="J63" s="343">
        <v>8580097.9831659999</v>
      </c>
      <c r="K63" s="342">
        <v>1.6019982601645194E-2</v>
      </c>
      <c r="L63" s="342">
        <v>5.2043205323167301E-2</v>
      </c>
      <c r="M63" s="342">
        <v>3.843421471172024E-2</v>
      </c>
      <c r="N63" s="229">
        <v>150993680.69885799</v>
      </c>
      <c r="O63" s="224">
        <f t="shared" si="6"/>
        <v>9.0645409691663559E-3</v>
      </c>
      <c r="P63" s="224">
        <f t="shared" si="7"/>
        <v>3.0523560347948401E-2</v>
      </c>
      <c r="Q63" s="224">
        <f t="shared" si="8"/>
        <v>3.0316594807656812E-2</v>
      </c>
      <c r="R63" s="224">
        <f t="shared" si="9"/>
        <v>9.5945995879275338E-4</v>
      </c>
      <c r="S63" s="224">
        <f t="shared" si="10"/>
        <v>3.1169429378581802E-3</v>
      </c>
      <c r="T63" s="224">
        <f t="shared" si="11"/>
        <v>2.3018807810535262E-3</v>
      </c>
    </row>
    <row r="64" spans="1:20" x14ac:dyDescent="0.45">
      <c r="A64" s="2" t="s">
        <v>451</v>
      </c>
      <c r="B64" s="2">
        <v>11343</v>
      </c>
      <c r="C64" s="391">
        <v>196</v>
      </c>
      <c r="D64" s="112">
        <v>61</v>
      </c>
      <c r="E64" s="112" t="s">
        <v>451</v>
      </c>
      <c r="F64" s="340">
        <v>0.15111396946395017</v>
      </c>
      <c r="G64" s="340">
        <v>0.99228420163993292</v>
      </c>
      <c r="H64" s="340">
        <v>0.96714972931396914</v>
      </c>
      <c r="I64" s="341">
        <v>3224060.8901829999</v>
      </c>
      <c r="J64" s="341">
        <v>1850422.9307899999</v>
      </c>
      <c r="K64" s="340">
        <v>5.4709358523449209E-3</v>
      </c>
      <c r="L64" s="340">
        <v>4.7757782138017041E-2</v>
      </c>
      <c r="M64" s="340">
        <v>8.967624836962429E-2</v>
      </c>
      <c r="N64" s="229">
        <v>35271087.457804002</v>
      </c>
      <c r="O64" s="224">
        <f t="shared" si="6"/>
        <v>2.1141193764882336E-3</v>
      </c>
      <c r="P64" s="224">
        <f t="shared" si="7"/>
        <v>1.3882285437353916E-2</v>
      </c>
      <c r="Q64" s="224">
        <f t="shared" si="8"/>
        <v>1.3530648357402789E-2</v>
      </c>
      <c r="R64" s="224">
        <f t="shared" si="9"/>
        <v>7.6539657676888759E-5</v>
      </c>
      <c r="S64" s="224">
        <f t="shared" si="10"/>
        <v>6.6814241564987751E-4</v>
      </c>
      <c r="T64" s="224">
        <f t="shared" si="11"/>
        <v>1.2545914514820677E-3</v>
      </c>
    </row>
    <row r="65" spans="1:20" x14ac:dyDescent="0.45">
      <c r="A65" s="2" t="s">
        <v>472</v>
      </c>
      <c r="B65" s="2">
        <v>11476</v>
      </c>
      <c r="C65" s="391">
        <v>246</v>
      </c>
      <c r="D65" s="158">
        <v>62</v>
      </c>
      <c r="E65" s="158" t="s">
        <v>472</v>
      </c>
      <c r="F65" s="342">
        <v>0.1475818170135737</v>
      </c>
      <c r="G65" s="342">
        <v>1.3568639040763337</v>
      </c>
      <c r="H65" s="342">
        <v>0.45547381309239832</v>
      </c>
      <c r="I65" s="343">
        <v>12790.827080999999</v>
      </c>
      <c r="J65" s="343">
        <v>4857.1595459999999</v>
      </c>
      <c r="K65" s="342">
        <v>1.1501287936695448E-2</v>
      </c>
      <c r="L65" s="342">
        <v>0.12525406945433698</v>
      </c>
      <c r="M65" s="342">
        <v>5.7078331567152508E-2</v>
      </c>
      <c r="N65" s="229">
        <v>297343.93063100002</v>
      </c>
      <c r="O65" s="224">
        <f t="shared" si="6"/>
        <v>1.7405959723676991E-5</v>
      </c>
      <c r="P65" s="224">
        <f t="shared" si="7"/>
        <v>1.6003000195269031E-4</v>
      </c>
      <c r="Q65" s="224">
        <f t="shared" si="8"/>
        <v>5.3719076010201854E-5</v>
      </c>
      <c r="R65" s="224">
        <f t="shared" si="9"/>
        <v>1.356474385852836E-6</v>
      </c>
      <c r="S65" s="224">
        <f t="shared" si="10"/>
        <v>1.4772600935983265E-5</v>
      </c>
      <c r="T65" s="224">
        <f t="shared" si="11"/>
        <v>6.7318803932408625E-6</v>
      </c>
    </row>
    <row r="66" spans="1:20" x14ac:dyDescent="0.45">
      <c r="A66" s="2" t="s">
        <v>431</v>
      </c>
      <c r="B66" s="2">
        <v>11014</v>
      </c>
      <c r="C66" s="391">
        <v>114</v>
      </c>
      <c r="D66" s="112">
        <v>63</v>
      </c>
      <c r="E66" s="112" t="s">
        <v>431</v>
      </c>
      <c r="F66" s="340">
        <v>0.14754462295136062</v>
      </c>
      <c r="G66" s="340">
        <v>0.931877430059737</v>
      </c>
      <c r="H66" s="340">
        <v>0.42360872379888659</v>
      </c>
      <c r="I66" s="341">
        <v>416749.95909600001</v>
      </c>
      <c r="J66" s="341">
        <v>350318.92225200002</v>
      </c>
      <c r="K66" s="340">
        <v>1.3298177471639976E-3</v>
      </c>
      <c r="L66" s="340">
        <v>7.7917315701328703E-3</v>
      </c>
      <c r="M66" s="340">
        <v>9.4472474662973649E-2</v>
      </c>
      <c r="N66" s="229">
        <v>7238141</v>
      </c>
      <c r="O66" s="224">
        <f t="shared" si="6"/>
        <v>4.2360050478047317E-4</v>
      </c>
      <c r="P66" s="224">
        <f t="shared" si="7"/>
        <v>2.6754194213974535E-3</v>
      </c>
      <c r="Q66" s="224">
        <f t="shared" si="8"/>
        <v>1.2161803367769942E-3</v>
      </c>
      <c r="R66" s="224">
        <f t="shared" si="9"/>
        <v>3.817905781293037E-6</v>
      </c>
      <c r="S66" s="224">
        <f t="shared" si="10"/>
        <v>2.2370055649607089E-5</v>
      </c>
      <c r="T66" s="224">
        <f t="shared" si="11"/>
        <v>2.7123040578909185E-4</v>
      </c>
    </row>
    <row r="67" spans="1:20" x14ac:dyDescent="0.45">
      <c r="A67" s="2" t="s">
        <v>426</v>
      </c>
      <c r="B67" s="2">
        <v>10920</v>
      </c>
      <c r="C67" s="391">
        <v>106</v>
      </c>
      <c r="D67" s="158">
        <v>64</v>
      </c>
      <c r="E67" s="158" t="s">
        <v>426</v>
      </c>
      <c r="F67" s="342">
        <v>0.14620850836099941</v>
      </c>
      <c r="G67" s="342">
        <v>5.4298059758762784</v>
      </c>
      <c r="H67" s="342">
        <v>0</v>
      </c>
      <c r="I67" s="343">
        <v>50759.406207</v>
      </c>
      <c r="J67" s="343">
        <v>39538.349616</v>
      </c>
      <c r="K67" s="342">
        <v>1.601144438862791E-4</v>
      </c>
      <c r="L67" s="342">
        <v>1.0182237217259076</v>
      </c>
      <c r="M67" s="342">
        <v>0</v>
      </c>
      <c r="N67" s="229">
        <v>1606047.3245099999</v>
      </c>
      <c r="O67" s="224">
        <f t="shared" si="6"/>
        <v>9.3140170314725138E-5</v>
      </c>
      <c r="P67" s="224">
        <f t="shared" si="7"/>
        <v>3.4589851099522699E-3</v>
      </c>
      <c r="Q67" s="224">
        <f t="shared" si="8"/>
        <v>0</v>
      </c>
      <c r="R67" s="224">
        <f t="shared" si="9"/>
        <v>1.0199876013093605E-7</v>
      </c>
      <c r="S67" s="224">
        <f t="shared" si="10"/>
        <v>6.4864577255575016E-4</v>
      </c>
      <c r="T67" s="224">
        <f t="shared" si="11"/>
        <v>0</v>
      </c>
    </row>
    <row r="68" spans="1:20" x14ac:dyDescent="0.45">
      <c r="A68" s="2" t="s">
        <v>427</v>
      </c>
      <c r="B68" s="2">
        <v>10929</v>
      </c>
      <c r="C68" s="391">
        <v>110</v>
      </c>
      <c r="D68" s="112">
        <v>65</v>
      </c>
      <c r="E68" s="112" t="s">
        <v>427</v>
      </c>
      <c r="F68" s="340">
        <v>0.13426902469503749</v>
      </c>
      <c r="G68" s="340">
        <v>2.8500601152012486</v>
      </c>
      <c r="H68" s="340">
        <v>1.4547472447345353</v>
      </c>
      <c r="I68" s="341">
        <v>336599.92186300003</v>
      </c>
      <c r="J68" s="341">
        <v>280335.40750199999</v>
      </c>
      <c r="K68" s="340">
        <v>1.1702890959831258E-5</v>
      </c>
      <c r="L68" s="340">
        <v>9.7701935688231947E-2</v>
      </c>
      <c r="M68" s="340">
        <v>5.1874263648969743E-2</v>
      </c>
      <c r="N68" s="229">
        <v>5071395.9045700002</v>
      </c>
      <c r="O68" s="224">
        <f t="shared" ref="O68:O87" si="12">$N68/$N$89*F68</f>
        <v>2.7009055232154669E-4</v>
      </c>
      <c r="P68" s="224">
        <f t="shared" ref="P68:P87" si="13">$N68/$N$89*G68</f>
        <v>5.7330744184125046E-3</v>
      </c>
      <c r="Q68" s="224">
        <f t="shared" ref="Q68:Q87" si="14">$N68/$N$89*H68</f>
        <v>2.926315192286645E-3</v>
      </c>
      <c r="R68" s="224">
        <f t="shared" ref="R68:R87" si="15">$N68/$N$89*K68</f>
        <v>2.3541098107168151E-8</v>
      </c>
      <c r="S68" s="224">
        <f t="shared" ref="S68:S87" si="16">$N68/$N$89*L68</f>
        <v>1.9653356262067274E-4</v>
      </c>
      <c r="T68" s="224">
        <f t="shared" ref="T68:T87" si="17">$N68/$N$89*M68</f>
        <v>1.0434833016807934E-4</v>
      </c>
    </row>
    <row r="69" spans="1:20" x14ac:dyDescent="0.45">
      <c r="A69" s="2" t="s">
        <v>434</v>
      </c>
      <c r="B69" s="2">
        <v>11090</v>
      </c>
      <c r="C69" s="391">
        <v>121</v>
      </c>
      <c r="D69" s="158">
        <v>66</v>
      </c>
      <c r="E69" s="158" t="s">
        <v>434</v>
      </c>
      <c r="F69" s="342">
        <v>0.12741404832747771</v>
      </c>
      <c r="G69" s="342">
        <v>1.2546214563469344</v>
      </c>
      <c r="H69" s="342">
        <v>1.1458283208457876</v>
      </c>
      <c r="I69" s="343">
        <v>6365796.6732900003</v>
      </c>
      <c r="J69" s="343">
        <v>4047246.4426250001</v>
      </c>
      <c r="K69" s="342">
        <v>3.4369312668375751E-4</v>
      </c>
      <c r="L69" s="342">
        <v>3.7591995623347266E-2</v>
      </c>
      <c r="M69" s="342">
        <v>0.13662215213629847</v>
      </c>
      <c r="N69" s="229">
        <v>66760074.340070002</v>
      </c>
      <c r="O69" s="224">
        <f t="shared" si="12"/>
        <v>3.3739618643076623E-3</v>
      </c>
      <c r="P69" s="224">
        <f t="shared" si="13"/>
        <v>3.3222749009410545E-2</v>
      </c>
      <c r="Q69" s="224">
        <f t="shared" si="14"/>
        <v>3.0341874450461569E-2</v>
      </c>
      <c r="R69" s="224">
        <f t="shared" si="15"/>
        <v>9.1010961324708393E-6</v>
      </c>
      <c r="S69" s="224">
        <f t="shared" si="16"/>
        <v>9.9544721560378829E-4</v>
      </c>
      <c r="T69" s="224">
        <f t="shared" si="17"/>
        <v>3.6177951896070623E-3</v>
      </c>
    </row>
    <row r="70" spans="1:20" x14ac:dyDescent="0.45">
      <c r="A70" s="2" t="s">
        <v>587</v>
      </c>
      <c r="B70" s="2">
        <v>11692</v>
      </c>
      <c r="C70" s="391">
        <v>300</v>
      </c>
      <c r="D70" s="112">
        <v>67</v>
      </c>
      <c r="E70" s="112" t="s">
        <v>587</v>
      </c>
      <c r="F70" s="340">
        <v>0.12587611857221279</v>
      </c>
      <c r="G70" s="340">
        <v>2.7686660483624848</v>
      </c>
      <c r="H70" s="340">
        <v>1.9642463625085711</v>
      </c>
      <c r="I70" s="341">
        <v>36162.608763999997</v>
      </c>
      <c r="J70" s="341">
        <v>37944.295143000003</v>
      </c>
      <c r="K70" s="340">
        <v>1.8090703443843779E-3</v>
      </c>
      <c r="L70" s="340">
        <v>0</v>
      </c>
      <c r="M70" s="340">
        <v>0.59260429410133264</v>
      </c>
      <c r="N70" s="229">
        <v>986788.19967300002</v>
      </c>
      <c r="O70" s="224">
        <f t="shared" si="12"/>
        <v>4.9268953005462959E-5</v>
      </c>
      <c r="P70" s="224">
        <f t="shared" si="13"/>
        <v>1.0836787706187225E-3</v>
      </c>
      <c r="Q70" s="224">
        <f t="shared" si="14"/>
        <v>7.688222581320503E-4</v>
      </c>
      <c r="R70" s="224">
        <f t="shared" si="15"/>
        <v>7.0808508231780129E-7</v>
      </c>
      <c r="S70" s="224">
        <f t="shared" si="16"/>
        <v>0</v>
      </c>
      <c r="T70" s="224">
        <f t="shared" si="17"/>
        <v>2.3195021778626211E-4</v>
      </c>
    </row>
    <row r="71" spans="1:20" x14ac:dyDescent="0.45">
      <c r="A71" s="2" t="s">
        <v>401</v>
      </c>
      <c r="B71" s="2">
        <v>11495</v>
      </c>
      <c r="C71" s="391">
        <v>248</v>
      </c>
      <c r="D71" s="158">
        <v>68</v>
      </c>
      <c r="E71" s="158" t="s">
        <v>401</v>
      </c>
      <c r="F71" s="342">
        <v>0.12167265780978621</v>
      </c>
      <c r="G71" s="342">
        <v>2.2630034893353024</v>
      </c>
      <c r="H71" s="342">
        <v>1.4493916185598215</v>
      </c>
      <c r="I71" s="343">
        <v>2578803.4850809998</v>
      </c>
      <c r="J71" s="343">
        <v>18006867.758703001</v>
      </c>
      <c r="K71" s="342">
        <v>3.9263946182729409E-4</v>
      </c>
      <c r="L71" s="342">
        <v>0.13272365455484478</v>
      </c>
      <c r="M71" s="342">
        <v>0.14509861942181851</v>
      </c>
      <c r="N71" s="229">
        <v>48526560.761092998</v>
      </c>
      <c r="O71" s="224">
        <f t="shared" si="12"/>
        <v>2.3419550242056355E-3</v>
      </c>
      <c r="P71" s="224">
        <f t="shared" si="13"/>
        <v>4.3558285707287515E-2</v>
      </c>
      <c r="Q71" s="224">
        <f t="shared" si="14"/>
        <v>2.7897886379980901E-2</v>
      </c>
      <c r="R71" s="224">
        <f t="shared" si="15"/>
        <v>7.5575234147130515E-6</v>
      </c>
      <c r="S71" s="224">
        <f t="shared" si="16"/>
        <v>2.5546645829138074E-3</v>
      </c>
      <c r="T71" s="224">
        <f t="shared" si="17"/>
        <v>2.792857876840903E-3</v>
      </c>
    </row>
    <row r="72" spans="1:20" x14ac:dyDescent="0.45">
      <c r="A72" s="2" t="s">
        <v>444</v>
      </c>
      <c r="B72" s="2">
        <v>11256</v>
      </c>
      <c r="C72" s="391">
        <v>164</v>
      </c>
      <c r="D72" s="112">
        <v>69</v>
      </c>
      <c r="E72" s="112" t="s">
        <v>444</v>
      </c>
      <c r="F72" s="340">
        <v>0.12118159787869538</v>
      </c>
      <c r="G72" s="340">
        <v>0.6015304787651522</v>
      </c>
      <c r="H72" s="340">
        <v>3.6169006714921077E-2</v>
      </c>
      <c r="I72" s="341">
        <v>8960.6724699999995</v>
      </c>
      <c r="J72" s="341">
        <v>7464.2577529999999</v>
      </c>
      <c r="K72" s="340">
        <v>4.8955177582243655E-3</v>
      </c>
      <c r="L72" s="340">
        <v>2.0838828805064626E-2</v>
      </c>
      <c r="M72" s="340">
        <v>0</v>
      </c>
      <c r="N72" s="229">
        <v>54056.628408999997</v>
      </c>
      <c r="O72" s="224">
        <f t="shared" si="12"/>
        <v>2.5983142338820688E-6</v>
      </c>
      <c r="P72" s="224">
        <f t="shared" si="13"/>
        <v>1.2897710811289535E-5</v>
      </c>
      <c r="Q72" s="224">
        <f t="shared" si="14"/>
        <v>7.7551745989378201E-7</v>
      </c>
      <c r="R72" s="224">
        <f t="shared" si="15"/>
        <v>1.0496720373459517E-7</v>
      </c>
      <c r="S72" s="224">
        <f t="shared" si="16"/>
        <v>4.468155763702E-7</v>
      </c>
      <c r="T72" s="224">
        <f t="shared" si="17"/>
        <v>0</v>
      </c>
    </row>
    <row r="73" spans="1:20" x14ac:dyDescent="0.45">
      <c r="A73" s="2" t="s">
        <v>447</v>
      </c>
      <c r="B73" s="2">
        <v>11302</v>
      </c>
      <c r="C73" s="391">
        <v>178</v>
      </c>
      <c r="D73" s="158">
        <v>70</v>
      </c>
      <c r="E73" s="158" t="s">
        <v>447</v>
      </c>
      <c r="F73" s="342">
        <v>0.12022360025544358</v>
      </c>
      <c r="G73" s="342">
        <v>2.4090208676523823</v>
      </c>
      <c r="H73" s="342">
        <v>1.9729063757709218</v>
      </c>
      <c r="I73" s="343">
        <v>786144.30686300003</v>
      </c>
      <c r="J73" s="343">
        <v>720142.71753300005</v>
      </c>
      <c r="K73" s="342">
        <v>1.3951427462690353E-4</v>
      </c>
      <c r="L73" s="342">
        <v>0.2483318721086924</v>
      </c>
      <c r="M73" s="342">
        <v>0.10933607346808211</v>
      </c>
      <c r="N73" s="229">
        <v>9664697.3379890006</v>
      </c>
      <c r="O73" s="224">
        <f t="shared" si="12"/>
        <v>4.6087593379341973E-4</v>
      </c>
      <c r="P73" s="224">
        <f t="shared" si="13"/>
        <v>9.2349566935952289E-3</v>
      </c>
      <c r="Q73" s="224">
        <f t="shared" si="14"/>
        <v>7.5631162790705435E-3</v>
      </c>
      <c r="R73" s="224">
        <f t="shared" si="15"/>
        <v>5.3482653538546305E-7</v>
      </c>
      <c r="S73" s="224">
        <f t="shared" si="16"/>
        <v>9.5197767497883195E-4</v>
      </c>
      <c r="T73" s="224">
        <f t="shared" si="17"/>
        <v>4.1913871194875207E-4</v>
      </c>
    </row>
    <row r="74" spans="1:20" x14ac:dyDescent="0.45">
      <c r="A74" s="2" t="s">
        <v>471</v>
      </c>
      <c r="B74" s="2">
        <v>11460</v>
      </c>
      <c r="C74" s="391">
        <v>243</v>
      </c>
      <c r="D74" s="112">
        <v>71</v>
      </c>
      <c r="E74" s="112" t="s">
        <v>471</v>
      </c>
      <c r="F74" s="340">
        <v>0.10936820136024665</v>
      </c>
      <c r="G74" s="340">
        <v>1.2263805180310596</v>
      </c>
      <c r="H74" s="340">
        <v>8.3836222083029585E-2</v>
      </c>
      <c r="I74" s="341">
        <v>3025675.1674230001</v>
      </c>
      <c r="J74" s="341">
        <v>1675737.3636940001</v>
      </c>
      <c r="K74" s="340">
        <v>6.6472730126974759E-4</v>
      </c>
      <c r="L74" s="340">
        <v>5.3552043760814162E-2</v>
      </c>
      <c r="M74" s="340">
        <v>6.7960231929499772E-3</v>
      </c>
      <c r="N74" s="229">
        <v>40212661.651634999</v>
      </c>
      <c r="O74" s="224">
        <f t="shared" si="12"/>
        <v>1.7444556501529423E-3</v>
      </c>
      <c r="P74" s="224">
        <f t="shared" si="13"/>
        <v>1.9561137490685616E-2</v>
      </c>
      <c r="Q74" s="224">
        <f t="shared" si="14"/>
        <v>1.3372129145517477E-3</v>
      </c>
      <c r="R74" s="224">
        <f t="shared" si="15"/>
        <v>1.0602600043602958E-5</v>
      </c>
      <c r="S74" s="224">
        <f t="shared" si="16"/>
        <v>8.5417117730662482E-4</v>
      </c>
      <c r="T74" s="224">
        <f t="shared" si="17"/>
        <v>1.0839861047418885E-4</v>
      </c>
    </row>
    <row r="75" spans="1:20" x14ac:dyDescent="0.45">
      <c r="A75" s="2" t="s">
        <v>480</v>
      </c>
      <c r="B75" s="2">
        <v>11562</v>
      </c>
      <c r="C75" s="391">
        <v>261</v>
      </c>
      <c r="D75" s="158">
        <v>72</v>
      </c>
      <c r="E75" s="158" t="s">
        <v>480</v>
      </c>
      <c r="F75" s="342">
        <v>0.10551439122577111</v>
      </c>
      <c r="G75" s="342">
        <v>4.0912065257275279</v>
      </c>
      <c r="H75" s="342">
        <v>2.7397232808060337</v>
      </c>
      <c r="I75" s="343">
        <v>25918.425299999999</v>
      </c>
      <c r="J75" s="343">
        <v>25489.207392</v>
      </c>
      <c r="K75" s="342">
        <v>3.453623776597663E-4</v>
      </c>
      <c r="L75" s="342">
        <v>0.80412900695364709</v>
      </c>
      <c r="M75" s="342">
        <v>0.15758749245396514</v>
      </c>
      <c r="N75" s="229">
        <v>2952019.1</v>
      </c>
      <c r="O75" s="224">
        <f t="shared" si="12"/>
        <v>1.2354833692895234E-4</v>
      </c>
      <c r="P75" s="224">
        <f t="shared" si="13"/>
        <v>4.7904532871252334E-3</v>
      </c>
      <c r="Q75" s="224">
        <f t="shared" si="14"/>
        <v>3.207981878650552E-3</v>
      </c>
      <c r="R75" s="224">
        <f t="shared" si="15"/>
        <v>4.0438983632472789E-7</v>
      </c>
      <c r="S75" s="224">
        <f t="shared" si="16"/>
        <v>9.4156636200340253E-4</v>
      </c>
      <c r="T75" s="224">
        <f t="shared" si="17"/>
        <v>1.8452148931828263E-4</v>
      </c>
    </row>
    <row r="76" spans="1:20" x14ac:dyDescent="0.45">
      <c r="A76" s="2" t="s">
        <v>442</v>
      </c>
      <c r="B76" s="2">
        <v>11198</v>
      </c>
      <c r="C76" s="391">
        <v>150</v>
      </c>
      <c r="D76" s="112">
        <v>73</v>
      </c>
      <c r="E76" s="112" t="s">
        <v>442</v>
      </c>
      <c r="F76" s="340">
        <v>0.1006202366</v>
      </c>
      <c r="G76" s="340">
        <v>0</v>
      </c>
      <c r="H76" s="340">
        <v>0</v>
      </c>
      <c r="I76" s="341">
        <v>3525.6019339999998</v>
      </c>
      <c r="J76" s="341">
        <v>3525.6019339999998</v>
      </c>
      <c r="K76" s="340">
        <v>0</v>
      </c>
      <c r="L76" s="340">
        <v>0</v>
      </c>
      <c r="M76" s="340">
        <v>0</v>
      </c>
      <c r="N76" s="229">
        <v>52407</v>
      </c>
      <c r="O76" s="224">
        <f t="shared" si="12"/>
        <v>2.0916098425637753E-6</v>
      </c>
      <c r="P76" s="224">
        <f t="shared" si="13"/>
        <v>0</v>
      </c>
      <c r="Q76" s="224">
        <f t="shared" si="14"/>
        <v>0</v>
      </c>
      <c r="R76" s="224">
        <f t="shared" si="15"/>
        <v>0</v>
      </c>
      <c r="S76" s="224">
        <f t="shared" si="16"/>
        <v>0</v>
      </c>
      <c r="T76" s="224">
        <f t="shared" si="17"/>
        <v>0</v>
      </c>
    </row>
    <row r="77" spans="1:20" x14ac:dyDescent="0.45">
      <c r="A77" s="2" t="s">
        <v>476</v>
      </c>
      <c r="B77" s="2">
        <v>11513</v>
      </c>
      <c r="C77" s="391">
        <v>254</v>
      </c>
      <c r="D77" s="158">
        <v>74</v>
      </c>
      <c r="E77" s="158" t="s">
        <v>476</v>
      </c>
      <c r="F77" s="342">
        <v>9.9799466495668135E-2</v>
      </c>
      <c r="G77" s="342">
        <v>4.4076523986000602</v>
      </c>
      <c r="H77" s="342">
        <v>0.56778428995450592</v>
      </c>
      <c r="I77" s="343">
        <v>5612482.0339120002</v>
      </c>
      <c r="J77" s="343">
        <v>5356181.4589149999</v>
      </c>
      <c r="K77" s="342">
        <v>2.3494687938136307E-3</v>
      </c>
      <c r="L77" s="342">
        <v>0.1785504489481492</v>
      </c>
      <c r="M77" s="342">
        <v>7.2002119724822081E-2</v>
      </c>
      <c r="N77" s="229">
        <v>76965385.869655997</v>
      </c>
      <c r="O77" s="224">
        <f t="shared" si="12"/>
        <v>3.0467001491053152E-3</v>
      </c>
      <c r="P77" s="224">
        <f t="shared" si="13"/>
        <v>0.13455778564309348</v>
      </c>
      <c r="Q77" s="224">
        <f t="shared" si="14"/>
        <v>1.7333444171659322E-2</v>
      </c>
      <c r="R77" s="224">
        <f t="shared" si="15"/>
        <v>7.1725102105039574E-5</v>
      </c>
      <c r="S77" s="224">
        <f t="shared" si="16"/>
        <v>5.4508275297920489E-3</v>
      </c>
      <c r="T77" s="224">
        <f t="shared" si="17"/>
        <v>2.1980966091741188E-3</v>
      </c>
    </row>
    <row r="78" spans="1:20" x14ac:dyDescent="0.45">
      <c r="A78" s="2" t="s">
        <v>459</v>
      </c>
      <c r="B78" s="2">
        <v>11391</v>
      </c>
      <c r="C78" s="391">
        <v>215</v>
      </c>
      <c r="D78" s="112">
        <v>75</v>
      </c>
      <c r="E78" s="112" t="s">
        <v>459</v>
      </c>
      <c r="F78" s="340">
        <v>9.6229611437045851E-2</v>
      </c>
      <c r="G78" s="340">
        <v>1.1749661434096996</v>
      </c>
      <c r="H78" s="340">
        <v>0.59507297554533933</v>
      </c>
      <c r="I78" s="341">
        <v>14892.373616999999</v>
      </c>
      <c r="J78" s="341">
        <v>14036.241243</v>
      </c>
      <c r="K78" s="340">
        <v>1.2410448221230344E-4</v>
      </c>
      <c r="L78" s="340">
        <v>1.7136061757352435E-2</v>
      </c>
      <c r="M78" s="340">
        <v>1.961874041013506E-2</v>
      </c>
      <c r="N78" s="229">
        <v>357397.58522000001</v>
      </c>
      <c r="O78" s="224">
        <f t="shared" si="12"/>
        <v>1.3641633865368468E-5</v>
      </c>
      <c r="P78" s="224">
        <f t="shared" si="13"/>
        <v>1.6656471634082283E-4</v>
      </c>
      <c r="Q78" s="224">
        <f t="shared" si="14"/>
        <v>8.4358312730750131E-5</v>
      </c>
      <c r="R78" s="224">
        <f t="shared" si="15"/>
        <v>1.7593211508486066E-8</v>
      </c>
      <c r="S78" s="224">
        <f t="shared" si="16"/>
        <v>2.429230222352863E-6</v>
      </c>
      <c r="T78" s="224">
        <f t="shared" si="17"/>
        <v>2.7811779511326203E-6</v>
      </c>
    </row>
    <row r="79" spans="1:20" x14ac:dyDescent="0.45">
      <c r="A79" s="2" t="s">
        <v>445</v>
      </c>
      <c r="B79" s="2">
        <v>11277</v>
      </c>
      <c r="C79" s="391">
        <v>172</v>
      </c>
      <c r="D79" s="158">
        <v>76</v>
      </c>
      <c r="E79" s="158" t="s">
        <v>445</v>
      </c>
      <c r="F79" s="342">
        <v>9.5241727993444464E-2</v>
      </c>
      <c r="G79" s="342">
        <v>0</v>
      </c>
      <c r="H79" s="342">
        <v>0</v>
      </c>
      <c r="I79" s="343">
        <v>1864178.9607840001</v>
      </c>
      <c r="J79" s="343">
        <v>1900564.235266</v>
      </c>
      <c r="K79" s="342">
        <v>4.1558426283447789E-3</v>
      </c>
      <c r="L79" s="342">
        <v>0</v>
      </c>
      <c r="M79" s="342">
        <v>0</v>
      </c>
      <c r="N79" s="229">
        <v>121688556.023526</v>
      </c>
      <c r="O79" s="224">
        <f t="shared" si="12"/>
        <v>4.5970904324234762E-3</v>
      </c>
      <c r="P79" s="224">
        <f t="shared" si="13"/>
        <v>0</v>
      </c>
      <c r="Q79" s="224">
        <f t="shared" si="14"/>
        <v>0</v>
      </c>
      <c r="R79" s="224">
        <f t="shared" si="15"/>
        <v>2.0059258465718313E-4</v>
      </c>
      <c r="S79" s="224">
        <f t="shared" si="16"/>
        <v>0</v>
      </c>
      <c r="T79" s="224">
        <f t="shared" si="17"/>
        <v>0</v>
      </c>
    </row>
    <row r="80" spans="1:20" x14ac:dyDescent="0.45">
      <c r="A80" s="2" t="s">
        <v>469</v>
      </c>
      <c r="B80" s="2">
        <v>11449</v>
      </c>
      <c r="C80" s="391">
        <v>235</v>
      </c>
      <c r="D80" s="112">
        <v>77</v>
      </c>
      <c r="E80" s="112" t="s">
        <v>469</v>
      </c>
      <c r="F80" s="340">
        <v>9.1161237371480214E-2</v>
      </c>
      <c r="G80" s="340">
        <v>2.2275073149671893</v>
      </c>
      <c r="H80" s="340">
        <v>1.1993274681699122</v>
      </c>
      <c r="I80" s="341">
        <v>215347.23594499999</v>
      </c>
      <c r="J80" s="341">
        <v>205735.19887600001</v>
      </c>
      <c r="K80" s="340">
        <v>2.0825351817716593E-4</v>
      </c>
      <c r="L80" s="340">
        <v>4.9248632417654321E-2</v>
      </c>
      <c r="M80" s="340">
        <v>5.0329722564330819E-2</v>
      </c>
      <c r="N80" s="229">
        <v>4565024.7193109998</v>
      </c>
      <c r="O80" s="224">
        <f t="shared" si="12"/>
        <v>1.650666692401852E-4</v>
      </c>
      <c r="P80" s="224">
        <f t="shared" si="13"/>
        <v>4.0333723388534543E-3</v>
      </c>
      <c r="Q80" s="224">
        <f t="shared" si="14"/>
        <v>2.1716356228508832E-3</v>
      </c>
      <c r="R80" s="224">
        <f t="shared" si="15"/>
        <v>3.7708696803856224E-7</v>
      </c>
      <c r="S80" s="224">
        <f t="shared" si="16"/>
        <v>8.91750479942439E-5</v>
      </c>
      <c r="T80" s="224">
        <f t="shared" si="17"/>
        <v>9.1132589980352368E-5</v>
      </c>
    </row>
    <row r="81" spans="1:20" x14ac:dyDescent="0.45">
      <c r="A81" s="2" t="s">
        <v>433</v>
      </c>
      <c r="B81" s="2">
        <v>11075</v>
      </c>
      <c r="C81" s="391">
        <v>118</v>
      </c>
      <c r="D81" s="158">
        <v>78</v>
      </c>
      <c r="E81" s="158" t="s">
        <v>433</v>
      </c>
      <c r="F81" s="342">
        <v>7.6534827270229047E-2</v>
      </c>
      <c r="G81" s="342">
        <v>1.1859294866238705</v>
      </c>
      <c r="H81" s="342">
        <v>0.79255462386866882</v>
      </c>
      <c r="I81" s="343">
        <v>4573825.9706830001</v>
      </c>
      <c r="J81" s="343">
        <v>4057190.0714360001</v>
      </c>
      <c r="K81" s="342">
        <v>2.6262832426117702E-3</v>
      </c>
      <c r="L81" s="342">
        <v>5.5642293698270062E-2</v>
      </c>
      <c r="M81" s="342">
        <v>8.3391363331214857E-2</v>
      </c>
      <c r="N81" s="229">
        <v>73104729</v>
      </c>
      <c r="O81" s="224">
        <f t="shared" si="12"/>
        <v>2.2192724455497781E-3</v>
      </c>
      <c r="P81" s="224">
        <f t="shared" si="13"/>
        <v>3.4388274278540402E-2</v>
      </c>
      <c r="Q81" s="224">
        <f t="shared" si="14"/>
        <v>2.2981624197497733E-2</v>
      </c>
      <c r="R81" s="224">
        <f t="shared" si="15"/>
        <v>7.6154062698258724E-5</v>
      </c>
      <c r="S81" s="224">
        <f t="shared" si="16"/>
        <v>1.6134538172505011E-3</v>
      </c>
      <c r="T81" s="224">
        <f t="shared" si="17"/>
        <v>2.4180907103161929E-3</v>
      </c>
    </row>
    <row r="82" spans="1:20" x14ac:dyDescent="0.45">
      <c r="A82" s="2" t="s">
        <v>475</v>
      </c>
      <c r="B82" s="2">
        <v>11517</v>
      </c>
      <c r="C82" s="391">
        <v>250</v>
      </c>
      <c r="D82" s="112">
        <v>79</v>
      </c>
      <c r="E82" s="112" t="s">
        <v>475</v>
      </c>
      <c r="F82" s="340">
        <v>6.1930725888168829E-2</v>
      </c>
      <c r="G82" s="340">
        <v>1.1394989551924173</v>
      </c>
      <c r="H82" s="340">
        <v>0.72852767304593868</v>
      </c>
      <c r="I82" s="341">
        <v>10500728.965705</v>
      </c>
      <c r="J82" s="341">
        <v>9353905.8185980003</v>
      </c>
      <c r="K82" s="340">
        <v>8.8915686314500555E-4</v>
      </c>
      <c r="L82" s="340">
        <v>6.2297265840669781E-2</v>
      </c>
      <c r="M82" s="340">
        <v>6.3212143731569789E-2</v>
      </c>
      <c r="N82" s="229">
        <v>76483018.927026004</v>
      </c>
      <c r="O82" s="224">
        <f t="shared" si="12"/>
        <v>1.8787856546769385E-3</v>
      </c>
      <c r="P82" s="224">
        <f t="shared" si="13"/>
        <v>3.456885511726035E-2</v>
      </c>
      <c r="Q82" s="224">
        <f t="shared" si="14"/>
        <v>2.210126430013901E-2</v>
      </c>
      <c r="R82" s="224">
        <f t="shared" si="15"/>
        <v>2.6974254463784983E-5</v>
      </c>
      <c r="S82" s="224">
        <f t="shared" si="16"/>
        <v>1.8899053371083745E-3</v>
      </c>
      <c r="T82" s="224">
        <f t="shared" si="17"/>
        <v>1.9176598875767132E-3</v>
      </c>
    </row>
    <row r="83" spans="1:20" x14ac:dyDescent="0.45">
      <c r="A83" s="2" t="s">
        <v>470</v>
      </c>
      <c r="B83" s="2">
        <v>11459</v>
      </c>
      <c r="C83" s="391">
        <v>241</v>
      </c>
      <c r="D83" s="158">
        <v>80</v>
      </c>
      <c r="E83" s="158" t="s">
        <v>470</v>
      </c>
      <c r="F83" s="342">
        <v>4.8402568836291758E-2</v>
      </c>
      <c r="G83" s="342">
        <v>3.8650966425459412</v>
      </c>
      <c r="H83" s="342">
        <v>0.58555429511724844</v>
      </c>
      <c r="I83" s="343">
        <v>6085.1937719999996</v>
      </c>
      <c r="J83" s="343">
        <v>5439.486825</v>
      </c>
      <c r="K83" s="342">
        <v>0</v>
      </c>
      <c r="L83" s="342">
        <v>0.78918215317503948</v>
      </c>
      <c r="M83" s="342">
        <v>0.18787943636611851</v>
      </c>
      <c r="N83" s="229">
        <v>20195997.062463</v>
      </c>
      <c r="O83" s="224">
        <f t="shared" si="12"/>
        <v>3.8773923866030144E-4</v>
      </c>
      <c r="P83" s="224">
        <f t="shared" si="13"/>
        <v>3.0962191998487033E-2</v>
      </c>
      <c r="Q83" s="224">
        <f t="shared" si="14"/>
        <v>4.6907092338619285E-3</v>
      </c>
      <c r="R83" s="224">
        <f t="shared" si="15"/>
        <v>0</v>
      </c>
      <c r="S83" s="224">
        <f t="shared" si="16"/>
        <v>6.321914199871017E-3</v>
      </c>
      <c r="T83" s="224">
        <f t="shared" si="17"/>
        <v>1.5050488304229109E-3</v>
      </c>
    </row>
    <row r="84" spans="1:20" x14ac:dyDescent="0.45">
      <c r="A84" s="2" t="s">
        <v>443</v>
      </c>
      <c r="B84" s="2">
        <v>11217</v>
      </c>
      <c r="C84" s="391">
        <v>154</v>
      </c>
      <c r="D84" s="112">
        <v>81</v>
      </c>
      <c r="E84" s="112" t="s">
        <v>443</v>
      </c>
      <c r="F84" s="340">
        <v>4.7888628941699839E-2</v>
      </c>
      <c r="G84" s="340">
        <v>2.5586641984013103</v>
      </c>
      <c r="H84" s="340">
        <v>1.4851934364758121</v>
      </c>
      <c r="I84" s="341">
        <v>1827098.1537039999</v>
      </c>
      <c r="J84" s="341">
        <v>1506417.7688810001</v>
      </c>
      <c r="K84" s="340">
        <v>5.8598246908534634E-6</v>
      </c>
      <c r="L84" s="340">
        <v>0.12399825382077369</v>
      </c>
      <c r="M84" s="340">
        <v>9.1327119700183312E-2</v>
      </c>
      <c r="N84" s="229">
        <v>15036696.558943</v>
      </c>
      <c r="O84" s="224">
        <f t="shared" si="12"/>
        <v>2.8562149113848563E-4</v>
      </c>
      <c r="P84" s="224">
        <f t="shared" si="13"/>
        <v>1.526060569743469E-2</v>
      </c>
      <c r="Q84" s="224">
        <f t="shared" si="14"/>
        <v>8.8581187920778216E-3</v>
      </c>
      <c r="R84" s="224">
        <f t="shared" si="15"/>
        <v>3.4949671832310201E-8</v>
      </c>
      <c r="S84" s="224">
        <f t="shared" si="16"/>
        <v>7.3956108031354034E-4</v>
      </c>
      <c r="T84" s="224">
        <f t="shared" si="17"/>
        <v>5.4470108429927045E-4</v>
      </c>
    </row>
    <row r="85" spans="1:20" x14ac:dyDescent="0.45">
      <c r="A85" s="2" t="s">
        <v>449</v>
      </c>
      <c r="B85" s="2">
        <v>11315</v>
      </c>
      <c r="C85" s="391">
        <v>191</v>
      </c>
      <c r="D85" s="158">
        <v>82</v>
      </c>
      <c r="E85" s="158" t="s">
        <v>449</v>
      </c>
      <c r="F85" s="342">
        <v>4.1336308261534414E-2</v>
      </c>
      <c r="G85" s="342">
        <v>4.9168042313973022</v>
      </c>
      <c r="H85" s="342">
        <v>1.2938359193238254</v>
      </c>
      <c r="I85" s="343">
        <v>1290258.6574810001</v>
      </c>
      <c r="J85" s="343">
        <v>1239895.3286900001</v>
      </c>
      <c r="K85" s="342">
        <v>5.1191148347513665E-4</v>
      </c>
      <c r="L85" s="342">
        <v>0.11008470589571957</v>
      </c>
      <c r="M85" s="342">
        <v>8.4817079778047172E-2</v>
      </c>
      <c r="N85" s="229">
        <v>62863103.449003004</v>
      </c>
      <c r="O85" s="224">
        <f t="shared" si="12"/>
        <v>1.0307030186368837E-3</v>
      </c>
      <c r="P85" s="224">
        <f t="shared" si="13"/>
        <v>0.12259839294994858</v>
      </c>
      <c r="Q85" s="224">
        <f t="shared" si="14"/>
        <v>3.2261240632096837E-2</v>
      </c>
      <c r="R85" s="224">
        <f t="shared" si="15"/>
        <v>1.2764292059039401E-5</v>
      </c>
      <c r="S85" s="224">
        <f t="shared" si="16"/>
        <v>2.7449146632684772E-3</v>
      </c>
      <c r="T85" s="224">
        <f t="shared" si="17"/>
        <v>2.1148773036548259E-3</v>
      </c>
    </row>
    <row r="86" spans="1:20" x14ac:dyDescent="0.45">
      <c r="B86" s="2">
        <v>11722</v>
      </c>
      <c r="C86" s="391">
        <v>301</v>
      </c>
      <c r="D86" s="112">
        <v>83</v>
      </c>
      <c r="E86" s="112" t="s">
        <v>655</v>
      </c>
      <c r="F86" s="340">
        <v>0</v>
      </c>
      <c r="G86" s="340">
        <v>0</v>
      </c>
      <c r="H86" s="340">
        <v>0</v>
      </c>
      <c r="I86" s="341">
        <v>0</v>
      </c>
      <c r="J86" s="341">
        <v>65688.158110000004</v>
      </c>
      <c r="K86" s="340">
        <v>0</v>
      </c>
      <c r="L86" s="340">
        <v>0</v>
      </c>
      <c r="M86" s="340">
        <v>0</v>
      </c>
      <c r="N86" s="229">
        <v>0</v>
      </c>
      <c r="O86" s="224">
        <f t="shared" si="12"/>
        <v>0</v>
      </c>
      <c r="P86" s="224">
        <f t="shared" si="13"/>
        <v>0</v>
      </c>
      <c r="Q86" s="224">
        <f t="shared" si="14"/>
        <v>0</v>
      </c>
      <c r="R86" s="224">
        <f t="shared" si="15"/>
        <v>0</v>
      </c>
      <c r="S86" s="224">
        <f t="shared" si="16"/>
        <v>0</v>
      </c>
      <c r="T86" s="224">
        <f t="shared" si="17"/>
        <v>0</v>
      </c>
    </row>
    <row r="87" spans="1:20" x14ac:dyDescent="0.45">
      <c r="B87" s="2">
        <v>11738</v>
      </c>
      <c r="C87" s="391">
        <v>302</v>
      </c>
      <c r="D87" s="158">
        <v>84</v>
      </c>
      <c r="E87" s="158" t="s">
        <v>656</v>
      </c>
      <c r="F87" s="342">
        <v>0</v>
      </c>
      <c r="G87" s="342">
        <v>0</v>
      </c>
      <c r="H87" s="342">
        <v>0</v>
      </c>
      <c r="I87" s="343">
        <v>0</v>
      </c>
      <c r="J87" s="343">
        <v>47996.419924000002</v>
      </c>
      <c r="K87" s="342">
        <v>0</v>
      </c>
      <c r="L87" s="342">
        <v>0</v>
      </c>
      <c r="M87" s="342">
        <v>0</v>
      </c>
      <c r="N87" s="229">
        <v>1240033.6695379999</v>
      </c>
      <c r="O87" s="224">
        <f t="shared" si="12"/>
        <v>0</v>
      </c>
      <c r="P87" s="224">
        <f t="shared" si="13"/>
        <v>0</v>
      </c>
      <c r="Q87" s="224">
        <f t="shared" si="14"/>
        <v>0</v>
      </c>
      <c r="R87" s="224">
        <f t="shared" si="15"/>
        <v>0</v>
      </c>
      <c r="S87" s="224">
        <f t="shared" si="16"/>
        <v>0</v>
      </c>
      <c r="T87" s="224">
        <f t="shared" si="17"/>
        <v>0</v>
      </c>
    </row>
    <row r="88" spans="1:20" x14ac:dyDescent="0.45">
      <c r="B88" s="2">
        <v>11741</v>
      </c>
      <c r="C88" s="391">
        <v>303</v>
      </c>
      <c r="D88" s="112">
        <v>85</v>
      </c>
      <c r="E88" s="112" t="s">
        <v>646</v>
      </c>
      <c r="F88" s="340">
        <v>0</v>
      </c>
      <c r="G88" s="340">
        <v>0</v>
      </c>
      <c r="H88" s="340">
        <v>0</v>
      </c>
      <c r="I88" s="341">
        <v>0</v>
      </c>
      <c r="J88" s="341">
        <v>12871.449317000001</v>
      </c>
      <c r="K88" s="340">
        <v>0</v>
      </c>
      <c r="L88" s="340">
        <v>0</v>
      </c>
      <c r="M88" s="340">
        <v>0</v>
      </c>
      <c r="N88" s="229"/>
      <c r="O88" s="224"/>
      <c r="P88" s="224"/>
      <c r="Q88" s="224"/>
      <c r="R88" s="224"/>
      <c r="S88" s="224"/>
      <c r="T88" s="224"/>
    </row>
    <row r="89" spans="1:20" x14ac:dyDescent="0.45">
      <c r="C89" s="371">
        <v>1</v>
      </c>
      <c r="D89" s="322" t="s">
        <v>23</v>
      </c>
      <c r="E89" s="322"/>
      <c r="F89" s="292">
        <f>O89</f>
        <v>0.20580433088771574</v>
      </c>
      <c r="G89" s="292">
        <f>P89</f>
        <v>1.7016196160450865</v>
      </c>
      <c r="H89" s="292">
        <f>Q89</f>
        <v>1.0349341073104918</v>
      </c>
      <c r="I89" s="159">
        <f>SUM(I4:I88)</f>
        <v>249872234.02593994</v>
      </c>
      <c r="J89" s="159">
        <f>SUM(J4:J88)</f>
        <v>262790620.62483194</v>
      </c>
      <c r="K89" s="344">
        <f>R89</f>
        <v>1.1622274842015889E-2</v>
      </c>
      <c r="L89" s="344">
        <f>S89</f>
        <v>0.10122360098209422</v>
      </c>
      <c r="M89" s="344">
        <f>T89</f>
        <v>8.2121231060899247E-2</v>
      </c>
      <c r="N89" s="229">
        <f>SUM(N4:N85)</f>
        <v>2521122549.8119707</v>
      </c>
      <c r="O89" s="229">
        <f>SUM(O4:O87)</f>
        <v>0.20580433088771574</v>
      </c>
      <c r="P89" s="229">
        <f t="shared" ref="P89:T89" si="18">SUM(P4:P87)</f>
        <v>1.7016196160450865</v>
      </c>
      <c r="Q89" s="229">
        <f t="shared" si="18"/>
        <v>1.0349341073104918</v>
      </c>
      <c r="R89" s="229">
        <f t="shared" si="18"/>
        <v>1.1622274842015889E-2</v>
      </c>
      <c r="S89" s="229">
        <f t="shared" si="18"/>
        <v>0.10122360098209422</v>
      </c>
      <c r="T89" s="229">
        <f t="shared" si="18"/>
        <v>8.2121231060899247E-2</v>
      </c>
    </row>
    <row r="90" spans="1:20" x14ac:dyDescent="0.45">
      <c r="A90" s="2" t="s">
        <v>498</v>
      </c>
      <c r="B90" s="2">
        <v>11172</v>
      </c>
      <c r="C90" s="371">
        <v>143</v>
      </c>
      <c r="D90" s="112">
        <v>86</v>
      </c>
      <c r="E90" s="112" t="s">
        <v>498</v>
      </c>
      <c r="F90" s="340">
        <v>2.5179058614857559</v>
      </c>
      <c r="G90" s="340">
        <v>2.0326011160143733</v>
      </c>
      <c r="H90" s="340">
        <v>0.40139263271670961</v>
      </c>
      <c r="I90" s="341">
        <v>1543309.077051</v>
      </c>
      <c r="J90" s="341">
        <v>1334810.6196069999</v>
      </c>
      <c r="K90" s="340">
        <v>9.5944590371174979E-3</v>
      </c>
      <c r="L90" s="340">
        <v>0</v>
      </c>
      <c r="M90" s="340">
        <v>7.7852085397111517E-3</v>
      </c>
      <c r="N90" s="229">
        <v>2553480.37323</v>
      </c>
      <c r="O90" s="224">
        <f t="shared" ref="O90:O110" si="19">$N90/$N$111*F90</f>
        <v>0.18235200902504775</v>
      </c>
      <c r="P90" s="224">
        <f t="shared" ref="P90:P110" si="20">$N90/$N$111*G90</f>
        <v>0.14720522427834695</v>
      </c>
      <c r="Q90" s="224">
        <f t="shared" ref="Q90:Q110" si="21">$N90/$N$111*H90</f>
        <v>2.9069694027621284E-2</v>
      </c>
      <c r="R90" s="224">
        <f t="shared" ref="R90:R110" si="22">$N90/$N$111*K90</f>
        <v>6.9485079155998401E-4</v>
      </c>
      <c r="S90" s="224">
        <f t="shared" ref="S90:S110" si="23">$N90/$N$111*L90</f>
        <v>0</v>
      </c>
      <c r="T90" s="224">
        <f t="shared" ref="T90:T110" si="24">$N90/$N$111*M90</f>
        <v>5.6382108624886639E-4</v>
      </c>
    </row>
    <row r="91" spans="1:20" x14ac:dyDescent="0.45">
      <c r="A91" s="2" t="s">
        <v>505</v>
      </c>
      <c r="B91" s="2">
        <v>11239</v>
      </c>
      <c r="C91" s="371">
        <v>165</v>
      </c>
      <c r="D91" s="158">
        <v>87</v>
      </c>
      <c r="E91" s="158" t="s">
        <v>505</v>
      </c>
      <c r="F91" s="342">
        <v>2.3573830676797094</v>
      </c>
      <c r="G91" s="342">
        <v>1.2316703296114959</v>
      </c>
      <c r="H91" s="342">
        <v>1.2611942895537811</v>
      </c>
      <c r="I91" s="343">
        <v>345256.14718500001</v>
      </c>
      <c r="J91" s="343">
        <v>311064.31595000002</v>
      </c>
      <c r="K91" s="342">
        <v>2.4157140628530346E-3</v>
      </c>
      <c r="L91" s="342">
        <v>4.7550580260860634E-3</v>
      </c>
      <c r="M91" s="342">
        <v>9.3977611173872849E-2</v>
      </c>
      <c r="N91" s="229">
        <v>440426.891343</v>
      </c>
      <c r="O91" s="224">
        <f t="shared" si="19"/>
        <v>2.9447099738861456E-2</v>
      </c>
      <c r="P91" s="224">
        <f t="shared" si="20"/>
        <v>1.5385331106651462E-2</v>
      </c>
      <c r="Q91" s="224">
        <f t="shared" si="21"/>
        <v>1.5754127763005808E-2</v>
      </c>
      <c r="R91" s="224">
        <f t="shared" si="22"/>
        <v>3.017573763241628E-5</v>
      </c>
      <c r="S91" s="224">
        <f t="shared" si="23"/>
        <v>5.9397503052420521E-5</v>
      </c>
      <c r="T91" s="224">
        <f t="shared" si="24"/>
        <v>1.1739153162666936E-3</v>
      </c>
    </row>
    <row r="92" spans="1:20" x14ac:dyDescent="0.45">
      <c r="A92" s="2" t="s">
        <v>490</v>
      </c>
      <c r="B92" s="2">
        <v>10767</v>
      </c>
      <c r="C92" s="391">
        <v>32</v>
      </c>
      <c r="D92" s="112">
        <v>88</v>
      </c>
      <c r="E92" s="112" t="s">
        <v>490</v>
      </c>
      <c r="F92" s="340">
        <v>2.1321655806423743</v>
      </c>
      <c r="G92" s="340">
        <v>0.22056055829812157</v>
      </c>
      <c r="H92" s="340">
        <v>0.14737066376967425</v>
      </c>
      <c r="I92" s="341">
        <v>308438.17384200002</v>
      </c>
      <c r="J92" s="341">
        <v>280309.33226300002</v>
      </c>
      <c r="K92" s="340">
        <v>2.19352930946363E-2</v>
      </c>
      <c r="L92" s="340">
        <v>1.2454135757138179E-3</v>
      </c>
      <c r="M92" s="340">
        <v>7.1452965318496162E-3</v>
      </c>
      <c r="N92" s="229">
        <v>448380.02881799999</v>
      </c>
      <c r="O92" s="224">
        <f t="shared" si="19"/>
        <v>2.7114757727879128E-2</v>
      </c>
      <c r="P92" s="224">
        <f t="shared" si="20"/>
        <v>2.8048694514511163E-3</v>
      </c>
      <c r="Q92" s="224">
        <f t="shared" si="21"/>
        <v>1.8741132867868401E-3</v>
      </c>
      <c r="R92" s="224">
        <f t="shared" si="22"/>
        <v>2.7895120498657155E-4</v>
      </c>
      <c r="S92" s="224">
        <f t="shared" si="23"/>
        <v>1.5837929137903983E-5</v>
      </c>
      <c r="T92" s="224">
        <f t="shared" si="24"/>
        <v>9.0866762935262675E-5</v>
      </c>
    </row>
    <row r="93" spans="1:20" x14ac:dyDescent="0.45">
      <c r="A93" s="2" t="s">
        <v>493</v>
      </c>
      <c r="B93" s="2">
        <v>10897</v>
      </c>
      <c r="C93" s="391">
        <v>101</v>
      </c>
      <c r="D93" s="158">
        <v>89</v>
      </c>
      <c r="E93" s="158" t="s">
        <v>493</v>
      </c>
      <c r="F93" s="342">
        <v>1.8137046053299579</v>
      </c>
      <c r="G93" s="342">
        <v>0.98887785033662967</v>
      </c>
      <c r="H93" s="342">
        <v>0.85770936646561724</v>
      </c>
      <c r="I93" s="343">
        <v>842736.43319999997</v>
      </c>
      <c r="J93" s="343">
        <v>626833.59537600004</v>
      </c>
      <c r="K93" s="342">
        <v>9.5849631243791214E-2</v>
      </c>
      <c r="L93" s="342">
        <v>4.9476266824379587E-3</v>
      </c>
      <c r="M93" s="342">
        <v>5.4547722788746318E-2</v>
      </c>
      <c r="N93" s="229">
        <v>1024856.942321</v>
      </c>
      <c r="O93" s="224">
        <f t="shared" si="19"/>
        <v>5.2719143099830383E-2</v>
      </c>
      <c r="P93" s="224">
        <f t="shared" si="20"/>
        <v>2.874381679736937E-2</v>
      </c>
      <c r="Q93" s="224">
        <f t="shared" si="21"/>
        <v>2.493112863907599E-2</v>
      </c>
      <c r="R93" s="224">
        <f t="shared" si="22"/>
        <v>2.7860713430168061E-3</v>
      </c>
      <c r="S93" s="224">
        <f t="shared" si="23"/>
        <v>1.4381318672812958E-4</v>
      </c>
      <c r="T93" s="224">
        <f t="shared" si="24"/>
        <v>1.5855444128106146E-3</v>
      </c>
    </row>
    <row r="94" spans="1:20" x14ac:dyDescent="0.45">
      <c r="A94" s="2" t="s">
        <v>507</v>
      </c>
      <c r="B94" s="2">
        <v>11381</v>
      </c>
      <c r="C94" s="391">
        <v>213</v>
      </c>
      <c r="D94" s="112">
        <v>90</v>
      </c>
      <c r="E94" s="112" t="s">
        <v>507</v>
      </c>
      <c r="F94" s="340">
        <v>1.7611535238542619</v>
      </c>
      <c r="G94" s="340">
        <v>0</v>
      </c>
      <c r="H94" s="340">
        <v>0</v>
      </c>
      <c r="I94" s="341">
        <v>681627.06794700003</v>
      </c>
      <c r="J94" s="341">
        <v>541187.86794599995</v>
      </c>
      <c r="K94" s="340">
        <v>0.1075320314938233</v>
      </c>
      <c r="L94" s="340">
        <v>0</v>
      </c>
      <c r="M94" s="340">
        <v>0</v>
      </c>
      <c r="N94" s="229">
        <v>1279184.4680089999</v>
      </c>
      <c r="O94" s="224">
        <f t="shared" si="19"/>
        <v>6.3895302872186685E-2</v>
      </c>
      <c r="P94" s="224">
        <f t="shared" si="20"/>
        <v>0</v>
      </c>
      <c r="Q94" s="224">
        <f t="shared" si="21"/>
        <v>0</v>
      </c>
      <c r="R94" s="224">
        <f t="shared" si="22"/>
        <v>3.9013019749253417E-3</v>
      </c>
      <c r="S94" s="224">
        <f t="shared" si="23"/>
        <v>0</v>
      </c>
      <c r="T94" s="224">
        <f t="shared" si="24"/>
        <v>0</v>
      </c>
    </row>
    <row r="95" spans="1:20" x14ac:dyDescent="0.45">
      <c r="A95" s="2" t="s">
        <v>504</v>
      </c>
      <c r="B95" s="2">
        <v>11305</v>
      </c>
      <c r="C95" s="391">
        <v>180</v>
      </c>
      <c r="D95" s="158">
        <v>91</v>
      </c>
      <c r="E95" s="158" t="s">
        <v>504</v>
      </c>
      <c r="F95" s="342">
        <v>1.6195714198008848</v>
      </c>
      <c r="G95" s="342">
        <v>1.3065685077815075</v>
      </c>
      <c r="H95" s="342">
        <v>1.6409868443359441</v>
      </c>
      <c r="I95" s="343">
        <v>165742.705701</v>
      </c>
      <c r="J95" s="343">
        <v>157543.079535</v>
      </c>
      <c r="K95" s="342">
        <v>2.151802309895005E-2</v>
      </c>
      <c r="L95" s="342">
        <v>6.0312410041967787E-2</v>
      </c>
      <c r="M95" s="342">
        <v>9.4316924988258111E-2</v>
      </c>
      <c r="N95" s="229">
        <v>305451.50338000001</v>
      </c>
      <c r="O95" s="224">
        <f t="shared" si="19"/>
        <v>1.4030750785860305E-2</v>
      </c>
      <c r="P95" s="224">
        <f t="shared" si="20"/>
        <v>1.1319128562783309E-2</v>
      </c>
      <c r="Q95" s="224">
        <f t="shared" si="21"/>
        <v>1.4216277945052678E-2</v>
      </c>
      <c r="R95" s="224">
        <f t="shared" si="22"/>
        <v>1.8641599611758514E-4</v>
      </c>
      <c r="S95" s="224">
        <f t="shared" si="23"/>
        <v>5.2250143726141228E-4</v>
      </c>
      <c r="T95" s="224">
        <f t="shared" si="24"/>
        <v>8.1709102372381028E-4</v>
      </c>
    </row>
    <row r="96" spans="1:20" x14ac:dyDescent="0.45">
      <c r="A96" s="2" t="s">
        <v>506</v>
      </c>
      <c r="B96" s="2">
        <v>11327</v>
      </c>
      <c r="C96" s="391">
        <v>204</v>
      </c>
      <c r="D96" s="112">
        <v>92</v>
      </c>
      <c r="E96" s="112" t="s">
        <v>506</v>
      </c>
      <c r="F96" s="340">
        <v>1.3073148201362186</v>
      </c>
      <c r="G96" s="340">
        <v>0.99300203155247457</v>
      </c>
      <c r="H96" s="340">
        <v>0.5582737307582788</v>
      </c>
      <c r="I96" s="341">
        <v>2042991.1143980001</v>
      </c>
      <c r="J96" s="341">
        <v>1740672.299198</v>
      </c>
      <c r="K96" s="340">
        <v>2.3645851678975319E-2</v>
      </c>
      <c r="L96" s="340">
        <v>1.5591840814334641E-2</v>
      </c>
      <c r="M96" s="340">
        <v>7.78324899837156E-2</v>
      </c>
      <c r="N96" s="229">
        <v>3495368.6444359999</v>
      </c>
      <c r="O96" s="224">
        <f t="shared" si="19"/>
        <v>0.1296020019325686</v>
      </c>
      <c r="P96" s="224">
        <f t="shared" si="20"/>
        <v>9.8442279724862816E-2</v>
      </c>
      <c r="Q96" s="224">
        <f t="shared" si="21"/>
        <v>5.5345041621342364E-2</v>
      </c>
      <c r="R96" s="224">
        <f t="shared" si="22"/>
        <v>2.3441558741577428E-3</v>
      </c>
      <c r="S96" s="224">
        <f t="shared" si="23"/>
        <v>1.5457132071226309E-3</v>
      </c>
      <c r="T96" s="224">
        <f t="shared" si="24"/>
        <v>7.7160041039197212E-3</v>
      </c>
    </row>
    <row r="97" spans="1:20" x14ac:dyDescent="0.45">
      <c r="B97" s="2">
        <v>11691</v>
      </c>
      <c r="C97" s="391">
        <v>291</v>
      </c>
      <c r="D97" s="158">
        <v>93</v>
      </c>
      <c r="E97" s="158" t="s">
        <v>607</v>
      </c>
      <c r="F97" s="342">
        <v>1.2962211479858505</v>
      </c>
      <c r="G97" s="342">
        <v>0.82110178808927603</v>
      </c>
      <c r="H97" s="342">
        <v>5.2701366054309492E-3</v>
      </c>
      <c r="I97" s="343">
        <v>15259.306635999999</v>
      </c>
      <c r="J97" s="343">
        <v>16297.347689</v>
      </c>
      <c r="K97" s="342">
        <v>8.0819642615406806E-2</v>
      </c>
      <c r="L97" s="342">
        <v>0</v>
      </c>
      <c r="M97" s="342">
        <v>0</v>
      </c>
      <c r="N97" s="229">
        <v>41346.006780000003</v>
      </c>
      <c r="O97" s="224">
        <f t="shared" si="19"/>
        <v>1.5200266899902304E-3</v>
      </c>
      <c r="P97" s="224">
        <f t="shared" si="20"/>
        <v>9.6287322192958544E-4</v>
      </c>
      <c r="Q97" s="224">
        <f t="shared" si="21"/>
        <v>6.1800783860046998E-6</v>
      </c>
      <c r="R97" s="224">
        <f t="shared" si="22"/>
        <v>9.4773962021665124E-5</v>
      </c>
      <c r="S97" s="224">
        <f t="shared" si="23"/>
        <v>0</v>
      </c>
      <c r="T97" s="224">
        <f t="shared" si="24"/>
        <v>0</v>
      </c>
    </row>
    <row r="98" spans="1:20" x14ac:dyDescent="0.45">
      <c r="A98" s="2" t="s">
        <v>494</v>
      </c>
      <c r="B98" s="2">
        <v>10934</v>
      </c>
      <c r="C98" s="391">
        <v>111</v>
      </c>
      <c r="D98" s="112">
        <v>94</v>
      </c>
      <c r="E98" s="112" t="s">
        <v>494</v>
      </c>
      <c r="F98" s="340">
        <v>1.1618182524396508</v>
      </c>
      <c r="G98" s="340">
        <v>4.4661798530626828E-3</v>
      </c>
      <c r="H98" s="340">
        <v>8.1284473325740833E-3</v>
      </c>
      <c r="I98" s="341">
        <v>93462.313836000001</v>
      </c>
      <c r="J98" s="341">
        <v>77720.227255999998</v>
      </c>
      <c r="K98" s="340">
        <v>3.1635467612909543E-2</v>
      </c>
      <c r="L98" s="340">
        <v>0</v>
      </c>
      <c r="M98" s="340">
        <v>0</v>
      </c>
      <c r="N98" s="229">
        <v>153739.28800299999</v>
      </c>
      <c r="O98" s="224">
        <f t="shared" si="19"/>
        <v>5.0659581761033851E-3</v>
      </c>
      <c r="P98" s="224">
        <f t="shared" si="20"/>
        <v>1.9474199424101717E-5</v>
      </c>
      <c r="Q98" s="224">
        <f t="shared" si="21"/>
        <v>3.5443042951865127E-5</v>
      </c>
      <c r="R98" s="224">
        <f t="shared" si="22"/>
        <v>1.3794236359425559E-4</v>
      </c>
      <c r="S98" s="224">
        <f t="shared" si="23"/>
        <v>0</v>
      </c>
      <c r="T98" s="224">
        <f t="shared" si="24"/>
        <v>0</v>
      </c>
    </row>
    <row r="99" spans="1:20" x14ac:dyDescent="0.45">
      <c r="A99" s="2" t="s">
        <v>489</v>
      </c>
      <c r="B99" s="2">
        <v>10762</v>
      </c>
      <c r="C99" s="391">
        <v>10</v>
      </c>
      <c r="D99" s="158">
        <v>95</v>
      </c>
      <c r="E99" s="158" t="s">
        <v>489</v>
      </c>
      <c r="F99" s="342">
        <v>1.0362971778686787</v>
      </c>
      <c r="G99" s="342">
        <v>1.1880394090334869</v>
      </c>
      <c r="H99" s="342">
        <v>1.297381038769158</v>
      </c>
      <c r="I99" s="343">
        <v>1184319.6980330001</v>
      </c>
      <c r="J99" s="343">
        <v>1266039.5060320001</v>
      </c>
      <c r="K99" s="342">
        <v>5.6584314308286934E-2</v>
      </c>
      <c r="L99" s="342">
        <v>9.6139562242741824E-2</v>
      </c>
      <c r="M99" s="342">
        <v>0.2173789470972057</v>
      </c>
      <c r="N99" s="229">
        <v>2707770.9500520001</v>
      </c>
      <c r="O99" s="224">
        <f t="shared" si="19"/>
        <v>7.9585652191751871E-2</v>
      </c>
      <c r="P99" s="224">
        <f t="shared" si="20"/>
        <v>9.1239166926897847E-2</v>
      </c>
      <c r="Q99" s="224">
        <f t="shared" si="21"/>
        <v>9.9636396119511902E-2</v>
      </c>
      <c r="R99" s="224">
        <f t="shared" si="22"/>
        <v>4.3455677137999105E-3</v>
      </c>
      <c r="S99" s="224">
        <f t="shared" si="23"/>
        <v>7.3833355198886013E-3</v>
      </c>
      <c r="T99" s="224">
        <f t="shared" si="24"/>
        <v>1.6694289675736006E-2</v>
      </c>
    </row>
    <row r="100" spans="1:20" x14ac:dyDescent="0.45">
      <c r="A100" s="2" t="s">
        <v>491</v>
      </c>
      <c r="B100" s="2">
        <v>10763</v>
      </c>
      <c r="C100" s="391">
        <v>37</v>
      </c>
      <c r="D100" s="112">
        <v>96</v>
      </c>
      <c r="E100" s="112" t="s">
        <v>491</v>
      </c>
      <c r="F100" s="340">
        <v>1.0255322002991218</v>
      </c>
      <c r="G100" s="340">
        <v>0.8124537647550738</v>
      </c>
      <c r="H100" s="340">
        <v>0.1781705316651121</v>
      </c>
      <c r="I100" s="341">
        <v>191418.052818</v>
      </c>
      <c r="J100" s="341">
        <v>133671.21998699999</v>
      </c>
      <c r="K100" s="340">
        <v>0.14504666075380973</v>
      </c>
      <c r="L100" s="340">
        <v>0</v>
      </c>
      <c r="M100" s="340">
        <v>5.1811352139945188E-4</v>
      </c>
      <c r="N100" s="229">
        <v>213087.44399199999</v>
      </c>
      <c r="O100" s="224">
        <f t="shared" si="19"/>
        <v>6.1979162097399775E-3</v>
      </c>
      <c r="P100" s="224">
        <f t="shared" si="20"/>
        <v>4.9101533396718388E-3</v>
      </c>
      <c r="Q100" s="224">
        <f t="shared" si="21"/>
        <v>1.0767931284684147E-3</v>
      </c>
      <c r="R100" s="224">
        <f t="shared" si="22"/>
        <v>8.7660538556710453E-4</v>
      </c>
      <c r="S100" s="224">
        <f t="shared" si="23"/>
        <v>0</v>
      </c>
      <c r="T100" s="224">
        <f t="shared" si="24"/>
        <v>3.1312758310567826E-6</v>
      </c>
    </row>
    <row r="101" spans="1:20" x14ac:dyDescent="0.45">
      <c r="A101" s="2" t="s">
        <v>496</v>
      </c>
      <c r="B101" s="2">
        <v>11131</v>
      </c>
      <c r="C101" s="391">
        <v>128</v>
      </c>
      <c r="D101" s="158">
        <v>97</v>
      </c>
      <c r="E101" s="158" t="s">
        <v>496</v>
      </c>
      <c r="F101" s="342">
        <v>0.9934443756905359</v>
      </c>
      <c r="G101" s="342">
        <v>1.9608405896237409</v>
      </c>
      <c r="H101" s="342">
        <v>1.099550578238462</v>
      </c>
      <c r="I101" s="343">
        <v>1692056.6355359999</v>
      </c>
      <c r="J101" s="343">
        <v>1746032.3058509999</v>
      </c>
      <c r="K101" s="342">
        <v>1.9923050434262814E-2</v>
      </c>
      <c r="L101" s="342">
        <v>1.7142673274989948E-2</v>
      </c>
      <c r="M101" s="342">
        <v>8.1255970286724988E-2</v>
      </c>
      <c r="N101" s="229">
        <v>2800532.2192560001</v>
      </c>
      <c r="O101" s="224">
        <f t="shared" si="19"/>
        <v>7.8908296600441755E-2</v>
      </c>
      <c r="P101" s="224">
        <f t="shared" si="20"/>
        <v>0.15574761367456122</v>
      </c>
      <c r="Q101" s="224">
        <f t="shared" si="21"/>
        <v>8.7336206513343048E-2</v>
      </c>
      <c r="R101" s="224">
        <f t="shared" si="22"/>
        <v>1.5824680387964542E-3</v>
      </c>
      <c r="S101" s="224">
        <f t="shared" si="23"/>
        <v>1.361625452222347E-3</v>
      </c>
      <c r="T101" s="224">
        <f t="shared" si="24"/>
        <v>6.454080732486712E-3</v>
      </c>
    </row>
    <row r="102" spans="1:20" x14ac:dyDescent="0.45">
      <c r="A102" s="2" t="s">
        <v>499</v>
      </c>
      <c r="B102" s="2">
        <v>11188</v>
      </c>
      <c r="C102" s="391">
        <v>145</v>
      </c>
      <c r="D102" s="112">
        <v>98</v>
      </c>
      <c r="E102" s="112" t="s">
        <v>499</v>
      </c>
      <c r="F102" s="340">
        <v>0.89727649343200633</v>
      </c>
      <c r="G102" s="340">
        <v>2.3515847316672631</v>
      </c>
      <c r="H102" s="340">
        <v>2.1826965913636651</v>
      </c>
      <c r="I102" s="341">
        <v>2489567.0612360002</v>
      </c>
      <c r="J102" s="341">
        <v>1964870.900537</v>
      </c>
      <c r="K102" s="340">
        <v>2.7311588614073269E-2</v>
      </c>
      <c r="L102" s="340">
        <v>4.9658534874743421E-2</v>
      </c>
      <c r="M102" s="340">
        <v>0.1213623307297917</v>
      </c>
      <c r="N102" s="229">
        <v>3095863.7743660002</v>
      </c>
      <c r="O102" s="224">
        <f t="shared" si="19"/>
        <v>7.8785568345280041E-2</v>
      </c>
      <c r="P102" s="224">
        <f t="shared" si="20"/>
        <v>0.20648143682873335</v>
      </c>
      <c r="Q102" s="224">
        <f t="shared" si="21"/>
        <v>0.19165217492563563</v>
      </c>
      <c r="R102" s="224">
        <f t="shared" si="22"/>
        <v>2.3981003036666507E-3</v>
      </c>
      <c r="S102" s="224">
        <f t="shared" si="23"/>
        <v>4.3602790465802413E-3</v>
      </c>
      <c r="T102" s="224">
        <f t="shared" si="24"/>
        <v>1.0656247290823564E-2</v>
      </c>
    </row>
    <row r="103" spans="1:20" x14ac:dyDescent="0.45">
      <c r="A103" s="2" t="s">
        <v>30</v>
      </c>
      <c r="B103" s="2">
        <v>10615</v>
      </c>
      <c r="C103" s="391">
        <v>65</v>
      </c>
      <c r="D103" s="158">
        <v>99</v>
      </c>
      <c r="E103" s="158" t="s">
        <v>30</v>
      </c>
      <c r="F103" s="342">
        <v>0.89606973292666325</v>
      </c>
      <c r="G103" s="342">
        <v>0.51324051574851981</v>
      </c>
      <c r="H103" s="342">
        <v>0.52352363847382288</v>
      </c>
      <c r="I103" s="343">
        <v>543638.75014500006</v>
      </c>
      <c r="J103" s="343">
        <v>447637.14289000002</v>
      </c>
      <c r="K103" s="342">
        <v>6.2126131019503955E-2</v>
      </c>
      <c r="L103" s="342">
        <v>1.097820554347323E-3</v>
      </c>
      <c r="M103" s="342">
        <v>1.9771181342834669E-2</v>
      </c>
      <c r="N103" s="229">
        <v>821250.20915000001</v>
      </c>
      <c r="O103" s="224">
        <f t="shared" si="19"/>
        <v>2.0871604700601992E-2</v>
      </c>
      <c r="P103" s="224">
        <f t="shared" si="20"/>
        <v>1.195459769191078E-2</v>
      </c>
      <c r="Q103" s="224">
        <f t="shared" si="21"/>
        <v>1.2194116185532155E-2</v>
      </c>
      <c r="R103" s="224">
        <f t="shared" si="22"/>
        <v>1.4470660045416545E-3</v>
      </c>
      <c r="S103" s="224">
        <f t="shared" si="23"/>
        <v>2.5570863293971294E-5</v>
      </c>
      <c r="T103" s="224">
        <f t="shared" si="24"/>
        <v>4.6051804484432398E-4</v>
      </c>
    </row>
    <row r="104" spans="1:20" x14ac:dyDescent="0.45">
      <c r="A104" s="2" t="s">
        <v>500</v>
      </c>
      <c r="B104" s="2">
        <v>11196</v>
      </c>
      <c r="C104" s="391">
        <v>151</v>
      </c>
      <c r="D104" s="112">
        <v>100</v>
      </c>
      <c r="E104" s="112" t="s">
        <v>500</v>
      </c>
      <c r="F104" s="340">
        <v>0.85219827072229948</v>
      </c>
      <c r="G104" s="340">
        <v>0.4337136430857399</v>
      </c>
      <c r="H104" s="340">
        <v>0</v>
      </c>
      <c r="I104" s="341">
        <v>999034.20149899996</v>
      </c>
      <c r="J104" s="341">
        <v>915780.65785600001</v>
      </c>
      <c r="K104" s="340">
        <v>5.1729566562015952E-2</v>
      </c>
      <c r="L104" s="340">
        <v>0</v>
      </c>
      <c r="M104" s="340">
        <v>0</v>
      </c>
      <c r="N104" s="229">
        <v>1773225.8845569999</v>
      </c>
      <c r="O104" s="224">
        <f t="shared" si="19"/>
        <v>4.2859120064627568E-2</v>
      </c>
      <c r="P104" s="224">
        <f t="shared" si="20"/>
        <v>2.181251211284856E-2</v>
      </c>
      <c r="Q104" s="224">
        <f t="shared" si="21"/>
        <v>0</v>
      </c>
      <c r="R104" s="224">
        <f t="shared" si="22"/>
        <v>2.6016054952721821E-3</v>
      </c>
      <c r="S104" s="224">
        <f t="shared" si="23"/>
        <v>0</v>
      </c>
      <c r="T104" s="224">
        <f t="shared" si="24"/>
        <v>0</v>
      </c>
    </row>
    <row r="105" spans="1:20" x14ac:dyDescent="0.45">
      <c r="A105" s="2" t="s">
        <v>497</v>
      </c>
      <c r="B105" s="2">
        <v>11157</v>
      </c>
      <c r="C105" s="391">
        <v>135</v>
      </c>
      <c r="D105" s="158">
        <v>101</v>
      </c>
      <c r="E105" s="158" t="s">
        <v>497</v>
      </c>
      <c r="F105" s="342">
        <v>0.76154713034920463</v>
      </c>
      <c r="G105" s="342">
        <v>1.3421276033302456</v>
      </c>
      <c r="H105" s="342">
        <v>1.559003864739021</v>
      </c>
      <c r="I105" s="343">
        <v>451883.79198899999</v>
      </c>
      <c r="J105" s="343">
        <v>385419.32934900001</v>
      </c>
      <c r="K105" s="342">
        <v>4.8920678018979473E-2</v>
      </c>
      <c r="L105" s="342">
        <v>1.212661423985208E-2</v>
      </c>
      <c r="M105" s="342">
        <v>5.4810586926177796E-2</v>
      </c>
      <c r="N105" s="229">
        <v>807780.61217800004</v>
      </c>
      <c r="O105" s="224">
        <f t="shared" si="19"/>
        <v>1.7447320974481421E-2</v>
      </c>
      <c r="P105" s="224">
        <f t="shared" si="20"/>
        <v>3.0748630190854651E-2</v>
      </c>
      <c r="Q105" s="224">
        <f t="shared" si="21"/>
        <v>3.5717344002184154E-2</v>
      </c>
      <c r="R105" s="224">
        <f t="shared" si="22"/>
        <v>1.1207904772683045E-3</v>
      </c>
      <c r="S105" s="224">
        <f t="shared" si="23"/>
        <v>2.7782513063820283E-4</v>
      </c>
      <c r="T105" s="224">
        <f t="shared" si="24"/>
        <v>1.2557304266411352E-3</v>
      </c>
    </row>
    <row r="106" spans="1:20" x14ac:dyDescent="0.45">
      <c r="A106" s="2" t="s">
        <v>492</v>
      </c>
      <c r="B106" s="2">
        <v>10885</v>
      </c>
      <c r="C106" s="391">
        <v>17</v>
      </c>
      <c r="D106" s="112">
        <v>102</v>
      </c>
      <c r="E106" s="112" t="s">
        <v>492</v>
      </c>
      <c r="F106" s="340">
        <v>0.75971892991136059</v>
      </c>
      <c r="G106" s="340">
        <v>2.5265486636866012</v>
      </c>
      <c r="H106" s="340">
        <v>2.4609162419066295</v>
      </c>
      <c r="I106" s="341">
        <v>9039435.3088390008</v>
      </c>
      <c r="J106" s="341">
        <v>8722904.1589209996</v>
      </c>
      <c r="K106" s="340">
        <v>4.0745843406831357E-2</v>
      </c>
      <c r="L106" s="340">
        <v>1.8230083996383036E-2</v>
      </c>
      <c r="M106" s="340">
        <v>0.22390837578636263</v>
      </c>
      <c r="N106" s="229">
        <v>11721753.646591</v>
      </c>
      <c r="O106" s="224">
        <f t="shared" si="19"/>
        <v>0.25257134503266659</v>
      </c>
      <c r="P106" s="224">
        <f t="shared" si="20"/>
        <v>0.83996037107073906</v>
      </c>
      <c r="Q106" s="224">
        <f t="shared" si="21"/>
        <v>0.81814063169863627</v>
      </c>
      <c r="R106" s="224">
        <f t="shared" si="22"/>
        <v>1.3546105103573666E-2</v>
      </c>
      <c r="S106" s="224">
        <f t="shared" si="23"/>
        <v>6.0606582957754736E-3</v>
      </c>
      <c r="T106" s="224">
        <f t="shared" si="24"/>
        <v>7.4439160865768628E-2</v>
      </c>
    </row>
    <row r="107" spans="1:20" x14ac:dyDescent="0.45">
      <c r="A107" s="2" t="s">
        <v>502</v>
      </c>
      <c r="B107" s="2">
        <v>11258</v>
      </c>
      <c r="C107" s="391">
        <v>166</v>
      </c>
      <c r="D107" s="158">
        <v>103</v>
      </c>
      <c r="E107" s="158" t="s">
        <v>502</v>
      </c>
      <c r="F107" s="342">
        <v>0.5785340089806601</v>
      </c>
      <c r="G107" s="342">
        <v>0.39978928373281625</v>
      </c>
      <c r="H107" s="342">
        <v>0.12581330314561279</v>
      </c>
      <c r="I107" s="343">
        <v>163826.20917799999</v>
      </c>
      <c r="J107" s="343">
        <v>140176.56372199999</v>
      </c>
      <c r="K107" s="342">
        <v>0</v>
      </c>
      <c r="L107" s="342">
        <v>1.7995393471285849E-3</v>
      </c>
      <c r="M107" s="342">
        <v>5.9862972196569556E-3</v>
      </c>
      <c r="N107" s="229">
        <v>258415.15472300001</v>
      </c>
      <c r="O107" s="224">
        <f t="shared" si="19"/>
        <v>4.2401909292151662E-3</v>
      </c>
      <c r="P107" s="224">
        <f t="shared" si="20"/>
        <v>2.9301352524946974E-3</v>
      </c>
      <c r="Q107" s="224">
        <f t="shared" si="21"/>
        <v>9.221107462853732E-4</v>
      </c>
      <c r="R107" s="224">
        <f t="shared" si="22"/>
        <v>0</v>
      </c>
      <c r="S107" s="224">
        <f t="shared" si="23"/>
        <v>1.318918213624929E-5</v>
      </c>
      <c r="T107" s="224">
        <f t="shared" si="24"/>
        <v>4.3874764104358691E-5</v>
      </c>
    </row>
    <row r="108" spans="1:20" x14ac:dyDescent="0.45">
      <c r="A108" s="2" t="s">
        <v>501</v>
      </c>
      <c r="B108" s="2">
        <v>11222</v>
      </c>
      <c r="C108" s="391">
        <v>153</v>
      </c>
      <c r="D108" s="112">
        <v>104</v>
      </c>
      <c r="E108" s="112" t="s">
        <v>501</v>
      </c>
      <c r="F108" s="340">
        <v>0.52882526492788384</v>
      </c>
      <c r="G108" s="340">
        <v>5.7636704554113417E-3</v>
      </c>
      <c r="H108" s="340">
        <v>0.53807747795869609</v>
      </c>
      <c r="I108" s="341">
        <v>183672.46963899999</v>
      </c>
      <c r="J108" s="341">
        <v>162202.696024</v>
      </c>
      <c r="K108" s="340">
        <v>0</v>
      </c>
      <c r="L108" s="340">
        <v>6.0057307147315603E-3</v>
      </c>
      <c r="M108" s="340">
        <v>1.6217171062870802E-3</v>
      </c>
      <c r="N108" s="229">
        <v>333512.91398000001</v>
      </c>
      <c r="O108" s="224">
        <f t="shared" si="19"/>
        <v>5.0022269312162198E-3</v>
      </c>
      <c r="P108" s="224">
        <f t="shared" si="20"/>
        <v>5.4519308147362422E-5</v>
      </c>
      <c r="Q108" s="224">
        <f t="shared" si="21"/>
        <v>5.0897448171144857E-3</v>
      </c>
      <c r="R108" s="224">
        <f t="shared" si="22"/>
        <v>0</v>
      </c>
      <c r="S108" s="224">
        <f t="shared" si="23"/>
        <v>5.680898760946963E-5</v>
      </c>
      <c r="T108" s="224">
        <f t="shared" si="24"/>
        <v>1.5340032940728604E-5</v>
      </c>
    </row>
    <row r="109" spans="1:20" x14ac:dyDescent="0.45">
      <c r="A109" s="2" t="s">
        <v>503</v>
      </c>
      <c r="B109" s="2">
        <v>11304</v>
      </c>
      <c r="C109" s="391">
        <v>179</v>
      </c>
      <c r="D109" s="158">
        <v>105</v>
      </c>
      <c r="E109" s="158" t="s">
        <v>503</v>
      </c>
      <c r="F109" s="342">
        <v>0.37562379673401425</v>
      </c>
      <c r="G109" s="342">
        <v>9.4620954989692568E-4</v>
      </c>
      <c r="H109" s="342">
        <v>8.9080088256061917E-4</v>
      </c>
      <c r="I109" s="343">
        <v>632873.57925800001</v>
      </c>
      <c r="J109" s="343">
        <v>520765.500398</v>
      </c>
      <c r="K109" s="342">
        <v>0</v>
      </c>
      <c r="L109" s="342">
        <v>0</v>
      </c>
      <c r="M109" s="342">
        <v>0</v>
      </c>
      <c r="N109" s="229">
        <v>982880.49820399994</v>
      </c>
      <c r="O109" s="224">
        <f t="shared" si="19"/>
        <v>1.047110117124833E-2</v>
      </c>
      <c r="P109" s="224">
        <f t="shared" si="20"/>
        <v>2.6377071986171257E-5</v>
      </c>
      <c r="Q109" s="224">
        <f t="shared" si="21"/>
        <v>2.4832468671665732E-5</v>
      </c>
      <c r="R109" s="224">
        <f t="shared" si="22"/>
        <v>0</v>
      </c>
      <c r="S109" s="224">
        <f t="shared" si="23"/>
        <v>0</v>
      </c>
      <c r="T109" s="224">
        <f t="shared" si="24"/>
        <v>0</v>
      </c>
    </row>
    <row r="110" spans="1:20" x14ac:dyDescent="0.45">
      <c r="A110" s="2" t="s">
        <v>495</v>
      </c>
      <c r="B110" s="2">
        <v>10980</v>
      </c>
      <c r="C110" s="391">
        <v>112</v>
      </c>
      <c r="D110" s="112">
        <v>106</v>
      </c>
      <c r="E110" s="112" t="s">
        <v>495</v>
      </c>
      <c r="F110" s="340">
        <v>0</v>
      </c>
      <c r="G110" s="340">
        <v>0</v>
      </c>
      <c r="H110" s="340">
        <v>0</v>
      </c>
      <c r="I110" s="341">
        <v>0</v>
      </c>
      <c r="J110" s="341">
        <v>0</v>
      </c>
      <c r="K110" s="340">
        <v>0</v>
      </c>
      <c r="L110" s="340">
        <v>0</v>
      </c>
      <c r="M110" s="340">
        <v>0</v>
      </c>
      <c r="N110" s="229">
        <v>0</v>
      </c>
      <c r="O110" s="224">
        <f t="shared" si="19"/>
        <v>0</v>
      </c>
      <c r="P110" s="224">
        <f t="shared" si="20"/>
        <v>0</v>
      </c>
      <c r="Q110" s="224">
        <f t="shared" si="21"/>
        <v>0</v>
      </c>
      <c r="R110" s="224">
        <f t="shared" si="22"/>
        <v>0</v>
      </c>
      <c r="S110" s="224">
        <f t="shared" si="23"/>
        <v>0</v>
      </c>
      <c r="T110" s="224">
        <f t="shared" si="24"/>
        <v>0</v>
      </c>
    </row>
    <row r="111" spans="1:20" x14ac:dyDescent="0.45">
      <c r="C111" s="174">
        <v>2</v>
      </c>
      <c r="D111" s="322" t="s">
        <v>194</v>
      </c>
      <c r="E111" s="322"/>
      <c r="F111" s="292">
        <f>O111</f>
        <v>1.1026873931995989</v>
      </c>
      <c r="G111" s="292">
        <f>P111</f>
        <v>1.670748510811664</v>
      </c>
      <c r="H111" s="292">
        <f>Q111</f>
        <v>1.3930223570096059</v>
      </c>
      <c r="I111" s="159">
        <f>SUM(I90:I110)</f>
        <v>23610548.097966</v>
      </c>
      <c r="J111" s="159">
        <f>SUM(J90:J110)</f>
        <v>21491938.666386999</v>
      </c>
      <c r="K111" s="344">
        <f>R111</f>
        <v>3.8372947770498295E-2</v>
      </c>
      <c r="L111" s="344">
        <f>S111</f>
        <v>2.1826555741447054E-2</v>
      </c>
      <c r="M111" s="344">
        <f>T111</f>
        <v>0.12196961581508146</v>
      </c>
      <c r="N111" s="229">
        <f t="shared" ref="N111" si="25">SUM(N90:N109)</f>
        <v>35258307.453369007</v>
      </c>
      <c r="O111" s="229">
        <f>SUM(O90:O110)</f>
        <v>1.1026873931995989</v>
      </c>
      <c r="P111" s="229">
        <f t="shared" ref="P111:T111" si="26">SUM(P90:P110)</f>
        <v>1.670748510811664</v>
      </c>
      <c r="Q111" s="229">
        <f t="shared" si="26"/>
        <v>1.3930223570096059</v>
      </c>
      <c r="R111" s="229">
        <f t="shared" si="26"/>
        <v>3.8372947770498295E-2</v>
      </c>
      <c r="S111" s="229">
        <f t="shared" si="26"/>
        <v>2.1826555741447054E-2</v>
      </c>
      <c r="T111" s="229">
        <f t="shared" si="26"/>
        <v>0.12196961581508146</v>
      </c>
    </row>
    <row r="112" spans="1:20" x14ac:dyDescent="0.45">
      <c r="A112" s="2" t="s">
        <v>560</v>
      </c>
      <c r="B112" s="2">
        <v>11314</v>
      </c>
      <c r="C112" s="390">
        <v>182</v>
      </c>
      <c r="D112" s="158">
        <v>106</v>
      </c>
      <c r="E112" s="158" t="s">
        <v>560</v>
      </c>
      <c r="F112" s="342">
        <v>11.725463488186202</v>
      </c>
      <c r="G112" s="342">
        <v>1.2659795270235854</v>
      </c>
      <c r="H112" s="342">
        <v>1.3033711212088626</v>
      </c>
      <c r="I112" s="343">
        <v>308170.03568199999</v>
      </c>
      <c r="J112" s="343">
        <v>221981.80783100001</v>
      </c>
      <c r="K112" s="342">
        <v>0.29040559569934138</v>
      </c>
      <c r="L112" s="342">
        <v>0</v>
      </c>
      <c r="M112" s="342">
        <v>0</v>
      </c>
      <c r="N112" s="229">
        <v>189992.56434000001</v>
      </c>
      <c r="O112" s="224">
        <f t="shared" ref="O112:O139" si="27">$N112/$N$183*F112</f>
        <v>6.8633680635467919E-3</v>
      </c>
      <c r="P112" s="224">
        <f t="shared" ref="P112:P139" si="28">$N112/$N$183*G112</f>
        <v>7.4102686547376925E-4</v>
      </c>
      <c r="Q112" s="224">
        <f t="shared" ref="Q112:Q139" si="29">$N112/$N$183*H112</f>
        <v>7.6291361422659238E-4</v>
      </c>
      <c r="R112" s="224">
        <f t="shared" ref="R112:R139" si="30">$N112/$N$183*K112</f>
        <v>1.6998564645280908E-4</v>
      </c>
      <c r="S112" s="224">
        <f t="shared" ref="S112:S139" si="31">$N112/$N$183*L112</f>
        <v>0</v>
      </c>
      <c r="T112" s="224">
        <f t="shared" ref="T112:T139" si="32">$N112/$N$183*M112</f>
        <v>0</v>
      </c>
    </row>
    <row r="113" spans="1:20" x14ac:dyDescent="0.45">
      <c r="A113" s="2" t="s">
        <v>567</v>
      </c>
      <c r="B113" s="2">
        <v>11463</v>
      </c>
      <c r="C113" s="390">
        <v>239</v>
      </c>
      <c r="D113" s="112">
        <v>107</v>
      </c>
      <c r="E113" s="112" t="s">
        <v>567</v>
      </c>
      <c r="F113" s="340">
        <v>8.1696235101933823</v>
      </c>
      <c r="G113" s="340">
        <v>1.5352367170555958</v>
      </c>
      <c r="H113" s="340">
        <v>1.7199163784788645</v>
      </c>
      <c r="I113" s="341">
        <v>461299.743632</v>
      </c>
      <c r="J113" s="341">
        <v>336575.69445700001</v>
      </c>
      <c r="K113" s="340">
        <v>0.90535694849566739</v>
      </c>
      <c r="L113" s="340">
        <v>7.3440636061333732E-3</v>
      </c>
      <c r="M113" s="340">
        <v>0.29393593255168932</v>
      </c>
      <c r="N113" s="229">
        <v>350798.25089000002</v>
      </c>
      <c r="O113" s="224">
        <f t="shared" si="27"/>
        <v>8.8293783761656912E-3</v>
      </c>
      <c r="P113" s="224">
        <f t="shared" si="28"/>
        <v>1.6592179376385264E-3</v>
      </c>
      <c r="Q113" s="224">
        <f t="shared" si="29"/>
        <v>1.8588117875942402E-3</v>
      </c>
      <c r="R113" s="224">
        <f t="shared" si="30"/>
        <v>9.7847092387856952E-4</v>
      </c>
      <c r="S113" s="224">
        <f t="shared" si="31"/>
        <v>7.9371486723069979E-6</v>
      </c>
      <c r="T113" s="224">
        <f t="shared" si="32"/>
        <v>3.1767333753040356E-4</v>
      </c>
    </row>
    <row r="114" spans="1:20" x14ac:dyDescent="0.45">
      <c r="A114" s="2" t="s">
        <v>516</v>
      </c>
      <c r="B114" s="2">
        <v>10743</v>
      </c>
      <c r="C114" s="391">
        <v>21</v>
      </c>
      <c r="D114" s="158">
        <v>108</v>
      </c>
      <c r="E114" s="158" t="s">
        <v>516</v>
      </c>
      <c r="F114" s="342">
        <v>7.8818528675458923</v>
      </c>
      <c r="G114" s="342">
        <v>2.2871312222296152</v>
      </c>
      <c r="H114" s="342">
        <v>1.9220800433975795</v>
      </c>
      <c r="I114" s="343">
        <v>4369715.6244550003</v>
      </c>
      <c r="J114" s="343">
        <v>6986043.1123400005</v>
      </c>
      <c r="K114" s="342">
        <v>0.88178172118587084</v>
      </c>
      <c r="L114" s="342">
        <v>0.5271973222124281</v>
      </c>
      <c r="M114" s="342">
        <v>5.4712001065779038E-2</v>
      </c>
      <c r="N114" s="229">
        <v>6815123.1667769998</v>
      </c>
      <c r="O114" s="224">
        <f t="shared" si="27"/>
        <v>0.16549035933663228</v>
      </c>
      <c r="P114" s="224">
        <f t="shared" si="28"/>
        <v>4.8021470861921815E-2</v>
      </c>
      <c r="Q114" s="224">
        <f t="shared" si="29"/>
        <v>4.035671845199959E-2</v>
      </c>
      <c r="R114" s="224">
        <f t="shared" si="30"/>
        <v>1.8514222017057234E-2</v>
      </c>
      <c r="S114" s="224">
        <f t="shared" si="31"/>
        <v>1.1069234069756255E-2</v>
      </c>
      <c r="T114" s="224">
        <f t="shared" si="32"/>
        <v>1.148753836002669E-3</v>
      </c>
    </row>
    <row r="115" spans="1:20" x14ac:dyDescent="0.45">
      <c r="A115" s="2" t="s">
        <v>554</v>
      </c>
      <c r="B115" s="2">
        <v>11273</v>
      </c>
      <c r="C115" s="391">
        <v>168</v>
      </c>
      <c r="D115" s="112">
        <v>109</v>
      </c>
      <c r="E115" s="112" t="s">
        <v>554</v>
      </c>
      <c r="F115" s="340">
        <v>6.031322877247403</v>
      </c>
      <c r="G115" s="340">
        <v>3.2754252906415955</v>
      </c>
      <c r="H115" s="340">
        <v>1.4907198411306803</v>
      </c>
      <c r="I115" s="341">
        <v>7902792.496971</v>
      </c>
      <c r="J115" s="341">
        <v>6970164.8338390002</v>
      </c>
      <c r="K115" s="340">
        <v>0.16028290688719693</v>
      </c>
      <c r="L115" s="340">
        <v>0.11113352246285929</v>
      </c>
      <c r="M115" s="340">
        <v>8.2645694783614332E-2</v>
      </c>
      <c r="N115" s="229">
        <v>6985171.2338340003</v>
      </c>
      <c r="O115" s="224">
        <f t="shared" si="27"/>
        <v>0.12979569898538937</v>
      </c>
      <c r="P115" s="224">
        <f t="shared" si="28"/>
        <v>7.0488037819536067E-2</v>
      </c>
      <c r="Q115" s="224">
        <f t="shared" si="29"/>
        <v>3.20806940216821E-2</v>
      </c>
      <c r="R115" s="224">
        <f t="shared" si="30"/>
        <v>3.4493314913242425E-3</v>
      </c>
      <c r="S115" s="224">
        <f t="shared" si="31"/>
        <v>2.3916234501705981E-3</v>
      </c>
      <c r="T115" s="224">
        <f t="shared" si="32"/>
        <v>1.7785576963619668E-3</v>
      </c>
    </row>
    <row r="116" spans="1:20" x14ac:dyDescent="0.45">
      <c r="A116" s="2" t="s">
        <v>558</v>
      </c>
      <c r="B116" s="2">
        <v>11297</v>
      </c>
      <c r="C116" s="391">
        <v>177</v>
      </c>
      <c r="D116" s="158">
        <v>110</v>
      </c>
      <c r="E116" s="158" t="s">
        <v>558</v>
      </c>
      <c r="F116" s="342">
        <v>5.2735793948185394</v>
      </c>
      <c r="G116" s="342">
        <v>4.674468973012682</v>
      </c>
      <c r="H116" s="342">
        <v>2.1293749508338862</v>
      </c>
      <c r="I116" s="343">
        <v>5294679.5993849998</v>
      </c>
      <c r="J116" s="343">
        <v>5664087.3066140004</v>
      </c>
      <c r="K116" s="342">
        <v>0.16261549835536587</v>
      </c>
      <c r="L116" s="342">
        <v>0.11978234877728486</v>
      </c>
      <c r="M116" s="342">
        <v>0.22066507588666692</v>
      </c>
      <c r="N116" s="229">
        <v>5289995.5533039998</v>
      </c>
      <c r="O116" s="224">
        <f t="shared" si="27"/>
        <v>8.594714644734168E-2</v>
      </c>
      <c r="P116" s="224">
        <f t="shared" si="28"/>
        <v>7.6183032302844483E-2</v>
      </c>
      <c r="Q116" s="224">
        <f t="shared" si="29"/>
        <v>3.4703886495088668E-2</v>
      </c>
      <c r="R116" s="224">
        <f t="shared" si="30"/>
        <v>2.650256496657333E-3</v>
      </c>
      <c r="S116" s="224">
        <f t="shared" si="31"/>
        <v>1.9521752307897324E-3</v>
      </c>
      <c r="T116" s="224">
        <f t="shared" si="32"/>
        <v>3.5963303428558162E-3</v>
      </c>
    </row>
    <row r="117" spans="1:20" x14ac:dyDescent="0.45">
      <c r="A117" s="2" t="s">
        <v>541</v>
      </c>
      <c r="B117" s="2">
        <v>11149</v>
      </c>
      <c r="C117" s="391">
        <v>133</v>
      </c>
      <c r="D117" s="112">
        <v>111</v>
      </c>
      <c r="E117" s="112" t="s">
        <v>541</v>
      </c>
      <c r="F117" s="340">
        <v>5.1114894543931655</v>
      </c>
      <c r="G117" s="340">
        <v>3.5595130749520281</v>
      </c>
      <c r="H117" s="340">
        <v>2.5949790913102797</v>
      </c>
      <c r="I117" s="341">
        <v>2499569.2943759998</v>
      </c>
      <c r="J117" s="341">
        <v>1766658.7667799999</v>
      </c>
      <c r="K117" s="340">
        <v>0.19964117584649166</v>
      </c>
      <c r="L117" s="340">
        <v>4.9826424653428625E-2</v>
      </c>
      <c r="M117" s="340">
        <v>0.19612746783450369</v>
      </c>
      <c r="N117" s="229">
        <v>1746378.5784420001</v>
      </c>
      <c r="O117" s="224">
        <f t="shared" si="27"/>
        <v>2.7501509441467769E-2</v>
      </c>
      <c r="P117" s="224">
        <f t="shared" si="28"/>
        <v>1.9151361518252974E-2</v>
      </c>
      <c r="Q117" s="224">
        <f t="shared" si="29"/>
        <v>1.3961848619044767E-2</v>
      </c>
      <c r="R117" s="224">
        <f t="shared" si="30"/>
        <v>1.0741357742074889E-3</v>
      </c>
      <c r="S117" s="224">
        <f t="shared" si="31"/>
        <v>2.6808269884292103E-4</v>
      </c>
      <c r="T117" s="224">
        <f t="shared" si="32"/>
        <v>1.0552308591277569E-3</v>
      </c>
    </row>
    <row r="118" spans="1:20" x14ac:dyDescent="0.45">
      <c r="A118" s="2" t="s">
        <v>555</v>
      </c>
      <c r="B118" s="2">
        <v>11260</v>
      </c>
      <c r="C118" s="391">
        <v>169</v>
      </c>
      <c r="D118" s="158">
        <v>112</v>
      </c>
      <c r="E118" s="158" t="s">
        <v>555</v>
      </c>
      <c r="F118" s="342">
        <v>5.0810328206319992</v>
      </c>
      <c r="G118" s="342">
        <v>0.68798213880201364</v>
      </c>
      <c r="H118" s="342">
        <v>0.5062538925225345</v>
      </c>
      <c r="I118" s="343">
        <v>1345263</v>
      </c>
      <c r="J118" s="343">
        <v>1249161</v>
      </c>
      <c r="K118" s="342">
        <v>0.27108455219189087</v>
      </c>
      <c r="L118" s="342">
        <v>0</v>
      </c>
      <c r="M118" s="342">
        <v>0</v>
      </c>
      <c r="N118" s="229">
        <v>1276778.6100000001</v>
      </c>
      <c r="O118" s="224">
        <f t="shared" si="27"/>
        <v>1.9986569812589946E-2</v>
      </c>
      <c r="P118" s="224">
        <f t="shared" si="28"/>
        <v>2.7062220482313398E-3</v>
      </c>
      <c r="Q118" s="224">
        <f t="shared" si="29"/>
        <v>1.9913822884022408E-3</v>
      </c>
      <c r="R118" s="224">
        <f t="shared" si="30"/>
        <v>1.0663285435782701E-3</v>
      </c>
      <c r="S118" s="224">
        <f t="shared" si="31"/>
        <v>0</v>
      </c>
      <c r="T118" s="224">
        <f t="shared" si="32"/>
        <v>0</v>
      </c>
    </row>
    <row r="119" spans="1:20" x14ac:dyDescent="0.45">
      <c r="A119" s="2" t="s">
        <v>547</v>
      </c>
      <c r="B119" s="2">
        <v>11195</v>
      </c>
      <c r="C119" s="391">
        <v>148</v>
      </c>
      <c r="D119" s="112">
        <v>113</v>
      </c>
      <c r="E119" s="112" t="s">
        <v>547</v>
      </c>
      <c r="F119" s="340">
        <v>4.8123955350714498</v>
      </c>
      <c r="G119" s="340">
        <v>1.3146395921041469</v>
      </c>
      <c r="H119" s="340">
        <v>0.95754613348271034</v>
      </c>
      <c r="I119" s="341">
        <v>2320365.880754</v>
      </c>
      <c r="J119" s="341">
        <v>2333117.0856229998</v>
      </c>
      <c r="K119" s="340">
        <v>0.20724000984342661</v>
      </c>
      <c r="L119" s="340">
        <v>0</v>
      </c>
      <c r="M119" s="340">
        <v>5.6889221738915009E-3</v>
      </c>
      <c r="N119" s="229">
        <v>2703315.2129119998</v>
      </c>
      <c r="O119" s="224">
        <f t="shared" si="27"/>
        <v>4.0080088330064018E-2</v>
      </c>
      <c r="P119" s="224">
        <f t="shared" si="28"/>
        <v>1.0948990079833751E-2</v>
      </c>
      <c r="Q119" s="224">
        <f t="shared" si="29"/>
        <v>7.9749333425330124E-3</v>
      </c>
      <c r="R119" s="224">
        <f t="shared" si="30"/>
        <v>1.7260006663032017E-3</v>
      </c>
      <c r="S119" s="224">
        <f t="shared" si="31"/>
        <v>0</v>
      </c>
      <c r="T119" s="224">
        <f t="shared" si="32"/>
        <v>4.7380249933891993E-5</v>
      </c>
    </row>
    <row r="120" spans="1:20" x14ac:dyDescent="0.45">
      <c r="A120" s="2" t="s">
        <v>562</v>
      </c>
      <c r="B120" s="2">
        <v>11309</v>
      </c>
      <c r="C120" s="391">
        <v>185</v>
      </c>
      <c r="D120" s="158">
        <v>114</v>
      </c>
      <c r="E120" s="158" t="s">
        <v>562</v>
      </c>
      <c r="F120" s="342">
        <v>3.9964031481147368</v>
      </c>
      <c r="G120" s="342">
        <v>2.3264676336646279</v>
      </c>
      <c r="H120" s="342">
        <v>1.8412468067623198</v>
      </c>
      <c r="I120" s="343">
        <v>5345904.1237329999</v>
      </c>
      <c r="J120" s="343">
        <v>4027531.629743</v>
      </c>
      <c r="K120" s="342">
        <v>0.15980067326493713</v>
      </c>
      <c r="L120" s="342">
        <v>5.16370132605617E-2</v>
      </c>
      <c r="M120" s="342">
        <v>0.16300615760898388</v>
      </c>
      <c r="N120" s="229">
        <v>4117047.6796800001</v>
      </c>
      <c r="O120" s="224">
        <f t="shared" si="27"/>
        <v>5.069041600512466E-2</v>
      </c>
      <c r="P120" s="224">
        <f t="shared" si="28"/>
        <v>2.9508937862925584E-2</v>
      </c>
      <c r="Q120" s="224">
        <f t="shared" si="29"/>
        <v>2.3354392223146593E-2</v>
      </c>
      <c r="R120" s="224">
        <f t="shared" si="30"/>
        <v>2.0269132781360988E-3</v>
      </c>
      <c r="S120" s="224">
        <f t="shared" si="31"/>
        <v>6.5496437332024208E-4</v>
      </c>
      <c r="T120" s="224">
        <f t="shared" si="32"/>
        <v>2.0675716724160389E-3</v>
      </c>
    </row>
    <row r="121" spans="1:20" x14ac:dyDescent="0.45">
      <c r="A121" s="2" t="s">
        <v>517</v>
      </c>
      <c r="B121" s="2">
        <v>10753</v>
      </c>
      <c r="C121" s="391">
        <v>60</v>
      </c>
      <c r="D121" s="112">
        <v>115</v>
      </c>
      <c r="E121" s="112" t="s">
        <v>517</v>
      </c>
      <c r="F121" s="340">
        <v>3.9396369941446481</v>
      </c>
      <c r="G121" s="340">
        <v>1.8926458950615899</v>
      </c>
      <c r="H121" s="340">
        <v>1.648391632445011</v>
      </c>
      <c r="I121" s="341">
        <v>1307292.843412</v>
      </c>
      <c r="J121" s="341">
        <v>880922.24593400001</v>
      </c>
      <c r="K121" s="340">
        <v>0.5375821745798991</v>
      </c>
      <c r="L121" s="340">
        <v>3.8385810696920111E-2</v>
      </c>
      <c r="M121" s="340">
        <v>0.13057994555851524</v>
      </c>
      <c r="N121" s="229">
        <v>1128985.437566</v>
      </c>
      <c r="O121" s="224">
        <f t="shared" si="27"/>
        <v>1.3702985981679655E-2</v>
      </c>
      <c r="P121" s="224">
        <f t="shared" si="28"/>
        <v>6.5830684925689067E-3</v>
      </c>
      <c r="Q121" s="224">
        <f t="shared" si="29"/>
        <v>5.7334945999551875E-3</v>
      </c>
      <c r="R121" s="224">
        <f t="shared" si="30"/>
        <v>1.8698375036120788E-3</v>
      </c>
      <c r="S121" s="224">
        <f t="shared" si="31"/>
        <v>1.3351489658998582E-4</v>
      </c>
      <c r="T121" s="224">
        <f t="shared" si="32"/>
        <v>4.5418782647646376E-4</v>
      </c>
    </row>
    <row r="122" spans="1:20" x14ac:dyDescent="0.45">
      <c r="A122" s="2" t="s">
        <v>573</v>
      </c>
      <c r="B122" s="2">
        <v>11649</v>
      </c>
      <c r="C122" s="391">
        <v>275</v>
      </c>
      <c r="D122" s="158">
        <v>116</v>
      </c>
      <c r="E122" s="158" t="s">
        <v>573</v>
      </c>
      <c r="F122" s="342">
        <v>3.8976206752253946</v>
      </c>
      <c r="G122" s="342">
        <v>3.726404675455107</v>
      </c>
      <c r="H122" s="342">
        <v>2.9421804188606604</v>
      </c>
      <c r="I122" s="343">
        <v>5274656.5562279997</v>
      </c>
      <c r="J122" s="343">
        <v>4815758.5895029996</v>
      </c>
      <c r="K122" s="342">
        <v>0.15575499139149551</v>
      </c>
      <c r="L122" s="342">
        <v>0.10082330279596516</v>
      </c>
      <c r="M122" s="342">
        <v>8.0959212798239213E-2</v>
      </c>
      <c r="N122" s="229">
        <v>4828618.4926669998</v>
      </c>
      <c r="O122" s="224">
        <f t="shared" si="27"/>
        <v>5.7981991784697318E-2</v>
      </c>
      <c r="P122" s="224">
        <f t="shared" si="28"/>
        <v>5.5434939231535391E-2</v>
      </c>
      <c r="Q122" s="224">
        <f t="shared" si="29"/>
        <v>4.3768620676667286E-2</v>
      </c>
      <c r="R122" s="224">
        <f t="shared" si="30"/>
        <v>2.3170506788131821E-3</v>
      </c>
      <c r="S122" s="224">
        <f t="shared" si="31"/>
        <v>1.4998729741917841E-3</v>
      </c>
      <c r="T122" s="224">
        <f t="shared" si="32"/>
        <v>1.2043697431104194E-3</v>
      </c>
    </row>
    <row r="123" spans="1:20" x14ac:dyDescent="0.45">
      <c r="A123" s="2" t="s">
        <v>534</v>
      </c>
      <c r="B123" s="2">
        <v>10896</v>
      </c>
      <c r="C123" s="391">
        <v>103</v>
      </c>
      <c r="D123" s="112">
        <v>117</v>
      </c>
      <c r="E123" s="112" t="s">
        <v>657</v>
      </c>
      <c r="F123" s="340">
        <v>3.4606313897967089</v>
      </c>
      <c r="G123" s="340">
        <v>1.5414514409132669</v>
      </c>
      <c r="H123" s="340">
        <v>0.75223765504101203</v>
      </c>
      <c r="I123" s="341">
        <v>4402604.08763</v>
      </c>
      <c r="J123" s="341">
        <v>3800910.4193899999</v>
      </c>
      <c r="K123" s="340">
        <v>0.29912650528621532</v>
      </c>
      <c r="L123" s="340">
        <v>3.0329120425874337E-2</v>
      </c>
      <c r="M123" s="340">
        <v>7.6299575784208845E-2</v>
      </c>
      <c r="N123" s="229">
        <v>3941673.8545659999</v>
      </c>
      <c r="O123" s="224">
        <f t="shared" si="27"/>
        <v>4.2024900686513225E-2</v>
      </c>
      <c r="P123" s="224">
        <f t="shared" si="28"/>
        <v>1.8718937795125339E-2</v>
      </c>
      <c r="Q123" s="224">
        <f t="shared" si="29"/>
        <v>9.1349552104742302E-3</v>
      </c>
      <c r="R123" s="224">
        <f t="shared" si="30"/>
        <v>3.6325052458405361E-3</v>
      </c>
      <c r="S123" s="224">
        <f t="shared" si="31"/>
        <v>3.6830801383950411E-4</v>
      </c>
      <c r="T123" s="224">
        <f t="shared" si="32"/>
        <v>9.2655984806946663E-4</v>
      </c>
    </row>
    <row r="124" spans="1:20" x14ac:dyDescent="0.45">
      <c r="A124" s="2" t="s">
        <v>509</v>
      </c>
      <c r="B124" s="2">
        <v>10591</v>
      </c>
      <c r="C124" s="391">
        <v>44</v>
      </c>
      <c r="D124" s="158">
        <v>118</v>
      </c>
      <c r="E124" s="158" t="s">
        <v>509</v>
      </c>
      <c r="F124" s="342">
        <v>3.3391332967206648</v>
      </c>
      <c r="G124" s="342">
        <v>2.7740734810443892</v>
      </c>
      <c r="H124" s="342">
        <v>2.0227144465822677</v>
      </c>
      <c r="I124" s="343">
        <v>2621036.457287</v>
      </c>
      <c r="J124" s="343">
        <v>2249958.1833950002</v>
      </c>
      <c r="K124" s="342">
        <v>0.14012720394570885</v>
      </c>
      <c r="L124" s="342">
        <v>0.19940072345168627</v>
      </c>
      <c r="M124" s="342">
        <v>0.10275134008326429</v>
      </c>
      <c r="N124" s="229">
        <v>2642678.959913</v>
      </c>
      <c r="O124" s="224">
        <f t="shared" si="27"/>
        <v>2.7186220163383869E-2</v>
      </c>
      <c r="P124" s="224">
        <f t="shared" si="28"/>
        <v>2.2585672898755928E-2</v>
      </c>
      <c r="Q124" s="224">
        <f t="shared" si="29"/>
        <v>1.6468333362566832E-2</v>
      </c>
      <c r="R124" s="224">
        <f t="shared" si="30"/>
        <v>1.140873597675403E-3</v>
      </c>
      <c r="S124" s="224">
        <f t="shared" si="31"/>
        <v>1.6234607866117343E-3</v>
      </c>
      <c r="T124" s="224">
        <f t="shared" si="32"/>
        <v>8.3657054252064399E-4</v>
      </c>
    </row>
    <row r="125" spans="1:20" x14ac:dyDescent="0.45">
      <c r="A125" s="2" t="s">
        <v>523</v>
      </c>
      <c r="B125" s="2">
        <v>10787</v>
      </c>
      <c r="C125" s="391">
        <v>54</v>
      </c>
      <c r="D125" s="112">
        <v>119</v>
      </c>
      <c r="E125" s="112" t="s">
        <v>523</v>
      </c>
      <c r="F125" s="340">
        <v>3.2795552170278581</v>
      </c>
      <c r="G125" s="340">
        <v>4.2134461358607425</v>
      </c>
      <c r="H125" s="340">
        <v>1.8111095491310465</v>
      </c>
      <c r="I125" s="341">
        <v>15196414.872098999</v>
      </c>
      <c r="J125" s="341">
        <v>12149717</v>
      </c>
      <c r="K125" s="340">
        <v>4.4233156954612773E-2</v>
      </c>
      <c r="L125" s="340">
        <v>1.6835295581148931E-2</v>
      </c>
      <c r="M125" s="340">
        <v>0.10842674581478336</v>
      </c>
      <c r="N125" s="229">
        <v>12179199</v>
      </c>
      <c r="O125" s="224">
        <f t="shared" si="27"/>
        <v>0.12305643816468319</v>
      </c>
      <c r="P125" s="224">
        <f t="shared" si="28"/>
        <v>0.15809816867412313</v>
      </c>
      <c r="Q125" s="224">
        <f t="shared" si="29"/>
        <v>6.7956986692875282E-2</v>
      </c>
      <c r="R125" s="224">
        <f t="shared" si="30"/>
        <v>1.6597295619090032E-3</v>
      </c>
      <c r="S125" s="224">
        <f t="shared" si="31"/>
        <v>6.3169892639993927E-4</v>
      </c>
      <c r="T125" s="224">
        <f t="shared" si="32"/>
        <v>4.0684203371476185E-3</v>
      </c>
    </row>
    <row r="126" spans="1:20" x14ac:dyDescent="0.45">
      <c r="A126" s="2" t="s">
        <v>570</v>
      </c>
      <c r="B126" s="2">
        <v>11454</v>
      </c>
      <c r="C126" s="391">
        <v>244</v>
      </c>
      <c r="D126" s="158">
        <v>120</v>
      </c>
      <c r="E126" s="158" t="s">
        <v>658</v>
      </c>
      <c r="F126" s="342">
        <v>3.1895620045210098</v>
      </c>
      <c r="G126" s="342">
        <v>0.94464680993811845</v>
      </c>
      <c r="H126" s="342">
        <v>1.0446250555779537</v>
      </c>
      <c r="I126" s="343">
        <v>2836162.4545860002</v>
      </c>
      <c r="J126" s="343">
        <v>2385973.5114950002</v>
      </c>
      <c r="K126" s="342">
        <v>0.20903105273416689</v>
      </c>
      <c r="L126" s="342">
        <v>3.0823007507796641E-2</v>
      </c>
      <c r="M126" s="342">
        <v>8.6721452048808087E-2</v>
      </c>
      <c r="N126" s="229">
        <v>2546043.3111569998</v>
      </c>
      <c r="O126" s="224">
        <f t="shared" si="27"/>
        <v>2.5018859186786622E-2</v>
      </c>
      <c r="P126" s="224">
        <f t="shared" si="28"/>
        <v>7.4097902738963026E-3</v>
      </c>
      <c r="Q126" s="224">
        <f t="shared" si="29"/>
        <v>8.1940175897031436E-3</v>
      </c>
      <c r="R126" s="224">
        <f t="shared" si="30"/>
        <v>1.639635306229847E-3</v>
      </c>
      <c r="S126" s="224">
        <f t="shared" si="31"/>
        <v>2.4177504104255185E-4</v>
      </c>
      <c r="T126" s="224">
        <f t="shared" si="32"/>
        <v>6.8024129777299208E-4</v>
      </c>
    </row>
    <row r="127" spans="1:20" x14ac:dyDescent="0.45">
      <c r="A127" s="2" t="s">
        <v>569</v>
      </c>
      <c r="B127" s="2">
        <v>11470</v>
      </c>
      <c r="C127" s="391">
        <v>240</v>
      </c>
      <c r="D127" s="112">
        <v>121</v>
      </c>
      <c r="E127" s="112" t="s">
        <v>569</v>
      </c>
      <c r="F127" s="340">
        <v>3.0443831005000814</v>
      </c>
      <c r="G127" s="340">
        <v>1.3990490976983943</v>
      </c>
      <c r="H127" s="340">
        <v>1.339965898878299</v>
      </c>
      <c r="I127" s="341">
        <v>1225305.1547369999</v>
      </c>
      <c r="J127" s="341">
        <v>978280.21799499996</v>
      </c>
      <c r="K127" s="340">
        <v>0.10791038012052509</v>
      </c>
      <c r="L127" s="340">
        <v>1.4836964207981985E-2</v>
      </c>
      <c r="M127" s="340">
        <v>0.21997939208487083</v>
      </c>
      <c r="N127" s="229">
        <v>917031.25442699995</v>
      </c>
      <c r="O127" s="224">
        <f t="shared" si="27"/>
        <v>8.6011021688396447E-3</v>
      </c>
      <c r="P127" s="224">
        <f t="shared" si="28"/>
        <v>3.9526445362773706E-3</v>
      </c>
      <c r="Q127" s="224">
        <f t="shared" si="29"/>
        <v>3.7857205281162328E-3</v>
      </c>
      <c r="R127" s="224">
        <f t="shared" si="30"/>
        <v>3.048723415730753E-4</v>
      </c>
      <c r="S127" s="224">
        <f t="shared" si="31"/>
        <v>4.1917932407162444E-5</v>
      </c>
      <c r="T127" s="224">
        <f t="shared" si="32"/>
        <v>6.2149380150297497E-4</v>
      </c>
    </row>
    <row r="128" spans="1:20" x14ac:dyDescent="0.45">
      <c r="A128" s="2" t="s">
        <v>519</v>
      </c>
      <c r="B128" s="2">
        <v>10764</v>
      </c>
      <c r="C128" s="391">
        <v>33</v>
      </c>
      <c r="D128" s="158">
        <v>122</v>
      </c>
      <c r="E128" s="158" t="s">
        <v>519</v>
      </c>
      <c r="F128" s="342">
        <v>2.9897460208435835</v>
      </c>
      <c r="G128" s="342">
        <v>0.49987276166004713</v>
      </c>
      <c r="H128" s="342">
        <v>0.491513011077788</v>
      </c>
      <c r="I128" s="343">
        <v>1659325.630816</v>
      </c>
      <c r="J128" s="343">
        <v>1435499.432977</v>
      </c>
      <c r="K128" s="342">
        <v>5.7247813843842258E-3</v>
      </c>
      <c r="L128" s="342">
        <v>0</v>
      </c>
      <c r="M128" s="342">
        <v>7.5274895916345565E-3</v>
      </c>
      <c r="N128" s="229">
        <v>1479447.224745</v>
      </c>
      <c r="O128" s="224">
        <f t="shared" si="27"/>
        <v>1.3627131299138232E-2</v>
      </c>
      <c r="P128" s="224">
        <f t="shared" si="28"/>
        <v>2.2783981343279035E-3</v>
      </c>
      <c r="Q128" s="224">
        <f t="shared" si="29"/>
        <v>2.2402947576469806E-3</v>
      </c>
      <c r="R128" s="224">
        <f t="shared" si="30"/>
        <v>2.6093302588242696E-5</v>
      </c>
      <c r="S128" s="224">
        <f t="shared" si="31"/>
        <v>0</v>
      </c>
      <c r="T128" s="224">
        <f t="shared" si="32"/>
        <v>3.4309967570140694E-5</v>
      </c>
    </row>
    <row r="129" spans="1:20" x14ac:dyDescent="0.45">
      <c r="A129" s="2" t="s">
        <v>553</v>
      </c>
      <c r="B129" s="2">
        <v>11268</v>
      </c>
      <c r="C129" s="391">
        <v>167</v>
      </c>
      <c r="D129" s="112">
        <v>123</v>
      </c>
      <c r="E129" s="112" t="s">
        <v>553</v>
      </c>
      <c r="F129" s="340">
        <v>2.7746289131610724</v>
      </c>
      <c r="G129" s="340">
        <v>0.79330325850160399</v>
      </c>
      <c r="H129" s="340">
        <v>0.50888460813212599</v>
      </c>
      <c r="I129" s="341">
        <v>2591011.2934929999</v>
      </c>
      <c r="J129" s="341">
        <v>2420155.4334570002</v>
      </c>
      <c r="K129" s="340">
        <v>0.27153175996035184</v>
      </c>
      <c r="L129" s="340">
        <v>3.194603551733919E-2</v>
      </c>
      <c r="M129" s="340">
        <v>5.3156258842155794E-2</v>
      </c>
      <c r="N129" s="229">
        <v>2564669.130382</v>
      </c>
      <c r="O129" s="224">
        <f t="shared" si="27"/>
        <v>2.1923350054627398E-2</v>
      </c>
      <c r="P129" s="224">
        <f t="shared" si="28"/>
        <v>6.2681769634531309E-3</v>
      </c>
      <c r="Q129" s="224">
        <f t="shared" si="29"/>
        <v>4.0208819812167914E-3</v>
      </c>
      <c r="R129" s="224">
        <f t="shared" si="30"/>
        <v>2.145470984001916E-3</v>
      </c>
      <c r="S129" s="224">
        <f t="shared" si="31"/>
        <v>2.5241722097758931E-4</v>
      </c>
      <c r="T129" s="224">
        <f t="shared" si="32"/>
        <v>4.2000689341310587E-4</v>
      </c>
    </row>
    <row r="130" spans="1:20" x14ac:dyDescent="0.45">
      <c r="A130" s="2" t="s">
        <v>538</v>
      </c>
      <c r="B130" s="2">
        <v>11099</v>
      </c>
      <c r="C130" s="391">
        <v>124</v>
      </c>
      <c r="D130" s="158">
        <v>124</v>
      </c>
      <c r="E130" s="158" t="s">
        <v>538</v>
      </c>
      <c r="F130" s="342">
        <v>2.7305682497346502</v>
      </c>
      <c r="G130" s="342">
        <v>3.3303502596453343</v>
      </c>
      <c r="H130" s="342">
        <v>2.7965469116613124</v>
      </c>
      <c r="I130" s="343">
        <v>19948283.613531001</v>
      </c>
      <c r="J130" s="343">
        <v>15658102.639769999</v>
      </c>
      <c r="K130" s="342">
        <v>0.13253246019006173</v>
      </c>
      <c r="L130" s="342">
        <v>2.975608856768865E-2</v>
      </c>
      <c r="M130" s="342">
        <v>0.15112146215015665</v>
      </c>
      <c r="N130" s="229">
        <v>15436442.431391001</v>
      </c>
      <c r="O130" s="224">
        <f t="shared" si="27"/>
        <v>0.12985866087866668</v>
      </c>
      <c r="P130" s="224">
        <f t="shared" si="28"/>
        <v>0.15838271942717044</v>
      </c>
      <c r="Q130" s="224">
        <f t="shared" si="29"/>
        <v>0.13299643291025579</v>
      </c>
      <c r="R130" s="224">
        <f t="shared" si="30"/>
        <v>6.3028960381814629E-3</v>
      </c>
      <c r="S130" s="224">
        <f t="shared" si="31"/>
        <v>1.4151214915659233E-3</v>
      </c>
      <c r="T130" s="224">
        <f t="shared" si="32"/>
        <v>7.1869401934020541E-3</v>
      </c>
    </row>
    <row r="131" spans="1:20" x14ac:dyDescent="0.45">
      <c r="A131" s="2" t="s">
        <v>561</v>
      </c>
      <c r="B131" s="2">
        <v>11312</v>
      </c>
      <c r="C131" s="391">
        <v>184</v>
      </c>
      <c r="D131" s="112">
        <v>125</v>
      </c>
      <c r="E131" s="112" t="s">
        <v>561</v>
      </c>
      <c r="F131" s="340">
        <v>2.695085324396671</v>
      </c>
      <c r="G131" s="340">
        <v>1.5091499516919427</v>
      </c>
      <c r="H131" s="340">
        <v>0.70051009589683411</v>
      </c>
      <c r="I131" s="341">
        <v>4970366.5437970003</v>
      </c>
      <c r="J131" s="341">
        <v>4184842.8514450002</v>
      </c>
      <c r="K131" s="340">
        <v>0.1437981128933471</v>
      </c>
      <c r="L131" s="340">
        <v>0</v>
      </c>
      <c r="M131" s="340">
        <v>0</v>
      </c>
      <c r="N131" s="229">
        <v>4254080.1666750005</v>
      </c>
      <c r="O131" s="224">
        <f t="shared" si="27"/>
        <v>3.5322290286156327E-2</v>
      </c>
      <c r="P131" s="224">
        <f t="shared" si="28"/>
        <v>1.9779200382435001E-2</v>
      </c>
      <c r="Q131" s="224">
        <f t="shared" si="29"/>
        <v>9.1810158037168455E-3</v>
      </c>
      <c r="R131" s="224">
        <f t="shared" si="30"/>
        <v>1.8846448534453526E-3</v>
      </c>
      <c r="S131" s="224">
        <f t="shared" si="31"/>
        <v>0</v>
      </c>
      <c r="T131" s="224">
        <f t="shared" si="32"/>
        <v>0</v>
      </c>
    </row>
    <row r="132" spans="1:20" x14ac:dyDescent="0.45">
      <c r="A132" s="2" t="s">
        <v>532</v>
      </c>
      <c r="B132" s="2">
        <v>10872</v>
      </c>
      <c r="C132" s="391">
        <v>15</v>
      </c>
      <c r="D132" s="158">
        <v>126</v>
      </c>
      <c r="E132" s="158" t="s">
        <v>532</v>
      </c>
      <c r="F132" s="342">
        <v>2.6668878159269358</v>
      </c>
      <c r="G132" s="342">
        <v>2.877126973945229</v>
      </c>
      <c r="H132" s="342">
        <v>1.9942255137060425</v>
      </c>
      <c r="I132" s="343">
        <v>4630186.087332</v>
      </c>
      <c r="J132" s="343">
        <v>3942818.9127219999</v>
      </c>
      <c r="K132" s="342">
        <v>3.2009572779192128E-2</v>
      </c>
      <c r="L132" s="342">
        <v>4.645275290263106E-2</v>
      </c>
      <c r="M132" s="342">
        <v>0.10375377192261671</v>
      </c>
      <c r="N132" s="229">
        <v>3873744.275434</v>
      </c>
      <c r="O132" s="224">
        <f t="shared" si="27"/>
        <v>3.1827780997319768E-2</v>
      </c>
      <c r="P132" s="224">
        <f t="shared" si="28"/>
        <v>3.4336865120958238E-2</v>
      </c>
      <c r="Q132" s="224">
        <f t="shared" si="29"/>
        <v>2.379994108880145E-2</v>
      </c>
      <c r="R132" s="224">
        <f t="shared" si="30"/>
        <v>3.8201594613374886E-4</v>
      </c>
      <c r="S132" s="224">
        <f t="shared" si="31"/>
        <v>5.5438704143378841E-4</v>
      </c>
      <c r="T132" s="224">
        <f t="shared" si="32"/>
        <v>1.2382419352915822E-3</v>
      </c>
    </row>
    <row r="133" spans="1:20" x14ac:dyDescent="0.45">
      <c r="A133" s="2" t="s">
        <v>531</v>
      </c>
      <c r="B133" s="2">
        <v>10864</v>
      </c>
      <c r="C133" s="391">
        <v>64</v>
      </c>
      <c r="D133" s="112">
        <v>127</v>
      </c>
      <c r="E133" s="112" t="s">
        <v>531</v>
      </c>
      <c r="F133" s="340">
        <v>2.5799376173801001</v>
      </c>
      <c r="G133" s="340">
        <v>3.1001180726052815</v>
      </c>
      <c r="H133" s="340">
        <v>1.5020034859531084</v>
      </c>
      <c r="I133" s="341">
        <v>1103451.8641570001</v>
      </c>
      <c r="J133" s="341">
        <v>1062364.680099</v>
      </c>
      <c r="K133" s="340">
        <v>0.18177626878855357</v>
      </c>
      <c r="L133" s="340">
        <v>1.4269188178452481E-2</v>
      </c>
      <c r="M133" s="340">
        <v>9.6110671009422097E-2</v>
      </c>
      <c r="N133" s="229">
        <v>1265535.230457</v>
      </c>
      <c r="O133" s="224">
        <f t="shared" si="27"/>
        <v>1.0058983852778706E-2</v>
      </c>
      <c r="P133" s="224">
        <f t="shared" si="28"/>
        <v>1.2087128550693811E-2</v>
      </c>
      <c r="Q133" s="224">
        <f t="shared" si="29"/>
        <v>5.8561992779353721E-3</v>
      </c>
      <c r="R133" s="224">
        <f t="shared" si="30"/>
        <v>7.0873207950633685E-4</v>
      </c>
      <c r="S133" s="224">
        <f t="shared" si="31"/>
        <v>5.5634497715131238E-5</v>
      </c>
      <c r="T133" s="224">
        <f t="shared" si="32"/>
        <v>3.7472831949528072E-4</v>
      </c>
    </row>
    <row r="134" spans="1:20" x14ac:dyDescent="0.45">
      <c r="A134" s="2" t="s">
        <v>533</v>
      </c>
      <c r="B134" s="2">
        <v>10869</v>
      </c>
      <c r="C134" s="391">
        <v>12</v>
      </c>
      <c r="D134" s="158">
        <v>128</v>
      </c>
      <c r="E134" s="158" t="s">
        <v>533</v>
      </c>
      <c r="F134" s="342">
        <v>2.5691066838867158</v>
      </c>
      <c r="G134" s="342">
        <v>2.3049349215474266</v>
      </c>
      <c r="H134" s="342">
        <v>2.1519536443238425</v>
      </c>
      <c r="I134" s="343">
        <v>1569660.8496620001</v>
      </c>
      <c r="J134" s="343">
        <v>1294989.8959230001</v>
      </c>
      <c r="K134" s="342">
        <v>0.24515131186479075</v>
      </c>
      <c r="L134" s="342">
        <v>4.719589202108411E-2</v>
      </c>
      <c r="M134" s="342">
        <v>0.19736687079390816</v>
      </c>
      <c r="N134" s="229">
        <v>1321404.432061</v>
      </c>
      <c r="O134" s="224">
        <f t="shared" si="27"/>
        <v>1.0458961504231602E-2</v>
      </c>
      <c r="P134" s="224">
        <f t="shared" si="28"/>
        <v>9.3835050780190273E-3</v>
      </c>
      <c r="Q134" s="224">
        <f t="shared" si="29"/>
        <v>8.7607106649318194E-3</v>
      </c>
      <c r="R134" s="224">
        <f t="shared" si="30"/>
        <v>9.980232232422088E-4</v>
      </c>
      <c r="S134" s="224">
        <f t="shared" si="31"/>
        <v>1.9213683141394846E-4</v>
      </c>
      <c r="T134" s="224">
        <f t="shared" si="32"/>
        <v>8.0349037927891689E-4</v>
      </c>
    </row>
    <row r="135" spans="1:20" x14ac:dyDescent="0.45">
      <c r="A135" s="2" t="s">
        <v>546</v>
      </c>
      <c r="B135" s="2">
        <v>11197</v>
      </c>
      <c r="C135" s="391">
        <v>147</v>
      </c>
      <c r="D135" s="112">
        <v>129</v>
      </c>
      <c r="E135" s="112" t="s">
        <v>546</v>
      </c>
      <c r="F135" s="340">
        <v>2.5685293274505412</v>
      </c>
      <c r="G135" s="340">
        <v>2.7964964745344805</v>
      </c>
      <c r="H135" s="340">
        <v>2.0347445643055604</v>
      </c>
      <c r="I135" s="341">
        <v>5113297.0029100003</v>
      </c>
      <c r="J135" s="341">
        <v>3996158.1384800002</v>
      </c>
      <c r="K135" s="340">
        <v>7.2338217180684589E-2</v>
      </c>
      <c r="L135" s="340">
        <v>0</v>
      </c>
      <c r="M135" s="340">
        <v>0.12262173395891253</v>
      </c>
      <c r="N135" s="229">
        <v>4416358.748621</v>
      </c>
      <c r="O135" s="224">
        <f t="shared" si="27"/>
        <v>3.4947775717778788E-2</v>
      </c>
      <c r="P135" s="224">
        <f t="shared" si="28"/>
        <v>3.8049529177303885E-2</v>
      </c>
      <c r="Q135" s="224">
        <f t="shared" si="29"/>
        <v>2.7685024234043714E-2</v>
      </c>
      <c r="R135" s="224">
        <f t="shared" si="30"/>
        <v>9.8424408194857055E-4</v>
      </c>
      <c r="S135" s="224">
        <f t="shared" si="31"/>
        <v>0</v>
      </c>
      <c r="T135" s="224">
        <f t="shared" si="32"/>
        <v>1.6684087702338027E-3</v>
      </c>
    </row>
    <row r="136" spans="1:20" x14ac:dyDescent="0.45">
      <c r="A136" s="2" t="s">
        <v>568</v>
      </c>
      <c r="B136" s="2">
        <v>11461</v>
      </c>
      <c r="C136" s="391">
        <v>237</v>
      </c>
      <c r="D136" s="158">
        <v>130</v>
      </c>
      <c r="E136" s="158" t="s">
        <v>568</v>
      </c>
      <c r="F136" s="342">
        <v>2.5047087386017366</v>
      </c>
      <c r="G136" s="342">
        <v>2.4315996274341689</v>
      </c>
      <c r="H136" s="342">
        <v>1.5653821421301637</v>
      </c>
      <c r="I136" s="343">
        <v>4984473.3711040001</v>
      </c>
      <c r="J136" s="343">
        <v>4234277.1985339997</v>
      </c>
      <c r="K136" s="342">
        <v>9.3399090692621936E-2</v>
      </c>
      <c r="L136" s="342">
        <v>3.9765652868777299E-2</v>
      </c>
      <c r="M136" s="342">
        <v>0.11274640407749498</v>
      </c>
      <c r="N136" s="229">
        <v>4257340.768193</v>
      </c>
      <c r="O136" s="224">
        <f t="shared" si="27"/>
        <v>3.2852340158755787E-2</v>
      </c>
      <c r="P136" s="224">
        <f t="shared" si="28"/>
        <v>3.189342411723551E-2</v>
      </c>
      <c r="Q136" s="224">
        <f t="shared" si="29"/>
        <v>2.0531914876621926E-2</v>
      </c>
      <c r="R136" s="224">
        <f t="shared" si="30"/>
        <v>1.2250441141772961E-3</v>
      </c>
      <c r="S136" s="224">
        <f t="shared" si="31"/>
        <v>5.215755167642265E-4</v>
      </c>
      <c r="T136" s="224">
        <f t="shared" si="32"/>
        <v>1.4788079593231101E-3</v>
      </c>
    </row>
    <row r="137" spans="1:20" x14ac:dyDescent="0.45">
      <c r="A137" s="2" t="s">
        <v>563</v>
      </c>
      <c r="B137" s="2">
        <v>11334</v>
      </c>
      <c r="C137" s="391">
        <v>194</v>
      </c>
      <c r="D137" s="112">
        <v>131</v>
      </c>
      <c r="E137" s="112" t="s">
        <v>563</v>
      </c>
      <c r="F137" s="340">
        <v>2.4916174080042297</v>
      </c>
      <c r="G137" s="340">
        <v>2.0043287804705456</v>
      </c>
      <c r="H137" s="340">
        <v>0.47924675681670659</v>
      </c>
      <c r="I137" s="341">
        <v>1917103.1317179999</v>
      </c>
      <c r="J137" s="341">
        <v>1901189.8055070001</v>
      </c>
      <c r="K137" s="340">
        <v>2.4559211203093272E-2</v>
      </c>
      <c r="L137" s="340">
        <v>6.1911043453595549E-2</v>
      </c>
      <c r="M137" s="340">
        <v>9.0488164678654615E-2</v>
      </c>
      <c r="N137" s="229">
        <v>1773405.7485529999</v>
      </c>
      <c r="O137" s="224">
        <f t="shared" si="27"/>
        <v>1.3613197169600967E-2</v>
      </c>
      <c r="P137" s="224">
        <f t="shared" si="28"/>
        <v>1.0950847747972177E-2</v>
      </c>
      <c r="Q137" s="224">
        <f t="shared" si="29"/>
        <v>2.6184118687240117E-3</v>
      </c>
      <c r="R137" s="224">
        <f t="shared" si="30"/>
        <v>1.3418166985170387E-4</v>
      </c>
      <c r="S137" s="224">
        <f t="shared" si="31"/>
        <v>3.3825708505729732E-4</v>
      </c>
      <c r="T137" s="224">
        <f t="shared" si="32"/>
        <v>4.9439100213725755E-4</v>
      </c>
    </row>
    <row r="138" spans="1:20" x14ac:dyDescent="0.45">
      <c r="A138" s="2" t="s">
        <v>557</v>
      </c>
      <c r="B138" s="2">
        <v>11285</v>
      </c>
      <c r="C138" s="391">
        <v>174</v>
      </c>
      <c r="D138" s="158">
        <v>132</v>
      </c>
      <c r="E138" s="158" t="s">
        <v>557</v>
      </c>
      <c r="F138" s="342">
        <v>2.4076148721955848</v>
      </c>
      <c r="G138" s="342">
        <v>3.1953672393903774</v>
      </c>
      <c r="H138" s="342">
        <v>1.8748930635312555</v>
      </c>
      <c r="I138" s="343">
        <v>22704285.287514001</v>
      </c>
      <c r="J138" s="343">
        <v>19747327.568174999</v>
      </c>
      <c r="K138" s="342">
        <v>3.6217824671131597E-2</v>
      </c>
      <c r="L138" s="342">
        <v>3.3313016543168157E-2</v>
      </c>
      <c r="M138" s="342">
        <v>0.10008465812714128</v>
      </c>
      <c r="N138" s="229">
        <v>19684335.840588</v>
      </c>
      <c r="O138" s="224">
        <f t="shared" si="27"/>
        <v>0.14600860438467855</v>
      </c>
      <c r="P138" s="224">
        <f t="shared" si="28"/>
        <v>0.19378145421341761</v>
      </c>
      <c r="Q138" s="224">
        <f t="shared" si="29"/>
        <v>0.1137019557148153</v>
      </c>
      <c r="R138" s="224">
        <f t="shared" si="30"/>
        <v>2.1964119324692885E-3</v>
      </c>
      <c r="S138" s="224">
        <f t="shared" si="31"/>
        <v>2.0202512908038561E-3</v>
      </c>
      <c r="T138" s="224">
        <f t="shared" si="32"/>
        <v>6.0695842272046139E-3</v>
      </c>
    </row>
    <row r="139" spans="1:20" x14ac:dyDescent="0.45">
      <c r="A139" s="2" t="s">
        <v>550</v>
      </c>
      <c r="B139" s="2">
        <v>11235</v>
      </c>
      <c r="C139" s="391">
        <v>155</v>
      </c>
      <c r="D139" s="112">
        <v>133</v>
      </c>
      <c r="E139" s="112" t="s">
        <v>550</v>
      </c>
      <c r="F139" s="340">
        <v>2.3976096895648631</v>
      </c>
      <c r="G139" s="340">
        <v>2.3943552022464365</v>
      </c>
      <c r="H139" s="340">
        <v>1.9422802323418633</v>
      </c>
      <c r="I139" s="341">
        <v>9004206.5795329995</v>
      </c>
      <c r="J139" s="341">
        <v>7434902.5176860001</v>
      </c>
      <c r="K139" s="340">
        <v>6.1701618049422376E-2</v>
      </c>
      <c r="L139" s="340">
        <v>2.8331302583963738E-2</v>
      </c>
      <c r="M139" s="340">
        <v>0.22635260765032078</v>
      </c>
      <c r="N139" s="229">
        <v>7456582.1517930003</v>
      </c>
      <c r="O139" s="224">
        <f t="shared" si="27"/>
        <v>5.5079369279146646E-2</v>
      </c>
      <c r="P139" s="224">
        <f t="shared" si="28"/>
        <v>5.5004605188224719E-2</v>
      </c>
      <c r="Q139" s="224">
        <f t="shared" si="29"/>
        <v>4.4619260018155721E-2</v>
      </c>
      <c r="R139" s="224">
        <f t="shared" si="30"/>
        <v>1.4174476439831952E-3</v>
      </c>
      <c r="S139" s="224">
        <f t="shared" si="31"/>
        <v>6.5084416532558583E-4</v>
      </c>
      <c r="T139" s="224">
        <f t="shared" si="32"/>
        <v>5.1999117781061713E-3</v>
      </c>
    </row>
    <row r="140" spans="1:20" x14ac:dyDescent="0.45">
      <c r="A140" s="2" t="s">
        <v>542</v>
      </c>
      <c r="B140" s="2">
        <v>11173</v>
      </c>
      <c r="C140" s="391">
        <v>140</v>
      </c>
      <c r="D140" s="158">
        <v>134</v>
      </c>
      <c r="E140" s="158" t="s">
        <v>542</v>
      </c>
      <c r="F140" s="342">
        <v>2.389996006929914</v>
      </c>
      <c r="G140" s="342">
        <v>0.21151185723495813</v>
      </c>
      <c r="H140" s="342">
        <v>0.3587908003412012</v>
      </c>
      <c r="I140" s="343">
        <v>1156080.0300799999</v>
      </c>
      <c r="J140" s="343">
        <v>932622.89876999997</v>
      </c>
      <c r="K140" s="342">
        <v>0.2266060147576755</v>
      </c>
      <c r="L140" s="342">
        <v>1.076608695212303E-3</v>
      </c>
      <c r="M140" s="342">
        <v>0.11898755183799692</v>
      </c>
      <c r="N140" s="229">
        <v>940236.92523499997</v>
      </c>
      <c r="O140" s="224">
        <f>$N140/$N$111*F140</f>
        <v>6.3734270280889183E-2</v>
      </c>
      <c r="P140" s="224">
        <f>$N140/$N$111*G140</f>
        <v>5.6404085352185201E-3</v>
      </c>
      <c r="Q140" s="224">
        <f>$N140/$N$111*H140</f>
        <v>9.5679113173988001E-3</v>
      </c>
      <c r="R140" s="224">
        <f>$N140/$N$111*K140</f>
        <v>6.0429259923296509E-3</v>
      </c>
      <c r="S140" s="224">
        <f>$N140/$N$111*L140</f>
        <v>2.8710035233723526E-5</v>
      </c>
      <c r="T140" s="224">
        <f>$N140/$N$111*M140</f>
        <v>3.1730533301793065E-3</v>
      </c>
    </row>
    <row r="141" spans="1:20" x14ac:dyDescent="0.45">
      <c r="A141" s="2" t="s">
        <v>552</v>
      </c>
      <c r="B141" s="2">
        <v>11223</v>
      </c>
      <c r="C141" s="391">
        <v>160</v>
      </c>
      <c r="D141" s="112">
        <v>135</v>
      </c>
      <c r="E141" s="112" t="s">
        <v>552</v>
      </c>
      <c r="F141" s="340">
        <v>2.3260143745442843</v>
      </c>
      <c r="G141" s="340">
        <v>2.9505684428120067</v>
      </c>
      <c r="H141" s="340">
        <v>2.7476085822494314</v>
      </c>
      <c r="I141" s="341">
        <v>5591273.9660120001</v>
      </c>
      <c r="J141" s="341">
        <v>4553901.1721430002</v>
      </c>
      <c r="K141" s="340">
        <v>0.11423645893905304</v>
      </c>
      <c r="L141" s="340">
        <v>0.16996321944625598</v>
      </c>
      <c r="M141" s="340">
        <v>0.16585316063993003</v>
      </c>
      <c r="N141" s="229">
        <v>5004321.2362230001</v>
      </c>
      <c r="O141" s="224">
        <f t="shared" ref="O141:O182" si="33">$N141/$N$183*F141</f>
        <v>3.5861482628897684E-2</v>
      </c>
      <c r="P141" s="224">
        <f t="shared" ref="P141:P182" si="34">$N141/$N$183*G141</f>
        <v>4.5490586866217132E-2</v>
      </c>
      <c r="Q141" s="224">
        <f t="shared" ref="Q141:Q182" si="35">$N141/$N$183*H141</f>
        <v>4.2361439603163652E-2</v>
      </c>
      <c r="R141" s="224">
        <f t="shared" ref="R141:R182" si="36">$N141/$N$183*K141</f>
        <v>1.7612482677078309E-3</v>
      </c>
      <c r="S141" s="224">
        <f t="shared" ref="S141:S182" si="37">$N141/$N$183*L141</f>
        <v>2.6204193355071591E-3</v>
      </c>
      <c r="T141" s="224">
        <f t="shared" ref="T141:T182" si="38">$N141/$N$183*M141</f>
        <v>2.5570522281926642E-3</v>
      </c>
    </row>
    <row r="142" spans="1:20" x14ac:dyDescent="0.45">
      <c r="B142" s="2">
        <v>11712</v>
      </c>
      <c r="C142" s="391">
        <v>290</v>
      </c>
      <c r="D142" s="158">
        <v>136</v>
      </c>
      <c r="E142" s="158" t="s">
        <v>619</v>
      </c>
      <c r="F142" s="342">
        <v>2.227935386217347</v>
      </c>
      <c r="G142" s="342">
        <v>0</v>
      </c>
      <c r="H142" s="342">
        <v>0</v>
      </c>
      <c r="I142" s="343">
        <v>5361167</v>
      </c>
      <c r="J142" s="343">
        <v>4175129.9595619999</v>
      </c>
      <c r="K142" s="342">
        <v>0.60327628399299726</v>
      </c>
      <c r="L142" s="342">
        <v>0</v>
      </c>
      <c r="M142" s="342">
        <v>0</v>
      </c>
      <c r="N142" s="229">
        <v>4071229.0698520001</v>
      </c>
      <c r="O142" s="224">
        <f t="shared" si="33"/>
        <v>2.7944657858808335E-2</v>
      </c>
      <c r="P142" s="224">
        <f t="shared" si="34"/>
        <v>0</v>
      </c>
      <c r="Q142" s="224">
        <f t="shared" si="35"/>
        <v>0</v>
      </c>
      <c r="R142" s="224">
        <f t="shared" si="36"/>
        <v>7.566803532458E-3</v>
      </c>
      <c r="S142" s="224">
        <f t="shared" si="37"/>
        <v>0</v>
      </c>
      <c r="T142" s="224">
        <f t="shared" si="38"/>
        <v>0</v>
      </c>
    </row>
    <row r="143" spans="1:20" x14ac:dyDescent="0.45">
      <c r="B143" s="2">
        <v>11729</v>
      </c>
      <c r="C143" s="391">
        <v>287</v>
      </c>
      <c r="D143" s="112">
        <v>137</v>
      </c>
      <c r="E143" s="112" t="s">
        <v>626</v>
      </c>
      <c r="F143" s="340">
        <v>2.0268119375031128</v>
      </c>
      <c r="G143" s="340">
        <v>1.2389711724317851</v>
      </c>
      <c r="H143" s="340">
        <v>0</v>
      </c>
      <c r="I143" s="341">
        <v>979035</v>
      </c>
      <c r="J143" s="341">
        <v>1029809.38145</v>
      </c>
      <c r="K143" s="340">
        <v>0.90440420205870842</v>
      </c>
      <c r="L143" s="340">
        <v>0.35156007378164961</v>
      </c>
      <c r="M143" s="340">
        <v>0</v>
      </c>
      <c r="N143" s="229">
        <v>1047622.577892</v>
      </c>
      <c r="O143" s="224">
        <f t="shared" si="33"/>
        <v>6.5416750835600619E-3</v>
      </c>
      <c r="P143" s="224">
        <f t="shared" si="34"/>
        <v>3.9988647678535581E-3</v>
      </c>
      <c r="Q143" s="224">
        <f t="shared" si="35"/>
        <v>0</v>
      </c>
      <c r="R143" s="224">
        <f t="shared" si="36"/>
        <v>2.919026834508856E-3</v>
      </c>
      <c r="S143" s="224">
        <f t="shared" si="37"/>
        <v>1.1346843446487359E-3</v>
      </c>
      <c r="T143" s="224">
        <f t="shared" si="38"/>
        <v>0</v>
      </c>
    </row>
    <row r="144" spans="1:20" x14ac:dyDescent="0.45">
      <c r="A144" s="2" t="s">
        <v>513</v>
      </c>
      <c r="B144" s="2">
        <v>10630</v>
      </c>
      <c r="C144" s="391">
        <v>19</v>
      </c>
      <c r="D144" s="158">
        <v>138</v>
      </c>
      <c r="E144" s="158" t="s">
        <v>513</v>
      </c>
      <c r="F144" s="342">
        <v>2.024694154156911</v>
      </c>
      <c r="G144" s="342">
        <v>1.4934201393786166</v>
      </c>
      <c r="H144" s="342">
        <v>1.433982771198739</v>
      </c>
      <c r="I144" s="343">
        <v>571452.67168200004</v>
      </c>
      <c r="J144" s="343">
        <v>637917.70484300004</v>
      </c>
      <c r="K144" s="342">
        <v>0.24395732030957212</v>
      </c>
      <c r="L144" s="342">
        <v>1.334288325247414E-3</v>
      </c>
      <c r="M144" s="342">
        <v>2.9861403357115776E-2</v>
      </c>
      <c r="N144" s="229">
        <v>613451.76883199997</v>
      </c>
      <c r="O144" s="224">
        <f t="shared" si="33"/>
        <v>3.8265775423598851E-3</v>
      </c>
      <c r="P144" s="224">
        <f t="shared" si="34"/>
        <v>2.8224944270823947E-3</v>
      </c>
      <c r="Q144" s="224">
        <f t="shared" si="35"/>
        <v>2.7101605727137563E-3</v>
      </c>
      <c r="R144" s="224">
        <f t="shared" si="36"/>
        <v>4.6106795995547639E-4</v>
      </c>
      <c r="S144" s="224">
        <f t="shared" si="37"/>
        <v>2.5217427184950756E-6</v>
      </c>
      <c r="T144" s="224">
        <f t="shared" si="38"/>
        <v>5.6436659944459831E-5</v>
      </c>
    </row>
    <row r="145" spans="1:20" x14ac:dyDescent="0.45">
      <c r="A145" s="2" t="s">
        <v>566</v>
      </c>
      <c r="B145" s="2">
        <v>11378</v>
      </c>
      <c r="C145" s="391">
        <v>226</v>
      </c>
      <c r="D145" s="112">
        <v>139</v>
      </c>
      <c r="E145" s="112" t="s">
        <v>566</v>
      </c>
      <c r="F145" s="340">
        <v>2.0148137019617494</v>
      </c>
      <c r="G145" s="340">
        <v>1.6685452229850497</v>
      </c>
      <c r="H145" s="340">
        <v>0.65748587837965733</v>
      </c>
      <c r="I145" s="341">
        <v>3501884.929914</v>
      </c>
      <c r="J145" s="341">
        <v>3082965.143313</v>
      </c>
      <c r="K145" s="340">
        <v>9.2818034757693096E-2</v>
      </c>
      <c r="L145" s="340">
        <v>0</v>
      </c>
      <c r="M145" s="340">
        <v>0</v>
      </c>
      <c r="N145" s="229">
        <v>3259266.629613</v>
      </c>
      <c r="O145" s="224">
        <f t="shared" si="33"/>
        <v>2.0231377425973252E-2</v>
      </c>
      <c r="P145" s="224">
        <f t="shared" si="34"/>
        <v>1.6754386832711795E-2</v>
      </c>
      <c r="Q145" s="224">
        <f t="shared" si="35"/>
        <v>6.6020222836458186E-3</v>
      </c>
      <c r="R145" s="224">
        <f t="shared" si="36"/>
        <v>9.320150499729146E-4</v>
      </c>
      <c r="S145" s="224">
        <f t="shared" si="37"/>
        <v>0</v>
      </c>
      <c r="T145" s="224">
        <f t="shared" si="38"/>
        <v>0</v>
      </c>
    </row>
    <row r="146" spans="1:20" x14ac:dyDescent="0.45">
      <c r="A146" s="2" t="s">
        <v>565</v>
      </c>
      <c r="B146" s="2">
        <v>11341</v>
      </c>
      <c r="C146" s="391">
        <v>211</v>
      </c>
      <c r="D146" s="158">
        <v>140</v>
      </c>
      <c r="E146" s="158" t="s">
        <v>565</v>
      </c>
      <c r="F146" s="342">
        <v>1.9034012720570261</v>
      </c>
      <c r="G146" s="342">
        <v>4.2893174674843264</v>
      </c>
      <c r="H146" s="342">
        <v>3.8408861750355756</v>
      </c>
      <c r="I146" s="343">
        <v>10458710.493846999</v>
      </c>
      <c r="J146" s="343">
        <v>8722358.3226880003</v>
      </c>
      <c r="K146" s="342">
        <v>7.094413365049089E-2</v>
      </c>
      <c r="L146" s="342">
        <v>0.10349441023767963</v>
      </c>
      <c r="M146" s="342">
        <v>0.1303048792373942</v>
      </c>
      <c r="N146" s="229">
        <v>9816909.1790859997</v>
      </c>
      <c r="O146" s="224">
        <f t="shared" si="33"/>
        <v>5.7567291242362498E-2</v>
      </c>
      <c r="P146" s="224">
        <f t="shared" si="34"/>
        <v>0.12972797250196705</v>
      </c>
      <c r="Q146" s="224">
        <f t="shared" si="35"/>
        <v>0.11616542255857662</v>
      </c>
      <c r="R146" s="224">
        <f t="shared" si="36"/>
        <v>2.1456650595705496E-3</v>
      </c>
      <c r="S146" s="224">
        <f t="shared" si="37"/>
        <v>3.1301297017997092E-3</v>
      </c>
      <c r="T146" s="224">
        <f t="shared" si="38"/>
        <v>3.9409971210396496E-3</v>
      </c>
    </row>
    <row r="147" spans="1:20" x14ac:dyDescent="0.45">
      <c r="A147" s="2" t="s">
        <v>520</v>
      </c>
      <c r="B147" s="2">
        <v>10771</v>
      </c>
      <c r="C147" s="391">
        <v>49</v>
      </c>
      <c r="D147" s="112">
        <v>141</v>
      </c>
      <c r="E147" s="112" t="s">
        <v>520</v>
      </c>
      <c r="F147" s="340">
        <v>1.9000432548491937</v>
      </c>
      <c r="G147" s="340">
        <v>1.1817349027771509</v>
      </c>
      <c r="H147" s="340">
        <v>0.92914800230477768</v>
      </c>
      <c r="I147" s="341">
        <v>1359781.3202170001</v>
      </c>
      <c r="J147" s="341">
        <v>1143294.771743</v>
      </c>
      <c r="K147" s="340">
        <v>9.7739356812563127E-2</v>
      </c>
      <c r="L147" s="340">
        <v>4.5444164984542856E-3</v>
      </c>
      <c r="M147" s="340">
        <v>1.393825417772117E-2</v>
      </c>
      <c r="N147" s="229">
        <v>1203376.2872009999</v>
      </c>
      <c r="O147" s="224">
        <f t="shared" si="33"/>
        <v>7.0442636728219972E-3</v>
      </c>
      <c r="P147" s="224">
        <f t="shared" si="34"/>
        <v>4.3811909151508397E-3</v>
      </c>
      <c r="Q147" s="224">
        <f t="shared" si="35"/>
        <v>3.4447444828460834E-3</v>
      </c>
      <c r="R147" s="224">
        <f t="shared" si="36"/>
        <v>3.6236111932850287E-4</v>
      </c>
      <c r="S147" s="224">
        <f t="shared" si="37"/>
        <v>1.6848073312296916E-5</v>
      </c>
      <c r="T147" s="224">
        <f t="shared" si="38"/>
        <v>5.1675001248576094E-5</v>
      </c>
    </row>
    <row r="148" spans="1:20" x14ac:dyDescent="0.45">
      <c r="A148" s="2" t="s">
        <v>530</v>
      </c>
      <c r="B148" s="2">
        <v>10855</v>
      </c>
      <c r="C148" s="391">
        <v>8</v>
      </c>
      <c r="D148" s="158">
        <v>142</v>
      </c>
      <c r="E148" s="158" t="s">
        <v>530</v>
      </c>
      <c r="F148" s="342">
        <v>1.8503052427740658</v>
      </c>
      <c r="G148" s="342">
        <v>2.347357839830825</v>
      </c>
      <c r="H148" s="342">
        <v>1.4042374315233936</v>
      </c>
      <c r="I148" s="343">
        <v>13084426.404673999</v>
      </c>
      <c r="J148" s="343">
        <v>11269962.692301</v>
      </c>
      <c r="K148" s="342">
        <v>1.4702419266235448E-2</v>
      </c>
      <c r="L148" s="342">
        <v>2.1989662691684037E-2</v>
      </c>
      <c r="M148" s="342">
        <v>8.6783535511514978E-2</v>
      </c>
      <c r="N148" s="229">
        <v>10890145.986693</v>
      </c>
      <c r="O148" s="224">
        <f t="shared" si="33"/>
        <v>6.2079433828036587E-2</v>
      </c>
      <c r="P148" s="224">
        <f t="shared" si="34"/>
        <v>7.875600323653964E-2</v>
      </c>
      <c r="Q148" s="224">
        <f t="shared" si="35"/>
        <v>4.7113450631752388E-2</v>
      </c>
      <c r="R148" s="224">
        <f t="shared" si="36"/>
        <v>4.9327961833039156E-4</v>
      </c>
      <c r="S148" s="224">
        <f t="shared" si="37"/>
        <v>7.37773302702538E-4</v>
      </c>
      <c r="T148" s="224">
        <f t="shared" si="38"/>
        <v>2.9116670188282022E-3</v>
      </c>
    </row>
    <row r="149" spans="1:20" x14ac:dyDescent="0.45">
      <c r="A149" s="2" t="s">
        <v>572</v>
      </c>
      <c r="B149" s="2">
        <v>11233</v>
      </c>
      <c r="C149" s="391">
        <v>264</v>
      </c>
      <c r="D149" s="112">
        <v>143</v>
      </c>
      <c r="E149" s="112" t="s">
        <v>572</v>
      </c>
      <c r="F149" s="340">
        <v>1.8136032184426367</v>
      </c>
      <c r="G149" s="340">
        <v>0.67382709107165317</v>
      </c>
      <c r="H149" s="340">
        <v>4.3360428253529933E-2</v>
      </c>
      <c r="I149" s="341">
        <v>3653238.69178</v>
      </c>
      <c r="J149" s="341">
        <v>3317275.9069630001</v>
      </c>
      <c r="K149" s="340">
        <v>6.7573637966457684E-2</v>
      </c>
      <c r="L149" s="340">
        <v>3.5594655784326919E-2</v>
      </c>
      <c r="M149" s="340">
        <v>0</v>
      </c>
      <c r="N149" s="229">
        <v>3408728.4126269999</v>
      </c>
      <c r="O149" s="224">
        <f t="shared" si="33"/>
        <v>1.9046068624280869E-2</v>
      </c>
      <c r="P149" s="224">
        <f t="shared" si="34"/>
        <v>7.0763863269225815E-3</v>
      </c>
      <c r="Q149" s="224">
        <f t="shared" si="35"/>
        <v>4.5536183642423287E-4</v>
      </c>
      <c r="R149" s="224">
        <f t="shared" si="36"/>
        <v>7.0964372626479866E-4</v>
      </c>
      <c r="S149" s="224">
        <f t="shared" si="37"/>
        <v>3.7380737408930075E-4</v>
      </c>
      <c r="T149" s="224">
        <f t="shared" si="38"/>
        <v>0</v>
      </c>
    </row>
    <row r="150" spans="1:20" x14ac:dyDescent="0.45">
      <c r="A150" s="2" t="s">
        <v>528</v>
      </c>
      <c r="B150" s="2">
        <v>10843</v>
      </c>
      <c r="C150" s="391">
        <v>4</v>
      </c>
      <c r="D150" s="158">
        <v>144</v>
      </c>
      <c r="E150" s="158" t="s">
        <v>528</v>
      </c>
      <c r="F150" s="342">
        <v>1.6508896200902616</v>
      </c>
      <c r="G150" s="342">
        <v>1.3015681711215124</v>
      </c>
      <c r="H150" s="342">
        <v>1.2916353619556085</v>
      </c>
      <c r="I150" s="343">
        <v>2672347.6251889998</v>
      </c>
      <c r="J150" s="343">
        <v>2318831.4636789998</v>
      </c>
      <c r="K150" s="342">
        <v>4.3274829713939526E-2</v>
      </c>
      <c r="L150" s="342">
        <v>7.3832346780531091E-2</v>
      </c>
      <c r="M150" s="342">
        <v>0.12045256927034934</v>
      </c>
      <c r="N150" s="229">
        <v>2380496.6860819999</v>
      </c>
      <c r="O150" s="224">
        <f t="shared" si="33"/>
        <v>1.2107550371496925E-2</v>
      </c>
      <c r="P150" s="224">
        <f t="shared" si="34"/>
        <v>9.5456425444901856E-3</v>
      </c>
      <c r="Q150" s="224">
        <f t="shared" si="35"/>
        <v>9.4727957679140058E-3</v>
      </c>
      <c r="R150" s="224">
        <f t="shared" si="36"/>
        <v>3.1737565867718512E-4</v>
      </c>
      <c r="S150" s="224">
        <f t="shared" si="37"/>
        <v>5.4148311723120157E-4</v>
      </c>
      <c r="T150" s="224">
        <f t="shared" si="38"/>
        <v>8.8339373636454302E-4</v>
      </c>
    </row>
    <row r="151" spans="1:20" x14ac:dyDescent="0.45">
      <c r="A151" s="2" t="s">
        <v>539</v>
      </c>
      <c r="B151" s="2">
        <v>11132</v>
      </c>
      <c r="C151" s="391">
        <v>126</v>
      </c>
      <c r="D151" s="112">
        <v>145</v>
      </c>
      <c r="E151" s="112" t="s">
        <v>539</v>
      </c>
      <c r="F151" s="340">
        <v>1.6206805540574414</v>
      </c>
      <c r="G151" s="340">
        <v>2.6665989272222643</v>
      </c>
      <c r="H151" s="340">
        <v>1.554021097173832</v>
      </c>
      <c r="I151" s="341">
        <v>20634263.346420001</v>
      </c>
      <c r="J151" s="341">
        <v>16678227.350824</v>
      </c>
      <c r="K151" s="340">
        <v>7.4715778068666736E-2</v>
      </c>
      <c r="L151" s="340">
        <v>1.4129699576185987E-2</v>
      </c>
      <c r="M151" s="340">
        <v>9.7137100103486432E-2</v>
      </c>
      <c r="N151" s="229">
        <v>22362961.608959999</v>
      </c>
      <c r="O151" s="224">
        <f t="shared" si="33"/>
        <v>0.11165994403142245</v>
      </c>
      <c r="P151" s="224">
        <f t="shared" si="34"/>
        <v>0.18372052791184165</v>
      </c>
      <c r="Q151" s="224">
        <f t="shared" si="35"/>
        <v>0.10706731088965092</v>
      </c>
      <c r="R151" s="224">
        <f t="shared" si="36"/>
        <v>5.1476890843942446E-3</v>
      </c>
      <c r="S151" s="224">
        <f t="shared" si="37"/>
        <v>9.7349317847237021E-4</v>
      </c>
      <c r="T151" s="224">
        <f t="shared" si="38"/>
        <v>6.6924497451245103E-3</v>
      </c>
    </row>
    <row r="152" spans="1:20" x14ac:dyDescent="0.45">
      <c r="A152" s="2" t="s">
        <v>540</v>
      </c>
      <c r="B152" s="2">
        <v>11141</v>
      </c>
      <c r="C152" s="391">
        <v>129</v>
      </c>
      <c r="D152" s="158">
        <v>146</v>
      </c>
      <c r="E152" s="158" t="s">
        <v>540</v>
      </c>
      <c r="F152" s="342">
        <v>1.5710394245339534</v>
      </c>
      <c r="G152" s="342">
        <v>1.715814791413111</v>
      </c>
      <c r="H152" s="342">
        <v>1.7029129521888386</v>
      </c>
      <c r="I152" s="343">
        <v>776315.34436700004</v>
      </c>
      <c r="J152" s="343">
        <v>771739.34397100005</v>
      </c>
      <c r="K152" s="342">
        <v>3.772051748945144E-2</v>
      </c>
      <c r="L152" s="342">
        <v>3.561043541387509E-2</v>
      </c>
      <c r="M152" s="342">
        <v>7.838848849435541E-2</v>
      </c>
      <c r="N152" s="229">
        <v>857614.64462200005</v>
      </c>
      <c r="O152" s="224">
        <f t="shared" si="33"/>
        <v>4.1509732856540955E-3</v>
      </c>
      <c r="P152" s="224">
        <f t="shared" si="34"/>
        <v>4.5334962643593735E-3</v>
      </c>
      <c r="Q152" s="224">
        <f t="shared" si="35"/>
        <v>4.4994072471651386E-3</v>
      </c>
      <c r="R152" s="224">
        <f t="shared" si="36"/>
        <v>9.9664501077819428E-5</v>
      </c>
      <c r="S152" s="224">
        <f t="shared" si="37"/>
        <v>9.4089278591691627E-5</v>
      </c>
      <c r="T152" s="224">
        <f t="shared" si="38"/>
        <v>2.0711671302545368E-4</v>
      </c>
    </row>
    <row r="153" spans="1:20" x14ac:dyDescent="0.45">
      <c r="A153" s="2" t="s">
        <v>535</v>
      </c>
      <c r="B153" s="2">
        <v>11055</v>
      </c>
      <c r="C153" s="391">
        <v>116</v>
      </c>
      <c r="D153" s="112">
        <v>147</v>
      </c>
      <c r="E153" s="112" t="s">
        <v>535</v>
      </c>
      <c r="F153" s="340">
        <v>1.5524209333880727</v>
      </c>
      <c r="G153" s="340">
        <v>1.8575436473390285</v>
      </c>
      <c r="H153" s="340">
        <v>1.7568526521385899</v>
      </c>
      <c r="I153" s="341">
        <v>9005412.8983709998</v>
      </c>
      <c r="J153" s="341">
        <v>6650856.0465559997</v>
      </c>
      <c r="K153" s="340">
        <v>8.8474747061697903E-2</v>
      </c>
      <c r="L153" s="340">
        <v>1.3519661696894045E-2</v>
      </c>
      <c r="M153" s="340">
        <v>0.25456534674783482</v>
      </c>
      <c r="N153" s="229">
        <v>6576661.774119</v>
      </c>
      <c r="O153" s="224">
        <f t="shared" si="33"/>
        <v>3.1454708450181931E-2</v>
      </c>
      <c r="P153" s="224">
        <f t="shared" si="34"/>
        <v>3.7637017514972407E-2</v>
      </c>
      <c r="Q153" s="224">
        <f t="shared" si="35"/>
        <v>3.5596845400907816E-2</v>
      </c>
      <c r="R153" s="224">
        <f t="shared" si="36"/>
        <v>1.7926499921356183E-3</v>
      </c>
      <c r="S153" s="224">
        <f t="shared" si="37"/>
        <v>2.7393151424001617E-4</v>
      </c>
      <c r="T153" s="224">
        <f t="shared" si="38"/>
        <v>5.1579301665284618E-3</v>
      </c>
    </row>
    <row r="154" spans="1:20" x14ac:dyDescent="0.45">
      <c r="A154" s="2" t="s">
        <v>536</v>
      </c>
      <c r="B154" s="2">
        <v>11087</v>
      </c>
      <c r="C154" s="391">
        <v>119</v>
      </c>
      <c r="D154" s="158">
        <v>148</v>
      </c>
      <c r="E154" s="158" t="s">
        <v>536</v>
      </c>
      <c r="F154" s="342">
        <v>1.4527025615341083</v>
      </c>
      <c r="G154" s="342">
        <v>1.3633251262768187</v>
      </c>
      <c r="H154" s="342">
        <v>1.3555601597554587</v>
      </c>
      <c r="I154" s="343">
        <v>782347.68315599998</v>
      </c>
      <c r="J154" s="343">
        <v>750222.83919600002</v>
      </c>
      <c r="K154" s="342">
        <v>9.6566135409745193E-2</v>
      </c>
      <c r="L154" s="342">
        <v>3.578492309926485E-2</v>
      </c>
      <c r="M154" s="342">
        <v>6.1351267382524798E-2</v>
      </c>
      <c r="N154" s="229">
        <v>864085.54087799997</v>
      </c>
      <c r="O154" s="224">
        <f t="shared" si="33"/>
        <v>3.8672665495932015E-3</v>
      </c>
      <c r="P154" s="224">
        <f t="shared" si="34"/>
        <v>3.6293332142971362E-3</v>
      </c>
      <c r="Q154" s="224">
        <f t="shared" si="35"/>
        <v>3.6086619522770194E-3</v>
      </c>
      <c r="R154" s="224">
        <f t="shared" si="36"/>
        <v>2.5707050788099472E-4</v>
      </c>
      <c r="S154" s="224">
        <f t="shared" si="37"/>
        <v>9.5263710373999193E-5</v>
      </c>
      <c r="T154" s="224">
        <f t="shared" si="38"/>
        <v>1.6332435173311001E-4</v>
      </c>
    </row>
    <row r="155" spans="1:20" x14ac:dyDescent="0.45">
      <c r="A155" s="2" t="s">
        <v>522</v>
      </c>
      <c r="B155" s="2">
        <v>10789</v>
      </c>
      <c r="C155" s="391">
        <v>43</v>
      </c>
      <c r="D155" s="112">
        <v>149</v>
      </c>
      <c r="E155" s="112" t="s">
        <v>522</v>
      </c>
      <c r="F155" s="340">
        <v>1.4411006796266865</v>
      </c>
      <c r="G155" s="340">
        <v>0.74016225126702773</v>
      </c>
      <c r="H155" s="340">
        <v>1.8491582622910305</v>
      </c>
      <c r="I155" s="341">
        <v>1067468.6830750001</v>
      </c>
      <c r="J155" s="341">
        <v>1004499.33134</v>
      </c>
      <c r="K155" s="340">
        <v>4.6849211316511929E-2</v>
      </c>
      <c r="L155" s="340">
        <v>5.2296681246123619E-3</v>
      </c>
      <c r="M155" s="340">
        <v>6.6299965049700815E-2</v>
      </c>
      <c r="N155" s="229">
        <v>1180080.8427639999</v>
      </c>
      <c r="O155" s="224">
        <f t="shared" si="33"/>
        <v>5.2393420171673579E-3</v>
      </c>
      <c r="P155" s="224">
        <f t="shared" si="34"/>
        <v>2.6909731134046088E-3</v>
      </c>
      <c r="Q155" s="224">
        <f t="shared" si="35"/>
        <v>6.7228977940134776E-3</v>
      </c>
      <c r="R155" s="224">
        <f t="shared" si="36"/>
        <v>1.7032747592995306E-4</v>
      </c>
      <c r="S155" s="224">
        <f t="shared" si="37"/>
        <v>1.9013258635212269E-5</v>
      </c>
      <c r="T155" s="224">
        <f t="shared" si="38"/>
        <v>2.4104366719999721E-4</v>
      </c>
    </row>
    <row r="156" spans="1:20" x14ac:dyDescent="0.45">
      <c r="B156" s="2">
        <v>11706</v>
      </c>
      <c r="C156" s="391">
        <v>296</v>
      </c>
      <c r="D156" s="158">
        <v>150</v>
      </c>
      <c r="E156" s="158" t="s">
        <v>659</v>
      </c>
      <c r="F156" s="342">
        <v>1.4396612578677306</v>
      </c>
      <c r="G156" s="342">
        <v>2.570418171634715</v>
      </c>
      <c r="H156" s="342">
        <v>1.404490207233549</v>
      </c>
      <c r="I156" s="343">
        <v>1185297.400108</v>
      </c>
      <c r="J156" s="343">
        <v>1073435.434836</v>
      </c>
      <c r="K156" s="342">
        <v>7.2022712552988172E-2</v>
      </c>
      <c r="L156" s="342">
        <v>0.16227536591834243</v>
      </c>
      <c r="M156" s="342">
        <v>0.19499985266445805</v>
      </c>
      <c r="N156" s="229">
        <v>1071176.4436359999</v>
      </c>
      <c r="O156" s="224">
        <f t="shared" si="33"/>
        <v>4.7510762182132816E-3</v>
      </c>
      <c r="P156" s="224">
        <f t="shared" si="34"/>
        <v>8.4827264603927859E-3</v>
      </c>
      <c r="Q156" s="224">
        <f t="shared" si="35"/>
        <v>4.6350070100405717E-3</v>
      </c>
      <c r="R156" s="224">
        <f t="shared" si="36"/>
        <v>2.3768466013214873E-4</v>
      </c>
      <c r="S156" s="224">
        <f t="shared" si="37"/>
        <v>5.3553058235267801E-4</v>
      </c>
      <c r="T156" s="224">
        <f t="shared" si="38"/>
        <v>6.4352579989640816E-4</v>
      </c>
    </row>
    <row r="157" spans="1:20" x14ac:dyDescent="0.45">
      <c r="A157" s="2" t="s">
        <v>514</v>
      </c>
      <c r="B157" s="2">
        <v>10706</v>
      </c>
      <c r="C157" s="391">
        <v>27</v>
      </c>
      <c r="D157" s="112">
        <v>151</v>
      </c>
      <c r="E157" s="112" t="s">
        <v>514</v>
      </c>
      <c r="F157" s="340">
        <v>1.4012105334231022</v>
      </c>
      <c r="G157" s="340">
        <v>3.2295622841528169</v>
      </c>
      <c r="H157" s="340">
        <v>1.3272209438654587</v>
      </c>
      <c r="I157" s="341">
        <v>23222254.127229001</v>
      </c>
      <c r="J157" s="341">
        <v>19067015.661959998</v>
      </c>
      <c r="K157" s="340">
        <v>3.9715716489524953E-2</v>
      </c>
      <c r="L157" s="340">
        <v>1.1885976548579769</v>
      </c>
      <c r="M157" s="340">
        <v>8.255099413629241E-2</v>
      </c>
      <c r="N157" s="229">
        <v>20796897.243152998</v>
      </c>
      <c r="O157" s="224">
        <f t="shared" si="33"/>
        <v>8.9778553903661101E-2</v>
      </c>
      <c r="P157" s="224">
        <f t="shared" si="34"/>
        <v>0.20692495859613563</v>
      </c>
      <c r="Q157" s="224">
        <f t="shared" si="35"/>
        <v>8.5037882751137828E-2</v>
      </c>
      <c r="R157" s="224">
        <f t="shared" si="36"/>
        <v>2.5446708461195119E-3</v>
      </c>
      <c r="S157" s="224">
        <f t="shared" si="37"/>
        <v>7.6155992323111002E-2</v>
      </c>
      <c r="T157" s="224">
        <f t="shared" si="38"/>
        <v>5.2892186435113389E-3</v>
      </c>
    </row>
    <row r="158" spans="1:20" x14ac:dyDescent="0.45">
      <c r="A158" s="2" t="s">
        <v>527</v>
      </c>
      <c r="B158" s="2">
        <v>10835</v>
      </c>
      <c r="C158" s="391">
        <v>18</v>
      </c>
      <c r="D158" s="158">
        <v>152</v>
      </c>
      <c r="E158" s="158" t="s">
        <v>527</v>
      </c>
      <c r="F158" s="342">
        <v>1.3067463465560183</v>
      </c>
      <c r="G158" s="342">
        <v>2.5754213802308481</v>
      </c>
      <c r="H158" s="342">
        <v>1.516270775162009</v>
      </c>
      <c r="I158" s="343">
        <v>2984394.746787</v>
      </c>
      <c r="J158" s="343">
        <v>2535978.4562300001</v>
      </c>
      <c r="K158" s="342">
        <v>5.4158297500277647E-2</v>
      </c>
      <c r="L158" s="342">
        <v>8.780478620127985E-2</v>
      </c>
      <c r="M158" s="342">
        <v>0.20520770969788493</v>
      </c>
      <c r="N158" s="229">
        <v>2593985.9337439998</v>
      </c>
      <c r="O158" s="224">
        <f t="shared" si="33"/>
        <v>1.0443103389817208E-2</v>
      </c>
      <c r="P158" s="224">
        <f t="shared" si="34"/>
        <v>2.0581952891607733E-2</v>
      </c>
      <c r="Q158" s="224">
        <f t="shared" si="35"/>
        <v>1.2117556336551302E-2</v>
      </c>
      <c r="R158" s="224">
        <f t="shared" si="36"/>
        <v>4.3281597970599929E-4</v>
      </c>
      <c r="S158" s="224">
        <f t="shared" si="37"/>
        <v>7.0170807275446423E-4</v>
      </c>
      <c r="T158" s="224">
        <f t="shared" si="38"/>
        <v>1.6399550948893663E-3</v>
      </c>
    </row>
    <row r="159" spans="1:20" x14ac:dyDescent="0.45">
      <c r="A159" s="2" t="s">
        <v>551</v>
      </c>
      <c r="B159" s="2">
        <v>11234</v>
      </c>
      <c r="C159" s="391">
        <v>156</v>
      </c>
      <c r="D159" s="112">
        <v>153</v>
      </c>
      <c r="E159" s="112" t="s">
        <v>551</v>
      </c>
      <c r="F159" s="340">
        <v>1.2299644922167807</v>
      </c>
      <c r="G159" s="340">
        <v>1.1593238778951562</v>
      </c>
      <c r="H159" s="340">
        <v>0.65438070316085972</v>
      </c>
      <c r="I159" s="341">
        <v>4828145.2519070003</v>
      </c>
      <c r="J159" s="341">
        <v>4224786.8091310002</v>
      </c>
      <c r="K159" s="340">
        <v>8.8212953078593073E-3</v>
      </c>
      <c r="L159" s="340">
        <v>0</v>
      </c>
      <c r="M159" s="340">
        <v>4.4462426268605866E-2</v>
      </c>
      <c r="N159" s="229">
        <v>4440775.3946059998</v>
      </c>
      <c r="O159" s="224">
        <f t="shared" si="33"/>
        <v>1.6827594896646862E-2</v>
      </c>
      <c r="P159" s="224">
        <f t="shared" si="34"/>
        <v>1.5861134768263695E-2</v>
      </c>
      <c r="Q159" s="224">
        <f t="shared" si="35"/>
        <v>8.9528221754820135E-3</v>
      </c>
      <c r="R159" s="224">
        <f t="shared" si="36"/>
        <v>1.2068737337027571E-4</v>
      </c>
      <c r="S159" s="224">
        <f t="shared" si="37"/>
        <v>0</v>
      </c>
      <c r="T159" s="224">
        <f t="shared" si="38"/>
        <v>6.0830674552372378E-4</v>
      </c>
    </row>
    <row r="160" spans="1:20" x14ac:dyDescent="0.45">
      <c r="A160" s="2" t="s">
        <v>518</v>
      </c>
      <c r="B160" s="2">
        <v>10782</v>
      </c>
      <c r="C160" s="391">
        <v>45</v>
      </c>
      <c r="D160" s="158">
        <v>154</v>
      </c>
      <c r="E160" s="158" t="s">
        <v>518</v>
      </c>
      <c r="F160" s="342">
        <v>1.195382881032947</v>
      </c>
      <c r="G160" s="342">
        <v>2.1252846213185559</v>
      </c>
      <c r="H160" s="342">
        <v>1.2067850741040251</v>
      </c>
      <c r="I160" s="343">
        <v>1969901.3305820001</v>
      </c>
      <c r="J160" s="343">
        <v>1963557.828068</v>
      </c>
      <c r="K160" s="342">
        <v>8.0617820944849303E-2</v>
      </c>
      <c r="L160" s="342">
        <v>0.17563428653130067</v>
      </c>
      <c r="M160" s="342">
        <v>5.1683499094544366E-2</v>
      </c>
      <c r="N160" s="229">
        <v>2206690.9063980002</v>
      </c>
      <c r="O160" s="224">
        <f t="shared" si="33"/>
        <v>8.1267931104942754E-3</v>
      </c>
      <c r="P160" s="224">
        <f t="shared" si="34"/>
        <v>1.444871655134154E-2</v>
      </c>
      <c r="Q160" s="224">
        <f t="shared" si="35"/>
        <v>8.2043107540583967E-3</v>
      </c>
      <c r="R160" s="224">
        <f t="shared" si="36"/>
        <v>5.4807908180141062E-4</v>
      </c>
      <c r="S160" s="224">
        <f t="shared" si="37"/>
        <v>1.1940471395372205E-3</v>
      </c>
      <c r="T160" s="224">
        <f t="shared" si="38"/>
        <v>3.5136951602053579E-4</v>
      </c>
    </row>
    <row r="161" spans="1:20" x14ac:dyDescent="0.45">
      <c r="A161" s="2" t="s">
        <v>548</v>
      </c>
      <c r="B161" s="2">
        <v>11215</v>
      </c>
      <c r="C161" s="391">
        <v>149</v>
      </c>
      <c r="D161" s="112">
        <v>155</v>
      </c>
      <c r="E161" s="112" t="s">
        <v>548</v>
      </c>
      <c r="F161" s="340">
        <v>1.1903126621752169</v>
      </c>
      <c r="G161" s="340">
        <v>1.6090111045209889</v>
      </c>
      <c r="H161" s="340">
        <v>1.1888109879857507</v>
      </c>
      <c r="I161" s="341">
        <v>6663120.3568940004</v>
      </c>
      <c r="J161" s="341">
        <v>5620070.0867889998</v>
      </c>
      <c r="K161" s="340">
        <v>5.7266632069392226E-2</v>
      </c>
      <c r="L161" s="340">
        <v>4.3560123549825341E-3</v>
      </c>
      <c r="M161" s="340">
        <v>4.4158423930998635E-2</v>
      </c>
      <c r="N161" s="229">
        <v>6875210.0663999999</v>
      </c>
      <c r="O161" s="224">
        <f t="shared" si="33"/>
        <v>2.5212603387799019E-2</v>
      </c>
      <c r="P161" s="224">
        <f t="shared" si="34"/>
        <v>3.4081262943736132E-2</v>
      </c>
      <c r="Q161" s="224">
        <f t="shared" si="35"/>
        <v>2.5180795681336819E-2</v>
      </c>
      <c r="R161" s="224">
        <f t="shared" si="36"/>
        <v>1.2129929619349555E-3</v>
      </c>
      <c r="S161" s="224">
        <f t="shared" si="37"/>
        <v>9.226686008517005E-5</v>
      </c>
      <c r="T161" s="224">
        <f t="shared" si="38"/>
        <v>9.353414982312217E-4</v>
      </c>
    </row>
    <row r="162" spans="1:20" x14ac:dyDescent="0.45">
      <c r="A162" s="2" t="s">
        <v>521</v>
      </c>
      <c r="B162" s="2">
        <v>10781</v>
      </c>
      <c r="C162" s="391">
        <v>51</v>
      </c>
      <c r="D162" s="158">
        <v>156</v>
      </c>
      <c r="E162" s="158" t="s">
        <v>521</v>
      </c>
      <c r="F162" s="342">
        <v>1.1661177215134579</v>
      </c>
      <c r="G162" s="342">
        <v>1.7509897804923691</v>
      </c>
      <c r="H162" s="342">
        <v>1.4979862219624587</v>
      </c>
      <c r="I162" s="343">
        <v>11720556.602399001</v>
      </c>
      <c r="J162" s="343">
        <v>8798199.6076529995</v>
      </c>
      <c r="K162" s="342">
        <v>8.3654096888840013E-2</v>
      </c>
      <c r="L162" s="342">
        <v>1.2663638666521872E-2</v>
      </c>
      <c r="M162" s="342">
        <v>0.15355085995451068</v>
      </c>
      <c r="N162" s="229">
        <v>9262297.8684609998</v>
      </c>
      <c r="O162" s="224">
        <f t="shared" si="33"/>
        <v>3.3276052837872792E-2</v>
      </c>
      <c r="P162" s="224">
        <f t="shared" si="34"/>
        <v>4.9965820242074861E-2</v>
      </c>
      <c r="Q162" s="224">
        <f t="shared" si="35"/>
        <v>4.2746171979732607E-2</v>
      </c>
      <c r="R162" s="224">
        <f t="shared" si="36"/>
        <v>2.387133045679766E-3</v>
      </c>
      <c r="S162" s="224">
        <f t="shared" si="37"/>
        <v>3.6136652553397241E-4</v>
      </c>
      <c r="T162" s="224">
        <f t="shared" si="38"/>
        <v>4.3816901457561239E-3</v>
      </c>
    </row>
    <row r="163" spans="1:20" x14ac:dyDescent="0.45">
      <c r="A163" s="2" t="s">
        <v>564</v>
      </c>
      <c r="B163" s="2">
        <v>11384</v>
      </c>
      <c r="C163" s="391">
        <v>209</v>
      </c>
      <c r="D163" s="112">
        <v>157</v>
      </c>
      <c r="E163" s="112" t="s">
        <v>564</v>
      </c>
      <c r="F163" s="340">
        <v>1.1228147550808232</v>
      </c>
      <c r="G163" s="340">
        <v>2.7710637304665195</v>
      </c>
      <c r="H163" s="340">
        <v>2.0795075223204647</v>
      </c>
      <c r="I163" s="341">
        <v>1697005.4110650001</v>
      </c>
      <c r="J163" s="341">
        <v>1398747.4419529999</v>
      </c>
      <c r="K163" s="340">
        <v>0.11892134258482713</v>
      </c>
      <c r="L163" s="340">
        <v>5.1942644757164709E-2</v>
      </c>
      <c r="M163" s="340">
        <v>0.16278680512635912</v>
      </c>
      <c r="N163" s="229">
        <v>1382181.459912</v>
      </c>
      <c r="O163" s="224">
        <f t="shared" si="33"/>
        <v>4.7812762924919943E-3</v>
      </c>
      <c r="P163" s="224">
        <f t="shared" si="34"/>
        <v>1.1800006420925846E-2</v>
      </c>
      <c r="Q163" s="224">
        <f t="shared" si="35"/>
        <v>8.8551561791810462E-3</v>
      </c>
      <c r="R163" s="224">
        <f t="shared" si="36"/>
        <v>5.0640214104705412E-4</v>
      </c>
      <c r="S163" s="224">
        <f t="shared" si="37"/>
        <v>2.2118709682336527E-4</v>
      </c>
      <c r="T163" s="224">
        <f t="shared" si="38"/>
        <v>6.9319421441442399E-4</v>
      </c>
    </row>
    <row r="164" spans="1:20" x14ac:dyDescent="0.45">
      <c r="A164" s="2" t="s">
        <v>556</v>
      </c>
      <c r="B164" s="2">
        <v>11280</v>
      </c>
      <c r="C164" s="391">
        <v>170</v>
      </c>
      <c r="D164" s="158">
        <v>158</v>
      </c>
      <c r="E164" s="158" t="s">
        <v>556</v>
      </c>
      <c r="F164" s="342">
        <v>1.0818546800147439</v>
      </c>
      <c r="G164" s="342">
        <v>5.9470391185473037</v>
      </c>
      <c r="H164" s="342">
        <v>1.771864845874578</v>
      </c>
      <c r="I164" s="343">
        <v>2261100.9860040001</v>
      </c>
      <c r="J164" s="343">
        <v>2032251.5051549999</v>
      </c>
      <c r="K164" s="342">
        <v>2.1340471677497478E-2</v>
      </c>
      <c r="L164" s="342">
        <v>1.1081907659424099</v>
      </c>
      <c r="M164" s="342">
        <v>0.11762606979409965</v>
      </c>
      <c r="N164" s="229">
        <v>2105014.7695670002</v>
      </c>
      <c r="O164" s="224">
        <f t="shared" si="33"/>
        <v>7.0160833844840629E-3</v>
      </c>
      <c r="P164" s="224">
        <f t="shared" si="34"/>
        <v>3.8567954751508621E-2</v>
      </c>
      <c r="Q164" s="224">
        <f t="shared" si="35"/>
        <v>1.1490962450264226E-2</v>
      </c>
      <c r="R164" s="224">
        <f t="shared" si="36"/>
        <v>1.3839800438955651E-4</v>
      </c>
      <c r="S164" s="224">
        <f t="shared" si="37"/>
        <v>7.186879128406827E-3</v>
      </c>
      <c r="T164" s="224">
        <f t="shared" si="38"/>
        <v>7.6283287312977938E-4</v>
      </c>
    </row>
    <row r="165" spans="1:20" x14ac:dyDescent="0.45">
      <c r="A165" s="2" t="s">
        <v>510</v>
      </c>
      <c r="B165" s="2">
        <v>10596</v>
      </c>
      <c r="C165" s="391">
        <v>36</v>
      </c>
      <c r="D165" s="112">
        <v>159</v>
      </c>
      <c r="E165" s="112" t="s">
        <v>510</v>
      </c>
      <c r="F165" s="340">
        <v>1.0415347050052728</v>
      </c>
      <c r="G165" s="340">
        <v>1.5953881480393393</v>
      </c>
      <c r="H165" s="340">
        <v>1.1405012894616133</v>
      </c>
      <c r="I165" s="341">
        <v>5935145.5457020001</v>
      </c>
      <c r="J165" s="341">
        <v>5180465.5514150001</v>
      </c>
      <c r="K165" s="340">
        <v>2.3112810473214021E-3</v>
      </c>
      <c r="L165" s="340">
        <v>2.6260532272245042E-2</v>
      </c>
      <c r="M165" s="340">
        <v>7.2101136536729671E-2</v>
      </c>
      <c r="N165" s="229">
        <v>5297860.005907</v>
      </c>
      <c r="O165" s="224">
        <f t="shared" si="33"/>
        <v>1.6999842199707977E-2</v>
      </c>
      <c r="P165" s="224">
        <f t="shared" si="34"/>
        <v>2.6039791697402743E-2</v>
      </c>
      <c r="Q165" s="224">
        <f t="shared" si="35"/>
        <v>1.8615166500201012E-2</v>
      </c>
      <c r="R165" s="224">
        <f t="shared" si="36"/>
        <v>3.7724535624994573E-5</v>
      </c>
      <c r="S165" s="224">
        <f t="shared" si="37"/>
        <v>4.2862220775086364E-4</v>
      </c>
      <c r="T165" s="224">
        <f t="shared" si="38"/>
        <v>1.1768287102231496E-3</v>
      </c>
    </row>
    <row r="166" spans="1:20" x14ac:dyDescent="0.45">
      <c r="A166" s="2" t="s">
        <v>559</v>
      </c>
      <c r="B166" s="2">
        <v>11308</v>
      </c>
      <c r="C166" s="391">
        <v>181</v>
      </c>
      <c r="D166" s="158">
        <v>160</v>
      </c>
      <c r="E166" s="158" t="s">
        <v>559</v>
      </c>
      <c r="F166" s="342">
        <v>1.0292178583489608</v>
      </c>
      <c r="G166" s="342">
        <v>1.3377585449895113</v>
      </c>
      <c r="H166" s="342">
        <v>0.66028377719537024</v>
      </c>
      <c r="I166" s="343">
        <v>3318056.0636539999</v>
      </c>
      <c r="J166" s="343">
        <v>2756469.3877249998</v>
      </c>
      <c r="K166" s="342">
        <v>3.5352209583269116E-2</v>
      </c>
      <c r="L166" s="342">
        <v>0</v>
      </c>
      <c r="M166" s="342">
        <v>1.933835812494495E-2</v>
      </c>
      <c r="N166" s="229">
        <v>3274709.9426239999</v>
      </c>
      <c r="O166" s="224">
        <f t="shared" si="33"/>
        <v>1.0383668577222775E-2</v>
      </c>
      <c r="P166" s="224">
        <f t="shared" si="34"/>
        <v>1.3496502470139901E-2</v>
      </c>
      <c r="Q166" s="224">
        <f t="shared" si="35"/>
        <v>6.6615322049619124E-3</v>
      </c>
      <c r="R166" s="224">
        <f t="shared" si="36"/>
        <v>3.5666465054740953E-4</v>
      </c>
      <c r="S166" s="224">
        <f t="shared" si="37"/>
        <v>0</v>
      </c>
      <c r="T166" s="224">
        <f t="shared" si="38"/>
        <v>1.9510262085735053E-4</v>
      </c>
    </row>
    <row r="167" spans="1:20" x14ac:dyDescent="0.45">
      <c r="A167" s="2" t="s">
        <v>537</v>
      </c>
      <c r="B167" s="2">
        <v>11095</v>
      </c>
      <c r="C167" s="391">
        <v>122</v>
      </c>
      <c r="D167" s="112">
        <v>161</v>
      </c>
      <c r="E167" s="112" t="s">
        <v>537</v>
      </c>
      <c r="F167" s="340">
        <v>1.021817611584461</v>
      </c>
      <c r="G167" s="340">
        <v>4.9387239972848453</v>
      </c>
      <c r="H167" s="340">
        <v>1.7795936878652994</v>
      </c>
      <c r="I167" s="341">
        <v>3106409.6857420001</v>
      </c>
      <c r="J167" s="341">
        <v>2811621.5266570002</v>
      </c>
      <c r="K167" s="340">
        <v>1.6570626837934331E-2</v>
      </c>
      <c r="L167" s="340">
        <v>8.4341890455685936E-2</v>
      </c>
      <c r="M167" s="340">
        <v>0.12623563312844449</v>
      </c>
      <c r="N167" s="229">
        <v>2918485.9178929999</v>
      </c>
      <c r="O167" s="224">
        <f t="shared" si="33"/>
        <v>9.1875909695190057E-3</v>
      </c>
      <c r="P167" s="224">
        <f t="shared" si="34"/>
        <v>4.4406140082124096E-2</v>
      </c>
      <c r="Q167" s="224">
        <f t="shared" si="35"/>
        <v>1.6001073685440955E-2</v>
      </c>
      <c r="R167" s="224">
        <f t="shared" si="36"/>
        <v>1.4899346005536193E-4</v>
      </c>
      <c r="S167" s="224">
        <f t="shared" si="37"/>
        <v>7.5835333264734003E-4</v>
      </c>
      <c r="T167" s="224">
        <f t="shared" si="38"/>
        <v>1.13503755446531E-3</v>
      </c>
    </row>
    <row r="168" spans="1:20" x14ac:dyDescent="0.45">
      <c r="A168" s="2" t="s">
        <v>545</v>
      </c>
      <c r="B168" s="2">
        <v>11186</v>
      </c>
      <c r="C168" s="391">
        <v>142</v>
      </c>
      <c r="D168" s="158">
        <v>162</v>
      </c>
      <c r="E168" s="158" t="s">
        <v>545</v>
      </c>
      <c r="F168" s="342">
        <v>0.96603078656074926</v>
      </c>
      <c r="G168" s="342">
        <v>9.1227962068424345E-3</v>
      </c>
      <c r="H168" s="342">
        <v>1.0114778737289465</v>
      </c>
      <c r="I168" s="343">
        <v>1470571.9964370001</v>
      </c>
      <c r="J168" s="343">
        <v>1013244.983016</v>
      </c>
      <c r="K168" s="342">
        <v>0.17774477839457678</v>
      </c>
      <c r="L168" s="342">
        <v>0</v>
      </c>
      <c r="M168" s="342">
        <v>0.7182825192046165</v>
      </c>
      <c r="N168" s="229">
        <v>464832</v>
      </c>
      <c r="O168" s="224">
        <f t="shared" si="33"/>
        <v>1.3834314733699828E-3</v>
      </c>
      <c r="P168" s="224">
        <f t="shared" si="34"/>
        <v>1.3064556092066593E-5</v>
      </c>
      <c r="Q168" s="224">
        <f t="shared" si="35"/>
        <v>1.4485152487901352E-3</v>
      </c>
      <c r="R168" s="224">
        <f t="shared" si="36"/>
        <v>2.5454439349047295E-4</v>
      </c>
      <c r="S168" s="224">
        <f t="shared" si="37"/>
        <v>0</v>
      </c>
      <c r="T168" s="224">
        <f t="shared" si="38"/>
        <v>1.0286366207612127E-3</v>
      </c>
    </row>
    <row r="169" spans="1:20" x14ac:dyDescent="0.45">
      <c r="A169" s="2" t="s">
        <v>524</v>
      </c>
      <c r="B169" s="2">
        <v>10801</v>
      </c>
      <c r="C169" s="391">
        <v>46</v>
      </c>
      <c r="D169" s="112">
        <v>163</v>
      </c>
      <c r="E169" s="112" t="s">
        <v>524</v>
      </c>
      <c r="F169" s="340">
        <v>0.92943354084372964</v>
      </c>
      <c r="G169" s="340">
        <v>4.3401867511297327</v>
      </c>
      <c r="H169" s="340">
        <v>1.3876819471949133</v>
      </c>
      <c r="I169" s="341">
        <v>1534432.3712279999</v>
      </c>
      <c r="J169" s="341">
        <v>1234044.4151920001</v>
      </c>
      <c r="K169" s="340">
        <v>9.6836551376087814E-3</v>
      </c>
      <c r="L169" s="340">
        <v>3.7172082438075023E-2</v>
      </c>
      <c r="M169" s="340">
        <v>7.7433062487776386E-2</v>
      </c>
      <c r="N169" s="229">
        <v>1233261.1583370001</v>
      </c>
      <c r="O169" s="224">
        <f t="shared" si="33"/>
        <v>3.5313768116071466E-3</v>
      </c>
      <c r="P169" s="224">
        <f t="shared" si="34"/>
        <v>1.649051188433609E-2</v>
      </c>
      <c r="Q169" s="224">
        <f t="shared" si="35"/>
        <v>5.2724887093717485E-3</v>
      </c>
      <c r="R169" s="224">
        <f t="shared" si="36"/>
        <v>3.6792985944437437E-5</v>
      </c>
      <c r="S169" s="224">
        <f t="shared" si="37"/>
        <v>1.4123509018385883E-4</v>
      </c>
      <c r="T169" s="224">
        <f t="shared" si="38"/>
        <v>2.9420642714575381E-4</v>
      </c>
    </row>
    <row r="170" spans="1:20" x14ac:dyDescent="0.45">
      <c r="A170" s="2" t="s">
        <v>549</v>
      </c>
      <c r="B170" s="2">
        <v>11220</v>
      </c>
      <c r="C170" s="391">
        <v>152</v>
      </c>
      <c r="D170" s="158">
        <v>164</v>
      </c>
      <c r="E170" s="158" t="s">
        <v>549</v>
      </c>
      <c r="F170" s="342">
        <v>0.92921373732040391</v>
      </c>
      <c r="G170" s="342">
        <v>1.1776498210157045</v>
      </c>
      <c r="H170" s="342">
        <v>1.2253065531289129</v>
      </c>
      <c r="I170" s="343">
        <v>1194800.6013780001</v>
      </c>
      <c r="J170" s="343">
        <v>1059154.2759819999</v>
      </c>
      <c r="K170" s="342">
        <v>3.8607739933070227E-2</v>
      </c>
      <c r="L170" s="342">
        <v>1.6831403609595688E-2</v>
      </c>
      <c r="M170" s="342">
        <v>7.8967509280922568E-2</v>
      </c>
      <c r="N170" s="229">
        <v>1036027.164506</v>
      </c>
      <c r="O170" s="224">
        <f t="shared" si="33"/>
        <v>2.9659063291812204E-3</v>
      </c>
      <c r="P170" s="224">
        <f t="shared" si="34"/>
        <v>3.758875829560891E-3</v>
      </c>
      <c r="Q170" s="224">
        <f t="shared" si="35"/>
        <v>3.9109887372006978E-3</v>
      </c>
      <c r="R170" s="224">
        <f t="shared" si="36"/>
        <v>1.2322992614495989E-4</v>
      </c>
      <c r="S170" s="224">
        <f t="shared" si="37"/>
        <v>5.3723233406621878E-5</v>
      </c>
      <c r="T170" s="224">
        <f t="shared" si="38"/>
        <v>2.5205205882057092E-4</v>
      </c>
    </row>
    <row r="171" spans="1:20" x14ac:dyDescent="0.45">
      <c r="A171" s="2" t="s">
        <v>543</v>
      </c>
      <c r="B171" s="2">
        <v>11182</v>
      </c>
      <c r="C171" s="391">
        <v>141</v>
      </c>
      <c r="D171" s="112">
        <v>165</v>
      </c>
      <c r="E171" s="112" t="s">
        <v>543</v>
      </c>
      <c r="F171" s="340">
        <v>0.90548693511634104</v>
      </c>
      <c r="G171" s="340">
        <v>1.7964649273327999</v>
      </c>
      <c r="H171" s="340">
        <v>1.3405574274591907</v>
      </c>
      <c r="I171" s="341">
        <v>7920631.4358219998</v>
      </c>
      <c r="J171" s="341">
        <v>7023550.283334</v>
      </c>
      <c r="K171" s="340">
        <v>4.4537121702216817E-3</v>
      </c>
      <c r="L171" s="340">
        <v>1.5998262193018392E-2</v>
      </c>
      <c r="M171" s="340">
        <v>7.6119408266107885E-2</v>
      </c>
      <c r="N171" s="229">
        <v>6780826.4747489998</v>
      </c>
      <c r="O171" s="224">
        <f t="shared" si="33"/>
        <v>1.8916269182995698E-2</v>
      </c>
      <c r="P171" s="224">
        <f t="shared" si="34"/>
        <v>3.7529436179961927E-2</v>
      </c>
      <c r="Q171" s="224">
        <f t="shared" si="35"/>
        <v>2.8005202692211264E-2</v>
      </c>
      <c r="R171" s="224">
        <f t="shared" si="36"/>
        <v>9.3041230092041875E-5</v>
      </c>
      <c r="S171" s="224">
        <f t="shared" si="37"/>
        <v>3.3421513040869666E-4</v>
      </c>
      <c r="T171" s="224">
        <f t="shared" si="38"/>
        <v>1.5901888375971325E-3</v>
      </c>
    </row>
    <row r="172" spans="1:20" x14ac:dyDescent="0.45">
      <c r="A172" s="2" t="s">
        <v>525</v>
      </c>
      <c r="B172" s="2">
        <v>10825</v>
      </c>
      <c r="C172" s="391">
        <v>61</v>
      </c>
      <c r="D172" s="158">
        <v>166</v>
      </c>
      <c r="E172" s="158" t="s">
        <v>525</v>
      </c>
      <c r="F172" s="342">
        <v>0.88646808278417388</v>
      </c>
      <c r="G172" s="342">
        <v>0</v>
      </c>
      <c r="H172" s="342">
        <v>0</v>
      </c>
      <c r="I172" s="343">
        <v>386015.35944099998</v>
      </c>
      <c r="J172" s="343">
        <v>325675.395899</v>
      </c>
      <c r="K172" s="342">
        <v>0</v>
      </c>
      <c r="L172" s="342">
        <v>2.2438528373377111E-3</v>
      </c>
      <c r="M172" s="342">
        <v>2.6017331632928399E-3</v>
      </c>
      <c r="N172" s="229">
        <v>315840.31771600002</v>
      </c>
      <c r="O172" s="224">
        <f t="shared" si="33"/>
        <v>8.6258387989912783E-4</v>
      </c>
      <c r="P172" s="224">
        <f t="shared" si="34"/>
        <v>0</v>
      </c>
      <c r="Q172" s="224">
        <f t="shared" si="35"/>
        <v>0</v>
      </c>
      <c r="R172" s="224">
        <f t="shared" si="36"/>
        <v>0</v>
      </c>
      <c r="S172" s="224">
        <f t="shared" si="37"/>
        <v>2.1833964741003127E-6</v>
      </c>
      <c r="T172" s="224">
        <f t="shared" si="38"/>
        <v>2.5316343927542869E-6</v>
      </c>
    </row>
    <row r="173" spans="1:20" x14ac:dyDescent="0.45">
      <c r="A173" s="2" t="s">
        <v>571</v>
      </c>
      <c r="B173" s="2">
        <v>11477</v>
      </c>
      <c r="C173" s="391">
        <v>245</v>
      </c>
      <c r="D173" s="112">
        <v>167</v>
      </c>
      <c r="E173" s="112" t="s">
        <v>571</v>
      </c>
      <c r="F173" s="340">
        <v>0.88261257727559261</v>
      </c>
      <c r="G173" s="340">
        <v>0.64809824665753313</v>
      </c>
      <c r="H173" s="340">
        <v>1.1321929424466608</v>
      </c>
      <c r="I173" s="341">
        <v>6189729.0614510002</v>
      </c>
      <c r="J173" s="341">
        <v>5317549.3239099998</v>
      </c>
      <c r="K173" s="340">
        <v>8.6289856563930307E-3</v>
      </c>
      <c r="L173" s="340">
        <v>1.130017167211202E-2</v>
      </c>
      <c r="M173" s="340">
        <v>5.5626960002749123E-2</v>
      </c>
      <c r="N173" s="229">
        <v>4940440.6684499998</v>
      </c>
      <c r="O173" s="224">
        <f t="shared" si="33"/>
        <v>1.3434034717756812E-2</v>
      </c>
      <c r="P173" s="224">
        <f t="shared" si="34"/>
        <v>9.8645482403951976E-3</v>
      </c>
      <c r="Q173" s="224">
        <f t="shared" si="35"/>
        <v>1.7232837699839892E-2</v>
      </c>
      <c r="R173" s="224">
        <f t="shared" si="36"/>
        <v>1.313397246670022E-4</v>
      </c>
      <c r="S173" s="224">
        <f t="shared" si="37"/>
        <v>1.7199720745919505E-4</v>
      </c>
      <c r="T173" s="224">
        <f t="shared" si="38"/>
        <v>8.4668463962627317E-4</v>
      </c>
    </row>
    <row r="174" spans="1:20" x14ac:dyDescent="0.45">
      <c r="A174" s="2" t="s">
        <v>515</v>
      </c>
      <c r="B174" s="2">
        <v>10719</v>
      </c>
      <c r="C174" s="391">
        <v>22</v>
      </c>
      <c r="D174" s="158">
        <v>168</v>
      </c>
      <c r="E174" s="158" t="s">
        <v>515</v>
      </c>
      <c r="F174" s="342">
        <v>0.82252418661593363</v>
      </c>
      <c r="G174" s="342">
        <v>0.32304787944142865</v>
      </c>
      <c r="H174" s="342">
        <v>0.52484512046502108</v>
      </c>
      <c r="I174" s="343">
        <v>18736010.257358</v>
      </c>
      <c r="J174" s="343">
        <v>16085000.852475001</v>
      </c>
      <c r="K174" s="342">
        <v>8.9996842467711443E-3</v>
      </c>
      <c r="L174" s="342">
        <v>0</v>
      </c>
      <c r="M174" s="342">
        <v>1.5839208129524301E-2</v>
      </c>
      <c r="N174" s="229">
        <v>16453430.466020999</v>
      </c>
      <c r="O174" s="224">
        <f t="shared" si="33"/>
        <v>4.1694215229812183E-2</v>
      </c>
      <c r="P174" s="224">
        <f t="shared" si="34"/>
        <v>1.6375479328311369E-2</v>
      </c>
      <c r="Q174" s="224">
        <f t="shared" si="35"/>
        <v>2.6604695364664407E-2</v>
      </c>
      <c r="R174" s="224">
        <f t="shared" si="36"/>
        <v>4.5619907364552302E-4</v>
      </c>
      <c r="S174" s="224">
        <f t="shared" si="37"/>
        <v>0</v>
      </c>
      <c r="T174" s="224">
        <f t="shared" si="38"/>
        <v>8.0289839930329412E-4</v>
      </c>
    </row>
    <row r="175" spans="1:20" x14ac:dyDescent="0.45">
      <c r="A175" s="2" t="s">
        <v>512</v>
      </c>
      <c r="B175" s="2">
        <v>10616</v>
      </c>
      <c r="C175" s="391">
        <v>25</v>
      </c>
      <c r="D175" s="112">
        <v>169</v>
      </c>
      <c r="E175" s="112" t="s">
        <v>512</v>
      </c>
      <c r="F175" s="340">
        <v>0.79276897959735704</v>
      </c>
      <c r="G175" s="340">
        <v>1.678647074236163</v>
      </c>
      <c r="H175" s="340">
        <v>1.4019788796341321</v>
      </c>
      <c r="I175" s="341">
        <v>14008872.851886</v>
      </c>
      <c r="J175" s="341">
        <v>11538841.167367</v>
      </c>
      <c r="K175" s="340">
        <v>3.2550171551204363E-2</v>
      </c>
      <c r="L175" s="340">
        <v>2.5952388178876441E-2</v>
      </c>
      <c r="M175" s="340">
        <v>7.8393638021283255E-2</v>
      </c>
      <c r="N175" s="229">
        <v>11901081.510299999</v>
      </c>
      <c r="O175" s="224">
        <f t="shared" si="33"/>
        <v>2.9067236505897463E-2</v>
      </c>
      <c r="P175" s="224">
        <f t="shared" si="34"/>
        <v>6.1548361215567969E-2</v>
      </c>
      <c r="Q175" s="224">
        <f t="shared" si="35"/>
        <v>5.1404195571950868E-2</v>
      </c>
      <c r="R175" s="224">
        <f t="shared" si="36"/>
        <v>1.1934668978432197E-3</v>
      </c>
      <c r="S175" s="224">
        <f t="shared" si="37"/>
        <v>9.515561588590366E-4</v>
      </c>
      <c r="T175" s="224">
        <f t="shared" si="38"/>
        <v>2.8743385217717375E-3</v>
      </c>
    </row>
    <row r="176" spans="1:20" x14ac:dyDescent="0.45">
      <c r="A176" s="2" t="s">
        <v>508</v>
      </c>
      <c r="B176" s="2">
        <v>10589</v>
      </c>
      <c r="C176" s="391">
        <v>26</v>
      </c>
      <c r="D176" s="158">
        <v>170</v>
      </c>
      <c r="E176" s="158" t="s">
        <v>508</v>
      </c>
      <c r="F176" s="342">
        <v>0.77332230965758553</v>
      </c>
      <c r="G176" s="342">
        <v>1.1086754424763747</v>
      </c>
      <c r="H176" s="342">
        <v>0.70072120055741749</v>
      </c>
      <c r="I176" s="343">
        <v>2566971.5430220002</v>
      </c>
      <c r="J176" s="343">
        <v>2246362.3722930001</v>
      </c>
      <c r="K176" s="342">
        <v>1.3693499860553401E-2</v>
      </c>
      <c r="L176" s="342">
        <v>8.0990029221346838E-3</v>
      </c>
      <c r="M176" s="342">
        <v>4.2649499241021994E-2</v>
      </c>
      <c r="N176" s="229">
        <v>2560745.4205689998</v>
      </c>
      <c r="O176" s="224">
        <f t="shared" si="33"/>
        <v>6.1009520328777654E-3</v>
      </c>
      <c r="P176" s="224">
        <f t="shared" si="34"/>
        <v>8.7466449759775744E-3</v>
      </c>
      <c r="Q176" s="224">
        <f t="shared" si="35"/>
        <v>5.5281819490171618E-3</v>
      </c>
      <c r="R176" s="224">
        <f t="shared" si="36"/>
        <v>1.0803178023978943E-4</v>
      </c>
      <c r="S176" s="224">
        <f t="shared" si="37"/>
        <v>6.3895257805195375E-5</v>
      </c>
      <c r="T176" s="224">
        <f t="shared" si="38"/>
        <v>3.3647360983410043E-4</v>
      </c>
    </row>
    <row r="177" spans="1:20" x14ac:dyDescent="0.45">
      <c r="A177" s="2" t="s">
        <v>511</v>
      </c>
      <c r="B177" s="2">
        <v>10600</v>
      </c>
      <c r="C177" s="391">
        <v>20</v>
      </c>
      <c r="D177" s="112">
        <v>171</v>
      </c>
      <c r="E177" s="112" t="s">
        <v>511</v>
      </c>
      <c r="F177" s="340">
        <v>0.65515146841681071</v>
      </c>
      <c r="G177" s="340">
        <v>0.98530116116232025</v>
      </c>
      <c r="H177" s="340">
        <v>0.83734428464509292</v>
      </c>
      <c r="I177" s="341">
        <v>14684268.054802001</v>
      </c>
      <c r="J177" s="341">
        <v>12341277.301333999</v>
      </c>
      <c r="K177" s="340">
        <v>2.5546820659473155E-2</v>
      </c>
      <c r="L177" s="340">
        <v>3.3056668715405461E-2</v>
      </c>
      <c r="M177" s="340">
        <v>5.189840216805771E-2</v>
      </c>
      <c r="N177" s="229">
        <v>16754525.806066001</v>
      </c>
      <c r="O177" s="224">
        <f t="shared" si="33"/>
        <v>3.3817735721431923E-2</v>
      </c>
      <c r="P177" s="224">
        <f t="shared" si="34"/>
        <v>5.085946667375639E-2</v>
      </c>
      <c r="Q177" s="224">
        <f t="shared" si="35"/>
        <v>4.3222199889757007E-2</v>
      </c>
      <c r="R177" s="224">
        <f t="shared" si="36"/>
        <v>1.318680749770128E-3</v>
      </c>
      <c r="S177" s="224">
        <f t="shared" si="37"/>
        <v>1.7063255450681422E-3</v>
      </c>
      <c r="T177" s="224">
        <f t="shared" si="38"/>
        <v>2.678901801327216E-3</v>
      </c>
    </row>
    <row r="178" spans="1:20" x14ac:dyDescent="0.45">
      <c r="A178" s="2" t="s">
        <v>529</v>
      </c>
      <c r="B178" s="2">
        <v>10851</v>
      </c>
      <c r="C178" s="391">
        <v>9</v>
      </c>
      <c r="D178" s="158">
        <v>172</v>
      </c>
      <c r="E178" s="158" t="s">
        <v>529</v>
      </c>
      <c r="F178" s="342">
        <v>0.64730695195054333</v>
      </c>
      <c r="G178" s="342">
        <v>1.3025120029722106</v>
      </c>
      <c r="H178" s="342">
        <v>1.3348128821453529</v>
      </c>
      <c r="I178" s="343">
        <v>23657281.212209001</v>
      </c>
      <c r="J178" s="343">
        <v>19845646.702636</v>
      </c>
      <c r="K178" s="342">
        <v>3.3610643032584403E-2</v>
      </c>
      <c r="L178" s="342">
        <v>1.8783751942458165E-2</v>
      </c>
      <c r="M178" s="342">
        <v>7.8753733517731725E-2</v>
      </c>
      <c r="N178" s="229">
        <v>24313038.410517</v>
      </c>
      <c r="O178" s="224">
        <f t="shared" si="33"/>
        <v>4.8486426111338833E-2</v>
      </c>
      <c r="P178" s="224">
        <f t="shared" si="34"/>
        <v>9.7564458099732021E-2</v>
      </c>
      <c r="Q178" s="224">
        <f t="shared" si="35"/>
        <v>9.9983950408041894E-2</v>
      </c>
      <c r="R178" s="224">
        <f t="shared" si="36"/>
        <v>2.5175999655855713E-3</v>
      </c>
      <c r="S178" s="224">
        <f t="shared" si="37"/>
        <v>1.4069940047875468E-3</v>
      </c>
      <c r="T178" s="224">
        <f t="shared" si="38"/>
        <v>5.8990361059667942E-3</v>
      </c>
    </row>
    <row r="179" spans="1:20" x14ac:dyDescent="0.45">
      <c r="A179" s="2" t="s">
        <v>526</v>
      </c>
      <c r="B179" s="2">
        <v>10830</v>
      </c>
      <c r="C179" s="391">
        <v>38</v>
      </c>
      <c r="D179" s="112">
        <v>173</v>
      </c>
      <c r="E179" s="112" t="s">
        <v>526</v>
      </c>
      <c r="F179" s="340">
        <v>0.62609484075370336</v>
      </c>
      <c r="G179" s="340">
        <v>1.845995658055287</v>
      </c>
      <c r="H179" s="340">
        <v>1.1363822985800083</v>
      </c>
      <c r="I179" s="341">
        <v>2594161.0886550001</v>
      </c>
      <c r="J179" s="341">
        <v>2203444.1535880002</v>
      </c>
      <c r="K179" s="340">
        <v>1.9437601110514822E-2</v>
      </c>
      <c r="L179" s="340">
        <v>5.1669761176709142E-2</v>
      </c>
      <c r="M179" s="340">
        <v>9.2764756048329761E-2</v>
      </c>
      <c r="N179" s="229">
        <v>2379905.399677</v>
      </c>
      <c r="O179" s="224">
        <f t="shared" si="33"/>
        <v>4.5906109238592575E-3</v>
      </c>
      <c r="P179" s="224">
        <f t="shared" si="34"/>
        <v>1.353508651031834E-2</v>
      </c>
      <c r="Q179" s="224">
        <f t="shared" si="35"/>
        <v>8.3321066617666768E-3</v>
      </c>
      <c r="R179" s="224">
        <f t="shared" si="36"/>
        <v>1.4251908526211629E-4</v>
      </c>
      <c r="S179" s="224">
        <f t="shared" si="37"/>
        <v>3.7884958420270602E-4</v>
      </c>
      <c r="T179" s="224">
        <f t="shared" si="38"/>
        <v>6.8016357066919789E-4</v>
      </c>
    </row>
    <row r="180" spans="1:20" x14ac:dyDescent="0.45">
      <c r="B180" s="2">
        <v>11709</v>
      </c>
      <c r="C180" s="391">
        <v>286</v>
      </c>
      <c r="D180" s="158">
        <v>174</v>
      </c>
      <c r="E180" s="158" t="s">
        <v>660</v>
      </c>
      <c r="F180" s="342">
        <v>0.23556321570191022</v>
      </c>
      <c r="G180" s="342">
        <v>0</v>
      </c>
      <c r="H180" s="342">
        <v>0</v>
      </c>
      <c r="I180" s="343">
        <v>149699263</v>
      </c>
      <c r="J180" s="343">
        <v>141878943.31029299</v>
      </c>
      <c r="K180" s="342">
        <v>0</v>
      </c>
      <c r="L180" s="342">
        <v>0</v>
      </c>
      <c r="M180" s="342">
        <v>0</v>
      </c>
      <c r="N180" s="229">
        <v>141909358.69860801</v>
      </c>
      <c r="O180" s="224">
        <f t="shared" si="33"/>
        <v>0.10298860559987624</v>
      </c>
      <c r="P180" s="224">
        <f t="shared" si="34"/>
        <v>0</v>
      </c>
      <c r="Q180" s="224">
        <f t="shared" si="35"/>
        <v>0</v>
      </c>
      <c r="R180" s="224">
        <f t="shared" si="36"/>
        <v>0</v>
      </c>
      <c r="S180" s="224">
        <f t="shared" si="37"/>
        <v>0</v>
      </c>
      <c r="T180" s="224">
        <f t="shared" si="38"/>
        <v>0</v>
      </c>
    </row>
    <row r="181" spans="1:20" x14ac:dyDescent="0.45">
      <c r="A181" s="2" t="s">
        <v>544</v>
      </c>
      <c r="B181" s="2">
        <v>11183</v>
      </c>
      <c r="C181" s="391">
        <v>144</v>
      </c>
      <c r="D181" s="112">
        <v>175</v>
      </c>
      <c r="E181" s="112" t="s">
        <v>544</v>
      </c>
      <c r="F181" s="340">
        <v>0</v>
      </c>
      <c r="G181" s="340">
        <v>0</v>
      </c>
      <c r="H181" s="340">
        <v>0</v>
      </c>
      <c r="I181" s="341">
        <v>9622206.6000280008</v>
      </c>
      <c r="J181" s="341">
        <v>8687472.3781800009</v>
      </c>
      <c r="K181" s="340">
        <v>0</v>
      </c>
      <c r="L181" s="340">
        <v>0</v>
      </c>
      <c r="M181" s="340">
        <v>0</v>
      </c>
      <c r="N181" s="229">
        <v>8543339.5956149995</v>
      </c>
      <c r="O181" s="224">
        <f t="shared" si="33"/>
        <v>0</v>
      </c>
      <c r="P181" s="224">
        <f t="shared" si="34"/>
        <v>0</v>
      </c>
      <c r="Q181" s="224">
        <f t="shared" si="35"/>
        <v>0</v>
      </c>
      <c r="R181" s="224">
        <f t="shared" si="36"/>
        <v>0</v>
      </c>
      <c r="S181" s="224">
        <f t="shared" si="37"/>
        <v>0</v>
      </c>
      <c r="T181" s="224">
        <f t="shared" si="38"/>
        <v>0</v>
      </c>
    </row>
    <row r="182" spans="1:20" x14ac:dyDescent="0.45">
      <c r="B182" s="2">
        <v>11736</v>
      </c>
      <c r="C182" s="391">
        <v>284</v>
      </c>
      <c r="D182" s="158">
        <v>176</v>
      </c>
      <c r="E182" s="158" t="s">
        <v>661</v>
      </c>
      <c r="F182" s="342">
        <v>0</v>
      </c>
      <c r="G182" s="342">
        <v>0</v>
      </c>
      <c r="H182" s="342">
        <v>0</v>
      </c>
      <c r="I182" s="343">
        <v>3303320.0357110002</v>
      </c>
      <c r="J182" s="343">
        <v>2863906.6277689999</v>
      </c>
      <c r="K182" s="342">
        <v>0</v>
      </c>
      <c r="L182" s="342">
        <v>0</v>
      </c>
      <c r="M182" s="342">
        <v>0</v>
      </c>
      <c r="N182" s="229">
        <v>4279600</v>
      </c>
      <c r="O182" s="224">
        <f t="shared" si="33"/>
        <v>0</v>
      </c>
      <c r="P182" s="224">
        <f t="shared" si="34"/>
        <v>0</v>
      </c>
      <c r="Q182" s="224">
        <f t="shared" si="35"/>
        <v>0</v>
      </c>
      <c r="R182" s="224">
        <f t="shared" si="36"/>
        <v>0</v>
      </c>
      <c r="S182" s="224">
        <f t="shared" si="37"/>
        <v>0</v>
      </c>
      <c r="T182" s="224">
        <f t="shared" si="38"/>
        <v>0</v>
      </c>
    </row>
    <row r="183" spans="1:20" x14ac:dyDescent="0.45">
      <c r="C183" s="247"/>
      <c r="D183" s="323" t="s">
        <v>197</v>
      </c>
      <c r="E183" s="323"/>
      <c r="F183" s="227">
        <f>O183</f>
        <v>2.3853159850991252</v>
      </c>
      <c r="G183" s="227">
        <f t="shared" ref="G183:H184" si="39">P183</f>
        <v>2.4417355596428449</v>
      </c>
      <c r="H183" s="227">
        <f t="shared" si="39"/>
        <v>1.6429319856803919</v>
      </c>
      <c r="I183" s="160">
        <f>SUM(I112:I182)</f>
        <v>550022012.54681909</v>
      </c>
      <c r="J183" s="160">
        <f>SUM(J112:J182)</f>
        <v>482295797.64989603</v>
      </c>
      <c r="K183" s="227">
        <f>R183</f>
        <v>0.10885186187639413</v>
      </c>
      <c r="L183" s="227">
        <f t="shared" ref="L183:M184" si="40">S183</f>
        <v>0.12977428652890652</v>
      </c>
      <c r="M183" s="227">
        <f t="shared" si="40"/>
        <v>0.1049068181998289</v>
      </c>
      <c r="N183" s="229">
        <f>SUM(N112:N177)</f>
        <v>324585663.41906196</v>
      </c>
      <c r="O183" s="229">
        <f>SUM(O112:O182)</f>
        <v>2.3853159850991252</v>
      </c>
      <c r="P183" s="229">
        <f t="shared" ref="P183:T183" si="41">SUM(P112:P182)</f>
        <v>2.4417355596428449</v>
      </c>
      <c r="Q183" s="229">
        <f t="shared" si="41"/>
        <v>1.6429319856803919</v>
      </c>
      <c r="R183" s="229">
        <f t="shared" si="41"/>
        <v>0.10885186187639413</v>
      </c>
      <c r="S183" s="229">
        <f t="shared" si="41"/>
        <v>0.12977428652890652</v>
      </c>
      <c r="T183" s="229">
        <f t="shared" si="41"/>
        <v>0.1049068181998289</v>
      </c>
    </row>
    <row r="184" spans="1:20" ht="19.5" x14ac:dyDescent="0.5">
      <c r="C184" s="247"/>
      <c r="D184" s="436" t="s">
        <v>163</v>
      </c>
      <c r="E184" s="436"/>
      <c r="F184" s="290">
        <f>O184</f>
        <v>0.46233657784938048</v>
      </c>
      <c r="G184" s="290">
        <f t="shared" si="39"/>
        <v>1.7846273705340721</v>
      </c>
      <c r="H184" s="290">
        <f t="shared" si="39"/>
        <v>1.1078169328497229</v>
      </c>
      <c r="I184" s="111">
        <f>I183+I111+I89</f>
        <v>823504794.67072499</v>
      </c>
      <c r="J184" s="111">
        <f>J183+J111+J89</f>
        <v>766578356.94111502</v>
      </c>
      <c r="K184" s="291">
        <f>R184</f>
        <v>2.290408364779498E-2</v>
      </c>
      <c r="L184" s="291">
        <f t="shared" si="40"/>
        <v>0.10346858985331542</v>
      </c>
      <c r="M184" s="291">
        <f t="shared" si="40"/>
        <v>8.5176060561998307E-2</v>
      </c>
      <c r="N184" s="229">
        <f>N183+N111+N89</f>
        <v>2880966520.6844015</v>
      </c>
      <c r="O184" s="225">
        <f>($N89*F89+$N111*F111+$N183*F183)/$N$184</f>
        <v>0.46233657784938048</v>
      </c>
      <c r="P184" s="225">
        <f>($N89*G89+$N111*G111+$N183*G183)/$N$184</f>
        <v>1.7846273705340721</v>
      </c>
      <c r="Q184" s="225">
        <f>($N89*H89+$N111*H111+$N183*H183)/$N$184</f>
        <v>1.1078169328497229</v>
      </c>
      <c r="R184" s="225">
        <f>($N89*K89+$N111*K111+$N183*K183)/$N$184</f>
        <v>2.290408364779498E-2</v>
      </c>
      <c r="S184" s="225">
        <f>($N89*L89+$N111*L111+$N183*L183)/$N$184</f>
        <v>0.10346858985331542</v>
      </c>
      <c r="T184" s="225">
        <f>($N89*M89+$N111*M111+$N183*M183)/$N$184</f>
        <v>8.5176060561998307E-2</v>
      </c>
    </row>
    <row r="187" spans="1:20" x14ac:dyDescent="0.45">
      <c r="H187" s="70"/>
      <c r="I187" s="52"/>
    </row>
    <row r="188" spans="1:20" x14ac:dyDescent="0.45">
      <c r="H188" s="70"/>
      <c r="I188" s="9"/>
    </row>
    <row r="189" spans="1:20" x14ac:dyDescent="0.45">
      <c r="H189" s="70"/>
      <c r="I189" s="9"/>
    </row>
  </sheetData>
  <sortState ref="A112:T182">
    <sortCondition descending="1" ref="F112:F182"/>
  </sortState>
  <mergeCells count="7">
    <mergeCell ref="D1:I1"/>
    <mergeCell ref="F2:G2"/>
    <mergeCell ref="I2:J2"/>
    <mergeCell ref="C2:C3"/>
    <mergeCell ref="D184:E184"/>
    <mergeCell ref="D2:D3"/>
    <mergeCell ref="E2:E3"/>
  </mergeCells>
  <printOptions horizontalCentered="1"/>
  <pageMargins left="0.25" right="0.25" top="0.75" bottom="0.75" header="0.3" footer="0.3"/>
  <pageSetup paperSize="9" scale="78" fitToHeight="0" orientation="portrait" r:id="rId1"/>
  <rowBreaks count="4" manualBreakCount="4">
    <brk id="41" min="3" max="12" man="1"/>
    <brk id="79" min="3" max="12" man="1"/>
    <brk id="124" min="3" max="12" man="1"/>
    <brk id="160"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61"/>
  <sheetViews>
    <sheetView rightToLeft="1" view="pageBreakPreview" zoomScale="40" zoomScaleNormal="51" zoomScaleSheetLayoutView="40" workbookViewId="0">
      <pane ySplit="4" topLeftCell="A47" activePane="bottomLeft" state="frozen"/>
      <selection activeCell="B1" sqref="B1"/>
      <selection pane="bottomLeft" activeCell="H55" sqref="H55"/>
    </sheetView>
  </sheetViews>
  <sheetFormatPr defaultColWidth="9" defaultRowHeight="33.75" x14ac:dyDescent="0.25"/>
  <cols>
    <col min="1" max="2" width="9" style="33" hidden="1" customWidth="1"/>
    <col min="3" max="3" width="7.42578125" style="28" hidden="1" customWidth="1"/>
    <col min="4" max="4" width="7.42578125" style="318"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19" customWidth="1"/>
    <col min="11" max="11" width="27.42578125" style="319" customWidth="1"/>
    <col min="12" max="12" width="35.42578125" style="23" customWidth="1"/>
    <col min="13" max="13" width="33.42578125" style="23" customWidth="1"/>
    <col min="14" max="14" width="33.28515625" style="31" customWidth="1"/>
    <col min="15" max="15" width="28.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21" hidden="1" customWidth="1"/>
    <col min="23" max="23" width="20.5703125" style="321" hidden="1" customWidth="1"/>
    <col min="24" max="24" width="20.42578125" style="302"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47" width="9" style="33" hidden="1" customWidth="1"/>
    <col min="48" max="48" width="0" style="33" hidden="1" customWidth="1"/>
    <col min="49" max="16384" width="9" style="33"/>
  </cols>
  <sheetData>
    <row r="1" spans="1:41" s="34" customFormat="1" ht="45" x14ac:dyDescent="0.25">
      <c r="C1" s="438" t="s">
        <v>296</v>
      </c>
      <c r="D1" s="439"/>
      <c r="E1" s="439"/>
      <c r="F1" s="439"/>
      <c r="G1" s="439"/>
      <c r="H1" s="439"/>
      <c r="I1" s="439"/>
      <c r="J1" s="439"/>
      <c r="K1" s="307" t="s">
        <v>651</v>
      </c>
      <c r="L1" s="307" t="s">
        <v>314</v>
      </c>
      <c r="M1" s="307" t="s">
        <v>309</v>
      </c>
      <c r="N1" s="308"/>
      <c r="O1" s="440" t="s">
        <v>252</v>
      </c>
      <c r="P1" s="441"/>
      <c r="Q1" s="307" t="s">
        <v>651</v>
      </c>
      <c r="R1" s="440" t="s">
        <v>253</v>
      </c>
      <c r="S1" s="441"/>
      <c r="T1" s="307" t="s">
        <v>651</v>
      </c>
      <c r="U1" s="449" t="s">
        <v>283</v>
      </c>
      <c r="V1" s="449"/>
      <c r="W1" s="449"/>
      <c r="X1" s="35"/>
    </row>
    <row r="2" spans="1:41" s="34" customFormat="1" ht="49.15" customHeight="1" x14ac:dyDescent="0.25">
      <c r="C2" s="136"/>
      <c r="D2" s="309"/>
      <c r="E2" s="136"/>
      <c r="F2" s="136"/>
      <c r="G2" s="136"/>
      <c r="H2" s="136"/>
      <c r="I2" s="136"/>
      <c r="J2" s="136"/>
      <c r="K2" s="136"/>
      <c r="L2" s="136"/>
      <c r="M2" s="136"/>
      <c r="N2" s="136"/>
      <c r="O2" s="309"/>
      <c r="P2" s="136"/>
      <c r="Q2" s="310"/>
      <c r="R2" s="136"/>
      <c r="S2" s="136"/>
      <c r="T2" s="136"/>
      <c r="U2" s="449"/>
      <c r="V2" s="449"/>
      <c r="W2" s="449"/>
      <c r="X2" s="35"/>
    </row>
    <row r="3" spans="1:41" s="34" customFormat="1" ht="67.5" x14ac:dyDescent="0.85">
      <c r="C3" s="442" t="s">
        <v>162</v>
      </c>
      <c r="D3" s="442" t="s">
        <v>0</v>
      </c>
      <c r="E3" s="443" t="s">
        <v>1</v>
      </c>
      <c r="F3" s="443" t="s">
        <v>2</v>
      </c>
      <c r="G3" s="454" t="s">
        <v>4</v>
      </c>
      <c r="H3" s="443" t="s">
        <v>589</v>
      </c>
      <c r="I3" s="306" t="s">
        <v>256</v>
      </c>
      <c r="J3" s="311" t="s">
        <v>256</v>
      </c>
      <c r="K3" s="447" t="s">
        <v>588</v>
      </c>
      <c r="L3" s="443" t="s">
        <v>6</v>
      </c>
      <c r="M3" s="443" t="s">
        <v>7</v>
      </c>
      <c r="N3" s="445" t="s">
        <v>8</v>
      </c>
      <c r="O3" s="445" t="s">
        <v>239</v>
      </c>
      <c r="P3" s="445" t="s">
        <v>240</v>
      </c>
      <c r="Q3" s="445" t="s">
        <v>63</v>
      </c>
      <c r="R3" s="445" t="s">
        <v>239</v>
      </c>
      <c r="S3" s="445" t="s">
        <v>240</v>
      </c>
      <c r="T3" s="445" t="s">
        <v>63</v>
      </c>
      <c r="U3" s="450" t="s">
        <v>172</v>
      </c>
      <c r="V3" s="450" t="s">
        <v>392</v>
      </c>
      <c r="W3" s="450" t="s">
        <v>171</v>
      </c>
      <c r="X3" s="445" t="s">
        <v>393</v>
      </c>
      <c r="AB3" s="445" t="s">
        <v>172</v>
      </c>
      <c r="AC3" s="445" t="s">
        <v>392</v>
      </c>
      <c r="AD3" s="445" t="s">
        <v>171</v>
      </c>
    </row>
    <row r="4" spans="1:41" s="35" customFormat="1" ht="33.75" customHeight="1" x14ac:dyDescent="0.25">
      <c r="C4" s="442"/>
      <c r="D4" s="442"/>
      <c r="E4" s="444"/>
      <c r="F4" s="444"/>
      <c r="G4" s="454"/>
      <c r="H4" s="444"/>
      <c r="I4" s="312" t="s">
        <v>594</v>
      </c>
      <c r="J4" s="313" t="s">
        <v>651</v>
      </c>
      <c r="K4" s="448"/>
      <c r="L4" s="444"/>
      <c r="M4" s="444"/>
      <c r="N4" s="446"/>
      <c r="O4" s="446"/>
      <c r="P4" s="446"/>
      <c r="Q4" s="446"/>
      <c r="R4" s="446"/>
      <c r="S4" s="446"/>
      <c r="T4" s="446"/>
      <c r="U4" s="451"/>
      <c r="V4" s="451"/>
      <c r="W4" s="451"/>
      <c r="X4" s="446"/>
      <c r="AB4" s="446"/>
      <c r="AC4" s="446"/>
      <c r="AD4" s="446"/>
      <c r="AI4" s="35" t="s">
        <v>24</v>
      </c>
    </row>
    <row r="5" spans="1:41" s="35" customFormat="1" ht="33.75" customHeight="1" x14ac:dyDescent="0.85">
      <c r="A5" s="155">
        <v>120</v>
      </c>
      <c r="B5" s="155">
        <v>11091</v>
      </c>
      <c r="C5" s="314">
        <v>120</v>
      </c>
      <c r="D5" s="153">
        <v>1</v>
      </c>
      <c r="E5" s="350" t="s">
        <v>662</v>
      </c>
      <c r="F5" s="351" t="s">
        <v>40</v>
      </c>
      <c r="G5" s="154" t="s">
        <v>103</v>
      </c>
      <c r="H5" s="352">
        <v>97.633333333333326</v>
      </c>
      <c r="I5" s="353">
        <v>126010.29672</v>
      </c>
      <c r="J5" s="354">
        <v>176846</v>
      </c>
      <c r="K5" s="355">
        <v>0.22586400000000001</v>
      </c>
      <c r="L5" s="352">
        <v>143993</v>
      </c>
      <c r="M5" s="352">
        <v>1000000</v>
      </c>
      <c r="N5" s="352">
        <v>1228159</v>
      </c>
      <c r="O5" s="352">
        <v>29747035.333880998</v>
      </c>
      <c r="P5" s="352">
        <v>29854482.431111999</v>
      </c>
      <c r="Q5" s="352">
        <f t="shared" ref="Q5" si="0">O5-P5</f>
        <v>-107447.09723100066</v>
      </c>
      <c r="R5" s="352">
        <v>2639861.030154</v>
      </c>
      <c r="S5" s="352">
        <v>2700503.06128</v>
      </c>
      <c r="T5" s="352">
        <f t="shared" ref="T5" si="1">R5-S5</f>
        <v>-60642.031125999987</v>
      </c>
      <c r="U5" s="356" t="e">
        <f>VLOOKUP(B5,#REF!,13,0)</f>
        <v>#REF!</v>
      </c>
      <c r="V5" s="356" t="e">
        <f>VLOOKUP(B5,#REF!,14,0)</f>
        <v>#REF!</v>
      </c>
      <c r="W5" s="356" t="e">
        <f>VLOOKUP(B5,#REF!,15,0)</f>
        <v>#REF!</v>
      </c>
      <c r="X5" s="301">
        <v>11091</v>
      </c>
      <c r="Y5" s="155"/>
      <c r="Z5" s="155"/>
      <c r="AA5" s="155"/>
      <c r="AB5" s="237" t="e">
        <f t="shared" ref="AB5:AB49" si="2">$J5/$J$57*$U5</f>
        <v>#REF!</v>
      </c>
      <c r="AC5" s="237" t="e">
        <f t="shared" ref="AC5:AC49" si="3">$J5/$J$57*$V5</f>
        <v>#REF!</v>
      </c>
      <c r="AD5" s="237" t="e">
        <f t="shared" ref="AD5:AD49" si="4">$J5/$J$57*$W5</f>
        <v>#REF!</v>
      </c>
      <c r="AE5" s="155"/>
      <c r="AF5" s="155"/>
      <c r="AG5" s="155"/>
      <c r="AH5" s="155"/>
      <c r="AI5" s="303">
        <v>70913</v>
      </c>
      <c r="AJ5" s="155"/>
      <c r="AO5" s="35">
        <f>IF(L5&gt;M5,1,0)</f>
        <v>0</v>
      </c>
    </row>
    <row r="6" spans="1:41" s="155" customFormat="1" ht="31.5" customHeight="1" x14ac:dyDescent="0.85">
      <c r="A6" s="315">
        <v>127</v>
      </c>
      <c r="B6" s="155">
        <v>11130</v>
      </c>
      <c r="C6" s="151">
        <v>127</v>
      </c>
      <c r="D6" s="358">
        <v>2</v>
      </c>
      <c r="E6" s="359" t="s">
        <v>663</v>
      </c>
      <c r="F6" s="360" t="s">
        <v>24</v>
      </c>
      <c r="G6" s="361" t="s">
        <v>104</v>
      </c>
      <c r="H6" s="362">
        <v>92.433333333333337</v>
      </c>
      <c r="I6" s="358">
        <v>42586215.585185997</v>
      </c>
      <c r="J6" s="363">
        <v>91253578</v>
      </c>
      <c r="K6" s="364">
        <v>0.74503699999999995</v>
      </c>
      <c r="L6" s="362">
        <v>16626799</v>
      </c>
      <c r="M6" s="362">
        <v>0</v>
      </c>
      <c r="N6" s="362">
        <v>5488343</v>
      </c>
      <c r="O6" s="362">
        <v>140317699.91866201</v>
      </c>
      <c r="P6" s="362">
        <v>111901223.278026</v>
      </c>
      <c r="Q6" s="362">
        <f t="shared" ref="Q6:Q53" si="5">O6-P6</f>
        <v>28416476.640636012</v>
      </c>
      <c r="R6" s="362">
        <v>34090002.724944003</v>
      </c>
      <c r="S6" s="362">
        <v>27690857.574884001</v>
      </c>
      <c r="T6" s="362">
        <f t="shared" ref="T6:T53" si="6">R6-S6</f>
        <v>6399145.1500600018</v>
      </c>
      <c r="U6" s="365" t="e">
        <f>VLOOKUP(B6,#REF!,13,0)</f>
        <v>#REF!</v>
      </c>
      <c r="V6" s="365" t="e">
        <f>VLOOKUP(B6,#REF!,14,0)</f>
        <v>#REF!</v>
      </c>
      <c r="W6" s="365" t="e">
        <f>VLOOKUP(B6,#REF!,15,0)</f>
        <v>#REF!</v>
      </c>
      <c r="X6" s="301">
        <v>11130</v>
      </c>
      <c r="Y6" s="315"/>
      <c r="Z6" s="315"/>
      <c r="AA6" s="315"/>
      <c r="AB6" s="237" t="e">
        <f t="shared" si="2"/>
        <v>#REF!</v>
      </c>
      <c r="AC6" s="237" t="e">
        <f t="shared" si="3"/>
        <v>#REF!</v>
      </c>
      <c r="AD6" s="237" t="e">
        <f t="shared" si="4"/>
        <v>#REF!</v>
      </c>
      <c r="AE6" s="315"/>
      <c r="AF6" s="315"/>
      <c r="AG6" s="315"/>
      <c r="AH6" s="315"/>
      <c r="AI6" s="303">
        <v>14560853</v>
      </c>
      <c r="AJ6" s="315"/>
      <c r="AL6" s="35"/>
      <c r="AO6" s="35">
        <f t="shared" ref="AO6:AO46" si="7">IF(L6&gt;M6,1,0)</f>
        <v>1</v>
      </c>
    </row>
    <row r="7" spans="1:41" s="315" customFormat="1" ht="36.75" x14ac:dyDescent="0.85">
      <c r="A7" s="155">
        <v>171</v>
      </c>
      <c r="B7" s="155">
        <v>11281</v>
      </c>
      <c r="C7" s="314">
        <v>171</v>
      </c>
      <c r="D7" s="153">
        <v>3</v>
      </c>
      <c r="E7" s="350" t="s">
        <v>664</v>
      </c>
      <c r="F7" s="351" t="s">
        <v>318</v>
      </c>
      <c r="G7" s="154" t="s">
        <v>159</v>
      </c>
      <c r="H7" s="352">
        <v>73.733333333333334</v>
      </c>
      <c r="I7" s="353">
        <v>174961.62613399999</v>
      </c>
      <c r="J7" s="354">
        <v>1028257</v>
      </c>
      <c r="K7" s="355">
        <v>0.17155100000000001</v>
      </c>
      <c r="L7" s="352">
        <v>193818</v>
      </c>
      <c r="M7" s="352">
        <v>200000</v>
      </c>
      <c r="N7" s="352">
        <v>5305270</v>
      </c>
      <c r="O7" s="352">
        <v>12951796.691996001</v>
      </c>
      <c r="P7" s="352">
        <v>12788514.021411</v>
      </c>
      <c r="Q7" s="352">
        <f t="shared" si="5"/>
        <v>163282.67058500089</v>
      </c>
      <c r="R7" s="352">
        <v>1025188.58757</v>
      </c>
      <c r="S7" s="352">
        <v>950208.56803800003</v>
      </c>
      <c r="T7" s="352">
        <f t="shared" si="6"/>
        <v>74980.019531999948</v>
      </c>
      <c r="U7" s="356" t="e">
        <f>VLOOKUP(B7,#REF!,13,0)</f>
        <v>#REF!</v>
      </c>
      <c r="V7" s="356" t="e">
        <f>VLOOKUP(B7,#REF!,14,0)</f>
        <v>#REF!</v>
      </c>
      <c r="W7" s="356" t="e">
        <f>VLOOKUP(B7,#REF!,15,0)</f>
        <v>#REF!</v>
      </c>
      <c r="X7" s="301">
        <v>11281</v>
      </c>
      <c r="Y7" s="155"/>
      <c r="Z7" s="155"/>
      <c r="AA7" s="155"/>
      <c r="AB7" s="237" t="e">
        <f t="shared" si="2"/>
        <v>#REF!</v>
      </c>
      <c r="AC7" s="237" t="e">
        <f t="shared" si="3"/>
        <v>#REF!</v>
      </c>
      <c r="AD7" s="237" t="e">
        <f t="shared" si="4"/>
        <v>#REF!</v>
      </c>
      <c r="AE7" s="155"/>
      <c r="AF7" s="155"/>
      <c r="AG7" s="155"/>
      <c r="AH7" s="155"/>
      <c r="AI7" s="303">
        <v>36309</v>
      </c>
      <c r="AJ7" s="155"/>
      <c r="AL7" s="35"/>
      <c r="AO7" s="35">
        <f t="shared" si="7"/>
        <v>0</v>
      </c>
    </row>
    <row r="8" spans="1:41" s="155" customFormat="1" ht="31.5" customHeight="1" x14ac:dyDescent="0.85">
      <c r="A8" s="315">
        <v>186</v>
      </c>
      <c r="B8" s="155">
        <v>11287</v>
      </c>
      <c r="C8" s="151">
        <v>186</v>
      </c>
      <c r="D8" s="358">
        <v>4</v>
      </c>
      <c r="E8" s="359" t="s">
        <v>665</v>
      </c>
      <c r="F8" s="360" t="s">
        <v>246</v>
      </c>
      <c r="G8" s="361" t="s">
        <v>184</v>
      </c>
      <c r="H8" s="362">
        <v>73.066666666666663</v>
      </c>
      <c r="I8" s="358">
        <v>136806</v>
      </c>
      <c r="J8" s="363">
        <v>4517983</v>
      </c>
      <c r="K8" s="364">
        <v>0.85697999999999996</v>
      </c>
      <c r="L8" s="362">
        <v>2110682</v>
      </c>
      <c r="M8" s="362">
        <v>5000000</v>
      </c>
      <c r="N8" s="362">
        <v>2140532</v>
      </c>
      <c r="O8" s="362">
        <v>8419800.5034250002</v>
      </c>
      <c r="P8" s="362">
        <v>8061588.5249619996</v>
      </c>
      <c r="Q8" s="362">
        <f t="shared" si="5"/>
        <v>358211.97846300062</v>
      </c>
      <c r="R8" s="362">
        <v>1952634.689209</v>
      </c>
      <c r="S8" s="362">
        <v>2929298.6316249999</v>
      </c>
      <c r="T8" s="362">
        <f t="shared" si="6"/>
        <v>-976663.94241599995</v>
      </c>
      <c r="U8" s="365" t="e">
        <f>VLOOKUP(B8,#REF!,13,0)</f>
        <v>#REF!</v>
      </c>
      <c r="V8" s="365" t="e">
        <f>VLOOKUP(B8,#REF!,14,0)</f>
        <v>#REF!</v>
      </c>
      <c r="W8" s="365" t="e">
        <f>VLOOKUP(B8,#REF!,15,0)</f>
        <v>#REF!</v>
      </c>
      <c r="X8" s="301">
        <v>11287</v>
      </c>
      <c r="Y8" s="315"/>
      <c r="Z8" s="315"/>
      <c r="AA8" s="315"/>
      <c r="AB8" s="237" t="e">
        <f t="shared" si="2"/>
        <v>#REF!</v>
      </c>
      <c r="AC8" s="237" t="e">
        <f t="shared" si="3"/>
        <v>#REF!</v>
      </c>
      <c r="AD8" s="237" t="e">
        <f t="shared" si="4"/>
        <v>#REF!</v>
      </c>
      <c r="AE8" s="315"/>
      <c r="AF8" s="315"/>
      <c r="AG8" s="315"/>
      <c r="AH8" s="315"/>
      <c r="AI8" s="303">
        <v>736566</v>
      </c>
      <c r="AJ8" s="315"/>
      <c r="AL8" s="35"/>
      <c r="AO8" s="35">
        <f t="shared" si="7"/>
        <v>0</v>
      </c>
    </row>
    <row r="9" spans="1:41" s="315" customFormat="1" ht="36.75" x14ac:dyDescent="0.85">
      <c r="A9" s="315">
        <v>176</v>
      </c>
      <c r="B9" s="155">
        <v>11286</v>
      </c>
      <c r="C9" s="151">
        <v>176</v>
      </c>
      <c r="D9" s="153">
        <v>5</v>
      </c>
      <c r="E9" s="350" t="s">
        <v>666</v>
      </c>
      <c r="F9" s="351" t="s">
        <v>247</v>
      </c>
      <c r="G9" s="154" t="s">
        <v>183</v>
      </c>
      <c r="H9" s="352">
        <v>72.933333333333337</v>
      </c>
      <c r="I9" s="353">
        <v>155809</v>
      </c>
      <c r="J9" s="354">
        <v>14365633</v>
      </c>
      <c r="K9" s="355">
        <v>0.65210000000000001</v>
      </c>
      <c r="L9" s="352">
        <v>4162508</v>
      </c>
      <c r="M9" s="352">
        <v>40000000</v>
      </c>
      <c r="N9" s="352">
        <v>3543570</v>
      </c>
      <c r="O9" s="352">
        <v>14600906.591023</v>
      </c>
      <c r="P9" s="352">
        <v>8685997.4748979993</v>
      </c>
      <c r="Q9" s="352">
        <f t="shared" si="5"/>
        <v>5914909.1161250006</v>
      </c>
      <c r="R9" s="352">
        <v>4778925.6381970001</v>
      </c>
      <c r="S9" s="352">
        <v>769681.24666599999</v>
      </c>
      <c r="T9" s="352">
        <f t="shared" si="6"/>
        <v>4009244.3915309999</v>
      </c>
      <c r="U9" s="356" t="e">
        <f>VLOOKUP(B9,#REF!,13,0)</f>
        <v>#REF!</v>
      </c>
      <c r="V9" s="356" t="e">
        <f>VLOOKUP(B9,#REF!,14,0)</f>
        <v>#REF!</v>
      </c>
      <c r="W9" s="356" t="e">
        <f>VLOOKUP(B9,#REF!,15,0)</f>
        <v>#REF!</v>
      </c>
      <c r="X9" s="301">
        <v>11286</v>
      </c>
      <c r="AB9" s="237" t="e">
        <f t="shared" si="2"/>
        <v>#REF!</v>
      </c>
      <c r="AC9" s="237" t="e">
        <f t="shared" si="3"/>
        <v>#REF!</v>
      </c>
      <c r="AD9" s="237" t="e">
        <f t="shared" si="4"/>
        <v>#REF!</v>
      </c>
      <c r="AI9" s="303">
        <v>469636</v>
      </c>
      <c r="AL9" s="35"/>
      <c r="AO9" s="35">
        <f t="shared" si="7"/>
        <v>0</v>
      </c>
    </row>
    <row r="10" spans="1:41" s="155" customFormat="1" ht="31.5" customHeight="1" x14ac:dyDescent="0.85">
      <c r="A10" s="155">
        <v>187</v>
      </c>
      <c r="B10" s="155">
        <v>11295</v>
      </c>
      <c r="C10" s="314">
        <v>187</v>
      </c>
      <c r="D10" s="358">
        <v>6</v>
      </c>
      <c r="E10" s="359" t="s">
        <v>667</v>
      </c>
      <c r="F10" s="360" t="s">
        <v>248</v>
      </c>
      <c r="G10" s="361" t="s">
        <v>182</v>
      </c>
      <c r="H10" s="362">
        <v>71.833333333333329</v>
      </c>
      <c r="I10" s="358">
        <v>5103287.2914450001</v>
      </c>
      <c r="J10" s="363">
        <v>20893970</v>
      </c>
      <c r="K10" s="364">
        <v>0.99057100000000009</v>
      </c>
      <c r="L10" s="362">
        <v>1411977</v>
      </c>
      <c r="M10" s="362">
        <v>5000000</v>
      </c>
      <c r="N10" s="362">
        <v>14797670</v>
      </c>
      <c r="O10" s="362">
        <v>1638174.6354759999</v>
      </c>
      <c r="P10" s="362">
        <v>1826377.663434</v>
      </c>
      <c r="Q10" s="362">
        <f t="shared" si="5"/>
        <v>-188203.02795800008</v>
      </c>
      <c r="R10" s="362">
        <v>325964.183563</v>
      </c>
      <c r="S10" s="362">
        <v>0</v>
      </c>
      <c r="T10" s="362">
        <f t="shared" si="6"/>
        <v>325964.183563</v>
      </c>
      <c r="U10" s="365" t="e">
        <f>VLOOKUP(B10,#REF!,13,0)</f>
        <v>#REF!</v>
      </c>
      <c r="V10" s="365" t="e">
        <f>VLOOKUP(B10,#REF!,14,0)</f>
        <v>#REF!</v>
      </c>
      <c r="W10" s="365" t="e">
        <f>VLOOKUP(B10,#REF!,15,0)</f>
        <v>#REF!</v>
      </c>
      <c r="X10" s="301">
        <v>11295</v>
      </c>
      <c r="AB10" s="237" t="e">
        <f t="shared" si="2"/>
        <v>#REF!</v>
      </c>
      <c r="AC10" s="237" t="e">
        <f t="shared" si="3"/>
        <v>#REF!</v>
      </c>
      <c r="AD10" s="237" t="e">
        <f t="shared" si="4"/>
        <v>#REF!</v>
      </c>
      <c r="AI10" s="303">
        <v>2915069</v>
      </c>
      <c r="AL10" s="35"/>
      <c r="AO10" s="35">
        <f t="shared" si="7"/>
        <v>0</v>
      </c>
    </row>
    <row r="11" spans="1:41" s="315" customFormat="1" ht="36.75" x14ac:dyDescent="0.85">
      <c r="A11" s="315">
        <v>188</v>
      </c>
      <c r="B11" s="155">
        <v>11306</v>
      </c>
      <c r="C11" s="151">
        <v>188</v>
      </c>
      <c r="D11" s="153">
        <v>7</v>
      </c>
      <c r="E11" s="350" t="s">
        <v>668</v>
      </c>
      <c r="F11" s="351" t="s">
        <v>650</v>
      </c>
      <c r="G11" s="154" t="s">
        <v>181</v>
      </c>
      <c r="H11" s="352">
        <v>69.166666666666671</v>
      </c>
      <c r="I11" s="353">
        <v>236752</v>
      </c>
      <c r="J11" s="354">
        <v>264251</v>
      </c>
      <c r="K11" s="355">
        <v>6.7866999999999997E-2</v>
      </c>
      <c r="L11" s="352">
        <v>237545</v>
      </c>
      <c r="M11" s="352">
        <v>2000000</v>
      </c>
      <c r="N11" s="352">
        <v>1112425</v>
      </c>
      <c r="O11" s="352">
        <v>176360.84982599999</v>
      </c>
      <c r="P11" s="352">
        <v>178049.66136599999</v>
      </c>
      <c r="Q11" s="352">
        <f t="shared" si="5"/>
        <v>-1688.8115399999951</v>
      </c>
      <c r="R11" s="352">
        <v>0</v>
      </c>
      <c r="S11" s="352">
        <v>0</v>
      </c>
      <c r="T11" s="352">
        <f t="shared" si="6"/>
        <v>0</v>
      </c>
      <c r="U11" s="356" t="e">
        <f>VLOOKUP(B11,#REF!,13,0)</f>
        <v>#REF!</v>
      </c>
      <c r="V11" s="356" t="e">
        <f>VLOOKUP(B11,#REF!,14,0)</f>
        <v>#REF!</v>
      </c>
      <c r="W11" s="356" t="e">
        <f>VLOOKUP(B11,#REF!,15,0)</f>
        <v>#REF!</v>
      </c>
      <c r="X11" s="301">
        <v>11306</v>
      </c>
      <c r="AB11" s="237" t="e">
        <f t="shared" si="2"/>
        <v>#REF!</v>
      </c>
      <c r="AC11" s="237" t="e">
        <f t="shared" si="3"/>
        <v>#REF!</v>
      </c>
      <c r="AD11" s="237" t="e">
        <f t="shared" si="4"/>
        <v>#REF!</v>
      </c>
      <c r="AI11" s="303">
        <v>7079</v>
      </c>
      <c r="AL11" s="35"/>
      <c r="AO11" s="35">
        <f t="shared" si="7"/>
        <v>0</v>
      </c>
    </row>
    <row r="12" spans="1:41" s="155" customFormat="1" ht="31.5" customHeight="1" x14ac:dyDescent="0.85">
      <c r="A12" s="155">
        <v>189</v>
      </c>
      <c r="B12" s="155">
        <v>11318</v>
      </c>
      <c r="C12" s="314">
        <v>189</v>
      </c>
      <c r="D12" s="358">
        <v>8</v>
      </c>
      <c r="E12" s="359" t="s">
        <v>669</v>
      </c>
      <c r="F12" s="360" t="s">
        <v>289</v>
      </c>
      <c r="G12" s="361" t="s">
        <v>180</v>
      </c>
      <c r="H12" s="362">
        <v>67.566666666666663</v>
      </c>
      <c r="I12" s="358">
        <v>253987.81917800001</v>
      </c>
      <c r="J12" s="363">
        <v>487628</v>
      </c>
      <c r="K12" s="364">
        <v>0.97734800000000011</v>
      </c>
      <c r="L12" s="362">
        <v>84020</v>
      </c>
      <c r="M12" s="362">
        <v>500000</v>
      </c>
      <c r="N12" s="362">
        <v>5803713</v>
      </c>
      <c r="O12" s="362">
        <v>1810691.839498</v>
      </c>
      <c r="P12" s="362">
        <v>1721280.352498</v>
      </c>
      <c r="Q12" s="362">
        <f t="shared" si="5"/>
        <v>89411.486999999965</v>
      </c>
      <c r="R12" s="362">
        <v>57530.654602000002</v>
      </c>
      <c r="S12" s="362">
        <v>68656.472750000001</v>
      </c>
      <c r="T12" s="362">
        <f t="shared" si="6"/>
        <v>-11125.818147999998</v>
      </c>
      <c r="U12" s="365" t="e">
        <f>VLOOKUP(B12,#REF!,13,0)</f>
        <v>#REF!</v>
      </c>
      <c r="V12" s="365" t="e">
        <f>VLOOKUP(B12,#REF!,14,0)</f>
        <v>#REF!</v>
      </c>
      <c r="W12" s="365" t="e">
        <f>VLOOKUP(B12,#REF!,15,0)</f>
        <v>#REF!</v>
      </c>
      <c r="X12" s="301">
        <v>11318</v>
      </c>
      <c r="AB12" s="237" t="e">
        <f t="shared" si="2"/>
        <v>#REF!</v>
      </c>
      <c r="AC12" s="237" t="e">
        <f t="shared" si="3"/>
        <v>#REF!</v>
      </c>
      <c r="AD12" s="237" t="e">
        <f t="shared" si="4"/>
        <v>#REF!</v>
      </c>
      <c r="AI12" s="303">
        <v>154236</v>
      </c>
      <c r="AL12" s="35"/>
      <c r="AO12" s="35">
        <f t="shared" si="7"/>
        <v>0</v>
      </c>
    </row>
    <row r="13" spans="1:41" s="315" customFormat="1" ht="36.75" x14ac:dyDescent="0.85">
      <c r="A13" s="315">
        <v>190</v>
      </c>
      <c r="B13" s="155">
        <v>11316</v>
      </c>
      <c r="C13" s="151">
        <v>190</v>
      </c>
      <c r="D13" s="153">
        <v>9</v>
      </c>
      <c r="E13" s="350" t="s">
        <v>670</v>
      </c>
      <c r="F13" s="351" t="s">
        <v>307</v>
      </c>
      <c r="G13" s="154" t="s">
        <v>179</v>
      </c>
      <c r="H13" s="352">
        <v>66.8</v>
      </c>
      <c r="I13" s="353">
        <v>360238.35078699997</v>
      </c>
      <c r="J13" s="354">
        <v>721042</v>
      </c>
      <c r="K13" s="355">
        <v>0.80201800000000001</v>
      </c>
      <c r="L13" s="352">
        <v>169403</v>
      </c>
      <c r="M13" s="352">
        <v>600000</v>
      </c>
      <c r="N13" s="352">
        <v>4256371</v>
      </c>
      <c r="O13" s="352">
        <v>4354221.1048360001</v>
      </c>
      <c r="P13" s="352">
        <v>3913285.9722730001</v>
      </c>
      <c r="Q13" s="352">
        <f t="shared" si="5"/>
        <v>440935.13256300008</v>
      </c>
      <c r="R13" s="352">
        <v>402374.33832099999</v>
      </c>
      <c r="S13" s="352">
        <v>247421.357992</v>
      </c>
      <c r="T13" s="352">
        <f t="shared" si="6"/>
        <v>154952.98032899998</v>
      </c>
      <c r="U13" s="356" t="e">
        <f>VLOOKUP(B13,#REF!,13,0)</f>
        <v>#REF!</v>
      </c>
      <c r="V13" s="356" t="e">
        <f>VLOOKUP(B13,#REF!,14,0)</f>
        <v>#REF!</v>
      </c>
      <c r="W13" s="356" t="e">
        <f>VLOOKUP(B13,#REF!,15,0)</f>
        <v>#REF!</v>
      </c>
      <c r="X13" s="301">
        <v>11316</v>
      </c>
      <c r="AB13" s="237" t="e">
        <f t="shared" si="2"/>
        <v>#REF!</v>
      </c>
      <c r="AC13" s="237" t="e">
        <f t="shared" si="3"/>
        <v>#REF!</v>
      </c>
      <c r="AD13" s="237" t="e">
        <f t="shared" si="4"/>
        <v>#REF!</v>
      </c>
      <c r="AI13" s="303">
        <v>120930</v>
      </c>
      <c r="AL13" s="35"/>
      <c r="AO13" s="35">
        <f t="shared" si="7"/>
        <v>0</v>
      </c>
    </row>
    <row r="14" spans="1:41" s="155" customFormat="1" ht="31.5" customHeight="1" x14ac:dyDescent="0.85">
      <c r="A14" s="155">
        <v>192</v>
      </c>
      <c r="B14" s="155">
        <v>11324</v>
      </c>
      <c r="C14" s="314">
        <v>192</v>
      </c>
      <c r="D14" s="358">
        <v>10</v>
      </c>
      <c r="E14" s="359" t="s">
        <v>671</v>
      </c>
      <c r="F14" s="360" t="s">
        <v>249</v>
      </c>
      <c r="G14" s="361" t="s">
        <v>188</v>
      </c>
      <c r="H14" s="362">
        <v>65.433333333333337</v>
      </c>
      <c r="I14" s="358">
        <v>301701.967596</v>
      </c>
      <c r="J14" s="363">
        <v>684077</v>
      </c>
      <c r="K14" s="364">
        <v>0.98083500000000001</v>
      </c>
      <c r="L14" s="362">
        <v>94878</v>
      </c>
      <c r="M14" s="362">
        <v>500000</v>
      </c>
      <c r="N14" s="362">
        <v>7210075</v>
      </c>
      <c r="O14" s="362">
        <v>5287090.7069070004</v>
      </c>
      <c r="P14" s="362">
        <v>4886324.0338810002</v>
      </c>
      <c r="Q14" s="362">
        <f t="shared" si="5"/>
        <v>400766.67302600015</v>
      </c>
      <c r="R14" s="362">
        <v>740936.53111800004</v>
      </c>
      <c r="S14" s="362">
        <v>347843.74014900002</v>
      </c>
      <c r="T14" s="362">
        <f t="shared" si="6"/>
        <v>393092.79096900002</v>
      </c>
      <c r="U14" s="365" t="e">
        <f>VLOOKUP(B14,#REF!,13,0)</f>
        <v>#REF!</v>
      </c>
      <c r="V14" s="365" t="e">
        <f>VLOOKUP(B14,#REF!,14,0)</f>
        <v>#REF!</v>
      </c>
      <c r="W14" s="365" t="e">
        <f>VLOOKUP(B14,#REF!,15,0)</f>
        <v>#REF!</v>
      </c>
      <c r="X14" s="301">
        <v>11324</v>
      </c>
      <c r="AB14" s="237" t="e">
        <f t="shared" si="2"/>
        <v>#REF!</v>
      </c>
      <c r="AC14" s="237" t="e">
        <f t="shared" si="3"/>
        <v>#REF!</v>
      </c>
      <c r="AD14" s="237" t="e">
        <f t="shared" si="4"/>
        <v>#REF!</v>
      </c>
      <c r="AI14" s="303">
        <v>152317</v>
      </c>
      <c r="AL14" s="35"/>
      <c r="AO14" s="35">
        <f t="shared" si="7"/>
        <v>0</v>
      </c>
    </row>
    <row r="15" spans="1:41" s="315" customFormat="1" ht="36.75" x14ac:dyDescent="0.85">
      <c r="A15" s="315">
        <v>193</v>
      </c>
      <c r="B15" s="155">
        <v>11329</v>
      </c>
      <c r="C15" s="151">
        <v>193</v>
      </c>
      <c r="D15" s="153">
        <v>11</v>
      </c>
      <c r="E15" s="350" t="s">
        <v>672</v>
      </c>
      <c r="F15" s="351" t="s">
        <v>323</v>
      </c>
      <c r="G15" s="154" t="s">
        <v>195</v>
      </c>
      <c r="H15" s="352">
        <v>65.2</v>
      </c>
      <c r="I15" s="353">
        <v>327863.87650999997</v>
      </c>
      <c r="J15" s="354">
        <v>357954</v>
      </c>
      <c r="K15" s="355">
        <v>0.98631600000000008</v>
      </c>
      <c r="L15" s="352">
        <v>96453</v>
      </c>
      <c r="M15" s="352">
        <v>800000</v>
      </c>
      <c r="N15" s="352">
        <v>3711174</v>
      </c>
      <c r="O15" s="352">
        <v>906310.14434500004</v>
      </c>
      <c r="P15" s="352">
        <v>915822.79302400001</v>
      </c>
      <c r="Q15" s="352">
        <f t="shared" si="5"/>
        <v>-9512.6486789999763</v>
      </c>
      <c r="R15" s="352">
        <v>175.41554099999999</v>
      </c>
      <c r="S15" s="352">
        <v>16663.365438000001</v>
      </c>
      <c r="T15" s="352">
        <f t="shared" si="6"/>
        <v>-16487.949897000002</v>
      </c>
      <c r="U15" s="356" t="e">
        <f>VLOOKUP(B15,#REF!,13,0)</f>
        <v>#REF!</v>
      </c>
      <c r="V15" s="356" t="e">
        <f>VLOOKUP(B15,#REF!,14,0)</f>
        <v>#REF!</v>
      </c>
      <c r="W15" s="356" t="e">
        <f>VLOOKUP(B15,#REF!,15,0)</f>
        <v>#REF!</v>
      </c>
      <c r="X15" s="301">
        <v>11329</v>
      </c>
      <c r="AB15" s="237" t="e">
        <f t="shared" si="2"/>
        <v>#REF!</v>
      </c>
      <c r="AC15" s="237" t="e">
        <f t="shared" si="3"/>
        <v>#REF!</v>
      </c>
      <c r="AD15" s="237" t="e">
        <f t="shared" si="4"/>
        <v>#REF!</v>
      </c>
      <c r="AI15" s="303">
        <v>248847</v>
      </c>
      <c r="AL15" s="35"/>
      <c r="AO15" s="35">
        <f t="shared" si="7"/>
        <v>0</v>
      </c>
    </row>
    <row r="16" spans="1:41" s="155" customFormat="1" ht="31.5" customHeight="1" x14ac:dyDescent="0.85">
      <c r="A16" s="155">
        <v>199</v>
      </c>
      <c r="B16" s="155">
        <v>11339</v>
      </c>
      <c r="C16" s="314">
        <v>199</v>
      </c>
      <c r="D16" s="358">
        <v>12</v>
      </c>
      <c r="E16" s="359" t="s">
        <v>673</v>
      </c>
      <c r="F16" s="360" t="s">
        <v>190</v>
      </c>
      <c r="G16" s="361" t="s">
        <v>199</v>
      </c>
      <c r="H16" s="362">
        <v>64.2</v>
      </c>
      <c r="I16" s="358">
        <v>2137378.1269860002</v>
      </c>
      <c r="J16" s="363">
        <v>4075589</v>
      </c>
      <c r="K16" s="364">
        <v>0.76719499999999996</v>
      </c>
      <c r="L16" s="362">
        <v>1992891</v>
      </c>
      <c r="M16" s="362">
        <v>2000000</v>
      </c>
      <c r="N16" s="362">
        <v>2045064</v>
      </c>
      <c r="O16" s="362">
        <v>6427982.7320149997</v>
      </c>
      <c r="P16" s="362">
        <v>5027338.7279190002</v>
      </c>
      <c r="Q16" s="362">
        <f t="shared" si="5"/>
        <v>1400644.0040959995</v>
      </c>
      <c r="R16" s="362">
        <v>1156163.31608</v>
      </c>
      <c r="S16" s="362">
        <v>113106.77076</v>
      </c>
      <c r="T16" s="362">
        <f t="shared" si="6"/>
        <v>1043056.54532</v>
      </c>
      <c r="U16" s="365" t="e">
        <f>VLOOKUP(B16,#REF!,13,0)</f>
        <v>#REF!</v>
      </c>
      <c r="V16" s="365" t="e">
        <f>VLOOKUP(B16,#REF!,14,0)</f>
        <v>#REF!</v>
      </c>
      <c r="W16" s="365" t="e">
        <f>VLOOKUP(B16,#REF!,15,0)</f>
        <v>#REF!</v>
      </c>
      <c r="X16" s="301">
        <v>11339</v>
      </c>
      <c r="AB16" s="237" t="e">
        <f t="shared" si="2"/>
        <v>#REF!</v>
      </c>
      <c r="AC16" s="237" t="e">
        <f t="shared" si="3"/>
        <v>#REF!</v>
      </c>
      <c r="AD16" s="237" t="e">
        <f t="shared" si="4"/>
        <v>#REF!</v>
      </c>
      <c r="AI16" s="303">
        <v>428271</v>
      </c>
      <c r="AL16" s="35"/>
      <c r="AO16" s="35">
        <f t="shared" si="7"/>
        <v>0</v>
      </c>
    </row>
    <row r="17" spans="1:41" s="315" customFormat="1" ht="36.75" x14ac:dyDescent="0.85">
      <c r="A17" s="315">
        <v>200</v>
      </c>
      <c r="B17" s="155">
        <v>11346</v>
      </c>
      <c r="C17" s="151">
        <v>200</v>
      </c>
      <c r="D17" s="153">
        <v>13</v>
      </c>
      <c r="E17" s="350" t="s">
        <v>674</v>
      </c>
      <c r="F17" s="351" t="s">
        <v>250</v>
      </c>
      <c r="G17" s="154" t="s">
        <v>200</v>
      </c>
      <c r="H17" s="352">
        <v>63.266666666666666</v>
      </c>
      <c r="I17" s="353">
        <v>1414590</v>
      </c>
      <c r="J17" s="354">
        <v>2192399</v>
      </c>
      <c r="K17" s="355">
        <v>0.90202099999999996</v>
      </c>
      <c r="L17" s="352">
        <v>200000</v>
      </c>
      <c r="M17" s="352">
        <v>2000000</v>
      </c>
      <c r="N17" s="352">
        <v>10961993</v>
      </c>
      <c r="O17" s="352">
        <v>7246873.0383259999</v>
      </c>
      <c r="P17" s="352">
        <v>7289969.9808740001</v>
      </c>
      <c r="Q17" s="352">
        <f t="shared" si="5"/>
        <v>-43096.942548000254</v>
      </c>
      <c r="R17" s="352">
        <v>259544.264306</v>
      </c>
      <c r="S17" s="352">
        <v>392828.80910700001</v>
      </c>
      <c r="T17" s="352">
        <f t="shared" si="6"/>
        <v>-133284.54480100001</v>
      </c>
      <c r="U17" s="356" t="e">
        <f>VLOOKUP(B17,#REF!,13,0)</f>
        <v>#REF!</v>
      </c>
      <c r="V17" s="356" t="e">
        <f>VLOOKUP(B17,#REF!,14,0)</f>
        <v>#REF!</v>
      </c>
      <c r="W17" s="356" t="e">
        <f>VLOOKUP(B17,#REF!,15,0)</f>
        <v>#REF!</v>
      </c>
      <c r="X17" s="301">
        <v>11346</v>
      </c>
      <c r="AB17" s="237" t="e">
        <f t="shared" si="2"/>
        <v>#REF!</v>
      </c>
      <c r="AC17" s="237" t="e">
        <f t="shared" si="3"/>
        <v>#REF!</v>
      </c>
      <c r="AD17" s="237" t="e">
        <f t="shared" si="4"/>
        <v>#REF!</v>
      </c>
      <c r="AI17" s="303">
        <v>599620</v>
      </c>
      <c r="AL17" s="35"/>
      <c r="AO17" s="35">
        <f t="shared" si="7"/>
        <v>0</v>
      </c>
    </row>
    <row r="18" spans="1:41" s="155" customFormat="1" ht="31.5" customHeight="1" x14ac:dyDescent="0.85">
      <c r="A18" s="315">
        <v>202</v>
      </c>
      <c r="B18" s="155">
        <v>11365</v>
      </c>
      <c r="C18" s="151">
        <v>202</v>
      </c>
      <c r="D18" s="358">
        <v>14</v>
      </c>
      <c r="E18" s="359" t="s">
        <v>675</v>
      </c>
      <c r="F18" s="360" t="s">
        <v>71</v>
      </c>
      <c r="G18" s="361" t="s">
        <v>206</v>
      </c>
      <c r="H18" s="362">
        <v>62.333333333333329</v>
      </c>
      <c r="I18" s="358">
        <v>705451.64483899996</v>
      </c>
      <c r="J18" s="363">
        <v>1642464</v>
      </c>
      <c r="K18" s="364">
        <v>0.98553399999999991</v>
      </c>
      <c r="L18" s="362">
        <v>216085</v>
      </c>
      <c r="M18" s="362">
        <v>700000</v>
      </c>
      <c r="N18" s="362">
        <v>7601007</v>
      </c>
      <c r="O18" s="362">
        <v>1365544.814728</v>
      </c>
      <c r="P18" s="362">
        <v>1037238.5518979999</v>
      </c>
      <c r="Q18" s="362">
        <f t="shared" si="5"/>
        <v>328306.26283000002</v>
      </c>
      <c r="R18" s="362">
        <v>122731.742063</v>
      </c>
      <c r="S18" s="362">
        <v>131773.43802</v>
      </c>
      <c r="T18" s="362">
        <f t="shared" si="6"/>
        <v>-9041.6959570000035</v>
      </c>
      <c r="U18" s="365" t="e">
        <f>VLOOKUP(B18,#REF!,13,0)</f>
        <v>#REF!</v>
      </c>
      <c r="V18" s="365" t="e">
        <f>VLOOKUP(B18,#REF!,14,0)</f>
        <v>#REF!</v>
      </c>
      <c r="W18" s="365" t="e">
        <f>VLOOKUP(B18,#REF!,15,0)</f>
        <v>#REF!</v>
      </c>
      <c r="X18" s="301">
        <v>11365</v>
      </c>
      <c r="Y18" s="315"/>
      <c r="Z18" s="315"/>
      <c r="AA18" s="315"/>
      <c r="AB18" s="237" t="e">
        <f t="shared" si="2"/>
        <v>#REF!</v>
      </c>
      <c r="AC18" s="237" t="e">
        <f t="shared" si="3"/>
        <v>#REF!</v>
      </c>
      <c r="AD18" s="237" t="e">
        <f t="shared" si="4"/>
        <v>#REF!</v>
      </c>
      <c r="AE18" s="315"/>
      <c r="AF18" s="315"/>
      <c r="AG18" s="315"/>
      <c r="AH18" s="315"/>
      <c r="AI18" s="303">
        <v>309707</v>
      </c>
      <c r="AJ18" s="315"/>
      <c r="AL18" s="35"/>
      <c r="AO18" s="35">
        <f t="shared" si="7"/>
        <v>0</v>
      </c>
    </row>
    <row r="19" spans="1:41" s="315" customFormat="1" ht="36.75" x14ac:dyDescent="0.85">
      <c r="A19" s="155">
        <v>203</v>
      </c>
      <c r="B19" s="155">
        <v>11364</v>
      </c>
      <c r="C19" s="314">
        <v>203</v>
      </c>
      <c r="D19" s="153">
        <v>15</v>
      </c>
      <c r="E19" s="350" t="s">
        <v>676</v>
      </c>
      <c r="F19" s="351" t="s">
        <v>207</v>
      </c>
      <c r="G19" s="154" t="s">
        <v>205</v>
      </c>
      <c r="H19" s="352">
        <v>62.2</v>
      </c>
      <c r="I19" s="353">
        <v>8954677.5744969994</v>
      </c>
      <c r="J19" s="354">
        <v>58075502</v>
      </c>
      <c r="K19" s="355">
        <v>0.97323099999999996</v>
      </c>
      <c r="L19" s="352">
        <v>4525390</v>
      </c>
      <c r="M19" s="352">
        <v>6500000</v>
      </c>
      <c r="N19" s="352">
        <v>12833259</v>
      </c>
      <c r="O19" s="352">
        <v>32859369.362994999</v>
      </c>
      <c r="P19" s="352">
        <v>12347839.30453</v>
      </c>
      <c r="Q19" s="352">
        <f t="shared" si="5"/>
        <v>20511530.058464997</v>
      </c>
      <c r="R19" s="352">
        <v>7339171.1456380002</v>
      </c>
      <c r="S19" s="352">
        <v>1893530.4</v>
      </c>
      <c r="T19" s="352">
        <f t="shared" si="6"/>
        <v>5445640.7456379998</v>
      </c>
      <c r="U19" s="356">
        <v>0</v>
      </c>
      <c r="V19" s="356">
        <v>0</v>
      </c>
      <c r="W19" s="356">
        <v>0</v>
      </c>
      <c r="X19" s="301">
        <v>11364</v>
      </c>
      <c r="Y19" s="155"/>
      <c r="Z19" s="155"/>
      <c r="AA19" s="155"/>
      <c r="AB19" s="237">
        <f t="shared" si="2"/>
        <v>0</v>
      </c>
      <c r="AC19" s="237">
        <f t="shared" si="3"/>
        <v>0</v>
      </c>
      <c r="AD19" s="237">
        <f t="shared" si="4"/>
        <v>0</v>
      </c>
      <c r="AE19" s="155"/>
      <c r="AF19" s="155"/>
      <c r="AG19" s="155"/>
      <c r="AH19" s="155"/>
      <c r="AI19" s="303">
        <v>6162983</v>
      </c>
      <c r="AJ19" s="155"/>
      <c r="AL19" s="35"/>
      <c r="AO19" s="35">
        <f t="shared" si="7"/>
        <v>0</v>
      </c>
    </row>
    <row r="20" spans="1:41" s="155" customFormat="1" ht="31.5" customHeight="1" x14ac:dyDescent="0.85">
      <c r="A20" s="155">
        <v>206</v>
      </c>
      <c r="B20" s="155">
        <v>11359</v>
      </c>
      <c r="C20" s="314">
        <v>206</v>
      </c>
      <c r="D20" s="358">
        <v>16</v>
      </c>
      <c r="E20" s="359" t="s">
        <v>677</v>
      </c>
      <c r="F20" s="360" t="s">
        <v>155</v>
      </c>
      <c r="G20" s="361" t="s">
        <v>205</v>
      </c>
      <c r="H20" s="362">
        <v>62.2</v>
      </c>
      <c r="I20" s="358">
        <v>2063201.4174299999</v>
      </c>
      <c r="J20" s="363">
        <v>2353989</v>
      </c>
      <c r="K20" s="364">
        <v>0.83454499999999998</v>
      </c>
      <c r="L20" s="362">
        <v>666200</v>
      </c>
      <c r="M20" s="362">
        <v>1344000</v>
      </c>
      <c r="N20" s="362">
        <v>3536469</v>
      </c>
      <c r="O20" s="362">
        <v>2617668.515131</v>
      </c>
      <c r="P20" s="362">
        <v>3433461.8030070001</v>
      </c>
      <c r="Q20" s="362">
        <f t="shared" si="5"/>
        <v>-815793.28787600016</v>
      </c>
      <c r="R20" s="362">
        <v>159243.69615599999</v>
      </c>
      <c r="S20" s="362">
        <v>160472.88712599999</v>
      </c>
      <c r="T20" s="362">
        <f t="shared" si="6"/>
        <v>-1229.190969999996</v>
      </c>
      <c r="U20" s="365" t="e">
        <f>VLOOKUP(B20,#REF!,13,0)</f>
        <v>#REF!</v>
      </c>
      <c r="V20" s="365" t="e">
        <f>VLOOKUP(B20,#REF!,14,0)</f>
        <v>#REF!</v>
      </c>
      <c r="W20" s="365" t="e">
        <f>VLOOKUP(B20,#REF!,15,0)</f>
        <v>#REF!</v>
      </c>
      <c r="X20" s="301">
        <v>11359</v>
      </c>
      <c r="AB20" s="237" t="e">
        <f t="shared" si="2"/>
        <v>#REF!</v>
      </c>
      <c r="AC20" s="237" t="e">
        <f t="shared" si="3"/>
        <v>#REF!</v>
      </c>
      <c r="AD20" s="237" t="e">
        <f t="shared" si="4"/>
        <v>#REF!</v>
      </c>
      <c r="AI20" s="303">
        <v>1148694</v>
      </c>
      <c r="AL20" s="35"/>
      <c r="AO20" s="35">
        <f t="shared" si="7"/>
        <v>0</v>
      </c>
    </row>
    <row r="21" spans="1:41" s="315" customFormat="1" ht="36.75" x14ac:dyDescent="0.85">
      <c r="A21" s="315">
        <v>216</v>
      </c>
      <c r="B21" s="155">
        <v>11386</v>
      </c>
      <c r="C21" s="151">
        <v>216</v>
      </c>
      <c r="D21" s="153">
        <v>17</v>
      </c>
      <c r="E21" s="350" t="s">
        <v>678</v>
      </c>
      <c r="F21" s="351" t="s">
        <v>289</v>
      </c>
      <c r="G21" s="154" t="s">
        <v>224</v>
      </c>
      <c r="H21" s="352">
        <v>59.1</v>
      </c>
      <c r="I21" s="353">
        <v>829173.82858199999</v>
      </c>
      <c r="J21" s="354">
        <v>990501</v>
      </c>
      <c r="K21" s="355">
        <v>0.10487299999999999</v>
      </c>
      <c r="L21" s="352">
        <v>800396</v>
      </c>
      <c r="M21" s="352">
        <v>1000000</v>
      </c>
      <c r="N21" s="352">
        <v>1237514</v>
      </c>
      <c r="O21" s="352">
        <v>133576.73048100001</v>
      </c>
      <c r="P21" s="352">
        <v>102891.19936</v>
      </c>
      <c r="Q21" s="352">
        <f t="shared" si="5"/>
        <v>30685.531121000007</v>
      </c>
      <c r="R21" s="352">
        <v>3911.560023</v>
      </c>
      <c r="S21" s="352">
        <v>19081.539186000002</v>
      </c>
      <c r="T21" s="352">
        <f t="shared" si="6"/>
        <v>-15169.979163000002</v>
      </c>
      <c r="U21" s="356" t="e">
        <f>VLOOKUP(B21,#REF!,13,0)</f>
        <v>#REF!</v>
      </c>
      <c r="V21" s="356" t="e">
        <f>VLOOKUP(B21,#REF!,14,0)</f>
        <v>#REF!</v>
      </c>
      <c r="W21" s="356" t="e">
        <f>VLOOKUP(B21,#REF!,15,0)</f>
        <v>#REF!</v>
      </c>
      <c r="X21" s="301">
        <v>11386</v>
      </c>
      <c r="AB21" s="237" t="e">
        <f t="shared" si="2"/>
        <v>#REF!</v>
      </c>
      <c r="AC21" s="237" t="e">
        <f t="shared" si="3"/>
        <v>#REF!</v>
      </c>
      <c r="AD21" s="237" t="e">
        <f t="shared" si="4"/>
        <v>#REF!</v>
      </c>
      <c r="AI21" s="303">
        <v>0</v>
      </c>
      <c r="AL21" s="35"/>
      <c r="AO21" s="35">
        <f t="shared" si="7"/>
        <v>0</v>
      </c>
    </row>
    <row r="22" spans="1:41" s="155" customFormat="1" ht="31.5" customHeight="1" x14ac:dyDescent="0.85">
      <c r="A22" s="315">
        <v>221</v>
      </c>
      <c r="B22" s="155">
        <v>11410</v>
      </c>
      <c r="C22" s="151">
        <v>221</v>
      </c>
      <c r="D22" s="358">
        <v>18</v>
      </c>
      <c r="E22" s="359" t="s">
        <v>679</v>
      </c>
      <c r="F22" s="360" t="s">
        <v>21</v>
      </c>
      <c r="G22" s="361" t="s">
        <v>241</v>
      </c>
      <c r="H22" s="362">
        <v>55.6</v>
      </c>
      <c r="I22" s="358">
        <v>13417529</v>
      </c>
      <c r="J22" s="363">
        <v>41583572</v>
      </c>
      <c r="K22" s="364">
        <v>0.955341</v>
      </c>
      <c r="L22" s="362">
        <v>6159937</v>
      </c>
      <c r="M22" s="362">
        <v>10000000</v>
      </c>
      <c r="N22" s="362">
        <v>6752148</v>
      </c>
      <c r="O22" s="362">
        <v>17647307.434179999</v>
      </c>
      <c r="P22" s="362">
        <v>7917679.6258850005</v>
      </c>
      <c r="Q22" s="362">
        <f t="shared" si="5"/>
        <v>9729627.8082949985</v>
      </c>
      <c r="R22" s="362">
        <v>8143621.6413190002</v>
      </c>
      <c r="S22" s="362">
        <v>1120481.6802079999</v>
      </c>
      <c r="T22" s="362">
        <f t="shared" si="6"/>
        <v>7023139.9611109998</v>
      </c>
      <c r="U22" s="365" t="e">
        <f>VLOOKUP(B22,#REF!,13,0)</f>
        <v>#REF!</v>
      </c>
      <c r="V22" s="365" t="e">
        <f>VLOOKUP(B22,#REF!,14,0)</f>
        <v>#REF!</v>
      </c>
      <c r="W22" s="365" t="e">
        <f>VLOOKUP(B22,#REF!,15,0)</f>
        <v>#REF!</v>
      </c>
      <c r="X22" s="301">
        <v>11410</v>
      </c>
      <c r="Y22" s="315"/>
      <c r="Z22" s="315"/>
      <c r="AA22" s="315"/>
      <c r="AB22" s="237" t="e">
        <f t="shared" si="2"/>
        <v>#REF!</v>
      </c>
      <c r="AC22" s="237" t="e">
        <f t="shared" si="3"/>
        <v>#REF!</v>
      </c>
      <c r="AD22" s="237" t="e">
        <f t="shared" si="4"/>
        <v>#REF!</v>
      </c>
      <c r="AE22" s="315"/>
      <c r="AF22" s="315"/>
      <c r="AG22" s="315"/>
      <c r="AH22" s="315"/>
      <c r="AI22" s="303">
        <v>4107121</v>
      </c>
      <c r="AJ22" s="315"/>
      <c r="AL22" s="35"/>
      <c r="AO22" s="35">
        <f t="shared" si="7"/>
        <v>0</v>
      </c>
    </row>
    <row r="23" spans="1:41" s="315" customFormat="1" ht="36.75" x14ac:dyDescent="0.85">
      <c r="A23" s="155">
        <v>222</v>
      </c>
      <c r="B23" s="155">
        <v>11407</v>
      </c>
      <c r="C23" s="314">
        <v>222</v>
      </c>
      <c r="D23" s="153">
        <v>19</v>
      </c>
      <c r="E23" s="350" t="s">
        <v>680</v>
      </c>
      <c r="F23" s="351" t="s">
        <v>331</v>
      </c>
      <c r="G23" s="154" t="s">
        <v>241</v>
      </c>
      <c r="H23" s="352">
        <v>55.6</v>
      </c>
      <c r="I23" s="353">
        <v>97536</v>
      </c>
      <c r="J23" s="354">
        <v>258126</v>
      </c>
      <c r="K23" s="355">
        <v>0.47505699999999995</v>
      </c>
      <c r="L23" s="352">
        <v>103080</v>
      </c>
      <c r="M23" s="352">
        <v>250000</v>
      </c>
      <c r="N23" s="352">
        <v>2504135</v>
      </c>
      <c r="O23" s="352">
        <v>8524652.6268039998</v>
      </c>
      <c r="P23" s="352">
        <v>8367723.5994530004</v>
      </c>
      <c r="Q23" s="352">
        <f t="shared" si="5"/>
        <v>156929.02735099941</v>
      </c>
      <c r="R23" s="352">
        <v>1449990.872985</v>
      </c>
      <c r="S23" s="352">
        <v>1424624.1199060001</v>
      </c>
      <c r="T23" s="352">
        <f t="shared" si="6"/>
        <v>25366.753078999929</v>
      </c>
      <c r="U23" s="356" t="e">
        <f>VLOOKUP(B23,#REF!,13,0)</f>
        <v>#REF!</v>
      </c>
      <c r="V23" s="356" t="e">
        <f>VLOOKUP(B23,#REF!,14,0)</f>
        <v>#REF!</v>
      </c>
      <c r="W23" s="356" t="e">
        <f>VLOOKUP(B23,#REF!,15,0)</f>
        <v>#REF!</v>
      </c>
      <c r="X23" s="301">
        <v>11407</v>
      </c>
      <c r="Y23" s="155"/>
      <c r="Z23" s="155"/>
      <c r="AA23" s="155"/>
      <c r="AB23" s="237" t="e">
        <f t="shared" si="2"/>
        <v>#REF!</v>
      </c>
      <c r="AC23" s="237" t="e">
        <f t="shared" si="3"/>
        <v>#REF!</v>
      </c>
      <c r="AD23" s="237" t="e">
        <f t="shared" si="4"/>
        <v>#REF!</v>
      </c>
      <c r="AE23" s="155"/>
      <c r="AF23" s="155"/>
      <c r="AG23" s="155"/>
      <c r="AH23" s="155"/>
      <c r="AI23" s="303">
        <v>53575</v>
      </c>
      <c r="AJ23" s="155"/>
      <c r="AL23" s="35"/>
      <c r="AO23" s="35">
        <f t="shared" si="7"/>
        <v>0</v>
      </c>
    </row>
    <row r="24" spans="1:41" s="155" customFormat="1" ht="31.5" customHeight="1" x14ac:dyDescent="0.85">
      <c r="A24" s="155">
        <v>228</v>
      </c>
      <c r="B24" s="155">
        <v>11397</v>
      </c>
      <c r="C24" s="314">
        <v>228</v>
      </c>
      <c r="D24" s="358">
        <v>20</v>
      </c>
      <c r="E24" s="359" t="s">
        <v>681</v>
      </c>
      <c r="F24" s="360" t="s">
        <v>213</v>
      </c>
      <c r="G24" s="361" t="s">
        <v>245</v>
      </c>
      <c r="H24" s="362">
        <v>53.966666666666669</v>
      </c>
      <c r="I24" s="358">
        <v>936649.54977000004</v>
      </c>
      <c r="J24" s="363">
        <v>52335625</v>
      </c>
      <c r="K24" s="364">
        <v>0.879023</v>
      </c>
      <c r="L24" s="362">
        <v>29998442</v>
      </c>
      <c r="M24" s="362">
        <v>40000000</v>
      </c>
      <c r="N24" s="362">
        <v>1744611</v>
      </c>
      <c r="O24" s="362">
        <v>48669651.659930997</v>
      </c>
      <c r="P24" s="362">
        <v>3587359.8778579999</v>
      </c>
      <c r="Q24" s="362">
        <f t="shared" si="5"/>
        <v>45082291.782072999</v>
      </c>
      <c r="R24" s="362">
        <v>35668763.643279001</v>
      </c>
      <c r="S24" s="362">
        <v>1606815.8</v>
      </c>
      <c r="T24" s="362">
        <f t="shared" si="6"/>
        <v>34061947.843279004</v>
      </c>
      <c r="U24" s="365" t="e">
        <f>VLOOKUP(B24,#REF!,13,0)</f>
        <v>#REF!</v>
      </c>
      <c r="V24" s="365" t="e">
        <f>VLOOKUP(B24,#REF!,14,0)</f>
        <v>#REF!</v>
      </c>
      <c r="W24" s="365" t="e">
        <f>VLOOKUP(B24,#REF!,15,0)</f>
        <v>#REF!</v>
      </c>
      <c r="X24" s="301">
        <v>11397</v>
      </c>
      <c r="AB24" s="237" t="e">
        <f t="shared" si="2"/>
        <v>#REF!</v>
      </c>
      <c r="AC24" s="237" t="e">
        <f t="shared" si="3"/>
        <v>#REF!</v>
      </c>
      <c r="AD24" s="237" t="e">
        <f t="shared" si="4"/>
        <v>#REF!</v>
      </c>
      <c r="AI24" s="303">
        <v>476565</v>
      </c>
      <c r="AL24" s="35"/>
      <c r="AO24" s="35">
        <f t="shared" si="7"/>
        <v>0</v>
      </c>
    </row>
    <row r="25" spans="1:41" s="315" customFormat="1" ht="36.75" x14ac:dyDescent="0.85">
      <c r="A25" s="315">
        <v>229</v>
      </c>
      <c r="B25" s="155">
        <v>11435</v>
      </c>
      <c r="C25" s="151">
        <v>229</v>
      </c>
      <c r="D25" s="153">
        <v>21</v>
      </c>
      <c r="E25" s="350" t="s">
        <v>682</v>
      </c>
      <c r="F25" s="351" t="s">
        <v>263</v>
      </c>
      <c r="G25" s="154" t="s">
        <v>258</v>
      </c>
      <c r="H25" s="352">
        <v>52.033333333333331</v>
      </c>
      <c r="I25" s="353">
        <v>2684684.3983860002</v>
      </c>
      <c r="J25" s="354">
        <v>23832420</v>
      </c>
      <c r="K25" s="355">
        <v>0.96664199999999989</v>
      </c>
      <c r="L25" s="352">
        <v>837491</v>
      </c>
      <c r="M25" s="352">
        <v>2500000</v>
      </c>
      <c r="N25" s="352">
        <v>28456926</v>
      </c>
      <c r="O25" s="352">
        <v>11009740.782089001</v>
      </c>
      <c r="P25" s="352">
        <v>3838891.2276920001</v>
      </c>
      <c r="Q25" s="352">
        <f t="shared" si="5"/>
        <v>7170849.554397</v>
      </c>
      <c r="R25" s="352">
        <v>6471545.1280060001</v>
      </c>
      <c r="S25" s="352">
        <v>1332528.3271639999</v>
      </c>
      <c r="T25" s="352">
        <f t="shared" si="6"/>
        <v>5139016.8008420002</v>
      </c>
      <c r="U25" s="356" t="e">
        <f>VLOOKUP(B25,#REF!,13,0)</f>
        <v>#REF!</v>
      </c>
      <c r="V25" s="356" t="e">
        <f>VLOOKUP(B25,#REF!,14,0)</f>
        <v>#REF!</v>
      </c>
      <c r="W25" s="356" t="e">
        <f>VLOOKUP(B25,#REF!,15,0)</f>
        <v>#REF!</v>
      </c>
      <c r="X25" s="301">
        <v>11435</v>
      </c>
      <c r="AB25" s="237" t="e">
        <f t="shared" si="2"/>
        <v>#REF!</v>
      </c>
      <c r="AC25" s="237" t="e">
        <f t="shared" si="3"/>
        <v>#REF!</v>
      </c>
      <c r="AD25" s="237" t="e">
        <f t="shared" si="4"/>
        <v>#REF!</v>
      </c>
      <c r="AI25" s="303">
        <v>990023</v>
      </c>
      <c r="AL25" s="35"/>
      <c r="AO25" s="35">
        <f t="shared" si="7"/>
        <v>0</v>
      </c>
    </row>
    <row r="26" spans="1:41" s="155" customFormat="1" ht="31.5" customHeight="1" x14ac:dyDescent="0.85">
      <c r="A26" s="155">
        <v>232</v>
      </c>
      <c r="B26" s="155">
        <v>11443</v>
      </c>
      <c r="C26" s="314">
        <v>232</v>
      </c>
      <c r="D26" s="358">
        <v>22</v>
      </c>
      <c r="E26" s="359" t="s">
        <v>683</v>
      </c>
      <c r="F26" s="360" t="s">
        <v>44</v>
      </c>
      <c r="G26" s="361" t="s">
        <v>262</v>
      </c>
      <c r="H26" s="362">
        <v>50.666666666666671</v>
      </c>
      <c r="I26" s="358">
        <v>120391.12815600001</v>
      </c>
      <c r="J26" s="363">
        <v>754213</v>
      </c>
      <c r="K26" s="364">
        <v>0.99680000000000002</v>
      </c>
      <c r="L26" s="362">
        <v>175122</v>
      </c>
      <c r="M26" s="362">
        <v>500000</v>
      </c>
      <c r="N26" s="362">
        <v>4306784</v>
      </c>
      <c r="O26" s="362">
        <v>1244284.423311</v>
      </c>
      <c r="P26" s="362">
        <v>312975.07196999999</v>
      </c>
      <c r="Q26" s="362">
        <f t="shared" si="5"/>
        <v>931309.35134100006</v>
      </c>
      <c r="R26" s="362">
        <v>114660.716386</v>
      </c>
      <c r="S26" s="362">
        <v>116262</v>
      </c>
      <c r="T26" s="362">
        <f t="shared" si="6"/>
        <v>-1601.2836139999999</v>
      </c>
      <c r="U26" s="365" t="e">
        <f>VLOOKUP(B26,#REF!,13,0)</f>
        <v>#REF!</v>
      </c>
      <c r="V26" s="365" t="e">
        <f>VLOOKUP(B26,#REF!,14,0)</f>
        <v>#REF!</v>
      </c>
      <c r="W26" s="365" t="e">
        <f>VLOOKUP(B26,#REF!,15,0)</f>
        <v>#REF!</v>
      </c>
      <c r="X26" s="301">
        <v>11443</v>
      </c>
      <c r="AB26" s="237" t="e">
        <f t="shared" si="2"/>
        <v>#REF!</v>
      </c>
      <c r="AC26" s="237" t="e">
        <f t="shared" si="3"/>
        <v>#REF!</v>
      </c>
      <c r="AD26" s="237" t="e">
        <f t="shared" si="4"/>
        <v>#REF!</v>
      </c>
      <c r="AI26" s="303">
        <v>15586</v>
      </c>
      <c r="AL26" s="35"/>
      <c r="AO26" s="35">
        <f t="shared" si="7"/>
        <v>0</v>
      </c>
    </row>
    <row r="27" spans="1:41" s="315" customFormat="1" ht="36.75" x14ac:dyDescent="0.85">
      <c r="A27" s="155">
        <v>234</v>
      </c>
      <c r="B27" s="155">
        <v>11447</v>
      </c>
      <c r="C27" s="314">
        <v>234</v>
      </c>
      <c r="D27" s="153">
        <v>23</v>
      </c>
      <c r="E27" s="350" t="s">
        <v>684</v>
      </c>
      <c r="F27" s="351" t="s">
        <v>307</v>
      </c>
      <c r="G27" s="154" t="s">
        <v>266</v>
      </c>
      <c r="H27" s="352">
        <v>49.766666666666666</v>
      </c>
      <c r="I27" s="353">
        <v>580076.59637000004</v>
      </c>
      <c r="J27" s="354">
        <v>5945741</v>
      </c>
      <c r="K27" s="355">
        <v>0.96911100000000006</v>
      </c>
      <c r="L27" s="352">
        <v>564774</v>
      </c>
      <c r="M27" s="352">
        <v>1000000</v>
      </c>
      <c r="N27" s="352">
        <v>10527647</v>
      </c>
      <c r="O27" s="352">
        <v>10759524.662797</v>
      </c>
      <c r="P27" s="352">
        <v>4282374.0096709998</v>
      </c>
      <c r="Q27" s="352">
        <f t="shared" si="5"/>
        <v>6477150.6531260004</v>
      </c>
      <c r="R27" s="352">
        <v>5032620.1543159997</v>
      </c>
      <c r="S27" s="352">
        <v>339905.4</v>
      </c>
      <c r="T27" s="352">
        <f t="shared" si="6"/>
        <v>4692714.7543159993</v>
      </c>
      <c r="U27" s="356" t="e">
        <f>VLOOKUP(B27,#REF!,13,0)</f>
        <v>#REF!</v>
      </c>
      <c r="V27" s="356" t="e">
        <f>VLOOKUP(B27,#REF!,14,0)</f>
        <v>#REF!</v>
      </c>
      <c r="W27" s="356" t="e">
        <f>VLOOKUP(B27,#REF!,15,0)</f>
        <v>#REF!</v>
      </c>
      <c r="X27" s="301">
        <v>11447</v>
      </c>
      <c r="Y27" s="155"/>
      <c r="Z27" s="155"/>
      <c r="AA27" s="155"/>
      <c r="AB27" s="237" t="e">
        <f t="shared" si="2"/>
        <v>#REF!</v>
      </c>
      <c r="AC27" s="237" t="e">
        <f t="shared" si="3"/>
        <v>#REF!</v>
      </c>
      <c r="AD27" s="237" t="e">
        <f t="shared" si="4"/>
        <v>#REF!</v>
      </c>
      <c r="AE27" s="155"/>
      <c r="AF27" s="155"/>
      <c r="AG27" s="155"/>
      <c r="AH27" s="155"/>
      <c r="AI27" s="303">
        <v>150111</v>
      </c>
      <c r="AJ27" s="155"/>
      <c r="AL27" s="35"/>
      <c r="AO27" s="35">
        <f t="shared" si="7"/>
        <v>0</v>
      </c>
    </row>
    <row r="28" spans="1:41" s="155" customFormat="1" ht="31.5" customHeight="1" x14ac:dyDescent="0.85">
      <c r="A28" s="315">
        <v>236</v>
      </c>
      <c r="B28" s="155">
        <v>11446</v>
      </c>
      <c r="C28" s="151">
        <v>236</v>
      </c>
      <c r="D28" s="358">
        <v>24</v>
      </c>
      <c r="E28" s="359" t="s">
        <v>685</v>
      </c>
      <c r="F28" s="360" t="s">
        <v>43</v>
      </c>
      <c r="G28" s="361" t="s">
        <v>268</v>
      </c>
      <c r="H28" s="362">
        <v>48.433333333333337</v>
      </c>
      <c r="I28" s="358">
        <v>3958249.0804300001</v>
      </c>
      <c r="J28" s="363">
        <v>10664790</v>
      </c>
      <c r="K28" s="364">
        <v>0.82420300000000002</v>
      </c>
      <c r="L28" s="362">
        <v>244198</v>
      </c>
      <c r="M28" s="362">
        <v>500000</v>
      </c>
      <c r="N28" s="362">
        <v>43672717</v>
      </c>
      <c r="O28" s="362">
        <v>13184601.542076999</v>
      </c>
      <c r="P28" s="362">
        <v>16606749.338292999</v>
      </c>
      <c r="Q28" s="362">
        <f t="shared" si="5"/>
        <v>-3422147.7962159999</v>
      </c>
      <c r="R28" s="362">
        <v>2292385.2215459999</v>
      </c>
      <c r="S28" s="362">
        <v>1073802.286998</v>
      </c>
      <c r="T28" s="362">
        <f t="shared" si="6"/>
        <v>1218582.9345479999</v>
      </c>
      <c r="U28" s="365">
        <v>6.45</v>
      </c>
      <c r="V28" s="365">
        <v>20.079999999999998</v>
      </c>
      <c r="W28" s="365">
        <v>133.28</v>
      </c>
      <c r="X28" s="301">
        <v>11446</v>
      </c>
      <c r="Y28" s="315"/>
      <c r="Z28" s="315"/>
      <c r="AA28" s="315"/>
      <c r="AB28" s="237">
        <f t="shared" si="2"/>
        <v>0.15063850705423781</v>
      </c>
      <c r="AC28" s="237">
        <f t="shared" si="3"/>
        <v>0.46896453048823178</v>
      </c>
      <c r="AD28" s="237">
        <f t="shared" si="4"/>
        <v>3.1127287163083435</v>
      </c>
      <c r="AE28" s="315"/>
      <c r="AF28" s="315"/>
      <c r="AG28" s="315"/>
      <c r="AH28" s="315"/>
      <c r="AI28" s="303">
        <v>2845307</v>
      </c>
      <c r="AJ28" s="315"/>
      <c r="AL28" s="35"/>
      <c r="AO28" s="35">
        <f t="shared" si="7"/>
        <v>0</v>
      </c>
    </row>
    <row r="29" spans="1:41" s="315" customFormat="1" ht="36.75" x14ac:dyDescent="0.85">
      <c r="A29" s="315">
        <v>251</v>
      </c>
      <c r="B29" s="155">
        <v>11512</v>
      </c>
      <c r="C29" s="151">
        <v>251</v>
      </c>
      <c r="D29" s="153">
        <v>25</v>
      </c>
      <c r="E29" s="350" t="s">
        <v>686</v>
      </c>
      <c r="F29" s="351" t="s">
        <v>307</v>
      </c>
      <c r="G29" s="154" t="s">
        <v>297</v>
      </c>
      <c r="H29" s="352">
        <v>40</v>
      </c>
      <c r="I29" s="353">
        <v>1830720.7603490001</v>
      </c>
      <c r="J29" s="354">
        <v>5067326</v>
      </c>
      <c r="K29" s="355">
        <v>0.970198</v>
      </c>
      <c r="L29" s="352">
        <v>667525</v>
      </c>
      <c r="M29" s="352">
        <v>2150000</v>
      </c>
      <c r="N29" s="352">
        <v>7591214</v>
      </c>
      <c r="O29" s="352">
        <v>18946781.563388001</v>
      </c>
      <c r="P29" s="352">
        <v>20479253.791591998</v>
      </c>
      <c r="Q29" s="352">
        <f t="shared" si="5"/>
        <v>-1532472.228203997</v>
      </c>
      <c r="R29" s="352">
        <v>2267191.7215419998</v>
      </c>
      <c r="S29" s="352">
        <v>996496.03700400004</v>
      </c>
      <c r="T29" s="352">
        <f t="shared" si="6"/>
        <v>1270695.6845379998</v>
      </c>
      <c r="U29" s="356">
        <v>13.44</v>
      </c>
      <c r="V29" s="356">
        <v>20.87</v>
      </c>
      <c r="W29" s="356">
        <v>54.58</v>
      </c>
      <c r="X29" s="301">
        <v>11512</v>
      </c>
      <c r="AB29" s="237">
        <f t="shared" si="2"/>
        <v>0.14914273181183932</v>
      </c>
      <c r="AC29" s="237">
        <f t="shared" si="3"/>
        <v>0.23159291762746184</v>
      </c>
      <c r="AD29" s="237">
        <f t="shared" si="4"/>
        <v>0.60567040939659156</v>
      </c>
      <c r="AI29" s="303">
        <v>2836508</v>
      </c>
      <c r="AL29" s="35"/>
      <c r="AO29" s="35">
        <f t="shared" si="7"/>
        <v>0</v>
      </c>
    </row>
    <row r="30" spans="1:41" s="155" customFormat="1" ht="31.5" customHeight="1" x14ac:dyDescent="0.85">
      <c r="A30" s="155">
        <v>252</v>
      </c>
      <c r="B30" s="155">
        <v>11511</v>
      </c>
      <c r="C30" s="314">
        <v>252</v>
      </c>
      <c r="D30" s="358">
        <v>26</v>
      </c>
      <c r="E30" s="359" t="s">
        <v>687</v>
      </c>
      <c r="F30" s="360" t="s">
        <v>38</v>
      </c>
      <c r="G30" s="361" t="s">
        <v>297</v>
      </c>
      <c r="H30" s="362">
        <v>40</v>
      </c>
      <c r="I30" s="358">
        <v>1973269.305065</v>
      </c>
      <c r="J30" s="363">
        <v>2891812</v>
      </c>
      <c r="K30" s="364">
        <v>0.73060000000000003</v>
      </c>
      <c r="L30" s="362">
        <v>1845336</v>
      </c>
      <c r="M30" s="362">
        <v>8000000</v>
      </c>
      <c r="N30" s="362">
        <v>1849612</v>
      </c>
      <c r="O30" s="362">
        <v>17091496.408273999</v>
      </c>
      <c r="P30" s="362">
        <v>15428189.341326</v>
      </c>
      <c r="Q30" s="362">
        <f t="shared" si="5"/>
        <v>1663307.0669479985</v>
      </c>
      <c r="R30" s="362">
        <v>1707094.736362</v>
      </c>
      <c r="S30" s="362">
        <v>1320525.7720890001</v>
      </c>
      <c r="T30" s="362">
        <f t="shared" si="6"/>
        <v>386568.9642729999</v>
      </c>
      <c r="U30" s="365" t="e">
        <f>VLOOKUP(B30,#REF!,13,0)</f>
        <v>#REF!</v>
      </c>
      <c r="V30" s="365" t="e">
        <f>VLOOKUP(B30,#REF!,14,0)</f>
        <v>#REF!</v>
      </c>
      <c r="W30" s="365" t="e">
        <f>VLOOKUP(B30,#REF!,15,0)</f>
        <v>#REF!</v>
      </c>
      <c r="X30" s="301">
        <v>11511</v>
      </c>
      <c r="AB30" s="237" t="e">
        <f t="shared" si="2"/>
        <v>#REF!</v>
      </c>
      <c r="AC30" s="237" t="e">
        <f t="shared" si="3"/>
        <v>#REF!</v>
      </c>
      <c r="AD30" s="237" t="e">
        <f t="shared" si="4"/>
        <v>#REF!</v>
      </c>
      <c r="AI30" s="303">
        <v>886340</v>
      </c>
      <c r="AL30" s="35"/>
      <c r="AO30" s="35">
        <f>IF(L30&gt;M30,1,0)</f>
        <v>0</v>
      </c>
    </row>
    <row r="31" spans="1:41" s="315" customFormat="1" ht="36.75" x14ac:dyDescent="0.85">
      <c r="A31" s="315">
        <v>256</v>
      </c>
      <c r="B31" s="155">
        <v>11525</v>
      </c>
      <c r="C31" s="151">
        <v>256</v>
      </c>
      <c r="D31" s="153">
        <v>27</v>
      </c>
      <c r="E31" s="350" t="s">
        <v>688</v>
      </c>
      <c r="F31" s="351" t="s">
        <v>307</v>
      </c>
      <c r="G31" s="154" t="s">
        <v>302</v>
      </c>
      <c r="H31" s="352">
        <v>37</v>
      </c>
      <c r="I31" s="353">
        <v>1913221.884901</v>
      </c>
      <c r="J31" s="354">
        <v>5346303</v>
      </c>
      <c r="K31" s="355">
        <v>0.7889830000000001</v>
      </c>
      <c r="L31" s="352">
        <v>2851692</v>
      </c>
      <c r="M31" s="352">
        <v>20000000</v>
      </c>
      <c r="N31" s="352">
        <v>1874788</v>
      </c>
      <c r="O31" s="352">
        <v>12680390.938795</v>
      </c>
      <c r="P31" s="352">
        <v>11967330.324035</v>
      </c>
      <c r="Q31" s="352">
        <f t="shared" si="5"/>
        <v>713060.61476000026</v>
      </c>
      <c r="R31" s="352">
        <v>1024481.627477</v>
      </c>
      <c r="S31" s="352">
        <v>819446.97811699996</v>
      </c>
      <c r="T31" s="352">
        <f t="shared" si="6"/>
        <v>205034.64936000004</v>
      </c>
      <c r="U31" s="356">
        <v>9.25</v>
      </c>
      <c r="V31" s="356">
        <v>14.2</v>
      </c>
      <c r="W31" s="356">
        <v>70.09</v>
      </c>
      <c r="X31" s="301">
        <v>11525</v>
      </c>
      <c r="AB31" s="237">
        <f t="shared" si="2"/>
        <v>0.10829771198860465</v>
      </c>
      <c r="AC31" s="237">
        <f t="shared" si="3"/>
        <v>0.16625162272845254</v>
      </c>
      <c r="AD31" s="237">
        <f t="shared" si="4"/>
        <v>0.82060396035473515</v>
      </c>
      <c r="AI31" s="303">
        <v>585171</v>
      </c>
      <c r="AL31" s="35"/>
      <c r="AO31" s="35">
        <f t="shared" si="7"/>
        <v>0</v>
      </c>
    </row>
    <row r="32" spans="1:41" s="155" customFormat="1" ht="31.5" customHeight="1" x14ac:dyDescent="0.85">
      <c r="A32" s="315">
        <v>258</v>
      </c>
      <c r="B32" s="155">
        <v>11538</v>
      </c>
      <c r="C32" s="151">
        <v>258</v>
      </c>
      <c r="D32" s="358">
        <v>28</v>
      </c>
      <c r="E32" s="359" t="s">
        <v>689</v>
      </c>
      <c r="F32" s="360" t="s">
        <v>323</v>
      </c>
      <c r="G32" s="361" t="s">
        <v>308</v>
      </c>
      <c r="H32" s="362">
        <v>36</v>
      </c>
      <c r="I32" s="358">
        <v>1050682.6117750001</v>
      </c>
      <c r="J32" s="363">
        <v>2374208</v>
      </c>
      <c r="K32" s="364">
        <v>0.875475</v>
      </c>
      <c r="L32" s="362">
        <v>490220</v>
      </c>
      <c r="M32" s="362">
        <v>1000000</v>
      </c>
      <c r="N32" s="362">
        <v>5090143</v>
      </c>
      <c r="O32" s="362">
        <v>8740141.3685759995</v>
      </c>
      <c r="P32" s="362">
        <v>7897499.6210970003</v>
      </c>
      <c r="Q32" s="362">
        <f t="shared" si="5"/>
        <v>842641.7474789992</v>
      </c>
      <c r="R32" s="362">
        <v>579575.08008300001</v>
      </c>
      <c r="S32" s="362">
        <v>276811.772276</v>
      </c>
      <c r="T32" s="362">
        <f t="shared" si="6"/>
        <v>302763.307807</v>
      </c>
      <c r="U32" s="365" t="e">
        <f>VLOOKUP(B32,#REF!,13,0)</f>
        <v>#REF!</v>
      </c>
      <c r="V32" s="365" t="e">
        <f>VLOOKUP(B32,#REF!,14,0)</f>
        <v>#REF!</v>
      </c>
      <c r="W32" s="365" t="e">
        <f>VLOOKUP(B32,#REF!,15,0)</f>
        <v>#REF!</v>
      </c>
      <c r="X32" s="301">
        <v>11538</v>
      </c>
      <c r="Y32" s="315"/>
      <c r="Z32" s="315"/>
      <c r="AA32" s="315"/>
      <c r="AB32" s="237" t="e">
        <f t="shared" si="2"/>
        <v>#REF!</v>
      </c>
      <c r="AC32" s="237" t="e">
        <f t="shared" si="3"/>
        <v>#REF!</v>
      </c>
      <c r="AD32" s="237" t="e">
        <f t="shared" si="4"/>
        <v>#REF!</v>
      </c>
      <c r="AE32" s="315"/>
      <c r="AF32" s="315"/>
      <c r="AG32" s="315"/>
      <c r="AH32" s="315"/>
      <c r="AI32" s="303">
        <v>467806</v>
      </c>
      <c r="AJ32" s="315"/>
      <c r="AL32" s="35"/>
      <c r="AO32" s="35">
        <f t="shared" si="7"/>
        <v>0</v>
      </c>
    </row>
    <row r="33" spans="1:41" s="315" customFormat="1" ht="36.75" x14ac:dyDescent="0.85">
      <c r="A33" s="155">
        <v>257</v>
      </c>
      <c r="B33" s="155">
        <v>11534</v>
      </c>
      <c r="C33" s="314">
        <v>257</v>
      </c>
      <c r="D33" s="153">
        <v>29</v>
      </c>
      <c r="E33" s="350" t="s">
        <v>690</v>
      </c>
      <c r="F33" s="351" t="s">
        <v>31</v>
      </c>
      <c r="G33" s="154" t="s">
        <v>308</v>
      </c>
      <c r="H33" s="352">
        <v>36</v>
      </c>
      <c r="I33" s="353">
        <v>1265153.7298079999</v>
      </c>
      <c r="J33" s="354">
        <v>10536919</v>
      </c>
      <c r="K33" s="355">
        <v>0.99944299999999997</v>
      </c>
      <c r="L33" s="352">
        <v>1187684</v>
      </c>
      <c r="M33" s="352">
        <v>5000000</v>
      </c>
      <c r="N33" s="352">
        <v>8871820</v>
      </c>
      <c r="O33" s="352">
        <v>13408553.551933</v>
      </c>
      <c r="P33" s="352">
        <v>7380810.1006359998</v>
      </c>
      <c r="Q33" s="352">
        <f t="shared" si="5"/>
        <v>6027743.4512970001</v>
      </c>
      <c r="R33" s="352">
        <v>1501486.5421209999</v>
      </c>
      <c r="S33" s="352">
        <v>69883.770172999997</v>
      </c>
      <c r="T33" s="352">
        <f t="shared" si="6"/>
        <v>1431602.771948</v>
      </c>
      <c r="U33" s="356" t="e">
        <f>VLOOKUP(B33,#REF!,13,0)</f>
        <v>#REF!</v>
      </c>
      <c r="V33" s="356" t="e">
        <f>VLOOKUP(B33,#REF!,14,0)</f>
        <v>#REF!</v>
      </c>
      <c r="W33" s="356" t="e">
        <f>VLOOKUP(B33,#REF!,15,0)</f>
        <v>#REF!</v>
      </c>
      <c r="X33" s="301">
        <v>11534</v>
      </c>
      <c r="Y33" s="155"/>
      <c r="Z33" s="155"/>
      <c r="AA33" s="155"/>
      <c r="AB33" s="237" t="e">
        <f t="shared" si="2"/>
        <v>#REF!</v>
      </c>
      <c r="AC33" s="237" t="e">
        <f t="shared" si="3"/>
        <v>#REF!</v>
      </c>
      <c r="AD33" s="237" t="e">
        <f t="shared" si="4"/>
        <v>#REF!</v>
      </c>
      <c r="AE33" s="155"/>
      <c r="AF33" s="155"/>
      <c r="AG33" s="155"/>
      <c r="AH33" s="155"/>
      <c r="AI33" s="303">
        <v>1268413</v>
      </c>
      <c r="AJ33" s="155"/>
      <c r="AL33" s="35"/>
      <c r="AO33" s="35">
        <f t="shared" si="7"/>
        <v>0</v>
      </c>
    </row>
    <row r="34" spans="1:41" s="155" customFormat="1" ht="31.5" customHeight="1" x14ac:dyDescent="0.85">
      <c r="A34" s="155">
        <v>260</v>
      </c>
      <c r="B34" s="155">
        <v>11553</v>
      </c>
      <c r="C34" s="314">
        <v>260</v>
      </c>
      <c r="D34" s="358">
        <v>30</v>
      </c>
      <c r="E34" s="359" t="s">
        <v>691</v>
      </c>
      <c r="F34" s="360" t="s">
        <v>316</v>
      </c>
      <c r="G34" s="361" t="s">
        <v>317</v>
      </c>
      <c r="H34" s="362">
        <v>33</v>
      </c>
      <c r="I34" s="358">
        <v>1361953.132344</v>
      </c>
      <c r="J34" s="363">
        <v>2551436</v>
      </c>
      <c r="K34" s="364">
        <v>0.77969100000000002</v>
      </c>
      <c r="L34" s="362">
        <v>1146763</v>
      </c>
      <c r="M34" s="362">
        <v>1500000</v>
      </c>
      <c r="N34" s="362">
        <v>2224903</v>
      </c>
      <c r="O34" s="362">
        <v>2052917.5421160001</v>
      </c>
      <c r="P34" s="362">
        <v>1827556.759537</v>
      </c>
      <c r="Q34" s="362">
        <f t="shared" si="5"/>
        <v>225360.78257900011</v>
      </c>
      <c r="R34" s="362">
        <v>327117.36703700002</v>
      </c>
      <c r="S34" s="362">
        <v>208791.142513</v>
      </c>
      <c r="T34" s="362">
        <f t="shared" si="6"/>
        <v>118326.22452400002</v>
      </c>
      <c r="U34" s="365" t="e">
        <f>VLOOKUP(B34,#REF!,13,0)</f>
        <v>#REF!</v>
      </c>
      <c r="V34" s="365" t="e">
        <f>VLOOKUP(B34,#REF!,14,0)</f>
        <v>#REF!</v>
      </c>
      <c r="W34" s="365" t="e">
        <f>VLOOKUP(B34,#REF!,15,0)</f>
        <v>#REF!</v>
      </c>
      <c r="X34" s="301">
        <v>11553</v>
      </c>
      <c r="AB34" s="237" t="e">
        <f t="shared" si="2"/>
        <v>#REF!</v>
      </c>
      <c r="AC34" s="237" t="e">
        <f t="shared" si="3"/>
        <v>#REF!</v>
      </c>
      <c r="AD34" s="237" t="e">
        <f t="shared" si="4"/>
        <v>#REF!</v>
      </c>
      <c r="AI34" s="303">
        <v>707113</v>
      </c>
      <c r="AL34" s="35"/>
      <c r="AO34" s="35">
        <f t="shared" si="7"/>
        <v>0</v>
      </c>
    </row>
    <row r="35" spans="1:41" s="315" customFormat="1" ht="36.75" x14ac:dyDescent="0.85">
      <c r="A35" s="315">
        <v>265</v>
      </c>
      <c r="B35" s="155">
        <v>11583</v>
      </c>
      <c r="C35" s="151">
        <v>265</v>
      </c>
      <c r="D35" s="153">
        <v>31</v>
      </c>
      <c r="E35" s="350" t="s">
        <v>692</v>
      </c>
      <c r="F35" s="351" t="s">
        <v>288</v>
      </c>
      <c r="G35" s="154" t="s">
        <v>324</v>
      </c>
      <c r="H35" s="352">
        <v>28</v>
      </c>
      <c r="I35" s="353">
        <v>123094.648321</v>
      </c>
      <c r="J35" s="354">
        <v>263210</v>
      </c>
      <c r="K35" s="355">
        <v>0.82276799999999994</v>
      </c>
      <c r="L35" s="352">
        <v>8303709</v>
      </c>
      <c r="M35" s="352">
        <v>50000000</v>
      </c>
      <c r="N35" s="352">
        <v>31698</v>
      </c>
      <c r="O35" s="352">
        <v>674505.54244200001</v>
      </c>
      <c r="P35" s="352">
        <v>553384.62852400006</v>
      </c>
      <c r="Q35" s="352">
        <f t="shared" si="5"/>
        <v>121120.91391799995</v>
      </c>
      <c r="R35" s="352">
        <v>100196.126353</v>
      </c>
      <c r="S35" s="352">
        <v>79287.884502000001</v>
      </c>
      <c r="T35" s="352">
        <f t="shared" si="6"/>
        <v>20908.241850999999</v>
      </c>
      <c r="U35" s="356" t="e">
        <f>VLOOKUP(B35,#REF!,13,0)</f>
        <v>#REF!</v>
      </c>
      <c r="V35" s="356" t="e">
        <f>VLOOKUP(B35,#REF!,14,0)</f>
        <v>#REF!</v>
      </c>
      <c r="W35" s="356" t="e">
        <f>VLOOKUP(B35,#REF!,15,0)</f>
        <v>#REF!</v>
      </c>
      <c r="X35" s="301">
        <v>11583</v>
      </c>
      <c r="AB35" s="237" t="e">
        <f t="shared" si="2"/>
        <v>#REF!</v>
      </c>
      <c r="AC35" s="237" t="e">
        <f t="shared" si="3"/>
        <v>#REF!</v>
      </c>
      <c r="AD35" s="237" t="e">
        <f t="shared" si="4"/>
        <v>#REF!</v>
      </c>
      <c r="AI35" s="303">
        <v>43607</v>
      </c>
      <c r="AL35" s="35"/>
      <c r="AO35" s="35">
        <f t="shared" si="7"/>
        <v>0</v>
      </c>
    </row>
    <row r="36" spans="1:41" s="155" customFormat="1" ht="31.5" customHeight="1" x14ac:dyDescent="0.85">
      <c r="A36" s="155">
        <v>266</v>
      </c>
      <c r="B36" s="155">
        <v>11595</v>
      </c>
      <c r="C36" s="314">
        <v>266</v>
      </c>
      <c r="D36" s="358">
        <v>32</v>
      </c>
      <c r="E36" s="359" t="s">
        <v>693</v>
      </c>
      <c r="F36" s="360" t="s">
        <v>71</v>
      </c>
      <c r="G36" s="361" t="s">
        <v>325</v>
      </c>
      <c r="H36" s="362">
        <v>27</v>
      </c>
      <c r="I36" s="358">
        <v>371002.438662</v>
      </c>
      <c r="J36" s="363">
        <v>669538</v>
      </c>
      <c r="K36" s="364">
        <v>0.48508000000000001</v>
      </c>
      <c r="L36" s="362">
        <v>546641</v>
      </c>
      <c r="M36" s="362">
        <v>15000000</v>
      </c>
      <c r="N36" s="362">
        <v>1249851</v>
      </c>
      <c r="O36" s="362">
        <v>3815170.686007</v>
      </c>
      <c r="P36" s="362">
        <v>3803008.6313860002</v>
      </c>
      <c r="Q36" s="362">
        <f t="shared" si="5"/>
        <v>12162.054620999843</v>
      </c>
      <c r="R36" s="362">
        <v>73757.042103999993</v>
      </c>
      <c r="S36" s="362">
        <v>106973.42239399999</v>
      </c>
      <c r="T36" s="362">
        <f t="shared" si="6"/>
        <v>-33216.380290000001</v>
      </c>
      <c r="U36" s="365">
        <v>0</v>
      </c>
      <c r="V36" s="365">
        <v>0</v>
      </c>
      <c r="W36" s="365">
        <v>0</v>
      </c>
      <c r="X36" s="301">
        <v>11595</v>
      </c>
      <c r="AB36" s="237">
        <f t="shared" si="2"/>
        <v>0</v>
      </c>
      <c r="AC36" s="237">
        <f t="shared" si="3"/>
        <v>0</v>
      </c>
      <c r="AD36" s="237">
        <f t="shared" si="4"/>
        <v>0</v>
      </c>
      <c r="AI36" s="303">
        <v>22557</v>
      </c>
      <c r="AL36" s="35"/>
      <c r="AO36" s="35">
        <f t="shared" si="7"/>
        <v>0</v>
      </c>
    </row>
    <row r="37" spans="1:41" s="315" customFormat="1" ht="36.75" x14ac:dyDescent="0.85">
      <c r="A37" s="155">
        <v>274</v>
      </c>
      <c r="B37" s="155">
        <v>11514</v>
      </c>
      <c r="C37" s="314">
        <v>274</v>
      </c>
      <c r="D37" s="153">
        <v>33</v>
      </c>
      <c r="E37" s="350" t="s">
        <v>694</v>
      </c>
      <c r="F37" s="351" t="s">
        <v>24</v>
      </c>
      <c r="G37" s="154" t="s">
        <v>383</v>
      </c>
      <c r="H37" s="352">
        <v>20</v>
      </c>
      <c r="I37" s="353">
        <v>0</v>
      </c>
      <c r="J37" s="354">
        <v>0</v>
      </c>
      <c r="K37" s="355">
        <v>0</v>
      </c>
      <c r="L37" s="352">
        <v>0</v>
      </c>
      <c r="M37" s="352">
        <v>0</v>
      </c>
      <c r="N37" s="352">
        <v>0</v>
      </c>
      <c r="O37" s="352">
        <v>0</v>
      </c>
      <c r="P37" s="352">
        <v>0</v>
      </c>
      <c r="Q37" s="352">
        <v>0</v>
      </c>
      <c r="R37" s="352">
        <v>0</v>
      </c>
      <c r="S37" s="352">
        <v>0</v>
      </c>
      <c r="T37" s="352">
        <v>0</v>
      </c>
      <c r="U37" s="356">
        <v>0</v>
      </c>
      <c r="V37" s="356">
        <v>0</v>
      </c>
      <c r="W37" s="356">
        <v>0</v>
      </c>
      <c r="X37" s="301">
        <v>11514</v>
      </c>
      <c r="Y37" s="155"/>
      <c r="Z37" s="155"/>
      <c r="AA37" s="155"/>
      <c r="AB37" s="237">
        <f t="shared" si="2"/>
        <v>0</v>
      </c>
      <c r="AC37" s="237">
        <f t="shared" si="3"/>
        <v>0</v>
      </c>
      <c r="AD37" s="237">
        <f t="shared" si="4"/>
        <v>0</v>
      </c>
      <c r="AE37" s="155"/>
      <c r="AF37" s="155"/>
      <c r="AG37" s="155"/>
      <c r="AH37" s="155"/>
      <c r="AI37" s="303"/>
      <c r="AJ37" s="155"/>
      <c r="AL37" s="35"/>
      <c r="AO37" s="35">
        <f t="shared" si="7"/>
        <v>0</v>
      </c>
    </row>
    <row r="38" spans="1:41" s="155" customFormat="1" ht="31.5" customHeight="1" x14ac:dyDescent="0.85">
      <c r="A38" s="315">
        <v>267</v>
      </c>
      <c r="B38" s="155">
        <v>11607</v>
      </c>
      <c r="C38" s="151">
        <v>267</v>
      </c>
      <c r="D38" s="358">
        <v>34</v>
      </c>
      <c r="E38" s="359" t="s">
        <v>695</v>
      </c>
      <c r="F38" s="360" t="s">
        <v>330</v>
      </c>
      <c r="G38" s="361" t="s">
        <v>329</v>
      </c>
      <c r="H38" s="362">
        <v>24</v>
      </c>
      <c r="I38" s="358">
        <v>721544.97583600006</v>
      </c>
      <c r="J38" s="363">
        <v>4947315</v>
      </c>
      <c r="K38" s="364">
        <v>0.991865</v>
      </c>
      <c r="L38" s="362">
        <v>959598</v>
      </c>
      <c r="M38" s="362">
        <v>1620000</v>
      </c>
      <c r="N38" s="362">
        <v>5155612</v>
      </c>
      <c r="O38" s="362">
        <v>6696159.6452270001</v>
      </c>
      <c r="P38" s="362">
        <v>2733171.493942</v>
      </c>
      <c r="Q38" s="362">
        <f t="shared" si="5"/>
        <v>3962988.1512850001</v>
      </c>
      <c r="R38" s="362">
        <v>1231168.1189969999</v>
      </c>
      <c r="S38" s="362">
        <v>157642.55409699999</v>
      </c>
      <c r="T38" s="362">
        <f t="shared" si="6"/>
        <v>1073525.5648999999</v>
      </c>
      <c r="U38" s="365" t="e">
        <f>VLOOKUP(B38,#REF!,13,0)</f>
        <v>#REF!</v>
      </c>
      <c r="V38" s="365" t="e">
        <f>VLOOKUP(B38,#REF!,14,0)</f>
        <v>#REF!</v>
      </c>
      <c r="W38" s="365" t="e">
        <f>VLOOKUP(B38,#REF!,15,0)</f>
        <v>#REF!</v>
      </c>
      <c r="X38" s="301">
        <v>11607</v>
      </c>
      <c r="Y38" s="315"/>
      <c r="Z38" s="315"/>
      <c r="AA38" s="315"/>
      <c r="AB38" s="237" t="e">
        <f t="shared" si="2"/>
        <v>#REF!</v>
      </c>
      <c r="AC38" s="237" t="e">
        <f t="shared" si="3"/>
        <v>#REF!</v>
      </c>
      <c r="AD38" s="237" t="e">
        <f t="shared" si="4"/>
        <v>#REF!</v>
      </c>
      <c r="AE38" s="315"/>
      <c r="AF38" s="315"/>
      <c r="AG38" s="315"/>
      <c r="AH38" s="315"/>
      <c r="AI38" s="303">
        <v>289337</v>
      </c>
      <c r="AJ38" s="315"/>
      <c r="AL38" s="35"/>
      <c r="AO38" s="35">
        <f t="shared" si="7"/>
        <v>0</v>
      </c>
    </row>
    <row r="39" spans="1:41" s="315" customFormat="1" ht="36.75" x14ac:dyDescent="0.85">
      <c r="A39" s="155">
        <v>269</v>
      </c>
      <c r="B39" s="155">
        <v>11615</v>
      </c>
      <c r="C39" s="314">
        <v>269</v>
      </c>
      <c r="D39" s="153">
        <v>35</v>
      </c>
      <c r="E39" s="350" t="s">
        <v>696</v>
      </c>
      <c r="F39" s="351" t="s">
        <v>649</v>
      </c>
      <c r="G39" s="154" t="s">
        <v>339</v>
      </c>
      <c r="H39" s="352">
        <v>23</v>
      </c>
      <c r="I39" s="353">
        <v>915885.20765400003</v>
      </c>
      <c r="J39" s="354">
        <v>2146857</v>
      </c>
      <c r="K39" s="355">
        <v>0.77921499999999999</v>
      </c>
      <c r="L39" s="352">
        <v>1345641</v>
      </c>
      <c r="M39" s="352">
        <v>1280000</v>
      </c>
      <c r="N39" s="352">
        <v>1831362</v>
      </c>
      <c r="O39" s="352">
        <v>11298495.428749001</v>
      </c>
      <c r="P39" s="352">
        <v>10280899.430376001</v>
      </c>
      <c r="Q39" s="352">
        <f t="shared" si="5"/>
        <v>1017595.998373</v>
      </c>
      <c r="R39" s="352">
        <v>2427972.3437780002</v>
      </c>
      <c r="S39" s="352">
        <v>1688892.649034</v>
      </c>
      <c r="T39" s="352">
        <f t="shared" si="6"/>
        <v>739079.69474400021</v>
      </c>
      <c r="U39" s="356" t="e">
        <f>VLOOKUP(B39,#REF!,13,0)</f>
        <v>#REF!</v>
      </c>
      <c r="V39" s="356" t="e">
        <f>VLOOKUP(B39,#REF!,14,0)</f>
        <v>#REF!</v>
      </c>
      <c r="W39" s="356" t="e">
        <f>VLOOKUP(B39,#REF!,15,0)</f>
        <v>#REF!</v>
      </c>
      <c r="X39" s="301">
        <v>11615</v>
      </c>
      <c r="Y39" s="155"/>
      <c r="Z39" s="155"/>
      <c r="AA39" s="155"/>
      <c r="AB39" s="237" t="e">
        <f t="shared" si="2"/>
        <v>#REF!</v>
      </c>
      <c r="AC39" s="237" t="e">
        <f t="shared" si="3"/>
        <v>#REF!</v>
      </c>
      <c r="AD39" s="237" t="e">
        <f t="shared" si="4"/>
        <v>#REF!</v>
      </c>
      <c r="AE39" s="155"/>
      <c r="AF39" s="155"/>
      <c r="AG39" s="155"/>
      <c r="AH39" s="155"/>
      <c r="AI39" s="303">
        <v>252315</v>
      </c>
      <c r="AJ39" s="155"/>
      <c r="AL39" s="35"/>
      <c r="AO39" s="35">
        <f t="shared" si="7"/>
        <v>1</v>
      </c>
    </row>
    <row r="40" spans="1:41" s="155" customFormat="1" ht="31.5" customHeight="1" x14ac:dyDescent="0.85">
      <c r="A40" s="155">
        <v>268</v>
      </c>
      <c r="B40" s="155">
        <v>11618</v>
      </c>
      <c r="C40" s="314">
        <v>268</v>
      </c>
      <c r="D40" s="358">
        <v>36</v>
      </c>
      <c r="E40" s="359" t="s">
        <v>697</v>
      </c>
      <c r="F40" s="360" t="s">
        <v>41</v>
      </c>
      <c r="G40" s="361" t="s">
        <v>338</v>
      </c>
      <c r="H40" s="362">
        <v>22</v>
      </c>
      <c r="I40" s="358">
        <v>583171</v>
      </c>
      <c r="J40" s="363">
        <v>5160592</v>
      </c>
      <c r="K40" s="364">
        <v>0.57001400000000002</v>
      </c>
      <c r="L40" s="362">
        <v>3895046</v>
      </c>
      <c r="M40" s="362">
        <v>20000000</v>
      </c>
      <c r="N40" s="362">
        <v>1324912</v>
      </c>
      <c r="O40" s="362">
        <v>86104717.082562998</v>
      </c>
      <c r="P40" s="362">
        <v>81767603.446686</v>
      </c>
      <c r="Q40" s="362">
        <f t="shared" si="5"/>
        <v>4337113.6358769983</v>
      </c>
      <c r="R40" s="362">
        <v>13016121.999929</v>
      </c>
      <c r="S40" s="362">
        <v>10687200.227748999</v>
      </c>
      <c r="T40" s="362">
        <f t="shared" si="6"/>
        <v>2328921.7721800003</v>
      </c>
      <c r="U40" s="365" t="e">
        <f>VLOOKUP(B40,#REF!,13,0)</f>
        <v>#REF!</v>
      </c>
      <c r="V40" s="365" t="e">
        <f>VLOOKUP(B40,#REF!,14,0)</f>
        <v>#REF!</v>
      </c>
      <c r="W40" s="365" t="e">
        <f>VLOOKUP(B40,#REF!,15,0)</f>
        <v>#REF!</v>
      </c>
      <c r="X40" s="301">
        <v>11618</v>
      </c>
      <c r="AB40" s="237" t="e">
        <f t="shared" si="2"/>
        <v>#REF!</v>
      </c>
      <c r="AC40" s="237" t="e">
        <f t="shared" si="3"/>
        <v>#REF!</v>
      </c>
      <c r="AD40" s="237" t="e">
        <f t="shared" si="4"/>
        <v>#REF!</v>
      </c>
      <c r="AI40" s="303">
        <v>25711</v>
      </c>
      <c r="AL40" s="35"/>
      <c r="AO40" s="35">
        <f t="shared" si="7"/>
        <v>0</v>
      </c>
    </row>
    <row r="41" spans="1:41" s="315" customFormat="1" ht="36.75" x14ac:dyDescent="0.85">
      <c r="A41" s="315">
        <v>270</v>
      </c>
      <c r="B41" s="155">
        <v>11617</v>
      </c>
      <c r="C41" s="151">
        <v>270</v>
      </c>
      <c r="D41" s="153">
        <v>37</v>
      </c>
      <c r="E41" s="350" t="s">
        <v>698</v>
      </c>
      <c r="F41" s="351" t="s">
        <v>288</v>
      </c>
      <c r="G41" s="154" t="s">
        <v>343</v>
      </c>
      <c r="H41" s="352">
        <v>22</v>
      </c>
      <c r="I41" s="353">
        <v>413454.27110399998</v>
      </c>
      <c r="J41" s="354">
        <v>3127779</v>
      </c>
      <c r="K41" s="355">
        <v>7.0872000000000004E-2</v>
      </c>
      <c r="L41" s="352">
        <v>111782985</v>
      </c>
      <c r="M41" s="352">
        <v>500000000</v>
      </c>
      <c r="N41" s="352">
        <v>27981</v>
      </c>
      <c r="O41" s="352">
        <v>13108658.640086001</v>
      </c>
      <c r="P41" s="352">
        <v>11447222.360890999</v>
      </c>
      <c r="Q41" s="352">
        <f t="shared" si="5"/>
        <v>1661436.2791950013</v>
      </c>
      <c r="R41" s="352">
        <v>956381.93256700004</v>
      </c>
      <c r="S41" s="352">
        <v>665166.72807199997</v>
      </c>
      <c r="T41" s="352">
        <f t="shared" si="6"/>
        <v>291215.20449500007</v>
      </c>
      <c r="U41" s="356" t="e">
        <f>VLOOKUP(B41,#REF!,13,0)</f>
        <v>#REF!</v>
      </c>
      <c r="V41" s="356" t="e">
        <f>VLOOKUP(B41,#REF!,14,0)</f>
        <v>#REF!</v>
      </c>
      <c r="W41" s="356" t="e">
        <f>VLOOKUP(B41,#REF!,15,0)</f>
        <v>#REF!</v>
      </c>
      <c r="X41" s="301">
        <v>11617</v>
      </c>
      <c r="AB41" s="237" t="e">
        <f t="shared" si="2"/>
        <v>#REF!</v>
      </c>
      <c r="AC41" s="237" t="e">
        <f t="shared" si="3"/>
        <v>#REF!</v>
      </c>
      <c r="AD41" s="237" t="e">
        <f t="shared" si="4"/>
        <v>#REF!</v>
      </c>
      <c r="AI41" s="303">
        <v>0</v>
      </c>
      <c r="AL41" s="35"/>
      <c r="AO41" s="35">
        <f t="shared" si="7"/>
        <v>0</v>
      </c>
    </row>
    <row r="42" spans="1:41" s="155" customFormat="1" ht="31.5" customHeight="1" x14ac:dyDescent="0.85">
      <c r="A42" s="315">
        <v>273</v>
      </c>
      <c r="B42" s="155">
        <v>11633</v>
      </c>
      <c r="C42" s="151">
        <v>273</v>
      </c>
      <c r="D42" s="358">
        <v>38</v>
      </c>
      <c r="E42" s="359" t="s">
        <v>699</v>
      </c>
      <c r="F42" s="360" t="s">
        <v>235</v>
      </c>
      <c r="G42" s="361" t="s">
        <v>347</v>
      </c>
      <c r="H42" s="362">
        <v>20</v>
      </c>
      <c r="I42" s="358">
        <v>139251.168278</v>
      </c>
      <c r="J42" s="363">
        <v>157446</v>
      </c>
      <c r="K42" s="364">
        <v>0.68143199999999993</v>
      </c>
      <c r="L42" s="362">
        <v>134680</v>
      </c>
      <c r="M42" s="362">
        <v>250000</v>
      </c>
      <c r="N42" s="362">
        <v>1169041</v>
      </c>
      <c r="O42" s="362">
        <v>1063736.5438560001</v>
      </c>
      <c r="P42" s="362">
        <v>1029180.686718</v>
      </c>
      <c r="Q42" s="362">
        <f t="shared" si="5"/>
        <v>34555.857138000079</v>
      </c>
      <c r="R42" s="362">
        <v>49767.987502000004</v>
      </c>
      <c r="S42" s="362">
        <v>75527.062026</v>
      </c>
      <c r="T42" s="362">
        <f t="shared" si="6"/>
        <v>-25759.074523999996</v>
      </c>
      <c r="U42" s="365" t="e">
        <f>VLOOKUP(B42,#REF!,13,0)</f>
        <v>#REF!</v>
      </c>
      <c r="V42" s="365" t="e">
        <f>VLOOKUP(B42,#REF!,14,0)</f>
        <v>#REF!</v>
      </c>
      <c r="W42" s="365" t="e">
        <f>VLOOKUP(B42,#REF!,15,0)</f>
        <v>#REF!</v>
      </c>
      <c r="X42" s="301">
        <v>11633</v>
      </c>
      <c r="Y42" s="315"/>
      <c r="Z42" s="315"/>
      <c r="AA42" s="315"/>
      <c r="AB42" s="237" t="e">
        <f t="shared" si="2"/>
        <v>#REF!</v>
      </c>
      <c r="AC42" s="237" t="e">
        <f t="shared" si="3"/>
        <v>#REF!</v>
      </c>
      <c r="AD42" s="237" t="e">
        <f t="shared" si="4"/>
        <v>#REF!</v>
      </c>
      <c r="AE42" s="315"/>
      <c r="AF42" s="315"/>
      <c r="AG42" s="315"/>
      <c r="AH42" s="315"/>
      <c r="AI42" s="303">
        <v>37734</v>
      </c>
      <c r="AJ42" s="315"/>
      <c r="AL42" s="35"/>
      <c r="AO42" s="35">
        <f t="shared" si="7"/>
        <v>0</v>
      </c>
    </row>
    <row r="43" spans="1:41" s="315" customFormat="1" ht="36.75" x14ac:dyDescent="0.85">
      <c r="A43" s="155">
        <v>276</v>
      </c>
      <c r="B43" s="155">
        <v>11655</v>
      </c>
      <c r="C43" s="314">
        <v>276</v>
      </c>
      <c r="D43" s="153">
        <v>39</v>
      </c>
      <c r="E43" s="350" t="s">
        <v>700</v>
      </c>
      <c r="F43" s="351" t="s">
        <v>225</v>
      </c>
      <c r="G43" s="154" t="s">
        <v>391</v>
      </c>
      <c r="H43" s="352">
        <v>15</v>
      </c>
      <c r="I43" s="353">
        <v>2634720.2915159999</v>
      </c>
      <c r="J43" s="354">
        <v>10879524</v>
      </c>
      <c r="K43" s="355">
        <v>0.98985200000000007</v>
      </c>
      <c r="L43" s="352">
        <v>5759160</v>
      </c>
      <c r="M43" s="352">
        <v>8000000</v>
      </c>
      <c r="N43" s="352">
        <v>1889081</v>
      </c>
      <c r="O43" s="352">
        <v>13415728.667679001</v>
      </c>
      <c r="P43" s="352">
        <v>8778756.8414179999</v>
      </c>
      <c r="Q43" s="352">
        <f t="shared" si="5"/>
        <v>4636971.8262610007</v>
      </c>
      <c r="R43" s="352">
        <v>1746973.449944</v>
      </c>
      <c r="S43" s="352">
        <v>571970.59620499995</v>
      </c>
      <c r="T43" s="352">
        <f t="shared" si="6"/>
        <v>1175002.8537389999</v>
      </c>
      <c r="U43" s="356" t="e">
        <f>VLOOKUP(B43,#REF!,13,0)</f>
        <v>#REF!</v>
      </c>
      <c r="V43" s="356" t="e">
        <f>VLOOKUP(B43,#REF!,14,0)</f>
        <v>#REF!</v>
      </c>
      <c r="W43" s="356" t="e">
        <f>VLOOKUP(B43,#REF!,15,0)</f>
        <v>#REF!</v>
      </c>
      <c r="X43" s="301">
        <v>11655</v>
      </c>
      <c r="Y43" s="155"/>
      <c r="Z43" s="155"/>
      <c r="AA43" s="155"/>
      <c r="AB43" s="237" t="e">
        <f t="shared" si="2"/>
        <v>#REF!</v>
      </c>
      <c r="AC43" s="237" t="e">
        <f t="shared" si="3"/>
        <v>#REF!</v>
      </c>
      <c r="AD43" s="237" t="e">
        <f t="shared" si="4"/>
        <v>#REF!</v>
      </c>
      <c r="AE43" s="155"/>
      <c r="AF43" s="155"/>
      <c r="AG43" s="155"/>
      <c r="AH43" s="155"/>
      <c r="AI43" s="303">
        <v>23113</v>
      </c>
      <c r="AJ43" s="155"/>
      <c r="AL43" s="35"/>
      <c r="AO43" s="35">
        <f t="shared" si="7"/>
        <v>0</v>
      </c>
    </row>
    <row r="44" spans="1:41" s="155" customFormat="1" ht="31.5" customHeight="1" x14ac:dyDescent="0.85">
      <c r="A44" s="155">
        <v>281</v>
      </c>
      <c r="B44" s="155">
        <v>11668</v>
      </c>
      <c r="C44" s="314">
        <v>281</v>
      </c>
      <c r="D44" s="358">
        <v>40</v>
      </c>
      <c r="E44" s="359" t="s">
        <v>701</v>
      </c>
      <c r="F44" s="360" t="s">
        <v>409</v>
      </c>
      <c r="G44" s="361" t="s">
        <v>407</v>
      </c>
      <c r="H44" s="362">
        <v>13</v>
      </c>
      <c r="I44" s="358">
        <v>913777</v>
      </c>
      <c r="J44" s="363">
        <v>1570972</v>
      </c>
      <c r="K44" s="364">
        <v>0.91461100000000006</v>
      </c>
      <c r="L44" s="362">
        <v>1239895</v>
      </c>
      <c r="M44" s="362">
        <v>1240000</v>
      </c>
      <c r="N44" s="362">
        <v>1267019</v>
      </c>
      <c r="O44" s="362">
        <v>3084148.074358</v>
      </c>
      <c r="P44" s="362">
        <v>1793332.088363</v>
      </c>
      <c r="Q44" s="362">
        <f t="shared" si="5"/>
        <v>1290815.985995</v>
      </c>
      <c r="R44" s="362">
        <v>794180.28382200003</v>
      </c>
      <c r="S44" s="362">
        <v>516485.54509000003</v>
      </c>
      <c r="T44" s="362">
        <f t="shared" si="6"/>
        <v>277694.738732</v>
      </c>
      <c r="U44" s="365" t="e">
        <f>VLOOKUP(B44,#REF!,13,0)</f>
        <v>#REF!</v>
      </c>
      <c r="V44" s="365" t="e">
        <f>VLOOKUP(B44,#REF!,14,0)</f>
        <v>#REF!</v>
      </c>
      <c r="W44" s="365" t="e">
        <f>VLOOKUP(B44,#REF!,15,0)</f>
        <v>#REF!</v>
      </c>
      <c r="X44" s="301">
        <v>11668</v>
      </c>
      <c r="AB44" s="237" t="e">
        <f t="shared" si="2"/>
        <v>#REF!</v>
      </c>
      <c r="AC44" s="237" t="e">
        <f t="shared" si="3"/>
        <v>#REF!</v>
      </c>
      <c r="AD44" s="237" t="e">
        <f t="shared" si="4"/>
        <v>#REF!</v>
      </c>
      <c r="AI44" s="303"/>
      <c r="AL44" s="35"/>
      <c r="AO44" s="35">
        <f t="shared" si="7"/>
        <v>0</v>
      </c>
    </row>
    <row r="45" spans="1:41" s="315" customFormat="1" ht="36.75" x14ac:dyDescent="0.85">
      <c r="A45" s="315">
        <v>282</v>
      </c>
      <c r="B45" s="155">
        <v>11674</v>
      </c>
      <c r="C45" s="151">
        <v>282</v>
      </c>
      <c r="D45" s="153">
        <v>41</v>
      </c>
      <c r="E45" s="350" t="s">
        <v>702</v>
      </c>
      <c r="F45" s="351" t="s">
        <v>410</v>
      </c>
      <c r="G45" s="154" t="s">
        <v>408</v>
      </c>
      <c r="H45" s="352">
        <v>13</v>
      </c>
      <c r="I45" s="353">
        <v>49432</v>
      </c>
      <c r="J45" s="354">
        <v>1358391</v>
      </c>
      <c r="K45" s="355">
        <v>0.73</v>
      </c>
      <c r="L45" s="352">
        <v>1278315</v>
      </c>
      <c r="M45" s="352">
        <v>2000000</v>
      </c>
      <c r="N45" s="352">
        <v>1066234</v>
      </c>
      <c r="O45" s="352">
        <v>2406823.2441019998</v>
      </c>
      <c r="P45" s="352">
        <v>1474802.063453</v>
      </c>
      <c r="Q45" s="352">
        <f t="shared" si="5"/>
        <v>932021.18064899975</v>
      </c>
      <c r="R45" s="352">
        <v>178762.01162800001</v>
      </c>
      <c r="S45" s="352">
        <v>71499.851800000004</v>
      </c>
      <c r="T45" s="352">
        <f t="shared" si="6"/>
        <v>107262.159828</v>
      </c>
      <c r="U45" s="356">
        <v>0</v>
      </c>
      <c r="V45" s="356">
        <v>0</v>
      </c>
      <c r="W45" s="356">
        <v>0</v>
      </c>
      <c r="X45" s="301">
        <v>11674</v>
      </c>
      <c r="AB45" s="237">
        <f t="shared" si="2"/>
        <v>0</v>
      </c>
      <c r="AC45" s="237">
        <f t="shared" si="3"/>
        <v>0</v>
      </c>
      <c r="AD45" s="237">
        <f t="shared" si="4"/>
        <v>0</v>
      </c>
      <c r="AI45" s="303"/>
      <c r="AL45" s="35"/>
      <c r="AO45" s="35">
        <f t="shared" si="7"/>
        <v>0</v>
      </c>
    </row>
    <row r="46" spans="1:41" s="155" customFormat="1" ht="31.5" customHeight="1" x14ac:dyDescent="0.85">
      <c r="A46" s="315">
        <v>278</v>
      </c>
      <c r="B46" s="155">
        <v>11664</v>
      </c>
      <c r="C46" s="151">
        <v>278</v>
      </c>
      <c r="D46" s="358">
        <v>42</v>
      </c>
      <c r="E46" s="359" t="s">
        <v>703</v>
      </c>
      <c r="F46" s="360" t="s">
        <v>397</v>
      </c>
      <c r="G46" s="361" t="s">
        <v>398</v>
      </c>
      <c r="H46" s="362">
        <v>13</v>
      </c>
      <c r="I46" s="358">
        <v>6159248.3571659997</v>
      </c>
      <c r="J46" s="363">
        <v>44545778</v>
      </c>
      <c r="K46" s="364">
        <v>0.90286500000000003</v>
      </c>
      <c r="L46" s="362">
        <v>11881707</v>
      </c>
      <c r="M46" s="362">
        <v>15000000</v>
      </c>
      <c r="N46" s="362">
        <v>3749106</v>
      </c>
      <c r="O46" s="362">
        <v>40226783.485003002</v>
      </c>
      <c r="P46" s="362">
        <v>14756708.892802</v>
      </c>
      <c r="Q46" s="362">
        <f t="shared" si="5"/>
        <v>25470074.592201002</v>
      </c>
      <c r="R46" s="362">
        <v>8313389.0210809996</v>
      </c>
      <c r="S46" s="362">
        <v>2663785.3713230002</v>
      </c>
      <c r="T46" s="362">
        <f t="shared" si="6"/>
        <v>5649603.6497579999</v>
      </c>
      <c r="U46" s="365" t="e">
        <f>VLOOKUP(B46,#REF!,13,0)</f>
        <v>#REF!</v>
      </c>
      <c r="V46" s="365" t="e">
        <f>VLOOKUP(B46,#REF!,14,0)</f>
        <v>#REF!</v>
      </c>
      <c r="W46" s="365" t="e">
        <f>VLOOKUP(B46,#REF!,15,0)</f>
        <v>#REF!</v>
      </c>
      <c r="X46" s="301">
        <v>11664</v>
      </c>
      <c r="Y46" s="315"/>
      <c r="Z46" s="315"/>
      <c r="AA46" s="315"/>
      <c r="AB46" s="237" t="e">
        <f t="shared" si="2"/>
        <v>#REF!</v>
      </c>
      <c r="AC46" s="237" t="e">
        <f t="shared" si="3"/>
        <v>#REF!</v>
      </c>
      <c r="AD46" s="237" t="e">
        <f t="shared" si="4"/>
        <v>#REF!</v>
      </c>
      <c r="AE46" s="315"/>
      <c r="AF46" s="315"/>
      <c r="AG46" s="315"/>
      <c r="AH46" s="315"/>
      <c r="AI46" s="303">
        <v>82891</v>
      </c>
      <c r="AJ46" s="315"/>
      <c r="AL46" s="35"/>
      <c r="AO46" s="35">
        <f t="shared" si="7"/>
        <v>0</v>
      </c>
    </row>
    <row r="47" spans="1:41" s="315" customFormat="1" ht="36.75" x14ac:dyDescent="0.85">
      <c r="A47" s="315">
        <v>299</v>
      </c>
      <c r="B47" s="155">
        <v>11687</v>
      </c>
      <c r="C47" s="151">
        <v>299</v>
      </c>
      <c r="D47" s="153">
        <v>43</v>
      </c>
      <c r="E47" s="350" t="s">
        <v>704</v>
      </c>
      <c r="F47" s="351" t="s">
        <v>592</v>
      </c>
      <c r="G47" s="154" t="s">
        <v>581</v>
      </c>
      <c r="H47" s="352">
        <v>8</v>
      </c>
      <c r="I47" s="353">
        <v>59501</v>
      </c>
      <c r="J47" s="354">
        <v>221005</v>
      </c>
      <c r="K47" s="355">
        <v>0.99750100000000008</v>
      </c>
      <c r="L47" s="352">
        <v>105035</v>
      </c>
      <c r="M47" s="352">
        <v>500000</v>
      </c>
      <c r="N47" s="352">
        <v>2104104</v>
      </c>
      <c r="O47" s="352">
        <v>921334.60458200006</v>
      </c>
      <c r="P47" s="352">
        <v>769605.71827099996</v>
      </c>
      <c r="Q47" s="352">
        <f t="shared" si="5"/>
        <v>151728.8863110001</v>
      </c>
      <c r="R47" s="352">
        <v>58905.654664000002</v>
      </c>
      <c r="S47" s="352">
        <v>60022.722659999999</v>
      </c>
      <c r="T47" s="352">
        <f t="shared" si="6"/>
        <v>-1117.0679959999979</v>
      </c>
      <c r="U47" s="356">
        <v>0</v>
      </c>
      <c r="V47" s="356">
        <v>0</v>
      </c>
      <c r="W47" s="356">
        <v>0</v>
      </c>
      <c r="X47" s="301"/>
      <c r="AB47" s="237">
        <f t="shared" si="2"/>
        <v>0</v>
      </c>
      <c r="AC47" s="237">
        <f t="shared" si="3"/>
        <v>0</v>
      </c>
      <c r="AD47" s="237">
        <f t="shared" si="4"/>
        <v>0</v>
      </c>
      <c r="AI47" s="303"/>
      <c r="AL47" s="35"/>
    </row>
    <row r="48" spans="1:41" s="155" customFormat="1" ht="31.5" customHeight="1" x14ac:dyDescent="0.85">
      <c r="A48" s="155">
        <v>298</v>
      </c>
      <c r="B48" s="155">
        <v>11681</v>
      </c>
      <c r="C48" s="314">
        <v>298</v>
      </c>
      <c r="D48" s="358">
        <v>44</v>
      </c>
      <c r="E48" s="359" t="s">
        <v>705</v>
      </c>
      <c r="F48" s="360" t="s">
        <v>591</v>
      </c>
      <c r="G48" s="361" t="s">
        <v>581</v>
      </c>
      <c r="H48" s="362">
        <v>8</v>
      </c>
      <c r="I48" s="358">
        <v>78325</v>
      </c>
      <c r="J48" s="363">
        <v>97043</v>
      </c>
      <c r="K48" s="364">
        <v>0.48935200000000001</v>
      </c>
      <c r="L48" s="362">
        <v>125699</v>
      </c>
      <c r="M48" s="362">
        <v>250000</v>
      </c>
      <c r="N48" s="362">
        <v>772026</v>
      </c>
      <c r="O48" s="362">
        <v>701882.17598299996</v>
      </c>
      <c r="P48" s="362">
        <v>632637.391894</v>
      </c>
      <c r="Q48" s="362">
        <f t="shared" si="5"/>
        <v>69244.784088999964</v>
      </c>
      <c r="R48" s="362">
        <v>12849.230632999999</v>
      </c>
      <c r="S48" s="362">
        <v>12847.39056</v>
      </c>
      <c r="T48" s="362">
        <f t="shared" si="6"/>
        <v>1.8400729999993928</v>
      </c>
      <c r="U48" s="365">
        <v>0</v>
      </c>
      <c r="V48" s="365">
        <v>0</v>
      </c>
      <c r="W48" s="365">
        <v>0</v>
      </c>
      <c r="X48" s="301"/>
      <c r="AB48" s="237">
        <f t="shared" si="2"/>
        <v>0</v>
      </c>
      <c r="AC48" s="237">
        <f t="shared" si="3"/>
        <v>0</v>
      </c>
      <c r="AD48" s="237">
        <f t="shared" si="4"/>
        <v>0</v>
      </c>
      <c r="AI48" s="303"/>
      <c r="AL48" s="35"/>
    </row>
    <row r="49" spans="1:38" s="315" customFormat="1" ht="36.75" x14ac:dyDescent="0.85">
      <c r="A49" s="315">
        <v>297</v>
      </c>
      <c r="B49" s="155">
        <v>11679</v>
      </c>
      <c r="C49" s="151">
        <v>297</v>
      </c>
      <c r="D49" s="153">
        <v>45</v>
      </c>
      <c r="E49" s="350" t="s">
        <v>706</v>
      </c>
      <c r="F49" s="351" t="s">
        <v>153</v>
      </c>
      <c r="G49" s="154" t="s">
        <v>580</v>
      </c>
      <c r="H49" s="352">
        <v>8</v>
      </c>
      <c r="I49" s="353">
        <v>24989</v>
      </c>
      <c r="J49" s="354">
        <v>225692</v>
      </c>
      <c r="K49" s="355">
        <v>0.66069</v>
      </c>
      <c r="L49" s="352">
        <v>349133</v>
      </c>
      <c r="M49" s="352">
        <v>250000</v>
      </c>
      <c r="N49" s="352">
        <v>646435</v>
      </c>
      <c r="O49" s="352">
        <v>533102.44580400002</v>
      </c>
      <c r="P49" s="352">
        <v>315609.42512500001</v>
      </c>
      <c r="Q49" s="352">
        <f t="shared" si="5"/>
        <v>217493.02067900001</v>
      </c>
      <c r="R49" s="352">
        <v>245697.63167</v>
      </c>
      <c r="S49" s="352">
        <v>51444.625143999998</v>
      </c>
      <c r="T49" s="352">
        <f t="shared" si="6"/>
        <v>194253.00652600001</v>
      </c>
      <c r="U49" s="356">
        <v>0</v>
      </c>
      <c r="V49" s="356">
        <v>0</v>
      </c>
      <c r="W49" s="356">
        <v>0</v>
      </c>
      <c r="X49" s="301"/>
      <c r="AB49" s="237">
        <f t="shared" si="2"/>
        <v>0</v>
      </c>
      <c r="AC49" s="237">
        <f t="shared" si="3"/>
        <v>0</v>
      </c>
      <c r="AD49" s="237">
        <f t="shared" si="4"/>
        <v>0</v>
      </c>
      <c r="AI49" s="303"/>
      <c r="AL49" s="35"/>
    </row>
    <row r="50" spans="1:38" s="155" customFormat="1" ht="31.5" customHeight="1" x14ac:dyDescent="0.85">
      <c r="A50" s="315">
        <v>296</v>
      </c>
      <c r="B50" s="155">
        <v>11688</v>
      </c>
      <c r="C50" s="151">
        <v>294</v>
      </c>
      <c r="D50" s="358">
        <v>46</v>
      </c>
      <c r="E50" s="359" t="s">
        <v>707</v>
      </c>
      <c r="F50" s="360" t="s">
        <v>202</v>
      </c>
      <c r="G50" s="361" t="s">
        <v>595</v>
      </c>
      <c r="H50" s="362">
        <v>6</v>
      </c>
      <c r="I50" s="358">
        <v>0</v>
      </c>
      <c r="J50" s="363">
        <v>3461497</v>
      </c>
      <c r="K50" s="364">
        <v>0.80691900000000005</v>
      </c>
      <c r="L50" s="362">
        <v>3335764</v>
      </c>
      <c r="M50" s="362">
        <v>8000000</v>
      </c>
      <c r="N50" s="362">
        <v>1037693</v>
      </c>
      <c r="O50" s="362">
        <v>5445203.6555080004</v>
      </c>
      <c r="P50" s="362">
        <v>1938608.496943</v>
      </c>
      <c r="Q50" s="362">
        <f t="shared" si="5"/>
        <v>3506595.1585650006</v>
      </c>
      <c r="R50" s="362">
        <v>4720386.8689909996</v>
      </c>
      <c r="S50" s="362">
        <v>1397323.3469090001</v>
      </c>
      <c r="T50" s="362">
        <f t="shared" si="6"/>
        <v>3323063.5220819996</v>
      </c>
      <c r="U50" s="365"/>
      <c r="V50" s="365"/>
      <c r="W50" s="365"/>
      <c r="X50" s="301"/>
      <c r="Y50" s="315"/>
      <c r="Z50" s="315"/>
      <c r="AA50" s="315"/>
      <c r="AB50" s="237"/>
      <c r="AC50" s="237"/>
      <c r="AD50" s="237"/>
      <c r="AE50" s="315"/>
      <c r="AF50" s="315"/>
      <c r="AG50" s="315"/>
      <c r="AH50" s="315"/>
      <c r="AI50" s="303"/>
      <c r="AJ50" s="315"/>
      <c r="AL50" s="35"/>
    </row>
    <row r="51" spans="1:38" s="315" customFormat="1" ht="36.75" x14ac:dyDescent="0.85">
      <c r="A51" s="315">
        <v>285</v>
      </c>
      <c r="B51" s="155">
        <v>11710</v>
      </c>
      <c r="C51" s="151">
        <v>285</v>
      </c>
      <c r="D51" s="153">
        <v>47</v>
      </c>
      <c r="E51" s="350" t="s">
        <v>600</v>
      </c>
      <c r="F51" s="351" t="s">
        <v>612</v>
      </c>
      <c r="G51" s="154" t="s">
        <v>601</v>
      </c>
      <c r="H51" s="352">
        <v>4</v>
      </c>
      <c r="I51" s="353">
        <v>0</v>
      </c>
      <c r="J51" s="354">
        <v>605042</v>
      </c>
      <c r="K51" s="355">
        <v>0.87717000000000001</v>
      </c>
      <c r="L51" s="352">
        <v>746622</v>
      </c>
      <c r="M51" s="352">
        <v>5000000</v>
      </c>
      <c r="N51" s="352">
        <v>810372</v>
      </c>
      <c r="O51" s="352">
        <v>1118215.4786030001</v>
      </c>
      <c r="P51" s="352">
        <v>412228.95796899998</v>
      </c>
      <c r="Q51" s="352">
        <f t="shared" si="5"/>
        <v>705986.52063400007</v>
      </c>
      <c r="R51" s="352">
        <v>307527.36538700003</v>
      </c>
      <c r="S51" s="352">
        <v>116370.83973599999</v>
      </c>
      <c r="T51" s="352">
        <f t="shared" si="6"/>
        <v>191156.52565100003</v>
      </c>
      <c r="U51" s="356"/>
      <c r="V51" s="356"/>
      <c r="W51" s="356"/>
      <c r="X51" s="301"/>
      <c r="AB51" s="237"/>
      <c r="AC51" s="237"/>
      <c r="AD51" s="237"/>
      <c r="AI51" s="303"/>
      <c r="AL51" s="35"/>
    </row>
    <row r="52" spans="1:38" s="155" customFormat="1" ht="31.5" customHeight="1" x14ac:dyDescent="0.85">
      <c r="A52" s="315">
        <v>293</v>
      </c>
      <c r="B52" s="155">
        <v>11704</v>
      </c>
      <c r="C52" s="151">
        <v>293</v>
      </c>
      <c r="D52" s="358">
        <v>48</v>
      </c>
      <c r="E52" s="359" t="s">
        <v>708</v>
      </c>
      <c r="F52" s="360" t="s">
        <v>609</v>
      </c>
      <c r="G52" s="361" t="s">
        <v>602</v>
      </c>
      <c r="H52" s="362">
        <v>4</v>
      </c>
      <c r="I52" s="358">
        <v>0</v>
      </c>
      <c r="J52" s="363">
        <v>24731</v>
      </c>
      <c r="K52" s="364">
        <v>0</v>
      </c>
      <c r="L52" s="362">
        <v>25000</v>
      </c>
      <c r="M52" s="362">
        <v>25000</v>
      </c>
      <c r="N52" s="362">
        <v>989226</v>
      </c>
      <c r="O52" s="362">
        <v>0</v>
      </c>
      <c r="P52" s="362">
        <v>0</v>
      </c>
      <c r="Q52" s="362">
        <f t="shared" si="5"/>
        <v>0</v>
      </c>
      <c r="R52" s="362">
        <v>0</v>
      </c>
      <c r="S52" s="362">
        <v>0</v>
      </c>
      <c r="T52" s="362">
        <f t="shared" si="6"/>
        <v>0</v>
      </c>
      <c r="U52" s="365"/>
      <c r="V52" s="365"/>
      <c r="W52" s="365"/>
      <c r="X52" s="301"/>
      <c r="Y52" s="315"/>
      <c r="Z52" s="315"/>
      <c r="AA52" s="315"/>
      <c r="AB52" s="237"/>
      <c r="AC52" s="237"/>
      <c r="AD52" s="237"/>
      <c r="AE52" s="315"/>
      <c r="AF52" s="315"/>
      <c r="AG52" s="315"/>
      <c r="AH52" s="315"/>
      <c r="AI52" s="303"/>
      <c r="AJ52" s="315"/>
      <c r="AL52" s="35"/>
    </row>
    <row r="53" spans="1:38" s="315" customFormat="1" ht="36.75" x14ac:dyDescent="0.85">
      <c r="A53" s="315">
        <v>292</v>
      </c>
      <c r="B53" s="155">
        <v>11711</v>
      </c>
      <c r="C53" s="151">
        <v>292</v>
      </c>
      <c r="D53" s="153">
        <v>49</v>
      </c>
      <c r="E53" s="350" t="s">
        <v>709</v>
      </c>
      <c r="F53" s="351" t="s">
        <v>390</v>
      </c>
      <c r="G53" s="154" t="s">
        <v>602</v>
      </c>
      <c r="H53" s="352">
        <v>4</v>
      </c>
      <c r="I53" s="353">
        <v>0</v>
      </c>
      <c r="J53" s="354">
        <v>6365182</v>
      </c>
      <c r="K53" s="355">
        <v>0</v>
      </c>
      <c r="L53" s="352">
        <v>4948997</v>
      </c>
      <c r="M53" s="352">
        <v>5000000</v>
      </c>
      <c r="N53" s="352">
        <v>1286155</v>
      </c>
      <c r="O53" s="352">
        <v>0</v>
      </c>
      <c r="P53" s="352">
        <v>0</v>
      </c>
      <c r="Q53" s="352">
        <f t="shared" si="5"/>
        <v>0</v>
      </c>
      <c r="R53" s="352">
        <v>0</v>
      </c>
      <c r="S53" s="352">
        <v>0</v>
      </c>
      <c r="T53" s="352">
        <f t="shared" si="6"/>
        <v>0</v>
      </c>
      <c r="U53" s="356"/>
      <c r="V53" s="356"/>
      <c r="W53" s="356"/>
      <c r="X53" s="301"/>
      <c r="AB53" s="237"/>
      <c r="AC53" s="237"/>
      <c r="AD53" s="237"/>
      <c r="AI53" s="303"/>
      <c r="AL53" s="35"/>
    </row>
    <row r="54" spans="1:38" s="155" customFormat="1" ht="31.5" customHeight="1" x14ac:dyDescent="0.85">
      <c r="A54" s="315">
        <v>224</v>
      </c>
      <c r="B54" s="155">
        <v>11419</v>
      </c>
      <c r="C54" s="151">
        <v>224</v>
      </c>
      <c r="D54" s="358">
        <v>50</v>
      </c>
      <c r="E54" s="359" t="s">
        <v>710</v>
      </c>
      <c r="F54" s="20" t="s">
        <v>614</v>
      </c>
      <c r="G54" s="361" t="s">
        <v>615</v>
      </c>
      <c r="H54" s="362">
        <v>54.4</v>
      </c>
      <c r="I54" s="358">
        <v>0</v>
      </c>
      <c r="J54" s="363">
        <v>2235906</v>
      </c>
      <c r="K54" s="364">
        <v>0</v>
      </c>
      <c r="L54" s="362">
        <v>2130497</v>
      </c>
      <c r="M54" s="362">
        <v>10000000</v>
      </c>
      <c r="N54" s="362">
        <v>1051161</v>
      </c>
      <c r="O54" s="362">
        <v>0</v>
      </c>
      <c r="P54" s="362">
        <v>0</v>
      </c>
      <c r="Q54" s="362">
        <v>0</v>
      </c>
      <c r="R54" s="362">
        <v>0</v>
      </c>
      <c r="S54" s="362">
        <v>0</v>
      </c>
      <c r="T54" s="362">
        <v>0</v>
      </c>
      <c r="U54" s="365"/>
      <c r="V54" s="365"/>
      <c r="W54" s="365"/>
      <c r="X54" s="301"/>
      <c r="Y54" s="315"/>
      <c r="Z54" s="315"/>
      <c r="AA54" s="315"/>
      <c r="AB54" s="237"/>
      <c r="AC54" s="237"/>
      <c r="AD54" s="237"/>
      <c r="AE54" s="315"/>
      <c r="AF54" s="315"/>
      <c r="AG54" s="315"/>
      <c r="AH54" s="315"/>
      <c r="AI54" s="303"/>
      <c r="AJ54" s="315"/>
      <c r="AL54" s="35"/>
    </row>
    <row r="55" spans="1:38" s="315" customFormat="1" ht="36.75" x14ac:dyDescent="0.85">
      <c r="B55" s="155">
        <v>11752</v>
      </c>
      <c r="C55" s="151"/>
      <c r="D55" s="153">
        <v>51</v>
      </c>
      <c r="E55" s="350" t="s">
        <v>641</v>
      </c>
      <c r="F55" s="351" t="s">
        <v>633</v>
      </c>
      <c r="G55" s="154" t="s">
        <v>639</v>
      </c>
      <c r="H55" s="352">
        <v>0</v>
      </c>
      <c r="I55" s="353">
        <v>0</v>
      </c>
      <c r="J55" s="354">
        <v>0</v>
      </c>
      <c r="K55" s="355">
        <v>0</v>
      </c>
      <c r="L55" s="352">
        <v>0</v>
      </c>
      <c r="M55" s="352">
        <v>500000</v>
      </c>
      <c r="N55" s="352">
        <v>0</v>
      </c>
      <c r="O55" s="352">
        <v>0</v>
      </c>
      <c r="P55" s="352">
        <v>0</v>
      </c>
      <c r="Q55" s="352">
        <v>0</v>
      </c>
      <c r="R55" s="352">
        <v>0</v>
      </c>
      <c r="S55" s="352">
        <v>0</v>
      </c>
      <c r="T55" s="352">
        <v>0</v>
      </c>
      <c r="U55" s="356"/>
      <c r="V55" s="356"/>
      <c r="W55" s="356"/>
      <c r="X55" s="301"/>
      <c r="AB55" s="237"/>
      <c r="AC55" s="237"/>
      <c r="AD55" s="237"/>
      <c r="AI55" s="303"/>
      <c r="AL55" s="35"/>
    </row>
    <row r="56" spans="1:38" s="155" customFormat="1" ht="31.5" customHeight="1" x14ac:dyDescent="0.85">
      <c r="A56" s="315"/>
      <c r="B56" s="155">
        <v>11755</v>
      </c>
      <c r="C56" s="151"/>
      <c r="D56" s="358">
        <v>52</v>
      </c>
      <c r="E56" s="359" t="s">
        <v>642</v>
      </c>
      <c r="F56" s="20" t="s">
        <v>638</v>
      </c>
      <c r="G56" s="361" t="s">
        <v>640</v>
      </c>
      <c r="H56" s="362">
        <v>0</v>
      </c>
      <c r="I56" s="358">
        <v>0</v>
      </c>
      <c r="J56" s="363">
        <v>354521</v>
      </c>
      <c r="K56" s="364">
        <v>0</v>
      </c>
      <c r="L56" s="362">
        <v>360821</v>
      </c>
      <c r="M56" s="362">
        <v>4000000</v>
      </c>
      <c r="N56" s="362">
        <v>1014213</v>
      </c>
      <c r="O56" s="362">
        <v>924997</v>
      </c>
      <c r="P56" s="362">
        <v>13403</v>
      </c>
      <c r="Q56" s="362">
        <v>911594</v>
      </c>
      <c r="R56" s="362">
        <v>924997</v>
      </c>
      <c r="S56" s="362">
        <v>13403</v>
      </c>
      <c r="T56" s="362">
        <f t="shared" ref="T56" si="8">R56-S56</f>
        <v>911594</v>
      </c>
      <c r="U56" s="365"/>
      <c r="V56" s="365"/>
      <c r="W56" s="365"/>
      <c r="X56" s="301"/>
      <c r="Y56" s="315"/>
      <c r="Z56" s="315"/>
      <c r="AA56" s="315"/>
      <c r="AB56" s="237"/>
      <c r="AC56" s="237"/>
      <c r="AD56" s="237"/>
      <c r="AE56" s="315"/>
      <c r="AF56" s="315"/>
      <c r="AG56" s="315"/>
      <c r="AH56" s="315"/>
      <c r="AI56" s="303"/>
      <c r="AJ56" s="315"/>
      <c r="AL56" s="35"/>
    </row>
    <row r="57" spans="1:38" ht="36" x14ac:dyDescent="0.75">
      <c r="C57" s="57"/>
      <c r="D57" s="152"/>
      <c r="E57" s="252"/>
      <c r="F57" s="113"/>
      <c r="G57" s="114"/>
      <c r="H57" s="114"/>
      <c r="I57" s="249">
        <f>SUM(I5:I56)</f>
        <v>110245619.94178101</v>
      </c>
      <c r="J57" s="249">
        <f>SUM(J5:J56)</f>
        <v>456642175</v>
      </c>
      <c r="K57" s="249" t="s">
        <v>24</v>
      </c>
      <c r="L57" s="249">
        <f>SUM(L5:L56)</f>
        <v>239260247</v>
      </c>
      <c r="M57" s="114" t="s">
        <v>24</v>
      </c>
      <c r="N57" s="92" t="s">
        <v>24</v>
      </c>
      <c r="O57" s="249">
        <f t="shared" ref="O57:T57" si="9">SUM(O5:O56)</f>
        <v>646360810.41837406</v>
      </c>
      <c r="P57" s="249">
        <f t="shared" si="9"/>
        <v>466366242.01827902</v>
      </c>
      <c r="Q57" s="249">
        <f t="shared" si="9"/>
        <v>179994568.40009508</v>
      </c>
      <c r="R57" s="249">
        <f t="shared" si="9"/>
        <v>156793928.03899395</v>
      </c>
      <c r="S57" s="249">
        <f t="shared" si="9"/>
        <v>68074146.766769975</v>
      </c>
      <c r="T57" s="249">
        <f t="shared" si="9"/>
        <v>88719781.272224009</v>
      </c>
      <c r="U57" s="357" t="e">
        <f>AB57</f>
        <v>#REF!</v>
      </c>
      <c r="V57" s="357" t="e">
        <f>AC57</f>
        <v>#REF!</v>
      </c>
      <c r="W57" s="357" t="e">
        <f>AD57</f>
        <v>#REF!</v>
      </c>
      <c r="X57" s="115">
        <f t="shared" ref="X57:AA57" si="10">SUM(X5:X46)</f>
        <v>480723</v>
      </c>
      <c r="Y57" s="115">
        <f t="shared" si="10"/>
        <v>0</v>
      </c>
      <c r="Z57" s="115">
        <f t="shared" si="10"/>
        <v>0</v>
      </c>
      <c r="AA57" s="115">
        <f t="shared" si="10"/>
        <v>0</v>
      </c>
      <c r="AB57" s="115" t="e">
        <f t="shared" ref="AB57:AK57" si="11">SUM(AB5:AB49)</f>
        <v>#REF!</v>
      </c>
      <c r="AC57" s="115" t="e">
        <f t="shared" si="11"/>
        <v>#REF!</v>
      </c>
      <c r="AD57" s="115" t="e">
        <f t="shared" si="11"/>
        <v>#REF!</v>
      </c>
      <c r="AE57" s="115">
        <f t="shared" si="11"/>
        <v>0</v>
      </c>
      <c r="AF57" s="115">
        <f t="shared" si="11"/>
        <v>0</v>
      </c>
      <c r="AG57" s="115">
        <f t="shared" si="11"/>
        <v>0</v>
      </c>
      <c r="AH57" s="115">
        <f t="shared" si="11"/>
        <v>0</v>
      </c>
      <c r="AI57" s="115">
        <f t="shared" si="11"/>
        <v>44288934</v>
      </c>
      <c r="AJ57" s="115">
        <f t="shared" si="11"/>
        <v>0</v>
      </c>
      <c r="AK57" s="115">
        <f t="shared" si="11"/>
        <v>0</v>
      </c>
      <c r="AL57" s="35"/>
    </row>
    <row r="58" spans="1:38" ht="33.75" customHeight="1" x14ac:dyDescent="0.75">
      <c r="D58" s="316"/>
      <c r="E58" s="238" t="s">
        <v>320</v>
      </c>
      <c r="F58" s="238"/>
      <c r="G58" s="239"/>
      <c r="H58" s="239"/>
      <c r="I58" s="240"/>
      <c r="J58" s="317"/>
      <c r="K58" s="452"/>
      <c r="L58" s="453"/>
      <c r="M58" s="453"/>
      <c r="N58" s="453"/>
      <c r="O58" s="453"/>
      <c r="P58" s="453"/>
      <c r="Q58" s="453"/>
      <c r="R58" s="453"/>
      <c r="S58" s="453"/>
      <c r="T58" s="453"/>
      <c r="U58" s="453"/>
      <c r="V58" s="453"/>
      <c r="W58" s="453"/>
      <c r="X58" s="301" t="e">
        <v>#N/A</v>
      </c>
    </row>
    <row r="59" spans="1:38" x14ac:dyDescent="0.75">
      <c r="E59" s="30" t="s">
        <v>590</v>
      </c>
      <c r="I59" s="65"/>
      <c r="K59" s="367">
        <f>SUMPRODUCT(K5:K49,J5:J49)</f>
        <v>383815432.3602621</v>
      </c>
      <c r="L59" s="368">
        <f>K59/J57</f>
        <v>0.84051682777715853</v>
      </c>
      <c r="X59" s="301" t="e">
        <v>#N/A</v>
      </c>
    </row>
    <row r="60" spans="1:38" x14ac:dyDescent="0.25">
      <c r="J60" s="320"/>
    </row>
    <row r="61" spans="1:38" x14ac:dyDescent="0.25">
      <c r="I61" s="246"/>
    </row>
  </sheetData>
  <autoFilter ref="AI4:AI46"/>
  <sortState ref="A5:AJ49">
    <sortCondition descending="1" ref="H5:H49"/>
  </sortState>
  <mergeCells count="28">
    <mergeCell ref="K58:W58"/>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rightToLeft="1" view="pageBreakPreview" zoomScale="40" zoomScaleNormal="51" zoomScaleSheetLayoutView="40" workbookViewId="0">
      <pane ySplit="4" topLeftCell="A5" activePane="bottomLeft" state="frozen"/>
      <selection activeCell="B1" sqref="B1"/>
      <selection pane="bottomLeft" activeCell="E24" sqref="E24"/>
    </sheetView>
  </sheetViews>
  <sheetFormatPr defaultColWidth="9" defaultRowHeight="27.75" x14ac:dyDescent="0.25"/>
  <cols>
    <col min="1" max="1" width="10.5703125" style="289"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57" customWidth="1"/>
    <col min="7" max="7" width="58" style="29" bestFit="1" customWidth="1"/>
    <col min="8" max="8" width="59.140625" style="123" bestFit="1" customWidth="1"/>
    <col min="9" max="16384" width="9" style="280"/>
  </cols>
  <sheetData>
    <row r="1" spans="1:8" s="277" customFormat="1" ht="45" customHeight="1" x14ac:dyDescent="0.25">
      <c r="A1" s="455" t="s">
        <v>349</v>
      </c>
      <c r="B1" s="456"/>
      <c r="C1" s="456"/>
      <c r="D1" s="456"/>
      <c r="E1" s="456"/>
      <c r="F1" s="456"/>
      <c r="G1" s="456"/>
      <c r="H1" s="456"/>
    </row>
    <row r="2" spans="1:8" s="277" customFormat="1" ht="45" x14ac:dyDescent="0.25">
      <c r="A2" s="287"/>
      <c r="B2" s="136"/>
      <c r="C2" s="136"/>
      <c r="D2" s="136"/>
      <c r="E2" s="136"/>
      <c r="F2" s="255"/>
      <c r="G2" s="140"/>
      <c r="H2" s="140"/>
    </row>
    <row r="3" spans="1:8" s="277" customFormat="1" ht="42.75" x14ac:dyDescent="0.85">
      <c r="A3" s="457" t="s">
        <v>0</v>
      </c>
      <c r="B3" s="443" t="s">
        <v>1</v>
      </c>
      <c r="C3" s="443" t="s">
        <v>2</v>
      </c>
      <c r="D3" s="253" t="s">
        <v>3</v>
      </c>
      <c r="E3" s="454" t="s">
        <v>4</v>
      </c>
      <c r="F3" s="458" t="s">
        <v>5</v>
      </c>
      <c r="G3" s="258" t="s">
        <v>256</v>
      </c>
      <c r="H3" s="281" t="s">
        <v>256</v>
      </c>
    </row>
    <row r="4" spans="1:8" s="278" customFormat="1" ht="33.75" customHeight="1" x14ac:dyDescent="0.25">
      <c r="A4" s="457"/>
      <c r="B4" s="444"/>
      <c r="C4" s="444"/>
      <c r="D4" s="251"/>
      <c r="E4" s="454"/>
      <c r="F4" s="459"/>
      <c r="G4" s="284" t="s">
        <v>594</v>
      </c>
      <c r="H4" s="282" t="s">
        <v>651</v>
      </c>
    </row>
    <row r="5" spans="1:8" s="279" customFormat="1" ht="31.5" customHeight="1" x14ac:dyDescent="0.75">
      <c r="A5" s="208">
        <v>1</v>
      </c>
      <c r="B5" s="293" t="s">
        <v>350</v>
      </c>
      <c r="C5" s="294" t="s">
        <v>360</v>
      </c>
      <c r="D5" s="295" t="s">
        <v>355</v>
      </c>
      <c r="E5" s="296" t="s">
        <v>356</v>
      </c>
      <c r="F5" s="297"/>
      <c r="G5" s="153"/>
      <c r="H5" s="121"/>
    </row>
    <row r="6" spans="1:8" s="278" customFormat="1" ht="33.75" customHeight="1" x14ac:dyDescent="0.25">
      <c r="A6" s="288">
        <v>2</v>
      </c>
      <c r="B6" s="298" t="s">
        <v>351</v>
      </c>
      <c r="C6" s="298" t="s">
        <v>361</v>
      </c>
      <c r="D6" s="298" t="s">
        <v>355</v>
      </c>
      <c r="E6" s="299" t="s">
        <v>357</v>
      </c>
      <c r="F6" s="300"/>
      <c r="G6" s="285"/>
      <c r="H6" s="283"/>
    </row>
    <row r="7" spans="1:8" s="279" customFormat="1" ht="31.5" customHeight="1" x14ac:dyDescent="0.75">
      <c r="A7" s="208">
        <v>3</v>
      </c>
      <c r="B7" s="293" t="s">
        <v>352</v>
      </c>
      <c r="C7" s="294" t="s">
        <v>360</v>
      </c>
      <c r="D7" s="295" t="s">
        <v>355</v>
      </c>
      <c r="E7" s="296" t="s">
        <v>358</v>
      </c>
      <c r="F7" s="297"/>
      <c r="G7" s="153"/>
      <c r="H7" s="121"/>
    </row>
    <row r="8" spans="1:8" s="278" customFormat="1" ht="33.75" customHeight="1" x14ac:dyDescent="0.25">
      <c r="A8" s="288">
        <v>4</v>
      </c>
      <c r="B8" s="298" t="s">
        <v>353</v>
      </c>
      <c r="C8" s="298" t="s">
        <v>360</v>
      </c>
      <c r="D8" s="298" t="s">
        <v>355</v>
      </c>
      <c r="E8" s="299" t="s">
        <v>359</v>
      </c>
      <c r="F8" s="300"/>
      <c r="G8" s="254"/>
      <c r="H8" s="283"/>
    </row>
    <row r="9" spans="1:8" s="279" customFormat="1" ht="31.5" customHeight="1" x14ac:dyDescent="0.75">
      <c r="A9" s="208">
        <v>5</v>
      </c>
      <c r="B9" s="293" t="s">
        <v>354</v>
      </c>
      <c r="C9" s="294" t="s">
        <v>40</v>
      </c>
      <c r="D9" s="295" t="s">
        <v>367</v>
      </c>
      <c r="E9" s="296" t="s">
        <v>308</v>
      </c>
      <c r="F9" s="297"/>
      <c r="G9" s="153"/>
      <c r="H9" s="121"/>
    </row>
    <row r="10" spans="1:8" s="278" customFormat="1" ht="33.75" customHeight="1" x14ac:dyDescent="0.25">
      <c r="A10" s="288">
        <v>6</v>
      </c>
      <c r="B10" s="298" t="s">
        <v>362</v>
      </c>
      <c r="C10" s="298" t="s">
        <v>39</v>
      </c>
      <c r="D10" s="298" t="s">
        <v>368</v>
      </c>
      <c r="E10" s="299" t="s">
        <v>363</v>
      </c>
      <c r="F10" s="300"/>
      <c r="G10" s="254"/>
      <c r="H10" s="283"/>
    </row>
    <row r="11" spans="1:8" s="279" customFormat="1" ht="31.5" customHeight="1" x14ac:dyDescent="0.75">
      <c r="A11" s="208">
        <v>7</v>
      </c>
      <c r="B11" s="293" t="s">
        <v>364</v>
      </c>
      <c r="C11" s="294" t="s">
        <v>190</v>
      </c>
      <c r="D11" s="295" t="s">
        <v>368</v>
      </c>
      <c r="E11" s="296" t="s">
        <v>369</v>
      </c>
      <c r="F11" s="297"/>
      <c r="G11" s="153"/>
      <c r="H11" s="121"/>
    </row>
    <row r="12" spans="1:8" s="278" customFormat="1" ht="33.75" customHeight="1" x14ac:dyDescent="0.25">
      <c r="A12" s="288">
        <v>8</v>
      </c>
      <c r="B12" s="298" t="s">
        <v>365</v>
      </c>
      <c r="C12" s="298" t="s">
        <v>340</v>
      </c>
      <c r="D12" s="298" t="s">
        <v>368</v>
      </c>
      <c r="E12" s="299" t="s">
        <v>370</v>
      </c>
      <c r="F12" s="300"/>
      <c r="G12" s="254"/>
      <c r="H12" s="283"/>
    </row>
    <row r="13" spans="1:8" s="279" customFormat="1" ht="31.5" customHeight="1" x14ac:dyDescent="0.75">
      <c r="A13" s="208">
        <v>9</v>
      </c>
      <c r="B13" s="293" t="s">
        <v>366</v>
      </c>
      <c r="C13" s="294" t="s">
        <v>288</v>
      </c>
      <c r="D13" s="295" t="s">
        <v>368</v>
      </c>
      <c r="E13" s="296" t="s">
        <v>371</v>
      </c>
      <c r="F13" s="297"/>
      <c r="G13" s="153"/>
      <c r="H13" s="121"/>
    </row>
    <row r="14" spans="1:8" s="278" customFormat="1" ht="33.75" customHeight="1" x14ac:dyDescent="0.25">
      <c r="A14" s="288">
        <v>10</v>
      </c>
      <c r="B14" s="298" t="s">
        <v>372</v>
      </c>
      <c r="C14" s="298" t="s">
        <v>39</v>
      </c>
      <c r="D14" s="298" t="s">
        <v>377</v>
      </c>
      <c r="E14" s="299" t="s">
        <v>378</v>
      </c>
      <c r="F14" s="300"/>
      <c r="G14" s="254"/>
      <c r="H14" s="283"/>
    </row>
    <row r="15" spans="1:8" s="279" customFormat="1" ht="31.5" customHeight="1" x14ac:dyDescent="0.75">
      <c r="A15" s="208">
        <v>11</v>
      </c>
      <c r="B15" s="293" t="s">
        <v>373</v>
      </c>
      <c r="C15" s="294" t="s">
        <v>40</v>
      </c>
      <c r="D15" s="295" t="s">
        <v>377</v>
      </c>
      <c r="E15" s="296" t="s">
        <v>378</v>
      </c>
      <c r="F15" s="297"/>
      <c r="G15" s="153"/>
      <c r="H15" s="121"/>
    </row>
    <row r="16" spans="1:8" s="278" customFormat="1" ht="33.75" customHeight="1" x14ac:dyDescent="0.25">
      <c r="A16" s="288">
        <v>12</v>
      </c>
      <c r="B16" s="298" t="s">
        <v>374</v>
      </c>
      <c r="C16" s="298" t="s">
        <v>307</v>
      </c>
      <c r="D16" s="298" t="s">
        <v>377</v>
      </c>
      <c r="E16" s="299" t="s">
        <v>379</v>
      </c>
      <c r="F16" s="300"/>
      <c r="G16" s="254"/>
      <c r="H16" s="283"/>
    </row>
    <row r="17" spans="1:8" s="279" customFormat="1" ht="31.15" customHeight="1" x14ac:dyDescent="0.75">
      <c r="A17" s="208">
        <v>13</v>
      </c>
      <c r="B17" s="293" t="s">
        <v>375</v>
      </c>
      <c r="C17" s="294" t="s">
        <v>323</v>
      </c>
      <c r="D17" s="295" t="s">
        <v>377</v>
      </c>
      <c r="E17" s="296" t="s">
        <v>380</v>
      </c>
      <c r="F17" s="297"/>
      <c r="G17" s="153"/>
      <c r="H17" s="121"/>
    </row>
    <row r="18" spans="1:8" s="278" customFormat="1" ht="33.75" customHeight="1" x14ac:dyDescent="0.25">
      <c r="A18" s="288">
        <v>14</v>
      </c>
      <c r="B18" s="298" t="s">
        <v>376</v>
      </c>
      <c r="C18" s="298" t="s">
        <v>382</v>
      </c>
      <c r="D18" s="298" t="s">
        <v>377</v>
      </c>
      <c r="E18" s="299" t="s">
        <v>381</v>
      </c>
      <c r="F18" s="300"/>
      <c r="G18" s="254"/>
      <c r="H18" s="283"/>
    </row>
    <row r="19" spans="1:8" s="279" customFormat="1" ht="31.5" customHeight="1" x14ac:dyDescent="0.75">
      <c r="A19" s="208">
        <v>15</v>
      </c>
      <c r="B19" s="293" t="s">
        <v>385</v>
      </c>
      <c r="C19" s="294" t="s">
        <v>386</v>
      </c>
      <c r="D19" s="295" t="s">
        <v>377</v>
      </c>
      <c r="E19" s="296" t="s">
        <v>387</v>
      </c>
      <c r="F19" s="297"/>
      <c r="G19" s="153"/>
      <c r="H19" s="121"/>
    </row>
    <row r="20" spans="1:8" s="278" customFormat="1" ht="33.75" customHeight="1" x14ac:dyDescent="0.25">
      <c r="A20" s="288">
        <v>16</v>
      </c>
      <c r="B20" s="298" t="s">
        <v>583</v>
      </c>
      <c r="C20" s="298" t="s">
        <v>584</v>
      </c>
      <c r="D20" s="298" t="s">
        <v>586</v>
      </c>
      <c r="E20" s="299" t="s">
        <v>585</v>
      </c>
      <c r="F20" s="300"/>
      <c r="G20" s="254"/>
      <c r="H20" s="283"/>
    </row>
    <row r="21" spans="1:8" s="279" customFormat="1" ht="31.5" customHeight="1" x14ac:dyDescent="0.75">
      <c r="A21" s="208">
        <v>17</v>
      </c>
      <c r="B21" s="293" t="s">
        <v>603</v>
      </c>
      <c r="C21" s="294" t="s">
        <v>604</v>
      </c>
      <c r="D21" s="295" t="s">
        <v>605</v>
      </c>
      <c r="E21" s="296" t="s">
        <v>606</v>
      </c>
      <c r="F21" s="297"/>
      <c r="G21" s="153"/>
      <c r="H21" s="121"/>
    </row>
    <row r="22" spans="1:8" s="278" customFormat="1" ht="33.75" customHeight="1" x14ac:dyDescent="0.25">
      <c r="A22" s="288">
        <v>18</v>
      </c>
      <c r="B22" s="298" t="s">
        <v>623</v>
      </c>
      <c r="C22" s="298" t="s">
        <v>624</v>
      </c>
      <c r="D22" s="298" t="s">
        <v>377</v>
      </c>
      <c r="E22" s="299" t="s">
        <v>625</v>
      </c>
      <c r="F22" s="300"/>
      <c r="G22" s="254"/>
      <c r="H22" s="283"/>
    </row>
    <row r="23" spans="1:8" s="279" customFormat="1" ht="31.5" customHeight="1" x14ac:dyDescent="0.75">
      <c r="A23" s="208">
        <v>19</v>
      </c>
      <c r="B23" s="293" t="s">
        <v>643</v>
      </c>
      <c r="C23" s="294" t="s">
        <v>644</v>
      </c>
      <c r="D23" s="295" t="s">
        <v>377</v>
      </c>
      <c r="E23" s="296" t="s">
        <v>645</v>
      </c>
      <c r="F23" s="297"/>
      <c r="G23" s="153"/>
      <c r="H23" s="121"/>
    </row>
    <row r="24" spans="1:8" ht="45" customHeight="1" x14ac:dyDescent="0.75">
      <c r="A24" s="286"/>
      <c r="B24" s="252"/>
      <c r="C24" s="113"/>
      <c r="D24" s="113"/>
      <c r="E24" s="114"/>
      <c r="F24" s="256"/>
      <c r="G24" s="122">
        <f>SUM(G5:G18)</f>
        <v>0</v>
      </c>
      <c r="H24" s="122">
        <f>SUM(H5:H18)</f>
        <v>0</v>
      </c>
    </row>
    <row r="25" spans="1:8" x14ac:dyDescent="0.25">
      <c r="G25" s="65"/>
    </row>
    <row r="26" spans="1:8" x14ac:dyDescent="0.25">
      <c r="E26" s="123"/>
      <c r="F26" s="123"/>
      <c r="G26" s="123"/>
    </row>
    <row r="27" spans="1:8" x14ac:dyDescent="0.25">
      <c r="E27" s="123"/>
      <c r="F27" s="123"/>
      <c r="G27" s="123"/>
    </row>
    <row r="28" spans="1:8" x14ac:dyDescent="0.25">
      <c r="E28" s="123"/>
      <c r="F28" s="123"/>
      <c r="G28" s="123"/>
    </row>
    <row r="29" spans="1:8" x14ac:dyDescent="0.25">
      <c r="E29" s="123"/>
      <c r="F29" s="123"/>
      <c r="G29" s="123"/>
    </row>
    <row r="30" spans="1:8" x14ac:dyDescent="0.25">
      <c r="E30" s="123"/>
      <c r="F30" s="123"/>
      <c r="G30" s="123"/>
    </row>
    <row r="31" spans="1:8" x14ac:dyDescent="0.25">
      <c r="E31" s="123"/>
      <c r="F31" s="123"/>
      <c r="G31" s="123"/>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2020-11-23T08:12:07Z</dcterms:modified>
</cp:coreProperties>
</file>