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24"/>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4'!$C$1:$T$184</definedName>
    <definedName name="_xlnm._FilterDatabase" localSheetId="4" hidden="1">'پیوست 5'!$AI$4:$AI$45</definedName>
    <definedName name="_xlnm._FilterDatabase" localSheetId="0" hidden="1">پیوست1!$C$3:$AH$185</definedName>
    <definedName name="_xlnm._FilterDatabase" localSheetId="1" hidden="1">پیوست2!$A$1:$P$186</definedName>
    <definedName name="_xlnm._FilterDatabase" localSheetId="2" hidden="1">پیوست3!$D$74:$R$85</definedName>
    <definedName name="_xlnm._FilterDatabase" localSheetId="5" hidden="1">'سایر صندوقهای سرمایه گذاری'!$A$4:$H$4</definedName>
    <definedName name="_xlnm.Print_Area" localSheetId="3">'پیوست 4'!$D$1:$M$184</definedName>
    <definedName name="_xlnm.Print_Area" localSheetId="4">'پیوست 5'!$C$1:$W$59</definedName>
    <definedName name="_xlnm.Print_Area" localSheetId="0">پیوست1!$D$1:$W$187</definedName>
    <definedName name="_xlnm.Print_Area" localSheetId="1">پیوست2!$C$1:$J$184</definedName>
    <definedName name="_xlnm.Print_Area" localSheetId="2">پیوست3!$C$1:$R$185</definedName>
    <definedName name="_xlnm.Print_Area" localSheetId="5">'سایر صندوقهای سرمایه گذاری'!$A$1:$H$24</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T54" i="13" l="1"/>
  <c r="Q54" i="13"/>
  <c r="Q52" i="13"/>
  <c r="Q44" i="13"/>
  <c r="T43" i="13"/>
  <c r="T42" i="13"/>
  <c r="T38" i="13"/>
  <c r="T36" i="13"/>
  <c r="Q36" i="13"/>
  <c r="Q28" i="13"/>
  <c r="Q27" i="13"/>
  <c r="Q26" i="13"/>
  <c r="Q25" i="13"/>
  <c r="T24" i="13"/>
  <c r="Q24" i="13"/>
  <c r="Q23" i="13"/>
  <c r="Q22" i="13"/>
  <c r="Q20" i="13"/>
  <c r="Q18" i="13"/>
  <c r="Q16" i="13"/>
  <c r="Q15" i="13"/>
  <c r="Q14" i="13"/>
  <c r="Q12" i="13"/>
  <c r="T11" i="13"/>
  <c r="T10" i="13"/>
  <c r="T19" i="13" l="1"/>
  <c r="Q30" i="13"/>
  <c r="Q31" i="13"/>
  <c r="Q32" i="13"/>
  <c r="Q33" i="13"/>
  <c r="Q34" i="13"/>
  <c r="Q35" i="13"/>
  <c r="T44" i="13"/>
  <c r="T45" i="13"/>
  <c r="T46" i="13"/>
  <c r="T47" i="13"/>
  <c r="T50" i="13"/>
  <c r="T51" i="13"/>
  <c r="Q6" i="13"/>
  <c r="Q7" i="13"/>
  <c r="Q8" i="13"/>
  <c r="Q9" i="13"/>
  <c r="Q10" i="13"/>
  <c r="T20" i="13"/>
  <c r="T22" i="13"/>
  <c r="T23" i="13"/>
  <c r="T27" i="13"/>
  <c r="Q38" i="13"/>
  <c r="Q39" i="13"/>
  <c r="Q40" i="13"/>
  <c r="Q41" i="13"/>
  <c r="Q42" i="13"/>
  <c r="Q19" i="13"/>
  <c r="T28" i="13"/>
  <c r="T29" i="13"/>
  <c r="T30" i="13"/>
  <c r="T34" i="13"/>
  <c r="T35" i="13"/>
  <c r="Q46" i="13"/>
  <c r="Q47" i="13"/>
  <c r="Q48" i="13"/>
  <c r="Q49" i="13"/>
  <c r="Q50" i="13"/>
  <c r="Q51" i="13"/>
  <c r="T12" i="13"/>
  <c r="T13" i="13"/>
  <c r="Q17" i="13"/>
  <c r="T18" i="13"/>
  <c r="T21" i="13"/>
  <c r="T26" i="13"/>
  <c r="T52" i="13"/>
  <c r="T53" i="13"/>
  <c r="T6" i="13"/>
  <c r="T7" i="13"/>
  <c r="Q11" i="13"/>
  <c r="T14" i="13"/>
  <c r="T15" i="13"/>
  <c r="T31" i="13"/>
  <c r="T39" i="13"/>
  <c r="Q43" i="13"/>
  <c r="T8" i="13"/>
  <c r="T9" i="13"/>
  <c r="Q13" i="13"/>
  <c r="T16" i="13"/>
  <c r="T17" i="13"/>
  <c r="Q21" i="13"/>
  <c r="T25" i="13"/>
  <c r="Q29" i="13"/>
  <c r="T32" i="13"/>
  <c r="T33" i="13"/>
  <c r="T40" i="13"/>
  <c r="T41" i="13"/>
  <c r="Q45" i="13"/>
  <c r="T48" i="13"/>
  <c r="T49" i="13"/>
  <c r="Q53" i="13"/>
  <c r="W89" i="8" l="1"/>
  <c r="N110" i="12" l="1"/>
  <c r="O114" i="9"/>
  <c r="R182" i="9"/>
  <c r="R175" i="9"/>
  <c r="R174" i="9"/>
  <c r="O172" i="9"/>
  <c r="O132" i="9"/>
  <c r="O155" i="9"/>
  <c r="L141" i="9"/>
  <c r="K137" i="9"/>
  <c r="R168" i="9"/>
  <c r="R124" i="9"/>
  <c r="R123" i="9"/>
  <c r="R115" i="9"/>
  <c r="L115" i="9"/>
  <c r="R121" i="9"/>
  <c r="R128" i="9"/>
  <c r="L128" i="9"/>
  <c r="R89" i="9"/>
  <c r="O88" i="9"/>
  <c r="R68" i="9"/>
  <c r="O68" i="9"/>
  <c r="K68" i="9"/>
  <c r="L68" i="9"/>
  <c r="G68" i="9"/>
  <c r="H68" i="9"/>
  <c r="R111" i="9"/>
  <c r="O111" i="9"/>
  <c r="K111" i="9"/>
  <c r="L111" i="9"/>
  <c r="G111" i="9"/>
  <c r="H111" i="9"/>
  <c r="H101" i="9"/>
  <c r="G27" i="9" l="1"/>
  <c r="O24" i="9"/>
  <c r="K124" i="9"/>
  <c r="L168" i="9"/>
  <c r="L117" i="9"/>
  <c r="G139" i="9"/>
  <c r="O139" i="9"/>
  <c r="O163" i="9"/>
  <c r="G148" i="9"/>
  <c r="O148" i="9"/>
  <c r="G136" i="9"/>
  <c r="O136" i="9"/>
  <c r="O144" i="9"/>
  <c r="G143" i="9"/>
  <c r="O143" i="9"/>
  <c r="L166" i="9"/>
  <c r="G15" i="9"/>
  <c r="H169" i="9"/>
  <c r="G129" i="9"/>
  <c r="H157" i="9"/>
  <c r="G165" i="9"/>
  <c r="G167" i="9"/>
  <c r="G173" i="9"/>
  <c r="K176" i="9"/>
  <c r="K180" i="9"/>
  <c r="L182" i="9"/>
  <c r="K114" i="9"/>
  <c r="K29" i="9"/>
  <c r="L105" i="9"/>
  <c r="R19" i="9"/>
  <c r="L26" i="9"/>
  <c r="R26" i="9"/>
  <c r="K27" i="9"/>
  <c r="L55" i="9"/>
  <c r="R55" i="9"/>
  <c r="K24" i="9"/>
  <c r="K66" i="9"/>
  <c r="O70" i="9"/>
  <c r="O71" i="9"/>
  <c r="O62" i="9"/>
  <c r="O72" i="9"/>
  <c r="H73" i="9"/>
  <c r="O73" i="9"/>
  <c r="O30" i="9"/>
  <c r="O74" i="9"/>
  <c r="G47" i="9"/>
  <c r="O47" i="9"/>
  <c r="O36" i="9"/>
  <c r="G49" i="9"/>
  <c r="O49" i="9"/>
  <c r="O76" i="9"/>
  <c r="O77" i="9"/>
  <c r="H48" i="9"/>
  <c r="O48" i="9"/>
  <c r="O79" i="9"/>
  <c r="O80" i="9"/>
  <c r="O81" i="9"/>
  <c r="G39" i="9"/>
  <c r="O39" i="9"/>
  <c r="O85" i="9"/>
  <c r="O86" i="9"/>
  <c r="K129" i="9"/>
  <c r="K167" i="9"/>
  <c r="R114" i="9"/>
  <c r="K101" i="9"/>
  <c r="L100" i="9"/>
  <c r="R100" i="9"/>
  <c r="L96" i="9"/>
  <c r="R96" i="9"/>
  <c r="L110" i="9"/>
  <c r="R110" i="9"/>
  <c r="G11" i="9"/>
  <c r="O11" i="9"/>
  <c r="H7" i="9"/>
  <c r="O7" i="9"/>
  <c r="H29" i="9"/>
  <c r="O29" i="9"/>
  <c r="H8" i="9"/>
  <c r="O8" i="9"/>
  <c r="O23" i="9"/>
  <c r="O19" i="9"/>
  <c r="O121" i="9"/>
  <c r="O126" i="9"/>
  <c r="G137" i="9"/>
  <c r="O141" i="9"/>
  <c r="G166" i="9"/>
  <c r="L103" i="9"/>
  <c r="O134" i="9"/>
  <c r="H92" i="9"/>
  <c r="O92" i="9"/>
  <c r="H103" i="9"/>
  <c r="O103" i="9"/>
  <c r="H104" i="9"/>
  <c r="O104" i="9"/>
  <c r="H105" i="9"/>
  <c r="O105" i="9"/>
  <c r="H107" i="9"/>
  <c r="O107" i="9"/>
  <c r="H98" i="9"/>
  <c r="O98" i="9"/>
  <c r="H97" i="9"/>
  <c r="O97" i="9"/>
  <c r="G101" i="9"/>
  <c r="G28" i="9"/>
  <c r="G22" i="9"/>
  <c r="O22" i="9"/>
  <c r="H43" i="9"/>
  <c r="O43" i="9"/>
  <c r="O59" i="9"/>
  <c r="G61" i="9"/>
  <c r="G66" i="9"/>
  <c r="O69" i="9"/>
  <c r="G83" i="9"/>
  <c r="G124" i="9"/>
  <c r="H168" i="9"/>
  <c r="O168" i="9"/>
  <c r="K118" i="9"/>
  <c r="R127" i="9"/>
  <c r="R156" i="9"/>
  <c r="L147" i="9"/>
  <c r="L148" i="9"/>
  <c r="G157" i="9"/>
  <c r="O151" i="9"/>
  <c r="G145" i="9"/>
  <c r="O145" i="9"/>
  <c r="O177" i="9"/>
  <c r="G178" i="9"/>
  <c r="O116" i="9"/>
  <c r="G180" i="9"/>
  <c r="O166" i="9"/>
  <c r="O182" i="9"/>
  <c r="O183" i="9"/>
  <c r="H114" i="9"/>
  <c r="L61" i="9"/>
  <c r="R23" i="9"/>
  <c r="L6" i="9"/>
  <c r="R6" i="9"/>
  <c r="K28" i="9"/>
  <c r="G35" i="9"/>
  <c r="G58" i="9"/>
  <c r="G67" i="9"/>
  <c r="G53" i="9"/>
  <c r="O56" i="9"/>
  <c r="R60" i="9"/>
  <c r="K69" i="9"/>
  <c r="L76" i="9"/>
  <c r="L83" i="9"/>
  <c r="R83" i="9"/>
  <c r="R84" i="9"/>
  <c r="H135" i="9"/>
  <c r="H127" i="9"/>
  <c r="O127" i="9"/>
  <c r="O137" i="9"/>
  <c r="O117" i="9"/>
  <c r="R151" i="9"/>
  <c r="L170" i="9"/>
  <c r="L143" i="9"/>
  <c r="L93" i="9"/>
  <c r="R97" i="9"/>
  <c r="K17" i="9"/>
  <c r="K13" i="9"/>
  <c r="K19" i="9"/>
  <c r="O64" i="9"/>
  <c r="H70" i="9"/>
  <c r="H71" i="9"/>
  <c r="O125" i="9"/>
  <c r="L95" i="9"/>
  <c r="O28" i="9"/>
  <c r="H38" i="9"/>
  <c r="O38" i="9"/>
  <c r="G17" i="9"/>
  <c r="O17" i="9"/>
  <c r="H12" i="9"/>
  <c r="O12" i="9"/>
  <c r="H13" i="9"/>
  <c r="O13" i="9"/>
  <c r="K16" i="9"/>
  <c r="K37" i="9"/>
  <c r="R61" i="9"/>
  <c r="L64" i="9"/>
  <c r="R64" i="9"/>
  <c r="O9" i="9"/>
  <c r="H58" i="9"/>
  <c r="O58" i="9"/>
  <c r="O50" i="9"/>
  <c r="H53" i="9"/>
  <c r="O53" i="9"/>
  <c r="L70" i="9"/>
  <c r="L71" i="9"/>
  <c r="H62" i="9"/>
  <c r="O87" i="9"/>
  <c r="K89" i="9"/>
  <c r="G118" i="9"/>
  <c r="O118" i="9"/>
  <c r="H117" i="9"/>
  <c r="H141" i="9"/>
  <c r="L139" i="9"/>
  <c r="G169" i="9"/>
  <c r="L136" i="9"/>
  <c r="L145" i="9"/>
  <c r="R92" i="9"/>
  <c r="K103" i="9"/>
  <c r="H93" i="9"/>
  <c r="O93" i="9"/>
  <c r="H100" i="9"/>
  <c r="O100" i="9"/>
  <c r="H95" i="9"/>
  <c r="H94" i="9"/>
  <c r="O94" i="9"/>
  <c r="H109" i="9"/>
  <c r="O109" i="9"/>
  <c r="H99" i="9"/>
  <c r="O99" i="9"/>
  <c r="G96" i="9"/>
  <c r="O96" i="9"/>
  <c r="H110" i="9"/>
  <c r="O110" i="9"/>
  <c r="R29" i="9"/>
  <c r="L8" i="9"/>
  <c r="R8" i="9"/>
  <c r="O27" i="9"/>
  <c r="H63" i="9"/>
  <c r="G16" i="9"/>
  <c r="O16" i="9"/>
  <c r="H25" i="9"/>
  <c r="O25" i="9"/>
  <c r="H37" i="9"/>
  <c r="O37" i="9"/>
  <c r="K9" i="9"/>
  <c r="R9" i="9"/>
  <c r="L41" i="9"/>
  <c r="R41" i="9"/>
  <c r="K35" i="9"/>
  <c r="R35" i="9"/>
  <c r="K58" i="9"/>
  <c r="R58" i="9"/>
  <c r="L67" i="9"/>
  <c r="R50" i="9"/>
  <c r="K53" i="9"/>
  <c r="R53" i="9"/>
  <c r="R56" i="9"/>
  <c r="K62" i="9"/>
  <c r="K30" i="9"/>
  <c r="R30" i="9"/>
  <c r="R74" i="9"/>
  <c r="K47" i="9"/>
  <c r="R47" i="9"/>
  <c r="R36" i="9"/>
  <c r="K49" i="9"/>
  <c r="G76" i="9"/>
  <c r="O89" i="9"/>
  <c r="G121" i="9"/>
  <c r="K120" i="9"/>
  <c r="R122" i="9"/>
  <c r="L135" i="9"/>
  <c r="R135" i="9"/>
  <c r="L127" i="9"/>
  <c r="O156" i="9"/>
  <c r="G147" i="9"/>
  <c r="K147" i="9"/>
  <c r="R163" i="9"/>
  <c r="L129" i="9"/>
  <c r="G170" i="9"/>
  <c r="K170" i="9"/>
  <c r="R144" i="9"/>
  <c r="L167" i="9"/>
  <c r="O174" i="9"/>
  <c r="G176" i="9"/>
  <c r="R116" i="9"/>
  <c r="R179" i="9"/>
  <c r="L180" i="9"/>
  <c r="L121" i="9"/>
  <c r="R125" i="9"/>
  <c r="L123" i="9"/>
  <c r="O124" i="9"/>
  <c r="G120" i="9"/>
  <c r="R120" i="9"/>
  <c r="L130" i="9"/>
  <c r="R130" i="9"/>
  <c r="R118" i="9"/>
  <c r="L122" i="9"/>
  <c r="O135" i="9"/>
  <c r="G126" i="9"/>
  <c r="L119" i="9"/>
  <c r="L134" i="9"/>
  <c r="K156" i="9"/>
  <c r="O147" i="9"/>
  <c r="L169" i="9"/>
  <c r="K163" i="9"/>
  <c r="O129" i="9"/>
  <c r="L157" i="9"/>
  <c r="K151" i="9"/>
  <c r="O170" i="9"/>
  <c r="L165" i="9"/>
  <c r="K144" i="9"/>
  <c r="O167" i="9"/>
  <c r="L173" i="9"/>
  <c r="K174" i="9"/>
  <c r="O176" i="9"/>
  <c r="R177" i="9"/>
  <c r="L178" i="9"/>
  <c r="K116" i="9"/>
  <c r="O180" i="9"/>
  <c r="L125" i="9"/>
  <c r="L120" i="9"/>
  <c r="O159" i="9"/>
  <c r="G125" i="9"/>
  <c r="H123" i="9"/>
  <c r="O123" i="9"/>
  <c r="H120" i="9"/>
  <c r="O120" i="9"/>
  <c r="H118" i="9"/>
  <c r="H122" i="9"/>
  <c r="O122" i="9"/>
  <c r="K126" i="9"/>
  <c r="R126" i="9"/>
  <c r="L137" i="9"/>
  <c r="O119" i="9"/>
  <c r="O142" i="9"/>
  <c r="H134" i="9"/>
  <c r="O160" i="9"/>
  <c r="H156" i="9"/>
  <c r="R147" i="9"/>
  <c r="O169" i="9"/>
  <c r="O153" i="9"/>
  <c r="H163" i="9"/>
  <c r="R129" i="9"/>
  <c r="O157" i="9"/>
  <c r="O149" i="9"/>
  <c r="H151" i="9"/>
  <c r="R170" i="9"/>
  <c r="O165" i="9"/>
  <c r="O161" i="9"/>
  <c r="H144" i="9"/>
  <c r="R167" i="9"/>
  <c r="O173" i="9"/>
  <c r="O152" i="9"/>
  <c r="H174" i="9"/>
  <c r="R176" i="9"/>
  <c r="O178" i="9"/>
  <c r="O146" i="9"/>
  <c r="H116" i="9"/>
  <c r="R180" i="9"/>
  <c r="G182" i="9"/>
  <c r="R101" i="9"/>
  <c r="L102" i="9"/>
  <c r="G100" i="9"/>
  <c r="K100" i="9"/>
  <c r="G95" i="9"/>
  <c r="O95" i="9"/>
  <c r="G103" i="9"/>
  <c r="R103" i="9"/>
  <c r="L104" i="9"/>
  <c r="G105" i="9"/>
  <c r="K105" i="9"/>
  <c r="L101" i="9"/>
  <c r="L108" i="9"/>
  <c r="R108" i="9"/>
  <c r="R95" i="9"/>
  <c r="L94" i="9"/>
  <c r="L109" i="9"/>
  <c r="H96" i="9"/>
  <c r="R105" i="9"/>
  <c r="L106" i="9"/>
  <c r="R93" i="9"/>
  <c r="L107" i="9"/>
  <c r="L98" i="9"/>
  <c r="O101" i="9"/>
  <c r="H102" i="9"/>
  <c r="O102" i="9"/>
  <c r="K96" i="9"/>
  <c r="K23" i="9"/>
  <c r="R67" i="9"/>
  <c r="L50" i="9"/>
  <c r="L47" i="9"/>
  <c r="L49" i="9"/>
  <c r="H23" i="9"/>
  <c r="R28" i="9"/>
  <c r="L38" i="9"/>
  <c r="R38" i="9"/>
  <c r="H34" i="9"/>
  <c r="O34" i="9"/>
  <c r="H19" i="9"/>
  <c r="R27" i="9"/>
  <c r="L63" i="9"/>
  <c r="R63" i="9"/>
  <c r="H21" i="9"/>
  <c r="O21" i="9"/>
  <c r="H15" i="9"/>
  <c r="K15" i="9"/>
  <c r="R24" i="9"/>
  <c r="L14" i="9"/>
  <c r="R14" i="9"/>
  <c r="L52" i="9"/>
  <c r="O52" i="9"/>
  <c r="G9" i="9"/>
  <c r="O35" i="9"/>
  <c r="K67" i="9"/>
  <c r="L69" i="9"/>
  <c r="G71" i="9"/>
  <c r="K71" i="9"/>
  <c r="R76" i="9"/>
  <c r="R77" i="9"/>
  <c r="G48" i="9"/>
  <c r="G79" i="9"/>
  <c r="K83" i="9"/>
  <c r="L39" i="9"/>
  <c r="R85" i="9"/>
  <c r="R86" i="9"/>
  <c r="K87" i="9"/>
  <c r="L11" i="9"/>
  <c r="L7" i="9"/>
  <c r="R7" i="9"/>
  <c r="L12" i="9"/>
  <c r="R12" i="9"/>
  <c r="L25" i="9"/>
  <c r="R25" i="9"/>
  <c r="O15" i="9"/>
  <c r="H55" i="9"/>
  <c r="O55" i="9"/>
  <c r="H24" i="9"/>
  <c r="K22" i="9"/>
  <c r="L43" i="9"/>
  <c r="R43" i="9"/>
  <c r="R59" i="9"/>
  <c r="K64" i="9"/>
  <c r="R52" i="9"/>
  <c r="L66" i="9"/>
  <c r="O66" i="9"/>
  <c r="K41" i="9"/>
  <c r="K50" i="9"/>
  <c r="O60" i="9"/>
  <c r="G69" i="9"/>
  <c r="R62" i="9"/>
  <c r="R72" i="9"/>
  <c r="G73" i="9"/>
  <c r="H30" i="9"/>
  <c r="K76" i="9"/>
  <c r="R79" i="9"/>
  <c r="R80" i="9"/>
  <c r="O83" i="9"/>
  <c r="O84" i="9"/>
  <c r="H39" i="9"/>
  <c r="R87" i="9"/>
  <c r="H11" i="9"/>
  <c r="F90" i="9"/>
  <c r="H17" i="9"/>
  <c r="R13" i="9"/>
  <c r="L34" i="9"/>
  <c r="R34" i="9"/>
  <c r="O63" i="9"/>
  <c r="H16" i="9"/>
  <c r="R37" i="9"/>
  <c r="L21" i="9"/>
  <c r="R21" i="9"/>
  <c r="H14" i="9"/>
  <c r="O14" i="9"/>
  <c r="H22" i="9"/>
  <c r="K61" i="9"/>
  <c r="G52" i="9"/>
  <c r="K52" i="9"/>
  <c r="R66" i="9"/>
  <c r="L9" i="9"/>
  <c r="O41" i="9"/>
  <c r="O67" i="9"/>
  <c r="G70" i="9"/>
  <c r="K70" i="9"/>
  <c r="G62" i="9"/>
  <c r="O138" i="9"/>
  <c r="H165" i="9"/>
  <c r="H173" i="9"/>
  <c r="H178" i="9"/>
  <c r="H182" i="9"/>
  <c r="L124" i="9"/>
  <c r="H130" i="9"/>
  <c r="O130" i="9"/>
  <c r="L118" i="9"/>
  <c r="G135" i="9"/>
  <c r="L126" i="9"/>
  <c r="K134" i="9"/>
  <c r="R134" i="9"/>
  <c r="G156" i="9"/>
  <c r="O133" i="9"/>
  <c r="H139" i="9"/>
  <c r="K169" i="9"/>
  <c r="R169" i="9"/>
  <c r="G163" i="9"/>
  <c r="O131" i="9"/>
  <c r="H148" i="9"/>
  <c r="K157" i="9"/>
  <c r="R157" i="9"/>
  <c r="G151" i="9"/>
  <c r="O154" i="9"/>
  <c r="H136" i="9"/>
  <c r="K165" i="9"/>
  <c r="R165" i="9"/>
  <c r="G144" i="9"/>
  <c r="O171" i="9"/>
  <c r="H143" i="9"/>
  <c r="K173" i="9"/>
  <c r="R173" i="9"/>
  <c r="G174" i="9"/>
  <c r="L176" i="9"/>
  <c r="O164" i="9"/>
  <c r="H145" i="9"/>
  <c r="K178" i="9"/>
  <c r="R178" i="9"/>
  <c r="G116" i="9"/>
  <c r="O181" i="9"/>
  <c r="H166" i="9"/>
  <c r="K182" i="9"/>
  <c r="G114" i="9"/>
  <c r="K125" i="9"/>
  <c r="K135" i="9"/>
  <c r="H121" i="9"/>
  <c r="H125" i="9"/>
  <c r="H128" i="9"/>
  <c r="O128" i="9"/>
  <c r="K121" i="9"/>
  <c r="H115" i="9"/>
  <c r="O115" i="9"/>
  <c r="H124" i="9"/>
  <c r="H126" i="9"/>
  <c r="G117" i="9"/>
  <c r="H119" i="9"/>
  <c r="K119" i="9"/>
  <c r="R119" i="9"/>
  <c r="R142" i="9"/>
  <c r="G134" i="9"/>
  <c r="L156" i="9"/>
  <c r="O140" i="9"/>
  <c r="H147" i="9"/>
  <c r="K139" i="9"/>
  <c r="R139" i="9"/>
  <c r="R155" i="9"/>
  <c r="L163" i="9"/>
  <c r="O162" i="9"/>
  <c r="H129" i="9"/>
  <c r="K148" i="9"/>
  <c r="R148" i="9"/>
  <c r="R132" i="9"/>
  <c r="L151" i="9"/>
  <c r="O150" i="9"/>
  <c r="H170" i="9"/>
  <c r="K136" i="9"/>
  <c r="R136" i="9"/>
  <c r="R138" i="9"/>
  <c r="L144" i="9"/>
  <c r="O158" i="9"/>
  <c r="H167" i="9"/>
  <c r="K143" i="9"/>
  <c r="R143" i="9"/>
  <c r="R172" i="9"/>
  <c r="L174" i="9"/>
  <c r="O175" i="9"/>
  <c r="H176" i="9"/>
  <c r="K145" i="9"/>
  <c r="R145" i="9"/>
  <c r="L116" i="9"/>
  <c r="O179" i="9"/>
  <c r="H180" i="9"/>
  <c r="K166" i="9"/>
  <c r="R166" i="9"/>
  <c r="R159" i="9"/>
  <c r="L114" i="9"/>
  <c r="R104" i="9"/>
  <c r="G93" i="9"/>
  <c r="K93" i="9"/>
  <c r="R102" i="9"/>
  <c r="K95" i="9"/>
  <c r="R106" i="9"/>
  <c r="G98" i="9"/>
  <c r="K98" i="9"/>
  <c r="G109" i="9"/>
  <c r="K109" i="9"/>
  <c r="L92" i="9"/>
  <c r="H106" i="9"/>
  <c r="O106" i="9"/>
  <c r="R107" i="9"/>
  <c r="R98" i="9"/>
  <c r="L97" i="9"/>
  <c r="H108" i="9"/>
  <c r="O108" i="9"/>
  <c r="R94" i="9"/>
  <c r="R109" i="9"/>
  <c r="L99" i="9"/>
  <c r="R99" i="9"/>
  <c r="H87" i="9"/>
  <c r="G87" i="9"/>
  <c r="H59" i="9"/>
  <c r="G59" i="9"/>
  <c r="K31" i="9"/>
  <c r="L31" i="9"/>
  <c r="H81" i="9"/>
  <c r="G81" i="9"/>
  <c r="G23" i="9"/>
  <c r="G19" i="9"/>
  <c r="L85" i="9"/>
  <c r="K85" i="9"/>
  <c r="H89" i="9"/>
  <c r="G89" i="9"/>
  <c r="K11" i="9"/>
  <c r="R11" i="9"/>
  <c r="G29" i="9"/>
  <c r="H6" i="9"/>
  <c r="O6" i="9"/>
  <c r="H28" i="9"/>
  <c r="R17" i="9"/>
  <c r="G13" i="9"/>
  <c r="H26" i="9"/>
  <c r="O26" i="9"/>
  <c r="H27" i="9"/>
  <c r="R16" i="9"/>
  <c r="G37" i="9"/>
  <c r="R15" i="9"/>
  <c r="G24" i="9"/>
  <c r="R22" i="9"/>
  <c r="K59" i="9"/>
  <c r="G64" i="9"/>
  <c r="G41" i="9"/>
  <c r="G50" i="9"/>
  <c r="L79" i="9"/>
  <c r="K79" i="9"/>
  <c r="K81" i="9"/>
  <c r="O61" i="9"/>
  <c r="G31" i="9"/>
  <c r="H69" i="9"/>
  <c r="R69" i="9"/>
  <c r="R70" i="9"/>
  <c r="R71" i="9"/>
  <c r="L73" i="9"/>
  <c r="O33" i="9"/>
  <c r="L30" i="9"/>
  <c r="H47" i="9"/>
  <c r="H49" i="9"/>
  <c r="R49" i="9"/>
  <c r="L48" i="9"/>
  <c r="O78" i="9"/>
  <c r="H79" i="9"/>
  <c r="R81" i="9"/>
  <c r="O42" i="9"/>
  <c r="H85" i="9"/>
  <c r="L29" i="9"/>
  <c r="L23" i="9"/>
  <c r="L28" i="9"/>
  <c r="L17" i="9"/>
  <c r="L13" i="9"/>
  <c r="L19" i="9"/>
  <c r="L27" i="9"/>
  <c r="L16" i="9"/>
  <c r="L37" i="9"/>
  <c r="L15" i="9"/>
  <c r="L24" i="9"/>
  <c r="L22" i="9"/>
  <c r="L59" i="9"/>
  <c r="H31" i="9"/>
  <c r="O31" i="9"/>
  <c r="H64" i="9"/>
  <c r="O65" i="9"/>
  <c r="H52" i="9"/>
  <c r="O46" i="9"/>
  <c r="H66" i="9"/>
  <c r="O32" i="9"/>
  <c r="H9" i="9"/>
  <c r="O18" i="9"/>
  <c r="H41" i="9"/>
  <c r="O20" i="9"/>
  <c r="H35" i="9"/>
  <c r="L35" i="9"/>
  <c r="O40" i="9"/>
  <c r="L58" i="9"/>
  <c r="O45" i="9"/>
  <c r="H67" i="9"/>
  <c r="O44" i="9"/>
  <c r="H50" i="9"/>
  <c r="O10" i="9"/>
  <c r="L53" i="9"/>
  <c r="O57" i="9"/>
  <c r="O54" i="9"/>
  <c r="O51" i="9"/>
  <c r="L62" i="9"/>
  <c r="K73" i="9"/>
  <c r="R73" i="9"/>
  <c r="R33" i="9"/>
  <c r="G30" i="9"/>
  <c r="O75" i="9"/>
  <c r="H76" i="9"/>
  <c r="K48" i="9"/>
  <c r="R48" i="9"/>
  <c r="R78" i="9"/>
  <c r="L81" i="9"/>
  <c r="O82" i="9"/>
  <c r="H83" i="9"/>
  <c r="K39" i="9"/>
  <c r="R39" i="9"/>
  <c r="R42" i="9"/>
  <c r="G85" i="9"/>
  <c r="L87" i="9"/>
  <c r="L89" i="9"/>
  <c r="H140" i="9"/>
  <c r="G140" i="9"/>
  <c r="L138" i="9"/>
  <c r="K138" i="9"/>
  <c r="H158" i="9"/>
  <c r="G158" i="9"/>
  <c r="H175" i="9"/>
  <c r="G175" i="9"/>
  <c r="L159" i="9"/>
  <c r="K159" i="9"/>
  <c r="G128" i="9"/>
  <c r="K128" i="9"/>
  <c r="G115" i="9"/>
  <c r="K115" i="9"/>
  <c r="G123" i="9"/>
  <c r="K123" i="9"/>
  <c r="G168" i="9"/>
  <c r="K168" i="9"/>
  <c r="G130" i="9"/>
  <c r="K130" i="9"/>
  <c r="G122" i="9"/>
  <c r="K122" i="9"/>
  <c r="G127" i="9"/>
  <c r="K127" i="9"/>
  <c r="K141" i="9"/>
  <c r="R141" i="9"/>
  <c r="G119" i="9"/>
  <c r="H160" i="9"/>
  <c r="G160" i="9"/>
  <c r="L133" i="9"/>
  <c r="K133" i="9"/>
  <c r="R133" i="9"/>
  <c r="H153" i="9"/>
  <c r="G153" i="9"/>
  <c r="L131" i="9"/>
  <c r="K131" i="9"/>
  <c r="R131" i="9"/>
  <c r="H149" i="9"/>
  <c r="G149" i="9"/>
  <c r="L154" i="9"/>
  <c r="K154" i="9"/>
  <c r="R154" i="9"/>
  <c r="H161" i="9"/>
  <c r="G161" i="9"/>
  <c r="L171" i="9"/>
  <c r="K171" i="9"/>
  <c r="R171" i="9"/>
  <c r="H152" i="9"/>
  <c r="G152" i="9"/>
  <c r="L164" i="9"/>
  <c r="K164" i="9"/>
  <c r="R164" i="9"/>
  <c r="H146" i="9"/>
  <c r="G146" i="9"/>
  <c r="L181" i="9"/>
  <c r="K181" i="9"/>
  <c r="R181" i="9"/>
  <c r="H183" i="9"/>
  <c r="G183" i="9"/>
  <c r="H162" i="9"/>
  <c r="G162" i="9"/>
  <c r="L132" i="9"/>
  <c r="K132" i="9"/>
  <c r="L177" i="9"/>
  <c r="K177" i="9"/>
  <c r="H137" i="9"/>
  <c r="K117" i="9"/>
  <c r="R117" i="9"/>
  <c r="G141" i="9"/>
  <c r="H142" i="9"/>
  <c r="G142" i="9"/>
  <c r="L140" i="9"/>
  <c r="K140" i="9"/>
  <c r="R140" i="9"/>
  <c r="H155" i="9"/>
  <c r="G155" i="9"/>
  <c r="L162" i="9"/>
  <c r="K162" i="9"/>
  <c r="R162" i="9"/>
  <c r="H132" i="9"/>
  <c r="G132" i="9"/>
  <c r="L150" i="9"/>
  <c r="K150" i="9"/>
  <c r="R150" i="9"/>
  <c r="H138" i="9"/>
  <c r="G138" i="9"/>
  <c r="L158" i="9"/>
  <c r="K158" i="9"/>
  <c r="R158" i="9"/>
  <c r="H172" i="9"/>
  <c r="G172" i="9"/>
  <c r="L175" i="9"/>
  <c r="K175" i="9"/>
  <c r="H177" i="9"/>
  <c r="G177" i="9"/>
  <c r="L179" i="9"/>
  <c r="K179" i="9"/>
  <c r="H159" i="9"/>
  <c r="G159" i="9"/>
  <c r="L142" i="9"/>
  <c r="K142" i="9"/>
  <c r="L155" i="9"/>
  <c r="K155" i="9"/>
  <c r="H150" i="9"/>
  <c r="G150" i="9"/>
  <c r="L172" i="9"/>
  <c r="K172" i="9"/>
  <c r="H179" i="9"/>
  <c r="G179" i="9"/>
  <c r="R137" i="9"/>
  <c r="L160" i="9"/>
  <c r="K160" i="9"/>
  <c r="R160" i="9"/>
  <c r="H133" i="9"/>
  <c r="G133" i="9"/>
  <c r="L153" i="9"/>
  <c r="K153" i="9"/>
  <c r="R153" i="9"/>
  <c r="H131" i="9"/>
  <c r="G131" i="9"/>
  <c r="L149" i="9"/>
  <c r="K149" i="9"/>
  <c r="R149" i="9"/>
  <c r="H154" i="9"/>
  <c r="G154" i="9"/>
  <c r="L161" i="9"/>
  <c r="K161" i="9"/>
  <c r="R161" i="9"/>
  <c r="H171" i="9"/>
  <c r="G171" i="9"/>
  <c r="L152" i="9"/>
  <c r="K152" i="9"/>
  <c r="R152" i="9"/>
  <c r="H164" i="9"/>
  <c r="G164" i="9"/>
  <c r="L146" i="9"/>
  <c r="K146" i="9"/>
  <c r="R146" i="9"/>
  <c r="H181" i="9"/>
  <c r="G181" i="9"/>
  <c r="L183" i="9"/>
  <c r="K183" i="9"/>
  <c r="R183" i="9"/>
  <c r="H65" i="9"/>
  <c r="G65" i="9"/>
  <c r="H40" i="9"/>
  <c r="G40" i="9"/>
  <c r="H72" i="9"/>
  <c r="G72" i="9"/>
  <c r="L36" i="9"/>
  <c r="K36" i="9"/>
  <c r="H77" i="9"/>
  <c r="G77" i="9"/>
  <c r="H84" i="9"/>
  <c r="G84" i="9"/>
  <c r="L86" i="9"/>
  <c r="K86" i="9"/>
  <c r="L56" i="9"/>
  <c r="K56" i="9"/>
  <c r="H57" i="9"/>
  <c r="G57" i="9"/>
  <c r="H54" i="9"/>
  <c r="G54" i="9"/>
  <c r="H51" i="9"/>
  <c r="G51" i="9"/>
  <c r="L33" i="9"/>
  <c r="K33" i="9"/>
  <c r="H75" i="9"/>
  <c r="G75" i="9"/>
  <c r="L78" i="9"/>
  <c r="K78" i="9"/>
  <c r="H82" i="9"/>
  <c r="G82" i="9"/>
  <c r="L42" i="9"/>
  <c r="K42" i="9"/>
  <c r="H88" i="9"/>
  <c r="G88" i="9"/>
  <c r="H46" i="9"/>
  <c r="G46" i="9"/>
  <c r="H32" i="9"/>
  <c r="G32" i="9"/>
  <c r="H18" i="9"/>
  <c r="G18" i="9"/>
  <c r="H20" i="9"/>
  <c r="G20" i="9"/>
  <c r="H45" i="9"/>
  <c r="G45" i="9"/>
  <c r="H44" i="9"/>
  <c r="G44" i="9"/>
  <c r="H10" i="9"/>
  <c r="G10" i="9"/>
  <c r="E90" i="9"/>
  <c r="G7" i="9"/>
  <c r="K7" i="9"/>
  <c r="G8" i="9"/>
  <c r="K8" i="9"/>
  <c r="G6" i="9"/>
  <c r="K6" i="9"/>
  <c r="G38" i="9"/>
  <c r="K38" i="9"/>
  <c r="G12" i="9"/>
  <c r="K12" i="9"/>
  <c r="G34" i="9"/>
  <c r="K34" i="9"/>
  <c r="G26" i="9"/>
  <c r="K26" i="9"/>
  <c r="G63" i="9"/>
  <c r="K63" i="9"/>
  <c r="G25" i="9"/>
  <c r="K25" i="9"/>
  <c r="G21" i="9"/>
  <c r="K21" i="9"/>
  <c r="G55" i="9"/>
  <c r="K55" i="9"/>
  <c r="G14" i="9"/>
  <c r="K14" i="9"/>
  <c r="G43" i="9"/>
  <c r="K43" i="9"/>
  <c r="H61" i="9"/>
  <c r="R31" i="9"/>
  <c r="L65" i="9"/>
  <c r="K65" i="9"/>
  <c r="R65" i="9"/>
  <c r="L46" i="9"/>
  <c r="K46" i="9"/>
  <c r="R46" i="9"/>
  <c r="L32" i="9"/>
  <c r="K32" i="9"/>
  <c r="R32" i="9"/>
  <c r="L18" i="9"/>
  <c r="K18" i="9"/>
  <c r="R18" i="9"/>
  <c r="L20" i="9"/>
  <c r="K20" i="9"/>
  <c r="R20" i="9"/>
  <c r="L40" i="9"/>
  <c r="K40" i="9"/>
  <c r="R40" i="9"/>
  <c r="L45" i="9"/>
  <c r="K45" i="9"/>
  <c r="R45" i="9"/>
  <c r="L44" i="9"/>
  <c r="K44" i="9"/>
  <c r="R44" i="9"/>
  <c r="L10" i="9"/>
  <c r="K10" i="9"/>
  <c r="R10" i="9"/>
  <c r="H60" i="9"/>
  <c r="G60" i="9"/>
  <c r="L72" i="9"/>
  <c r="K72" i="9"/>
  <c r="H74" i="9"/>
  <c r="G74" i="9"/>
  <c r="H36" i="9"/>
  <c r="G36" i="9"/>
  <c r="L77" i="9"/>
  <c r="K77" i="9"/>
  <c r="H80" i="9"/>
  <c r="G80" i="9"/>
  <c r="L84" i="9"/>
  <c r="K84" i="9"/>
  <c r="H86" i="9"/>
  <c r="G86" i="9"/>
  <c r="L60" i="9"/>
  <c r="K60" i="9"/>
  <c r="L74" i="9"/>
  <c r="K74" i="9"/>
  <c r="L80" i="9"/>
  <c r="K80" i="9"/>
  <c r="H56" i="9"/>
  <c r="G56" i="9"/>
  <c r="L57" i="9"/>
  <c r="K57" i="9"/>
  <c r="R57" i="9"/>
  <c r="L54" i="9"/>
  <c r="K54" i="9"/>
  <c r="R54" i="9"/>
  <c r="L51" i="9"/>
  <c r="K51" i="9"/>
  <c r="R51" i="9"/>
  <c r="H33" i="9"/>
  <c r="G33" i="9"/>
  <c r="L75" i="9"/>
  <c r="K75" i="9"/>
  <c r="R75" i="9"/>
  <c r="H78" i="9"/>
  <c r="G78" i="9"/>
  <c r="L82" i="9"/>
  <c r="K82" i="9"/>
  <c r="R82" i="9"/>
  <c r="H42" i="9"/>
  <c r="G42" i="9"/>
  <c r="L88" i="9"/>
  <c r="K88" i="9"/>
  <c r="R88" i="9"/>
  <c r="G92" i="9"/>
  <c r="K92" i="9"/>
  <c r="G104" i="9"/>
  <c r="K104" i="9"/>
  <c r="G106" i="9"/>
  <c r="K106" i="9"/>
  <c r="G107" i="9"/>
  <c r="K107" i="9"/>
  <c r="G97" i="9"/>
  <c r="K97" i="9"/>
  <c r="G102" i="9"/>
  <c r="K102" i="9"/>
  <c r="G108" i="9"/>
  <c r="K108" i="9"/>
  <c r="G94" i="9"/>
  <c r="K94" i="9"/>
  <c r="G99" i="9"/>
  <c r="K99" i="9"/>
  <c r="G110" i="9"/>
  <c r="K110" i="9"/>
  <c r="N178" i="12" l="1"/>
  <c r="N137" i="12"/>
  <c r="N181" i="12"/>
  <c r="N151" i="12"/>
  <c r="N122" i="12"/>
  <c r="N134" i="12"/>
  <c r="N162" i="12"/>
  <c r="N180" i="12"/>
  <c r="N154" i="12"/>
  <c r="N126" i="12"/>
  <c r="N171" i="12"/>
  <c r="N120" i="12"/>
  <c r="N176" i="12"/>
  <c r="N155" i="12"/>
  <c r="N156" i="12"/>
  <c r="N157" i="12"/>
  <c r="N146" i="12"/>
  <c r="N163" i="12"/>
  <c r="N138" i="12"/>
  <c r="N112" i="12"/>
  <c r="N179" i="12"/>
  <c r="N125" i="12"/>
  <c r="N170" i="12"/>
  <c r="N121" i="12"/>
  <c r="N160" i="12"/>
  <c r="N136" i="12"/>
  <c r="N175" i="12"/>
  <c r="N145" i="12"/>
  <c r="N144" i="12"/>
  <c r="N150" i="12"/>
  <c r="N167" i="12"/>
  <c r="N124" i="12"/>
  <c r="N119" i="12"/>
  <c r="N131" i="12"/>
  <c r="N161" i="12"/>
  <c r="N148" i="12"/>
  <c r="N114" i="12"/>
  <c r="N152" i="12"/>
  <c r="N129" i="12"/>
  <c r="N165" i="12"/>
  <c r="N142" i="12"/>
  <c r="N135" i="12"/>
  <c r="N128" i="12"/>
  <c r="N158" i="12"/>
  <c r="N166" i="12"/>
  <c r="N130" i="12"/>
  <c r="N140" i="12"/>
  <c r="N149" i="12"/>
  <c r="N133" i="12"/>
  <c r="N127" i="12"/>
  <c r="N115" i="12"/>
  <c r="N118" i="12"/>
  <c r="N143" i="12"/>
  <c r="N147" i="12"/>
  <c r="N116" i="12"/>
  <c r="N168" i="12"/>
  <c r="N169" i="12"/>
  <c r="N123" i="12"/>
  <c r="N153" i="12"/>
  <c r="N117" i="12"/>
  <c r="N174" i="12"/>
  <c r="N172" i="12"/>
  <c r="N139" i="12"/>
  <c r="N113" i="12"/>
  <c r="N132" i="12"/>
  <c r="N141" i="12"/>
  <c r="N173" i="12"/>
  <c r="N159" i="12"/>
  <c r="N177" i="12"/>
  <c r="N164" i="12"/>
  <c r="N182" i="12"/>
  <c r="N96" i="12"/>
  <c r="N94" i="12"/>
  <c r="N100" i="12"/>
  <c r="N106" i="12"/>
  <c r="N95" i="12"/>
  <c r="N108" i="12"/>
  <c r="N99" i="12"/>
  <c r="N97" i="12"/>
  <c r="N109" i="12"/>
  <c r="N105" i="12"/>
  <c r="N91" i="12"/>
  <c r="N107" i="12"/>
  <c r="N103" i="12"/>
  <c r="N93" i="12"/>
  <c r="N102" i="12"/>
  <c r="N101" i="12"/>
  <c r="N92" i="12"/>
  <c r="N90" i="12"/>
  <c r="N104" i="12"/>
  <c r="N98" i="12"/>
  <c r="N15" i="12"/>
  <c r="N43" i="12"/>
  <c r="N20" i="12"/>
  <c r="N77" i="12"/>
  <c r="N16" i="12"/>
  <c r="N86" i="12"/>
  <c r="N81" i="12"/>
  <c r="N88" i="12"/>
  <c r="N84" i="12"/>
  <c r="N41" i="12"/>
  <c r="N47" i="12"/>
  <c r="N40" i="12"/>
  <c r="N64" i="12"/>
  <c r="N60" i="12"/>
  <c r="N12" i="12"/>
  <c r="N69" i="12"/>
  <c r="N30" i="12"/>
  <c r="N50" i="12"/>
  <c r="N66" i="12"/>
  <c r="N7" i="12"/>
  <c r="N78" i="12"/>
  <c r="N83" i="12"/>
  <c r="N17" i="12"/>
  <c r="N79" i="12"/>
  <c r="N61" i="12"/>
  <c r="N28" i="12"/>
  <c r="N8" i="12"/>
  <c r="N22" i="12"/>
  <c r="N48" i="12"/>
  <c r="N80" i="12"/>
  <c r="N70" i="12"/>
  <c r="N51" i="12"/>
  <c r="N75" i="12"/>
  <c r="N67" i="12"/>
  <c r="N27" i="12"/>
  <c r="N87" i="12"/>
  <c r="N31" i="12"/>
  <c r="N19" i="12"/>
  <c r="N57" i="12"/>
  <c r="N68" i="12"/>
  <c r="N53" i="12"/>
  <c r="N63" i="12"/>
  <c r="N74" i="12"/>
  <c r="N25" i="12"/>
  <c r="N37" i="12"/>
  <c r="N33" i="12"/>
  <c r="N55" i="12"/>
  <c r="N21" i="12"/>
  <c r="N71" i="12"/>
  <c r="N44" i="12"/>
  <c r="N58" i="12"/>
  <c r="N76" i="12"/>
  <c r="N46" i="12"/>
  <c r="N85" i="12"/>
  <c r="N39" i="12"/>
  <c r="N62" i="12"/>
  <c r="N52" i="12"/>
  <c r="N29" i="12"/>
  <c r="N59" i="12"/>
  <c r="N73" i="12"/>
  <c r="N49" i="12"/>
  <c r="N10" i="12"/>
  <c r="N35" i="12"/>
  <c r="N24" i="12"/>
  <c r="N82" i="12"/>
  <c r="N72" i="12"/>
  <c r="N13" i="12"/>
  <c r="N26" i="12"/>
  <c r="N38" i="12"/>
  <c r="N54" i="12"/>
  <c r="N18" i="12"/>
  <c r="N14" i="12"/>
  <c r="N42" i="12"/>
  <c r="N9" i="12"/>
  <c r="N32" i="12"/>
  <c r="N4" i="12"/>
  <c r="N36" i="12"/>
  <c r="N23" i="12"/>
  <c r="N65" i="12"/>
  <c r="N5" i="12"/>
  <c r="N56" i="12"/>
  <c r="N6" i="12"/>
  <c r="N34" i="12"/>
  <c r="N45" i="12"/>
  <c r="N11" i="12"/>
  <c r="N183" i="12" l="1"/>
  <c r="P179" i="12" s="1"/>
  <c r="S155" i="12"/>
  <c r="R155" i="12"/>
  <c r="T126" i="12"/>
  <c r="O134" i="12"/>
  <c r="R134" i="12"/>
  <c r="P134" i="12"/>
  <c r="T137" i="12"/>
  <c r="O137" i="12"/>
  <c r="R137" i="12"/>
  <c r="T159" i="12"/>
  <c r="S159" i="12"/>
  <c r="R159" i="12"/>
  <c r="O168" i="12"/>
  <c r="S168" i="12"/>
  <c r="T168" i="12"/>
  <c r="Q158" i="12"/>
  <c r="T158" i="12"/>
  <c r="S158" i="12"/>
  <c r="P158" i="12"/>
  <c r="O124" i="12"/>
  <c r="Q124" i="12"/>
  <c r="S124" i="12"/>
  <c r="P124" i="12"/>
  <c r="R124" i="12"/>
  <c r="T124" i="12"/>
  <c r="O112" i="12"/>
  <c r="Q112" i="12"/>
  <c r="S112" i="12"/>
  <c r="R112" i="12"/>
  <c r="P112" i="12"/>
  <c r="T112" i="12"/>
  <c r="O151" i="12"/>
  <c r="P151" i="12"/>
  <c r="S151" i="12"/>
  <c r="R151" i="12"/>
  <c r="Q151" i="12"/>
  <c r="T151" i="12"/>
  <c r="O177" i="12"/>
  <c r="Q177" i="12"/>
  <c r="S177" i="12"/>
  <c r="R177" i="12"/>
  <c r="T177" i="12"/>
  <c r="P177" i="12"/>
  <c r="O132" i="12"/>
  <c r="S132" i="12"/>
  <c r="Q132" i="12"/>
  <c r="P132" i="12"/>
  <c r="R132" i="12"/>
  <c r="T132" i="12"/>
  <c r="R174" i="12"/>
  <c r="S174" i="12"/>
  <c r="O174" i="12"/>
  <c r="P174" i="12"/>
  <c r="Q174" i="12"/>
  <c r="T174" i="12"/>
  <c r="P169" i="12"/>
  <c r="T169" i="12"/>
  <c r="S169" i="12"/>
  <c r="O169" i="12"/>
  <c r="Q169" i="12"/>
  <c r="R169" i="12"/>
  <c r="O143" i="12"/>
  <c r="S143" i="12"/>
  <c r="Q143" i="12"/>
  <c r="P143" i="12"/>
  <c r="R143" i="12"/>
  <c r="T143" i="12"/>
  <c r="T133" i="12"/>
  <c r="O133" i="12"/>
  <c r="Q133" i="12"/>
  <c r="S133" i="12"/>
  <c r="R133" i="12"/>
  <c r="P133" i="12"/>
  <c r="O166" i="12"/>
  <c r="R166" i="12"/>
  <c r="S166" i="12"/>
  <c r="T166" i="12"/>
  <c r="Q166" i="12"/>
  <c r="P166" i="12"/>
  <c r="R142" i="12"/>
  <c r="T142" i="12"/>
  <c r="O142" i="12"/>
  <c r="Q142" i="12"/>
  <c r="S142" i="12"/>
  <c r="P142" i="12"/>
  <c r="P114" i="12"/>
  <c r="T114" i="12"/>
  <c r="O114" i="12"/>
  <c r="Q114" i="12"/>
  <c r="S114" i="12"/>
  <c r="R114" i="12"/>
  <c r="O119" i="12"/>
  <c r="S119" i="12"/>
  <c r="Q119" i="12"/>
  <c r="P119" i="12"/>
  <c r="T119" i="12"/>
  <c r="R119" i="12"/>
  <c r="Q144" i="12"/>
  <c r="P144" i="12"/>
  <c r="R144" i="12"/>
  <c r="T144" i="12"/>
  <c r="O144" i="12"/>
  <c r="S144" i="12"/>
  <c r="R160" i="12"/>
  <c r="Q160" i="12"/>
  <c r="T160" i="12"/>
  <c r="S160" i="12"/>
  <c r="P160" i="12"/>
  <c r="O160" i="12"/>
  <c r="S179" i="12"/>
  <c r="Q179" i="12"/>
  <c r="T179" i="12"/>
  <c r="R179" i="12"/>
  <c r="O179" i="12"/>
  <c r="R146" i="12"/>
  <c r="T146" i="12"/>
  <c r="O146" i="12"/>
  <c r="P146" i="12"/>
  <c r="S146" i="12"/>
  <c r="Q146" i="12"/>
  <c r="T176" i="12"/>
  <c r="R176" i="12"/>
  <c r="O176" i="12"/>
  <c r="Q176" i="12"/>
  <c r="S176" i="12"/>
  <c r="P176" i="12"/>
  <c r="S154" i="12"/>
  <c r="R154" i="12"/>
  <c r="Q154" i="12"/>
  <c r="T154" i="12"/>
  <c r="P154" i="12"/>
  <c r="O154" i="12"/>
  <c r="P122" i="12"/>
  <c r="T122" i="12"/>
  <c r="O122" i="12"/>
  <c r="Q122" i="12"/>
  <c r="R122" i="12"/>
  <c r="S122" i="12"/>
  <c r="O178" i="12"/>
  <c r="Q178" i="12"/>
  <c r="S178" i="12"/>
  <c r="R178" i="12"/>
  <c r="P178" i="12"/>
  <c r="T178" i="12"/>
  <c r="N111" i="12"/>
  <c r="Q100" i="12" s="1"/>
  <c r="N89" i="12"/>
  <c r="O73" i="12" s="1"/>
  <c r="O158" i="12" l="1"/>
  <c r="Q168" i="12"/>
  <c r="R168" i="12"/>
  <c r="P159" i="12"/>
  <c r="S137" i="12"/>
  <c r="P137" i="12"/>
  <c r="S134" i="12"/>
  <c r="Q126" i="12"/>
  <c r="O155" i="12"/>
  <c r="R158" i="12"/>
  <c r="P168" i="12"/>
  <c r="Q159" i="12"/>
  <c r="O159" i="12"/>
  <c r="Q137" i="12"/>
  <c r="T134" i="12"/>
  <c r="Q134" i="12"/>
  <c r="O126" i="12"/>
  <c r="S163" i="12"/>
  <c r="S125" i="12"/>
  <c r="T163" i="12"/>
  <c r="O136" i="12"/>
  <c r="Q163" i="12"/>
  <c r="P150" i="12"/>
  <c r="P125" i="12"/>
  <c r="O131" i="12"/>
  <c r="Q152" i="12"/>
  <c r="P147" i="12"/>
  <c r="P180" i="12"/>
  <c r="T150" i="12"/>
  <c r="R131" i="12"/>
  <c r="S135" i="12"/>
  <c r="R123" i="12"/>
  <c r="S145" i="12"/>
  <c r="R136" i="12"/>
  <c r="R150" i="12"/>
  <c r="P152" i="12"/>
  <c r="Q135" i="12"/>
  <c r="R141" i="12"/>
  <c r="T118" i="12"/>
  <c r="T125" i="12"/>
  <c r="Q136" i="12"/>
  <c r="Q131" i="12"/>
  <c r="R152" i="12"/>
  <c r="P127" i="12"/>
  <c r="S164" i="12"/>
  <c r="S171" i="12"/>
  <c r="P126" i="12"/>
  <c r="T155" i="12"/>
  <c r="P155" i="12"/>
  <c r="R163" i="12"/>
  <c r="O125" i="12"/>
  <c r="Q125" i="12"/>
  <c r="T136" i="12"/>
  <c r="S150" i="12"/>
  <c r="Q150" i="12"/>
  <c r="S131" i="12"/>
  <c r="S152" i="12"/>
  <c r="T152" i="12"/>
  <c r="O135" i="12"/>
  <c r="R130" i="12"/>
  <c r="S127" i="12"/>
  <c r="S147" i="12"/>
  <c r="Q172" i="12"/>
  <c r="T141" i="12"/>
  <c r="R164" i="12"/>
  <c r="Q157" i="12"/>
  <c r="O145" i="12"/>
  <c r="T181" i="12"/>
  <c r="Q171" i="12"/>
  <c r="R135" i="12"/>
  <c r="Q130" i="12"/>
  <c r="O127" i="12"/>
  <c r="P123" i="12"/>
  <c r="P172" i="12"/>
  <c r="S141" i="12"/>
  <c r="Q180" i="12"/>
  <c r="S157" i="12"/>
  <c r="O165" i="12"/>
  <c r="S181" i="12"/>
  <c r="S156" i="12"/>
  <c r="R126" i="12"/>
  <c r="S126" i="12"/>
  <c r="Q155" i="12"/>
  <c r="O163" i="12"/>
  <c r="P163" i="12"/>
  <c r="R125" i="12"/>
  <c r="S136" i="12"/>
  <c r="P136" i="12"/>
  <c r="O150" i="12"/>
  <c r="P131" i="12"/>
  <c r="T131" i="12"/>
  <c r="O152" i="12"/>
  <c r="T135" i="12"/>
  <c r="P135" i="12"/>
  <c r="P130" i="12"/>
  <c r="T147" i="12"/>
  <c r="O123" i="12"/>
  <c r="S172" i="12"/>
  <c r="P164" i="12"/>
  <c r="R180" i="12"/>
  <c r="O157" i="12"/>
  <c r="S165" i="12"/>
  <c r="O162" i="12"/>
  <c r="P138" i="12"/>
  <c r="S130" i="12"/>
  <c r="T127" i="12"/>
  <c r="Q127" i="12"/>
  <c r="R147" i="12"/>
  <c r="Q123" i="12"/>
  <c r="T123" i="12"/>
  <c r="T172" i="12"/>
  <c r="P141" i="12"/>
  <c r="Q141" i="12"/>
  <c r="Q164" i="12"/>
  <c r="S180" i="12"/>
  <c r="T180" i="12"/>
  <c r="T157" i="12"/>
  <c r="R145" i="12"/>
  <c r="T145" i="12"/>
  <c r="T165" i="12"/>
  <c r="O118" i="12"/>
  <c r="Q118" i="12"/>
  <c r="R181" i="12"/>
  <c r="S162" i="12"/>
  <c r="P162" i="12"/>
  <c r="P171" i="12"/>
  <c r="R156" i="12"/>
  <c r="T156" i="12"/>
  <c r="R138" i="12"/>
  <c r="P145" i="12"/>
  <c r="R165" i="12"/>
  <c r="P118" i="12"/>
  <c r="S118" i="12"/>
  <c r="P181" i="12"/>
  <c r="T162" i="12"/>
  <c r="Q162" i="12"/>
  <c r="O171" i="12"/>
  <c r="Q156" i="12"/>
  <c r="O156" i="12"/>
  <c r="S138" i="12"/>
  <c r="O130" i="12"/>
  <c r="T130" i="12"/>
  <c r="R127" i="12"/>
  <c r="O147" i="12"/>
  <c r="Q147" i="12"/>
  <c r="S123" i="12"/>
  <c r="O172" i="12"/>
  <c r="R172" i="12"/>
  <c r="O141" i="12"/>
  <c r="T164" i="12"/>
  <c r="O164" i="12"/>
  <c r="O180" i="12"/>
  <c r="P157" i="12"/>
  <c r="R157" i="12"/>
  <c r="Q145" i="12"/>
  <c r="P165" i="12"/>
  <c r="Q165" i="12"/>
  <c r="R118" i="12"/>
  <c r="O181" i="12"/>
  <c r="Q181" i="12"/>
  <c r="R162" i="12"/>
  <c r="R171" i="12"/>
  <c r="T171" i="12"/>
  <c r="P156" i="12"/>
  <c r="T138" i="12"/>
  <c r="O138" i="12"/>
  <c r="P170" i="12"/>
  <c r="O170" i="12"/>
  <c r="R170" i="12"/>
  <c r="Q170" i="12"/>
  <c r="S170" i="12"/>
  <c r="R175" i="12"/>
  <c r="Q138" i="12"/>
  <c r="T170" i="12"/>
  <c r="S175" i="12"/>
  <c r="Q175" i="12"/>
  <c r="R167" i="12"/>
  <c r="O175" i="12"/>
  <c r="O167" i="12"/>
  <c r="P167" i="12"/>
  <c r="S167" i="12"/>
  <c r="T175" i="12"/>
  <c r="T167" i="12"/>
  <c r="P161" i="12"/>
  <c r="P128" i="12"/>
  <c r="R161" i="12"/>
  <c r="Q128" i="12"/>
  <c r="Q129" i="12"/>
  <c r="P115" i="12"/>
  <c r="T161" i="12"/>
  <c r="O129" i="12"/>
  <c r="T153" i="12"/>
  <c r="Q115" i="12"/>
  <c r="R153" i="12"/>
  <c r="S128" i="12"/>
  <c r="T140" i="12"/>
  <c r="R115" i="12"/>
  <c r="O139" i="12"/>
  <c r="P175" i="12"/>
  <c r="Q167" i="12"/>
  <c r="O161" i="12"/>
  <c r="S161" i="12"/>
  <c r="O128" i="12"/>
  <c r="P140" i="12"/>
  <c r="S116" i="12"/>
  <c r="T139" i="12"/>
  <c r="Q161" i="12"/>
  <c r="R129" i="12"/>
  <c r="T129" i="12"/>
  <c r="T128" i="12"/>
  <c r="O140" i="12"/>
  <c r="R140" i="12"/>
  <c r="S115" i="12"/>
  <c r="O116" i="12"/>
  <c r="Q153" i="12"/>
  <c r="T173" i="12"/>
  <c r="S129" i="12"/>
  <c r="P129" i="12"/>
  <c r="R128" i="12"/>
  <c r="Q140" i="12"/>
  <c r="S140" i="12"/>
  <c r="O115" i="12"/>
  <c r="T116" i="12"/>
  <c r="R139" i="12"/>
  <c r="O173" i="12"/>
  <c r="J184" i="8"/>
  <c r="R182" i="12"/>
  <c r="O182" i="12"/>
  <c r="R116" i="12"/>
  <c r="P116" i="12"/>
  <c r="O153" i="12"/>
  <c r="S139" i="12"/>
  <c r="P139" i="12"/>
  <c r="R173" i="12"/>
  <c r="S120" i="12"/>
  <c r="T115" i="12"/>
  <c r="Q116" i="12"/>
  <c r="S153" i="12"/>
  <c r="P153" i="12"/>
  <c r="Q139" i="12"/>
  <c r="S173" i="12"/>
  <c r="Q173" i="12"/>
  <c r="R120" i="12"/>
  <c r="O121" i="12"/>
  <c r="T182" i="12"/>
  <c r="R121" i="12"/>
  <c r="S182" i="12"/>
  <c r="P182" i="12"/>
  <c r="T120" i="12"/>
  <c r="P121" i="12"/>
  <c r="P173" i="12"/>
  <c r="Q182" i="12"/>
  <c r="O120" i="12"/>
  <c r="S121" i="12"/>
  <c r="Q121" i="12"/>
  <c r="R148" i="12"/>
  <c r="S148" i="12"/>
  <c r="Q148" i="12"/>
  <c r="T148" i="12"/>
  <c r="T149" i="12"/>
  <c r="P149" i="12"/>
  <c r="S149" i="12"/>
  <c r="Q149" i="12"/>
  <c r="O149" i="12"/>
  <c r="P120" i="12"/>
  <c r="Q120" i="12"/>
  <c r="T121" i="12"/>
  <c r="P148" i="12"/>
  <c r="O148" i="12"/>
  <c r="R149" i="12"/>
  <c r="T117" i="12"/>
  <c r="P117" i="12"/>
  <c r="R117" i="12"/>
  <c r="S117" i="12"/>
  <c r="S105" i="12"/>
  <c r="Q117" i="12"/>
  <c r="T93" i="12"/>
  <c r="Q28" i="12"/>
  <c r="O67" i="12"/>
  <c r="T9" i="12"/>
  <c r="O86" i="12"/>
  <c r="S33" i="12"/>
  <c r="O6" i="12"/>
  <c r="O117" i="12"/>
  <c r="O10" i="12"/>
  <c r="R50" i="12"/>
  <c r="R85" i="12"/>
  <c r="P61" i="12"/>
  <c r="T41" i="12"/>
  <c r="S19" i="12"/>
  <c r="P54" i="12"/>
  <c r="S37" i="12"/>
  <c r="Q96" i="12"/>
  <c r="S36" i="12"/>
  <c r="S66" i="12"/>
  <c r="O74" i="12"/>
  <c r="P35" i="12"/>
  <c r="S34" i="12"/>
  <c r="O38" i="12"/>
  <c r="S11" i="12"/>
  <c r="Q86" i="12"/>
  <c r="P60" i="12"/>
  <c r="S83" i="12"/>
  <c r="Q80" i="12"/>
  <c r="T67" i="12"/>
  <c r="R63" i="12"/>
  <c r="Q44" i="12"/>
  <c r="O29" i="12"/>
  <c r="T10" i="12"/>
  <c r="Q54" i="12"/>
  <c r="Q23" i="12"/>
  <c r="R84" i="12"/>
  <c r="P75" i="12"/>
  <c r="T46" i="12"/>
  <c r="R20" i="12"/>
  <c r="P12" i="12"/>
  <c r="S17" i="12"/>
  <c r="Q27" i="12"/>
  <c r="P55" i="12"/>
  <c r="T39" i="12"/>
  <c r="R13" i="12"/>
  <c r="P65" i="12"/>
  <c r="T16" i="12"/>
  <c r="R53" i="12"/>
  <c r="P56" i="12"/>
  <c r="Q88" i="12"/>
  <c r="Q51" i="12"/>
  <c r="R94" i="12"/>
  <c r="P96" i="12"/>
  <c r="R43" i="12"/>
  <c r="T86" i="12"/>
  <c r="Q60" i="12"/>
  <c r="O83" i="12"/>
  <c r="O80" i="12"/>
  <c r="O19" i="12"/>
  <c r="T63" i="12"/>
  <c r="R44" i="12"/>
  <c r="P29" i="12"/>
  <c r="P72" i="12"/>
  <c r="R54" i="12"/>
  <c r="R23" i="12"/>
  <c r="S84" i="12"/>
  <c r="Q75" i="12"/>
  <c r="Q82" i="12"/>
  <c r="S20" i="12"/>
  <c r="T12" i="12"/>
  <c r="O8" i="12"/>
  <c r="R27" i="12"/>
  <c r="Q55" i="12"/>
  <c r="O59" i="12"/>
  <c r="S13" i="12"/>
  <c r="Q65" i="12"/>
  <c r="O30" i="12"/>
  <c r="S53" i="12"/>
  <c r="Q56" i="12"/>
  <c r="R88" i="12"/>
  <c r="P76" i="12"/>
  <c r="O47" i="12"/>
  <c r="Q70" i="12"/>
  <c r="P58" i="12"/>
  <c r="P32" i="12"/>
  <c r="Q48" i="12"/>
  <c r="P7" i="12"/>
  <c r="Q43" i="12"/>
  <c r="R41" i="12"/>
  <c r="Q50" i="12"/>
  <c r="O28" i="12"/>
  <c r="T80" i="12"/>
  <c r="R19" i="12"/>
  <c r="R33" i="12"/>
  <c r="P85" i="12"/>
  <c r="P10" i="12"/>
  <c r="T72" i="12"/>
  <c r="S9" i="12"/>
  <c r="S6" i="12"/>
  <c r="R64" i="12"/>
  <c r="R37" i="12"/>
  <c r="R36" i="12"/>
  <c r="S81" i="12"/>
  <c r="R66" i="12"/>
  <c r="P70" i="12"/>
  <c r="T57" i="12"/>
  <c r="T58" i="12"/>
  <c r="O35" i="12"/>
  <c r="T18" i="12"/>
  <c r="R34" i="12"/>
  <c r="T48" i="12"/>
  <c r="T71" i="12"/>
  <c r="R11" i="12"/>
  <c r="O7" i="12"/>
  <c r="R14" i="12"/>
  <c r="T95" i="12"/>
  <c r="R51" i="12"/>
  <c r="S76" i="12"/>
  <c r="S43" i="12"/>
  <c r="R86" i="12"/>
  <c r="P41" i="12"/>
  <c r="O60" i="12"/>
  <c r="T60" i="12"/>
  <c r="T50" i="12"/>
  <c r="Q83" i="12"/>
  <c r="R28" i="12"/>
  <c r="R80" i="12"/>
  <c r="P67" i="12"/>
  <c r="P19" i="12"/>
  <c r="P63" i="12"/>
  <c r="O33" i="12"/>
  <c r="T33" i="12"/>
  <c r="T44" i="12"/>
  <c r="S85" i="12"/>
  <c r="Q29" i="12"/>
  <c r="R10" i="12"/>
  <c r="Q72" i="12"/>
  <c r="S54" i="12"/>
  <c r="P9" i="12"/>
  <c r="O23" i="12"/>
  <c r="S23" i="12"/>
  <c r="T6" i="12"/>
  <c r="Q64" i="12"/>
  <c r="O61" i="12"/>
  <c r="T75" i="12"/>
  <c r="P46" i="12"/>
  <c r="R82" i="12"/>
  <c r="T36" i="12"/>
  <c r="T81" i="12"/>
  <c r="R47" i="12"/>
  <c r="S12" i="12"/>
  <c r="T17" i="12"/>
  <c r="Q8" i="12"/>
  <c r="T70" i="12"/>
  <c r="P57" i="12"/>
  <c r="R74" i="12"/>
  <c r="T55" i="12"/>
  <c r="P39" i="12"/>
  <c r="R59" i="12"/>
  <c r="T35" i="12"/>
  <c r="P18" i="12"/>
  <c r="Q32" i="12"/>
  <c r="T65" i="12"/>
  <c r="R16" i="12"/>
  <c r="R30" i="12"/>
  <c r="S48" i="12"/>
  <c r="P71" i="12"/>
  <c r="R38" i="12"/>
  <c r="T56" i="12"/>
  <c r="Q77" i="12"/>
  <c r="P40" i="12"/>
  <c r="R79" i="12"/>
  <c r="R68" i="12"/>
  <c r="T42" i="12"/>
  <c r="S49" i="12"/>
  <c r="O31" i="12"/>
  <c r="R26" i="12"/>
  <c r="P73" i="12"/>
  <c r="Q21" i="12"/>
  <c r="S87" i="12"/>
  <c r="T22" i="12"/>
  <c r="T7" i="12"/>
  <c r="R69" i="12"/>
  <c r="Q40" i="12"/>
  <c r="R77" i="12"/>
  <c r="O77" i="12"/>
  <c r="Q11" i="12"/>
  <c r="S56" i="12"/>
  <c r="O56" i="12"/>
  <c r="Q38" i="12"/>
  <c r="S71" i="12"/>
  <c r="O71" i="12"/>
  <c r="P53" i="12"/>
  <c r="O48" i="12"/>
  <c r="P48" i="12"/>
  <c r="Q30" i="12"/>
  <c r="S16" i="12"/>
  <c r="Q16" i="12"/>
  <c r="Q34" i="12"/>
  <c r="S65" i="12"/>
  <c r="O65" i="12"/>
  <c r="O32" i="12"/>
  <c r="S18" i="12"/>
  <c r="O18" i="12"/>
  <c r="Q13" i="12"/>
  <c r="S35" i="12"/>
  <c r="Q35" i="12"/>
  <c r="Q59" i="12"/>
  <c r="S39" i="12"/>
  <c r="O39" i="12"/>
  <c r="Q58" i="12"/>
  <c r="S55" i="12"/>
  <c r="O55" i="12"/>
  <c r="Q74" i="12"/>
  <c r="S57" i="12"/>
  <c r="O57" i="12"/>
  <c r="P27" i="12"/>
  <c r="S70" i="12"/>
  <c r="O70" i="12"/>
  <c r="P8" i="12"/>
  <c r="R17" i="12"/>
  <c r="O17" i="12"/>
  <c r="P66" i="12"/>
  <c r="R12" i="12"/>
  <c r="O12" i="12"/>
  <c r="Q47" i="12"/>
  <c r="O81" i="12"/>
  <c r="P81" i="12"/>
  <c r="Q20" i="12"/>
  <c r="Q36" i="12"/>
  <c r="O36" i="12"/>
  <c r="P82" i="12"/>
  <c r="S46" i="12"/>
  <c r="O46" i="12"/>
  <c r="Q37" i="12"/>
  <c r="S75" i="12"/>
  <c r="O75" i="12"/>
  <c r="R61" i="12"/>
  <c r="S64" i="12"/>
  <c r="O64" i="12"/>
  <c r="Q84" i="12"/>
  <c r="Q6" i="12"/>
  <c r="R6" i="12"/>
  <c r="P23" i="12"/>
  <c r="R9" i="12"/>
  <c r="O9" i="12"/>
  <c r="T54" i="12"/>
  <c r="S72" i="12"/>
  <c r="O72" i="12"/>
  <c r="Q10" i="12"/>
  <c r="S29" i="12"/>
  <c r="R29" i="12"/>
  <c r="Q85" i="12"/>
  <c r="S44" i="12"/>
  <c r="O44" i="12"/>
  <c r="Q33" i="12"/>
  <c r="S63" i="12"/>
  <c r="O63" i="12"/>
  <c r="T19" i="12"/>
  <c r="S67" i="12"/>
  <c r="Q67" i="12"/>
  <c r="P80" i="12"/>
  <c r="S28" i="12"/>
  <c r="P28" i="12"/>
  <c r="T83" i="12"/>
  <c r="S50" i="12"/>
  <c r="O50" i="12"/>
  <c r="S60" i="12"/>
  <c r="S41" i="12"/>
  <c r="O41" i="12"/>
  <c r="S86" i="12"/>
  <c r="O43" i="12"/>
  <c r="P43" i="12"/>
  <c r="Q45" i="12"/>
  <c r="S26" i="12"/>
  <c r="R62" i="12"/>
  <c r="T25" i="12"/>
  <c r="P87" i="12"/>
  <c r="P22" i="12"/>
  <c r="S7" i="12"/>
  <c r="Q69" i="12"/>
  <c r="O40" i="12"/>
  <c r="S77" i="12"/>
  <c r="T11" i="12"/>
  <c r="P11" i="12"/>
  <c r="R56" i="12"/>
  <c r="T38" i="12"/>
  <c r="P38" i="12"/>
  <c r="R71" i="12"/>
  <c r="T53" i="12"/>
  <c r="O53" i="12"/>
  <c r="R48" i="12"/>
  <c r="T30" i="12"/>
  <c r="P30" i="12"/>
  <c r="P16" i="12"/>
  <c r="T34" i="12"/>
  <c r="P34" i="12"/>
  <c r="R65" i="12"/>
  <c r="S32" i="12"/>
  <c r="T32" i="12"/>
  <c r="R18" i="12"/>
  <c r="T13" i="12"/>
  <c r="P13" i="12"/>
  <c r="R35" i="12"/>
  <c r="T59" i="12"/>
  <c r="P59" i="12"/>
  <c r="R39" i="12"/>
  <c r="R58" i="12"/>
  <c r="S58" i="12"/>
  <c r="R55" i="12"/>
  <c r="T74" i="12"/>
  <c r="P74" i="12"/>
  <c r="R57" i="12"/>
  <c r="S27" i="12"/>
  <c r="O27" i="12"/>
  <c r="R70" i="12"/>
  <c r="S8" i="12"/>
  <c r="T8" i="12"/>
  <c r="Q17" i="12"/>
  <c r="T66" i="12"/>
  <c r="O66" i="12"/>
  <c r="Q12" i="12"/>
  <c r="T47" i="12"/>
  <c r="P47" i="12"/>
  <c r="R81" i="12"/>
  <c r="T20" i="12"/>
  <c r="P20" i="12"/>
  <c r="P36" i="12"/>
  <c r="T82" i="12"/>
  <c r="O82" i="12"/>
  <c r="R46" i="12"/>
  <c r="T37" i="12"/>
  <c r="P37" i="12"/>
  <c r="R75" i="12"/>
  <c r="S61" i="12"/>
  <c r="Q61" i="12"/>
  <c r="P64" i="12"/>
  <c r="T84" i="12"/>
  <c r="P84" i="12"/>
  <c r="T43" i="12"/>
  <c r="P86" i="12"/>
  <c r="Q41" i="12"/>
  <c r="R60" i="12"/>
  <c r="P50" i="12"/>
  <c r="P83" i="12"/>
  <c r="R83" i="12"/>
  <c r="T28" i="12"/>
  <c r="S80" i="12"/>
  <c r="R67" i="12"/>
  <c r="Q19" i="12"/>
  <c r="Q63" i="12"/>
  <c r="P33" i="12"/>
  <c r="P44" i="12"/>
  <c r="O85" i="12"/>
  <c r="T85" i="12"/>
  <c r="T29" i="12"/>
  <c r="S10" i="12"/>
  <c r="R72" i="12"/>
  <c r="O54" i="12"/>
  <c r="Q9" i="12"/>
  <c r="T23" i="12"/>
  <c r="P6" i="12"/>
  <c r="O84" i="12"/>
  <c r="T64" i="12"/>
  <c r="T61" i="12"/>
  <c r="O37" i="12"/>
  <c r="Q46" i="12"/>
  <c r="S82" i="12"/>
  <c r="O20" i="12"/>
  <c r="Q81" i="12"/>
  <c r="S47" i="12"/>
  <c r="Q66" i="12"/>
  <c r="P17" i="12"/>
  <c r="R8" i="12"/>
  <c r="T27" i="12"/>
  <c r="Q57" i="12"/>
  <c r="S74" i="12"/>
  <c r="O58" i="12"/>
  <c r="Q39" i="12"/>
  <c r="S59" i="12"/>
  <c r="O13" i="12"/>
  <c r="Q18" i="12"/>
  <c r="R32" i="12"/>
  <c r="O34" i="12"/>
  <c r="O16" i="12"/>
  <c r="S30" i="12"/>
  <c r="Q53" i="12"/>
  <c r="Q71" i="12"/>
  <c r="S38" i="12"/>
  <c r="O11" i="12"/>
  <c r="P77" i="12"/>
  <c r="T40" i="12"/>
  <c r="O22" i="12"/>
  <c r="O25" i="12"/>
  <c r="O24" i="12"/>
  <c r="Q108" i="12"/>
  <c r="O93" i="12"/>
  <c r="T103" i="12"/>
  <c r="P108" i="12"/>
  <c r="T90" i="12"/>
  <c r="R98" i="12"/>
  <c r="O110" i="12"/>
  <c r="Q110" i="12"/>
  <c r="S110" i="12"/>
  <c r="R110" i="12"/>
  <c r="P110" i="12"/>
  <c r="T110" i="12"/>
  <c r="O104" i="12"/>
  <c r="P109" i="12"/>
  <c r="O106" i="12"/>
  <c r="P107" i="12"/>
  <c r="T101" i="12"/>
  <c r="S92" i="12"/>
  <c r="O15" i="12"/>
  <c r="R31" i="12"/>
  <c r="P42" i="12"/>
  <c r="S94" i="12"/>
  <c r="O108" i="12"/>
  <c r="R108" i="12"/>
  <c r="T105" i="12"/>
  <c r="R93" i="12"/>
  <c r="S93" i="12"/>
  <c r="R90" i="12"/>
  <c r="S96" i="12"/>
  <c r="R96" i="12"/>
  <c r="Q103" i="12"/>
  <c r="S100" i="12"/>
  <c r="R100" i="12"/>
  <c r="S99" i="12"/>
  <c r="O102" i="12"/>
  <c r="P102" i="12"/>
  <c r="R104" i="12"/>
  <c r="Q109" i="12"/>
  <c r="T109" i="12"/>
  <c r="T106" i="12"/>
  <c r="R97" i="12"/>
  <c r="O97" i="12"/>
  <c r="Q107" i="12"/>
  <c r="S101" i="12"/>
  <c r="R101" i="12"/>
  <c r="P98" i="12"/>
  <c r="Q95" i="12"/>
  <c r="O95" i="12"/>
  <c r="R92" i="12"/>
  <c r="T87" i="12"/>
  <c r="Q25" i="12"/>
  <c r="R21" i="12"/>
  <c r="T76" i="12"/>
  <c r="Q73" i="12"/>
  <c r="R24" i="12"/>
  <c r="T26" i="12"/>
  <c r="O5" i="12"/>
  <c r="S15" i="12"/>
  <c r="Q52" i="12"/>
  <c r="P94" i="12"/>
  <c r="Q94" i="12"/>
  <c r="S108" i="12"/>
  <c r="P105" i="12"/>
  <c r="Q105" i="12"/>
  <c r="P93" i="12"/>
  <c r="S90" i="12"/>
  <c r="P90" i="12"/>
  <c r="O96" i="12"/>
  <c r="O103" i="12"/>
  <c r="P103" i="12"/>
  <c r="O100" i="12"/>
  <c r="T99" i="12"/>
  <c r="Q99" i="12"/>
  <c r="S102" i="12"/>
  <c r="Q102" i="12"/>
  <c r="T104" i="12"/>
  <c r="S109" i="12"/>
  <c r="R109" i="12"/>
  <c r="S106" i="12"/>
  <c r="S97" i="12"/>
  <c r="T97" i="12"/>
  <c r="S107" i="12"/>
  <c r="Q101" i="12"/>
  <c r="P101" i="12"/>
  <c r="O98" i="12"/>
  <c r="P95" i="12"/>
  <c r="T92" i="12"/>
  <c r="Q92" i="12"/>
  <c r="T100" i="12"/>
  <c r="R99" i="12"/>
  <c r="R102" i="12"/>
  <c r="P104" i="12"/>
  <c r="Q106" i="12"/>
  <c r="Q97" i="12"/>
  <c r="O107" i="12"/>
  <c r="T98" i="12"/>
  <c r="R95" i="12"/>
  <c r="Q79" i="12"/>
  <c r="S22" i="12"/>
  <c r="O87" i="12"/>
  <c r="Q68" i="12"/>
  <c r="S25" i="12"/>
  <c r="O76" i="12"/>
  <c r="Q62" i="12"/>
  <c r="T73" i="12"/>
  <c r="O26" i="12"/>
  <c r="Q14" i="12"/>
  <c r="S5" i="12"/>
  <c r="Q78" i="12"/>
  <c r="O49" i="12"/>
  <c r="T94" i="12"/>
  <c r="O94" i="12"/>
  <c r="T108" i="12"/>
  <c r="R105" i="12"/>
  <c r="O105" i="12"/>
  <c r="Q93" i="12"/>
  <c r="O90" i="12"/>
  <c r="Q90" i="12"/>
  <c r="T96" i="12"/>
  <c r="R103" i="12"/>
  <c r="S103" i="12"/>
  <c r="P100" i="12"/>
  <c r="P99" i="12"/>
  <c r="O99" i="12"/>
  <c r="T102" i="12"/>
  <c r="Q104" i="12"/>
  <c r="S104" i="12"/>
  <c r="O109" i="12"/>
  <c r="P106" i="12"/>
  <c r="R106" i="12"/>
  <c r="P97" i="12"/>
  <c r="T107" i="12"/>
  <c r="R107" i="12"/>
  <c r="O101" i="12"/>
  <c r="Q98" i="12"/>
  <c r="S98" i="12"/>
  <c r="S95" i="12"/>
  <c r="P92" i="12"/>
  <c r="O92" i="12"/>
  <c r="T77" i="12"/>
  <c r="O88" i="12"/>
  <c r="S88" i="12"/>
  <c r="R40" i="12"/>
  <c r="O69" i="12"/>
  <c r="S69" i="12"/>
  <c r="Q7" i="12"/>
  <c r="O79" i="12"/>
  <c r="S79" i="12"/>
  <c r="Q22" i="12"/>
  <c r="O51" i="12"/>
  <c r="S51" i="12"/>
  <c r="Q87" i="12"/>
  <c r="O68" i="12"/>
  <c r="S68" i="12"/>
  <c r="P25" i="12"/>
  <c r="O21" i="12"/>
  <c r="S21" i="12"/>
  <c r="Q76" i="12"/>
  <c r="O62" i="12"/>
  <c r="S62" i="12"/>
  <c r="R73" i="12"/>
  <c r="P24" i="12"/>
  <c r="Q24" i="12"/>
  <c r="Q26" i="12"/>
  <c r="P14" i="12"/>
  <c r="S14" i="12"/>
  <c r="P5" i="12"/>
  <c r="T5" i="12"/>
  <c r="R45" i="12"/>
  <c r="P15" i="12"/>
  <c r="T15" i="12"/>
  <c r="R78" i="12"/>
  <c r="T31" i="12"/>
  <c r="S31" i="12"/>
  <c r="R52" i="12"/>
  <c r="P49" i="12"/>
  <c r="T49" i="12"/>
  <c r="R42" i="12"/>
  <c r="P88" i="12"/>
  <c r="T88" i="12"/>
  <c r="S40" i="12"/>
  <c r="P69" i="12"/>
  <c r="T69" i="12"/>
  <c r="R7" i="12"/>
  <c r="P79" i="12"/>
  <c r="T79" i="12"/>
  <c r="R22" i="12"/>
  <c r="P51" i="12"/>
  <c r="T51" i="12"/>
  <c r="R87" i="12"/>
  <c r="P68" i="12"/>
  <c r="T68" i="12"/>
  <c r="R25" i="12"/>
  <c r="P21" i="12"/>
  <c r="T21" i="12"/>
  <c r="R76" i="12"/>
  <c r="P62" i="12"/>
  <c r="T62" i="12"/>
  <c r="S73" i="12"/>
  <c r="S24" i="12"/>
  <c r="T24" i="12"/>
  <c r="P26" i="12"/>
  <c r="O14" i="12"/>
  <c r="T14" i="12"/>
  <c r="Q5" i="12"/>
  <c r="O45" i="12"/>
  <c r="S45" i="12"/>
  <c r="Q15" i="12"/>
  <c r="O78" i="12"/>
  <c r="S78" i="12"/>
  <c r="P31" i="12"/>
  <c r="O52" i="12"/>
  <c r="S52" i="12"/>
  <c r="Q49" i="12"/>
  <c r="Q42" i="12"/>
  <c r="S42" i="12"/>
  <c r="R5" i="12"/>
  <c r="P45" i="12"/>
  <c r="T45" i="12"/>
  <c r="R15" i="12"/>
  <c r="P78" i="12"/>
  <c r="T78" i="12"/>
  <c r="Q31" i="12"/>
  <c r="P52" i="12"/>
  <c r="T52" i="12"/>
  <c r="R49" i="12"/>
  <c r="O42" i="12"/>
  <c r="J89" i="12"/>
  <c r="I89" i="12"/>
  <c r="U90" i="8"/>
  <c r="S90" i="8"/>
  <c r="P7" i="4" l="1"/>
  <c r="P62" i="4"/>
  <c r="L113" i="9" l="1"/>
  <c r="P44" i="4"/>
  <c r="G113" i="9"/>
  <c r="O113" i="9"/>
  <c r="R113" i="9"/>
  <c r="H113" i="9"/>
  <c r="K113" i="9"/>
  <c r="I90" i="8"/>
  <c r="I57" i="13"/>
  <c r="S57" i="13" l="1"/>
  <c r="R57" i="13"/>
  <c r="P57" i="13"/>
  <c r="O57" i="13"/>
  <c r="J90" i="9"/>
  <c r="I90" i="9"/>
  <c r="E89" i="4" l="1"/>
  <c r="K44" i="4" s="1"/>
  <c r="J90" i="8"/>
  <c r="M90" i="8"/>
  <c r="W85" i="8"/>
  <c r="M44" i="4" l="1"/>
  <c r="O44" i="4"/>
  <c r="N44" i="4"/>
  <c r="L44" i="4"/>
  <c r="L7" i="4"/>
  <c r="K62" i="4"/>
  <c r="N7" i="4"/>
  <c r="M7" i="4"/>
  <c r="K7" i="4"/>
  <c r="O62" i="4"/>
  <c r="N62" i="4"/>
  <c r="O7" i="4"/>
  <c r="M62" i="4"/>
  <c r="L62" i="4"/>
  <c r="L57" i="13"/>
  <c r="J57" i="13"/>
  <c r="X89" i="8"/>
  <c r="AH89" i="8"/>
  <c r="AG89" i="8"/>
  <c r="AF89" i="8"/>
  <c r="AO37" i="13"/>
  <c r="P110" i="4" l="1"/>
  <c r="P92" i="4"/>
  <c r="P119" i="4"/>
  <c r="I183" i="12" l="1"/>
  <c r="J183" i="12"/>
  <c r="I111" i="12"/>
  <c r="P100" i="4"/>
  <c r="P95" i="4"/>
  <c r="P106" i="4"/>
  <c r="P97" i="4"/>
  <c r="J111" i="12"/>
  <c r="P98" i="4"/>
  <c r="P104" i="4"/>
  <c r="P94" i="4"/>
  <c r="P109" i="4"/>
  <c r="P108" i="4"/>
  <c r="P91" i="4"/>
  <c r="P107" i="4"/>
  <c r="P93" i="4"/>
  <c r="P99" i="4"/>
  <c r="P90" i="4"/>
  <c r="P105" i="4"/>
  <c r="P102" i="4"/>
  <c r="P101" i="4"/>
  <c r="P103" i="4"/>
  <c r="AA87" i="8"/>
  <c r="AA88" i="8" l="1"/>
  <c r="W87" i="8"/>
  <c r="W88" i="8" l="1"/>
  <c r="I184" i="8"/>
  <c r="AO5" i="13" l="1"/>
  <c r="AO9" i="13"/>
  <c r="AO13" i="13"/>
  <c r="AO17" i="13"/>
  <c r="AO21" i="13"/>
  <c r="AO25" i="13"/>
  <c r="AO29" i="13"/>
  <c r="AO33" i="13"/>
  <c r="AO40" i="13"/>
  <c r="AO44" i="13"/>
  <c r="AO8" i="13"/>
  <c r="AO12" i="13"/>
  <c r="AO16" i="13"/>
  <c r="AO20" i="13"/>
  <c r="AO24" i="13"/>
  <c r="AO28" i="13"/>
  <c r="AO32" i="13"/>
  <c r="AO36" i="13"/>
  <c r="AO39" i="13"/>
  <c r="AO43" i="13"/>
  <c r="AO7" i="13"/>
  <c r="AO11" i="13"/>
  <c r="AO15" i="13"/>
  <c r="AO19" i="13"/>
  <c r="AO23" i="13"/>
  <c r="AO27" i="13"/>
  <c r="AO31" i="13"/>
  <c r="AO35" i="13"/>
  <c r="AO38" i="13"/>
  <c r="AO42" i="13"/>
  <c r="AO46" i="13"/>
  <c r="AO6" i="13"/>
  <c r="AO10" i="13"/>
  <c r="AO14" i="13"/>
  <c r="AO18" i="13"/>
  <c r="AO22" i="13"/>
  <c r="AO26" i="13"/>
  <c r="AO30" i="13"/>
  <c r="AO34" i="13"/>
  <c r="AO41" i="13"/>
  <c r="AO45" i="13"/>
  <c r="P112" i="4"/>
  <c r="P115" i="4" l="1"/>
  <c r="P71" i="4"/>
  <c r="P15" i="4" l="1"/>
  <c r="W35" i="8" l="1"/>
  <c r="P152" i="4" l="1"/>
  <c r="P114" i="4"/>
  <c r="P161" i="4" l="1"/>
  <c r="P171" i="4"/>
  <c r="P162" i="4"/>
  <c r="P168" i="4"/>
  <c r="P120" i="4"/>
  <c r="P142" i="4"/>
  <c r="P172" i="4"/>
  <c r="P158" i="4"/>
  <c r="P180" i="4"/>
  <c r="P163" i="4"/>
  <c r="P125" i="4"/>
  <c r="P148" i="4"/>
  <c r="P135" i="4"/>
  <c r="P140" i="4"/>
  <c r="P166" i="4"/>
  <c r="P123" i="4"/>
  <c r="P113" i="4"/>
  <c r="P118" i="4"/>
  <c r="P160" i="4"/>
  <c r="P138" i="4"/>
  <c r="P167" i="4"/>
  <c r="P134" i="4"/>
  <c r="P157" i="4"/>
  <c r="P121" i="4"/>
  <c r="P176" i="4"/>
  <c r="P137" i="4"/>
  <c r="P146" i="4"/>
  <c r="P141" i="4"/>
  <c r="P126" i="4"/>
  <c r="P117" i="4"/>
  <c r="P169" i="4"/>
  <c r="P181" i="4"/>
  <c r="P182" i="4"/>
  <c r="P150" i="4"/>
  <c r="P127" i="4"/>
  <c r="P159" i="4"/>
  <c r="P128" i="4"/>
  <c r="P145" i="4"/>
  <c r="P174" i="4"/>
  <c r="P173" i="4"/>
  <c r="P122" i="4"/>
  <c r="P139" i="4"/>
  <c r="P177" i="4"/>
  <c r="P151" i="4"/>
  <c r="P170" i="4"/>
  <c r="P147" i="4"/>
  <c r="P144" i="4"/>
  <c r="P175" i="4"/>
  <c r="P178" i="4"/>
  <c r="P132" i="4"/>
  <c r="P179" i="4"/>
  <c r="P164" i="4"/>
  <c r="P130" i="4"/>
  <c r="P116" i="4"/>
  <c r="P133" i="4"/>
  <c r="P143" i="4"/>
  <c r="P156" i="4"/>
  <c r="P155" i="4"/>
  <c r="P149" i="4"/>
  <c r="P129" i="4"/>
  <c r="P154" i="4"/>
  <c r="P124" i="4"/>
  <c r="P131" i="4"/>
  <c r="P136" i="4"/>
  <c r="P153" i="4"/>
  <c r="P165" i="4"/>
  <c r="I112" i="8" l="1"/>
  <c r="P46" i="4" l="1"/>
  <c r="W98" i="8" l="1"/>
  <c r="W17" i="8" l="1"/>
  <c r="W54" i="8"/>
  <c r="W68" i="8"/>
  <c r="W18" i="13" l="1"/>
  <c r="V6" i="13"/>
  <c r="U6" i="13"/>
  <c r="W6" i="13"/>
  <c r="V10" i="13"/>
  <c r="U10" i="13"/>
  <c r="W10" i="13"/>
  <c r="V14" i="13"/>
  <c r="U14" i="13"/>
  <c r="W14" i="13"/>
  <c r="U22" i="13"/>
  <c r="W22" i="13"/>
  <c r="V22" i="13"/>
  <c r="W30" i="13"/>
  <c r="V30" i="13"/>
  <c r="U30" i="13"/>
  <c r="V18" i="13"/>
  <c r="U18" i="13"/>
  <c r="U26" i="13"/>
  <c r="W26" i="13"/>
  <c r="V26" i="13"/>
  <c r="V34" i="13"/>
  <c r="U34" i="13"/>
  <c r="W34" i="13"/>
  <c r="W41" i="13"/>
  <c r="V41" i="13"/>
  <c r="U41" i="13"/>
  <c r="U5" i="13"/>
  <c r="W5" i="13"/>
  <c r="V5" i="13"/>
  <c r="U9" i="13"/>
  <c r="W9" i="13"/>
  <c r="V9" i="13"/>
  <c r="U13" i="13"/>
  <c r="W13" i="13"/>
  <c r="U17" i="13"/>
  <c r="W17" i="13"/>
  <c r="V17" i="13"/>
  <c r="W21" i="13"/>
  <c r="V21" i="13"/>
  <c r="U21" i="13"/>
  <c r="W25" i="13"/>
  <c r="V25" i="13"/>
  <c r="U33" i="13"/>
  <c r="W33" i="13"/>
  <c r="V40" i="13"/>
  <c r="U40" i="13"/>
  <c r="V44" i="13"/>
  <c r="U44" i="13"/>
  <c r="W44" i="13"/>
  <c r="U25" i="13"/>
  <c r="W8" i="13"/>
  <c r="V8" i="13"/>
  <c r="W12" i="13"/>
  <c r="V12" i="13"/>
  <c r="U12" i="13"/>
  <c r="W16" i="13"/>
  <c r="V16" i="13"/>
  <c r="U16" i="13"/>
  <c r="W20" i="13"/>
  <c r="V20" i="13"/>
  <c r="U20" i="13"/>
  <c r="W24" i="13"/>
  <c r="V24" i="13"/>
  <c r="U24" i="13"/>
  <c r="W32" i="13"/>
  <c r="V32" i="13"/>
  <c r="U32" i="13"/>
  <c r="U39" i="13"/>
  <c r="W39" i="13"/>
  <c r="V39" i="13"/>
  <c r="U43" i="13"/>
  <c r="W43" i="13"/>
  <c r="V43" i="13"/>
  <c r="U8" i="13"/>
  <c r="V33" i="13"/>
  <c r="W7" i="13"/>
  <c r="V7" i="13"/>
  <c r="U7" i="13"/>
  <c r="W11" i="13"/>
  <c r="V11" i="13"/>
  <c r="U11" i="13"/>
  <c r="W15" i="13"/>
  <c r="V15" i="13"/>
  <c r="U15" i="13"/>
  <c r="V23" i="13"/>
  <c r="U23" i="13"/>
  <c r="W23" i="13"/>
  <c r="V27" i="13"/>
  <c r="U27" i="13"/>
  <c r="W27" i="13"/>
  <c r="W35" i="13"/>
  <c r="V35" i="13"/>
  <c r="U35" i="13"/>
  <c r="W38" i="13"/>
  <c r="V38" i="13"/>
  <c r="U38" i="13"/>
  <c r="W42" i="13"/>
  <c r="V42" i="13"/>
  <c r="U42" i="13"/>
  <c r="W46" i="13"/>
  <c r="V46" i="13"/>
  <c r="U46" i="13"/>
  <c r="V13" i="13"/>
  <c r="W40" i="13"/>
  <c r="AK57" i="13" l="1"/>
  <c r="AJ57" i="13"/>
  <c r="AI57" i="13"/>
  <c r="AH57" i="13"/>
  <c r="AG57" i="13"/>
  <c r="AF57" i="13"/>
  <c r="AE57" i="13"/>
  <c r="P69" i="4"/>
  <c r="X57" i="13" l="1"/>
  <c r="Y57" i="13"/>
  <c r="Z57" i="13"/>
  <c r="AA57" i="13"/>
  <c r="P67" i="4" l="1"/>
  <c r="P87" i="4" l="1"/>
  <c r="P59" i="4"/>
  <c r="P28" i="4" l="1"/>
  <c r="H24" i="14" l="1"/>
  <c r="G24" i="14"/>
  <c r="G5" i="9" l="1"/>
  <c r="G90" i="9" s="1"/>
  <c r="P5" i="4" l="1"/>
  <c r="P26" i="4" l="1"/>
  <c r="I185" i="8" l="1"/>
  <c r="P25" i="4" l="1"/>
  <c r="P78" i="4" l="1"/>
  <c r="P66" i="4"/>
  <c r="P56" i="4"/>
  <c r="P21" i="4"/>
  <c r="P17" i="4"/>
  <c r="P65" i="4"/>
  <c r="P41" i="4"/>
  <c r="P10" i="4"/>
  <c r="P60" i="4"/>
  <c r="P55" i="4"/>
  <c r="P54" i="4"/>
  <c r="P9" i="4"/>
  <c r="P63" i="4"/>
  <c r="P11" i="4"/>
  <c r="P57" i="4"/>
  <c r="P53" i="4"/>
  <c r="P31" i="4"/>
  <c r="P34" i="4"/>
  <c r="P88" i="4"/>
  <c r="P81" i="4"/>
  <c r="P85" i="4"/>
  <c r="P6" i="4"/>
  <c r="P49" i="4"/>
  <c r="P47" i="4"/>
  <c r="P4" i="4"/>
  <c r="P12" i="4"/>
  <c r="P42" i="4"/>
  <c r="P13" i="4"/>
  <c r="K5" i="9"/>
  <c r="K90" i="9" s="1"/>
  <c r="O5" i="9"/>
  <c r="P51" i="4"/>
  <c r="P82" i="4"/>
  <c r="P68" i="4"/>
  <c r="P74" i="4"/>
  <c r="P27" i="4"/>
  <c r="P86" i="4"/>
  <c r="P64" i="4"/>
  <c r="P33" i="4"/>
  <c r="P75" i="4"/>
  <c r="P37" i="4"/>
  <c r="P16" i="4"/>
  <c r="P19" i="4"/>
  <c r="P58" i="4"/>
  <c r="P35" i="4"/>
  <c r="P23" i="4"/>
  <c r="P70" i="4"/>
  <c r="P72" i="4"/>
  <c r="P84" i="4"/>
  <c r="P48" i="4"/>
  <c r="P83" i="4"/>
  <c r="P77" i="4"/>
  <c r="P20" i="4"/>
  <c r="P24" i="4"/>
  <c r="P38" i="4"/>
  <c r="P80" i="4"/>
  <c r="P50" i="4"/>
  <c r="P39" i="4"/>
  <c r="P45" i="4"/>
  <c r="P30" i="4"/>
  <c r="P36" i="4"/>
  <c r="P29" i="4"/>
  <c r="P32" i="4"/>
  <c r="P40" i="4"/>
  <c r="P22" i="4"/>
  <c r="P43" i="4"/>
  <c r="P79" i="4"/>
  <c r="P8" i="4"/>
  <c r="P61" i="4"/>
  <c r="P18" i="4"/>
  <c r="P52" i="4"/>
  <c r="P73" i="4"/>
  <c r="H5" i="9"/>
  <c r="H90" i="9" s="1"/>
  <c r="L5" i="9"/>
  <c r="L90" i="9" s="1"/>
  <c r="R5" i="9"/>
  <c r="P76" i="4"/>
  <c r="P96" i="4"/>
  <c r="AB98" i="8" l="1"/>
  <c r="AB68" i="8"/>
  <c r="AB54" i="8"/>
  <c r="AD54" i="8" l="1"/>
  <c r="AD68" i="8"/>
  <c r="AD17" i="8"/>
  <c r="AD98" i="8"/>
  <c r="AB17" i="8"/>
  <c r="AC54" i="8"/>
  <c r="AA17" i="8"/>
  <c r="AE17" i="8"/>
  <c r="AA54" i="8"/>
  <c r="AE54" i="8"/>
  <c r="AA68" i="8"/>
  <c r="AE68" i="8"/>
  <c r="AA98" i="8"/>
  <c r="AE98" i="8"/>
  <c r="AC17" i="8"/>
  <c r="AC68" i="8"/>
  <c r="AC98" i="8"/>
  <c r="P14" i="4" l="1"/>
  <c r="I184" i="12" l="1"/>
  <c r="K59" i="13" l="1"/>
  <c r="AB35" i="8" l="1"/>
  <c r="AC35" i="8"/>
  <c r="AD35" i="8"/>
  <c r="AA35" i="8"/>
  <c r="AE35" i="8"/>
  <c r="AC29" i="13" l="1"/>
  <c r="AB15" i="13" l="1"/>
  <c r="AC47" i="13"/>
  <c r="AD15" i="13"/>
  <c r="AB13" i="13"/>
  <c r="AC35" i="13"/>
  <c r="AD21" i="13"/>
  <c r="L59" i="13"/>
  <c r="AB20" i="13"/>
  <c r="AD36" i="13"/>
  <c r="AD20" i="13"/>
  <c r="AC40" i="13"/>
  <c r="AD8" i="13"/>
  <c r="AD30" i="13"/>
  <c r="AB11" i="13"/>
  <c r="AC39" i="13"/>
  <c r="AB49" i="13"/>
  <c r="AB40" i="13"/>
  <c r="AB45" i="13"/>
  <c r="AD11" i="13"/>
  <c r="AD10" i="13"/>
  <c r="AC16" i="13"/>
  <c r="AD28" i="13"/>
  <c r="AB34" i="13"/>
  <c r="AD5" i="13"/>
  <c r="AD57" i="13" s="1"/>
  <c r="W57" i="13" s="1"/>
  <c r="AB38" i="13"/>
  <c r="AB17" i="13"/>
  <c r="AC41" i="13"/>
  <c r="AB10" i="13"/>
  <c r="AC21" i="13"/>
  <c r="AB35" i="13"/>
  <c r="AC14" i="13"/>
  <c r="AD39" i="13"/>
  <c r="AC45" i="13"/>
  <c r="AC48" i="13"/>
  <c r="AB9" i="13"/>
  <c r="AB37" i="13"/>
  <c r="AC49" i="13"/>
  <c r="AC23" i="13"/>
  <c r="AC20" i="13"/>
  <c r="AC32" i="13"/>
  <c r="AD49" i="13"/>
  <c r="AC11" i="13"/>
  <c r="AB30" i="13"/>
  <c r="AC30" i="13"/>
  <c r="AC44" i="13"/>
  <c r="AB33" i="13"/>
  <c r="AD6" i="13"/>
  <c r="AC34" i="13"/>
  <c r="AD42" i="13"/>
  <c r="AB5" i="13"/>
  <c r="AB57" i="13" s="1"/>
  <c r="U57" i="13" s="1"/>
  <c r="AD41" i="13"/>
  <c r="AB46" i="13"/>
  <c r="AD7" i="13"/>
  <c r="AB21" i="13"/>
  <c r="AD35" i="13"/>
  <c r="AB14" i="13"/>
  <c r="AD23" i="13"/>
  <c r="AC8" i="13"/>
  <c r="AD33" i="13"/>
  <c r="AD37" i="13"/>
  <c r="AB43" i="13"/>
  <c r="AB23" i="13"/>
  <c r="AC43" i="13"/>
  <c r="AB32" i="13"/>
  <c r="AB31" i="13"/>
  <c r="AB8" i="13"/>
  <c r="AC33" i="13"/>
  <c r="AD48" i="13"/>
  <c r="AC17" i="13"/>
  <c r="AB41" i="13"/>
  <c r="AD46" i="13"/>
  <c r="AC28" i="13"/>
  <c r="AC6" i="13"/>
  <c r="AD34" i="13"/>
  <c r="AC10" i="13"/>
  <c r="AB28" i="13"/>
  <c r="AD14" i="13"/>
  <c r="AD40" i="13"/>
  <c r="AC31" i="13"/>
  <c r="AB36" i="13"/>
  <c r="AD32" i="13"/>
  <c r="AD31" i="13"/>
  <c r="AC37" i="13"/>
  <c r="AD44" i="13"/>
  <c r="AD43" i="13"/>
  <c r="AC36" i="13"/>
  <c r="AD45" i="13"/>
  <c r="AB44" i="13"/>
  <c r="AB39" i="13"/>
  <c r="AC9" i="13"/>
  <c r="AB48" i="13"/>
  <c r="AD9" i="13"/>
  <c r="AC5" i="13"/>
  <c r="AC57" i="13" s="1"/>
  <c r="V57" i="13" s="1"/>
  <c r="AC38" i="13"/>
  <c r="AC7" i="13"/>
  <c r="AB16" i="13"/>
  <c r="AC42" i="13"/>
  <c r="AD17" i="13"/>
  <c r="AB7" i="13"/>
  <c r="AB6" i="13"/>
  <c r="AD16" i="13"/>
  <c r="AB42" i="13"/>
  <c r="AD38" i="13"/>
  <c r="AC46" i="13"/>
  <c r="AB19" i="13"/>
  <c r="AC18" i="13"/>
  <c r="AC25" i="13"/>
  <c r="AC13" i="13"/>
  <c r="AC12" i="13"/>
  <c r="AC24" i="13"/>
  <c r="AD26" i="13"/>
  <c r="AD19" i="13"/>
  <c r="AD18" i="13"/>
  <c r="AC22" i="13"/>
  <c r="AD27" i="13"/>
  <c r="AD24" i="13"/>
  <c r="AB26" i="13"/>
  <c r="AD13" i="13"/>
  <c r="AC27" i="13"/>
  <c r="AC19" i="13"/>
  <c r="AB18" i="13"/>
  <c r="AB25" i="13"/>
  <c r="AB22" i="13"/>
  <c r="AB27" i="13"/>
  <c r="AD12" i="13"/>
  <c r="AB24" i="13"/>
  <c r="AD25" i="13"/>
  <c r="AD22" i="13"/>
  <c r="AB12" i="13"/>
  <c r="AC26" i="13"/>
  <c r="AB47" i="13"/>
  <c r="AB29" i="13"/>
  <c r="AC15" i="13"/>
  <c r="AD47" i="13"/>
  <c r="AD29" i="13"/>
  <c r="AA85" i="8" l="1"/>
  <c r="AA84" i="8"/>
  <c r="AA83" i="8"/>
  <c r="AA82" i="8"/>
  <c r="O91" i="9" l="1"/>
  <c r="R91" i="9"/>
  <c r="K91" i="9"/>
  <c r="AC141" i="8"/>
  <c r="AC33" i="8"/>
  <c r="AC48" i="8"/>
  <c r="AC93" i="8"/>
  <c r="AC38" i="8"/>
  <c r="AC124" i="8"/>
  <c r="AC127" i="8"/>
  <c r="AC169" i="8"/>
  <c r="AC163" i="8"/>
  <c r="AC175" i="8"/>
  <c r="AA75" i="8"/>
  <c r="AE75" i="8"/>
  <c r="AA178" i="8"/>
  <c r="AE178" i="8"/>
  <c r="AA63" i="8"/>
  <c r="AE63" i="8"/>
  <c r="AA170" i="8"/>
  <c r="AE170" i="8"/>
  <c r="AE42" i="8"/>
  <c r="AA42" i="8"/>
  <c r="AA103" i="8"/>
  <c r="AE103" i="8"/>
  <c r="AC147" i="8"/>
  <c r="AC24" i="8"/>
  <c r="AC118" i="8"/>
  <c r="AC116" i="8"/>
  <c r="AC26" i="8"/>
  <c r="AC52" i="8"/>
  <c r="AC44" i="8"/>
  <c r="AC27" i="8"/>
  <c r="AC172" i="8"/>
  <c r="AC77" i="8"/>
  <c r="AC66" i="8"/>
  <c r="AC16" i="8"/>
  <c r="AC144" i="8"/>
  <c r="AC122" i="8"/>
  <c r="AC140" i="8"/>
  <c r="AC134" i="8"/>
  <c r="AC146" i="8"/>
  <c r="AC50" i="8"/>
  <c r="AC126" i="8"/>
  <c r="AC165" i="8"/>
  <c r="AC55" i="8"/>
  <c r="AC74" i="8"/>
  <c r="AC100" i="8"/>
  <c r="AC11" i="8"/>
  <c r="AC41" i="8"/>
  <c r="AC145" i="8"/>
  <c r="AC92" i="8"/>
  <c r="AC167" i="8"/>
  <c r="AC7" i="8"/>
  <c r="AC104" i="8"/>
  <c r="AC99" i="8"/>
  <c r="AC67" i="8"/>
  <c r="AE19" i="8"/>
  <c r="AA19" i="8"/>
  <c r="AE149" i="8"/>
  <c r="AA149" i="8"/>
  <c r="AA70" i="8"/>
  <c r="AE70" i="8"/>
  <c r="AE130" i="8"/>
  <c r="AA130" i="8"/>
  <c r="AA76" i="8"/>
  <c r="AE76" i="8"/>
  <c r="AE61" i="8"/>
  <c r="AA61" i="8"/>
  <c r="AE46" i="8"/>
  <c r="AA46" i="8"/>
  <c r="W16" i="8"/>
  <c r="AB16" i="8" s="1"/>
  <c r="W100" i="8"/>
  <c r="AB100" i="8" s="1"/>
  <c r="W141" i="8"/>
  <c r="AB141" i="8" s="1"/>
  <c r="W144" i="8"/>
  <c r="AB144" i="8" s="1"/>
  <c r="W147" i="8"/>
  <c r="AB147" i="8" s="1"/>
  <c r="W33" i="8"/>
  <c r="AB33" i="8" s="1"/>
  <c r="W11" i="8"/>
  <c r="AB11" i="8" s="1"/>
  <c r="W24" i="8"/>
  <c r="AB24" i="8" s="1"/>
  <c r="W122" i="8"/>
  <c r="AB122" i="8" s="1"/>
  <c r="W48" i="8"/>
  <c r="AB48" i="8" s="1"/>
  <c r="W41" i="8"/>
  <c r="AB41" i="8" s="1"/>
  <c r="W118" i="8"/>
  <c r="AB118" i="8" s="1"/>
  <c r="W140" i="8"/>
  <c r="AB140" i="8" s="1"/>
  <c r="W93" i="8"/>
  <c r="AB93" i="8" s="1"/>
  <c r="W145" i="8"/>
  <c r="AB145" i="8" s="1"/>
  <c r="W116" i="8"/>
  <c r="AB116" i="8" s="1"/>
  <c r="W134" i="8"/>
  <c r="AB134" i="8" s="1"/>
  <c r="W92" i="8"/>
  <c r="AB92" i="8" s="1"/>
  <c r="W38" i="8"/>
  <c r="AB38" i="8" s="1"/>
  <c r="W146" i="8"/>
  <c r="AB146" i="8" s="1"/>
  <c r="W26" i="8"/>
  <c r="AB26" i="8" s="1"/>
  <c r="W167" i="8"/>
  <c r="AB167" i="8" s="1"/>
  <c r="W124" i="8"/>
  <c r="AB124" i="8" s="1"/>
  <c r="W50" i="8"/>
  <c r="AB50" i="8" s="1"/>
  <c r="W52" i="8"/>
  <c r="AB52" i="8" s="1"/>
  <c r="W7" i="8"/>
  <c r="AB7" i="8" s="1"/>
  <c r="W127" i="8"/>
  <c r="AB127" i="8" s="1"/>
  <c r="W44" i="8"/>
  <c r="AB44" i="8" s="1"/>
  <c r="W126" i="8"/>
  <c r="AB126" i="8" s="1"/>
  <c r="W104" i="8"/>
  <c r="AB104" i="8" s="1"/>
  <c r="W169" i="8"/>
  <c r="AB169" i="8" s="1"/>
  <c r="W27" i="8"/>
  <c r="AB27" i="8" s="1"/>
  <c r="W165" i="8"/>
  <c r="AB165" i="8" s="1"/>
  <c r="W99" i="8"/>
  <c r="AB99" i="8" s="1"/>
  <c r="W163" i="8"/>
  <c r="AB163" i="8" s="1"/>
  <c r="W172" i="8"/>
  <c r="AB172" i="8" s="1"/>
  <c r="W55" i="8"/>
  <c r="AB55" i="8" s="1"/>
  <c r="W67" i="8"/>
  <c r="AB67" i="8" s="1"/>
  <c r="W175" i="8"/>
  <c r="AB175" i="8" s="1"/>
  <c r="W74" i="8"/>
  <c r="AB74" i="8" s="1"/>
  <c r="W77" i="8"/>
  <c r="AB77" i="8" s="1"/>
  <c r="W111" i="8"/>
  <c r="AB111" i="8" s="1"/>
  <c r="W66" i="8"/>
  <c r="AB66" i="8" s="1"/>
  <c r="L91" i="9"/>
  <c r="AE151" i="8"/>
  <c r="AA151" i="8"/>
  <c r="AE80" i="8"/>
  <c r="AA80" i="8"/>
  <c r="AA72" i="8"/>
  <c r="AE72" i="8"/>
  <c r="AA171" i="8"/>
  <c r="AE171" i="8"/>
  <c r="AE45" i="8"/>
  <c r="AA45" i="8"/>
  <c r="AE56" i="8"/>
  <c r="AA56" i="8"/>
  <c r="AA109" i="8"/>
  <c r="AE109" i="8"/>
  <c r="AA160" i="8"/>
  <c r="AE160" i="8"/>
  <c r="AD103" i="8" l="1"/>
  <c r="AD149" i="8"/>
  <c r="AD80" i="8"/>
  <c r="AD61" i="8"/>
  <c r="AD130" i="8"/>
  <c r="AD42" i="8"/>
  <c r="AD109" i="8"/>
  <c r="AD19" i="8"/>
  <c r="AD45" i="8"/>
  <c r="J184" i="12"/>
  <c r="AD63" i="8"/>
  <c r="AD76" i="8"/>
  <c r="AD170" i="8"/>
  <c r="AD160" i="8"/>
  <c r="AD56" i="8"/>
  <c r="AD171" i="8"/>
  <c r="AD178" i="8"/>
  <c r="AD70" i="8"/>
  <c r="AD72" i="8"/>
  <c r="AD151" i="8"/>
  <c r="AD75" i="8"/>
  <c r="AD46" i="8"/>
  <c r="AA86" i="8" l="1"/>
  <c r="W128" i="8" l="1"/>
  <c r="AB128" i="8" s="1"/>
  <c r="W20" i="8"/>
  <c r="AB20" i="8" s="1"/>
  <c r="W97" i="8"/>
  <c r="AB97" i="8" s="1"/>
  <c r="W23" i="8"/>
  <c r="AB23" i="8" s="1"/>
  <c r="W25" i="8"/>
  <c r="AB25" i="8" s="1"/>
  <c r="W142" i="8"/>
  <c r="AB142" i="8" s="1"/>
  <c r="W28" i="8"/>
  <c r="AB28" i="8" s="1"/>
  <c r="W29" i="8"/>
  <c r="AB29" i="8" s="1"/>
  <c r="W30" i="8"/>
  <c r="AB30" i="8" s="1"/>
  <c r="W31" i="8"/>
  <c r="AB31" i="8" s="1"/>
  <c r="W32" i="8"/>
  <c r="AB32" i="8" s="1"/>
  <c r="W34" i="8"/>
  <c r="AB34" i="8" s="1"/>
  <c r="W148" i="8"/>
  <c r="AB148" i="8" s="1"/>
  <c r="W150" i="8"/>
  <c r="AB150" i="8" s="1"/>
  <c r="W36" i="8"/>
  <c r="AB36" i="8" s="1"/>
  <c r="W154" i="8"/>
  <c r="AB154" i="8" s="1"/>
  <c r="W157" i="8"/>
  <c r="AB157" i="8" s="1"/>
  <c r="W156" i="8"/>
  <c r="AB156" i="8" s="1"/>
  <c r="W155" i="8"/>
  <c r="AB155" i="8" s="1"/>
  <c r="W108" i="8"/>
  <c r="AB108" i="8" s="1"/>
  <c r="W37" i="8"/>
  <c r="AB37" i="8" s="1"/>
  <c r="W105" i="8"/>
  <c r="AB105" i="8" s="1"/>
  <c r="W158" i="8"/>
  <c r="AB158" i="8" s="1"/>
  <c r="W159" i="8"/>
  <c r="AB159" i="8" s="1"/>
  <c r="W161" i="8"/>
  <c r="AB161" i="8" s="1"/>
  <c r="W162" i="8"/>
  <c r="AB162" i="8" s="1"/>
  <c r="W39" i="8"/>
  <c r="AB39" i="8" s="1"/>
  <c r="W40" i="8"/>
  <c r="AB40" i="8" s="1"/>
  <c r="W106" i="8"/>
  <c r="AB106" i="8" s="1"/>
  <c r="W107" i="8"/>
  <c r="AB107" i="8" s="1"/>
  <c r="W168" i="8"/>
  <c r="AB168" i="8" s="1"/>
  <c r="W43" i="8"/>
  <c r="AB43" i="8" s="1"/>
  <c r="W51" i="8"/>
  <c r="AB51" i="8" s="1"/>
  <c r="W110" i="8"/>
  <c r="AB110" i="8" s="1"/>
  <c r="W49" i="8"/>
  <c r="AB49" i="8" s="1"/>
  <c r="W53" i="8"/>
  <c r="AB53" i="8" s="1"/>
  <c r="W57" i="8"/>
  <c r="AB57" i="8" s="1"/>
  <c r="W58" i="8"/>
  <c r="AB58" i="8" s="1"/>
  <c r="W59" i="8"/>
  <c r="AB59" i="8" s="1"/>
  <c r="W60" i="8"/>
  <c r="AB60" i="8" s="1"/>
  <c r="W173" i="8"/>
  <c r="AB173" i="8" s="1"/>
  <c r="W174" i="8"/>
  <c r="AB174" i="8" s="1"/>
  <c r="W176" i="8"/>
  <c r="AB176" i="8" s="1"/>
  <c r="W62" i="8"/>
  <c r="AB62" i="8" s="1"/>
  <c r="W65" i="8"/>
  <c r="AB65" i="8" s="1"/>
  <c r="W143" i="8"/>
  <c r="AB143" i="8" s="1"/>
  <c r="W102" i="8"/>
  <c r="AB102" i="8" s="1"/>
  <c r="W69" i="8"/>
  <c r="AB69" i="8" s="1"/>
  <c r="W71" i="8"/>
  <c r="AB71" i="8" s="1"/>
  <c r="W9" i="8"/>
  <c r="AB9" i="8" s="1"/>
  <c r="W73" i="8"/>
  <c r="AB73" i="8" s="1"/>
  <c r="W79" i="8"/>
  <c r="AB79" i="8" s="1"/>
  <c r="W81" i="8"/>
  <c r="AB81" i="8" s="1"/>
  <c r="W179" i="8"/>
  <c r="AE5" i="8"/>
  <c r="AA5" i="8"/>
  <c r="AA15" i="8"/>
  <c r="AE15" i="8"/>
  <c r="AC128" i="8"/>
  <c r="AE117" i="8"/>
  <c r="AA117" i="8"/>
  <c r="AE114" i="8"/>
  <c r="AA114" i="8"/>
  <c r="AA6" i="8"/>
  <c r="AE6" i="8"/>
  <c r="AA8" i="8"/>
  <c r="AE8" i="8"/>
  <c r="AE123" i="8"/>
  <c r="AA123" i="8"/>
  <c r="AE132" i="8"/>
  <c r="AA132" i="8"/>
  <c r="AA136" i="8"/>
  <c r="AE136" i="8"/>
  <c r="AA138" i="8"/>
  <c r="AE138" i="8"/>
  <c r="AA139" i="8"/>
  <c r="AE139" i="8"/>
  <c r="AA22" i="8"/>
  <c r="AE22" i="8"/>
  <c r="AE23" i="8"/>
  <c r="AA23" i="8"/>
  <c r="AE29" i="8"/>
  <c r="AA29" i="8"/>
  <c r="AE34" i="8"/>
  <c r="AA34" i="8"/>
  <c r="AA36" i="8"/>
  <c r="AE36" i="8"/>
  <c r="AE155" i="8"/>
  <c r="AA155" i="8"/>
  <c r="AE158" i="8"/>
  <c r="AA158" i="8"/>
  <c r="AE106" i="8"/>
  <c r="AA106" i="8"/>
  <c r="AE49" i="8"/>
  <c r="AA49" i="8"/>
  <c r="AA58" i="8"/>
  <c r="AE58" i="8"/>
  <c r="AA174" i="8"/>
  <c r="AE174" i="8"/>
  <c r="AA143" i="8"/>
  <c r="AE143" i="8"/>
  <c r="AE71" i="8"/>
  <c r="AA71" i="8"/>
  <c r="AA81" i="8"/>
  <c r="AE81" i="8"/>
  <c r="W5" i="8"/>
  <c r="W113" i="8"/>
  <c r="W114" i="8"/>
  <c r="AB114" i="8" s="1"/>
  <c r="W115" i="8"/>
  <c r="AB115" i="8" s="1"/>
  <c r="W91" i="8"/>
  <c r="W117" i="8"/>
  <c r="AB117" i="8" s="1"/>
  <c r="W6" i="8"/>
  <c r="AB6" i="8" s="1"/>
  <c r="W119" i="8"/>
  <c r="AB119" i="8" s="1"/>
  <c r="W120" i="8"/>
  <c r="AB120" i="8" s="1"/>
  <c r="W121" i="8"/>
  <c r="AB121" i="8" s="1"/>
  <c r="W8" i="8"/>
  <c r="AB8" i="8" s="1"/>
  <c r="W94" i="8"/>
  <c r="AB94" i="8" s="1"/>
  <c r="W10" i="8"/>
  <c r="AB10" i="8" s="1"/>
  <c r="W125" i="8"/>
  <c r="AB125" i="8" s="1"/>
  <c r="W123" i="8"/>
  <c r="AB123" i="8" s="1"/>
  <c r="W12" i="8"/>
  <c r="AB12" i="8" s="1"/>
  <c r="W129" i="8"/>
  <c r="AB129" i="8" s="1"/>
  <c r="W130" i="8"/>
  <c r="AB130" i="8" s="1"/>
  <c r="W131" i="8"/>
  <c r="AB131" i="8" s="1"/>
  <c r="W132" i="8"/>
  <c r="AB132" i="8" s="1"/>
  <c r="W13" i="8"/>
  <c r="AB13" i="8" s="1"/>
  <c r="W133" i="8"/>
  <c r="AB133" i="8" s="1"/>
  <c r="W14" i="8"/>
  <c r="AB14" i="8" s="1"/>
  <c r="W135" i="8"/>
  <c r="AB135" i="8" s="1"/>
  <c r="W136" i="8"/>
  <c r="AB136" i="8" s="1"/>
  <c r="W138" i="8"/>
  <c r="AB138" i="8" s="1"/>
  <c r="W137" i="8"/>
  <c r="AB137" i="8" s="1"/>
  <c r="W15" i="8"/>
  <c r="AB15" i="8" s="1"/>
  <c r="W95" i="8"/>
  <c r="AB95" i="8" s="1"/>
  <c r="W139" i="8"/>
  <c r="AB139" i="8" s="1"/>
  <c r="W96" i="8"/>
  <c r="AB96" i="8" s="1"/>
  <c r="W21" i="8"/>
  <c r="AB21" i="8" s="1"/>
  <c r="W18" i="8"/>
  <c r="AB18" i="8" s="1"/>
  <c r="W22" i="8"/>
  <c r="AB22" i="8" s="1"/>
  <c r="AA115" i="8"/>
  <c r="AE115" i="8"/>
  <c r="AA119" i="8"/>
  <c r="AE119" i="8"/>
  <c r="AE94" i="8"/>
  <c r="AA94" i="8"/>
  <c r="AE12" i="8"/>
  <c r="AA12" i="8"/>
  <c r="AE13" i="8"/>
  <c r="AA13" i="8"/>
  <c r="AE137" i="8"/>
  <c r="AA137" i="8"/>
  <c r="AE96" i="8"/>
  <c r="AA96" i="8"/>
  <c r="AE20" i="8"/>
  <c r="AA20" i="8"/>
  <c r="AA25" i="8"/>
  <c r="AE25" i="8"/>
  <c r="AA30" i="8"/>
  <c r="AE30" i="8"/>
  <c r="AA148" i="8"/>
  <c r="AE148" i="8"/>
  <c r="AE154" i="8"/>
  <c r="AA154" i="8"/>
  <c r="AE108" i="8"/>
  <c r="AA108" i="8"/>
  <c r="AE159" i="8"/>
  <c r="AA159" i="8"/>
  <c r="AA107" i="8"/>
  <c r="AE107" i="8"/>
  <c r="AA53" i="8"/>
  <c r="AE53" i="8"/>
  <c r="AE59" i="8"/>
  <c r="AA59" i="8"/>
  <c r="AE176" i="8"/>
  <c r="AA176" i="8"/>
  <c r="AA102" i="8"/>
  <c r="AE102" i="8"/>
  <c r="AE9" i="8"/>
  <c r="AA9" i="8"/>
  <c r="AC5" i="8"/>
  <c r="AC113" i="8"/>
  <c r="AC114" i="8"/>
  <c r="AC115" i="8"/>
  <c r="AC91" i="8"/>
  <c r="AC117" i="8"/>
  <c r="AC6" i="8"/>
  <c r="AC119" i="8"/>
  <c r="AC120" i="8"/>
  <c r="AC121" i="8"/>
  <c r="AC8" i="8"/>
  <c r="AC94" i="8"/>
  <c r="AC10" i="8"/>
  <c r="AC125" i="8"/>
  <c r="AC123" i="8"/>
  <c r="AC12" i="8"/>
  <c r="AC129" i="8"/>
  <c r="AC130" i="8"/>
  <c r="AC131" i="8"/>
  <c r="AC132" i="8"/>
  <c r="AC13" i="8"/>
  <c r="AC133" i="8"/>
  <c r="AC14" i="8"/>
  <c r="AC135" i="8"/>
  <c r="AC136" i="8"/>
  <c r="AC138" i="8"/>
  <c r="AC137" i="8"/>
  <c r="AC15" i="8"/>
  <c r="AC95" i="8"/>
  <c r="AC139" i="8"/>
  <c r="AC96" i="8"/>
  <c r="AC21" i="8"/>
  <c r="AC18" i="8"/>
  <c r="AC22" i="8"/>
  <c r="AC20" i="8"/>
  <c r="AC97" i="8"/>
  <c r="AC23" i="8"/>
  <c r="AC25" i="8"/>
  <c r="AC142" i="8"/>
  <c r="AC28" i="8"/>
  <c r="AC29" i="8"/>
  <c r="AC30" i="8"/>
  <c r="AC31" i="8"/>
  <c r="AC32" i="8"/>
  <c r="AC34" i="8"/>
  <c r="AC148" i="8"/>
  <c r="AC150" i="8"/>
  <c r="AC36" i="8"/>
  <c r="AC154" i="8"/>
  <c r="AC157" i="8"/>
  <c r="AC156" i="8"/>
  <c r="AC155" i="8"/>
  <c r="AC108" i="8"/>
  <c r="AC37" i="8"/>
  <c r="AC105" i="8"/>
  <c r="AC158" i="8"/>
  <c r="AC159" i="8"/>
  <c r="AC161" i="8"/>
  <c r="AC162" i="8"/>
  <c r="AC39" i="8"/>
  <c r="AC40" i="8"/>
  <c r="AC106" i="8"/>
  <c r="AC107" i="8"/>
  <c r="AC168" i="8"/>
  <c r="AC43" i="8"/>
  <c r="AC51" i="8"/>
  <c r="AC110" i="8"/>
  <c r="AC49" i="8"/>
  <c r="AC53" i="8"/>
  <c r="AC57" i="8"/>
  <c r="AC58" i="8"/>
  <c r="AC59" i="8"/>
  <c r="AC60" i="8"/>
  <c r="AC173" i="8"/>
  <c r="AC174" i="8"/>
  <c r="AC176" i="8"/>
  <c r="AC62" i="8"/>
  <c r="AC65" i="8"/>
  <c r="AC143" i="8"/>
  <c r="AC102" i="8"/>
  <c r="AC69" i="8"/>
  <c r="AC71" i="8"/>
  <c r="AC9" i="8"/>
  <c r="AC73" i="8"/>
  <c r="AC79" i="8"/>
  <c r="AC81" i="8"/>
  <c r="AE91" i="8"/>
  <c r="AA91" i="8"/>
  <c r="AE10" i="8"/>
  <c r="AA10" i="8"/>
  <c r="AE133" i="8"/>
  <c r="AA133" i="8"/>
  <c r="AE21" i="8"/>
  <c r="AA21" i="8"/>
  <c r="AE97" i="8"/>
  <c r="AA97" i="8"/>
  <c r="AA142" i="8"/>
  <c r="AE142" i="8"/>
  <c r="AE31" i="8"/>
  <c r="AA31" i="8"/>
  <c r="AA150" i="8"/>
  <c r="AE150" i="8"/>
  <c r="AE157" i="8"/>
  <c r="AA157" i="8"/>
  <c r="AA37" i="8"/>
  <c r="AE37" i="8"/>
  <c r="AA161" i="8"/>
  <c r="AE161" i="8"/>
  <c r="AA39" i="8"/>
  <c r="AE39" i="8"/>
  <c r="AE168" i="8"/>
  <c r="AA168" i="8"/>
  <c r="AE51" i="8"/>
  <c r="AA51" i="8"/>
  <c r="AE57" i="8"/>
  <c r="AA57" i="8"/>
  <c r="AE60" i="8"/>
  <c r="AA60" i="8"/>
  <c r="AE62" i="8"/>
  <c r="AA62" i="8"/>
  <c r="AA69" i="8"/>
  <c r="AE69" i="8"/>
  <c r="AE73" i="8"/>
  <c r="AA73" i="8"/>
  <c r="AE135" i="8"/>
  <c r="AA135" i="8"/>
  <c r="AA120" i="8"/>
  <c r="AE120" i="8"/>
  <c r="AA129" i="8"/>
  <c r="AE129" i="8"/>
  <c r="AA113" i="8"/>
  <c r="AE113" i="8"/>
  <c r="AE121" i="8"/>
  <c r="AA121" i="8"/>
  <c r="AA125" i="8"/>
  <c r="AE125" i="8"/>
  <c r="AE131" i="8"/>
  <c r="AA131" i="8"/>
  <c r="AE14" i="8"/>
  <c r="AA14" i="8"/>
  <c r="AE95" i="8"/>
  <c r="AA95" i="8"/>
  <c r="AA18" i="8"/>
  <c r="AE18" i="8"/>
  <c r="AA28" i="8"/>
  <c r="AE28" i="8"/>
  <c r="AA32" i="8"/>
  <c r="AE32" i="8"/>
  <c r="AE156" i="8"/>
  <c r="AA156" i="8"/>
  <c r="AA105" i="8"/>
  <c r="AE105" i="8"/>
  <c r="AE162" i="8"/>
  <c r="AA162" i="8"/>
  <c r="AE40" i="8"/>
  <c r="AA40" i="8"/>
  <c r="AE43" i="8"/>
  <c r="AA43" i="8"/>
  <c r="AE110" i="8"/>
  <c r="AA110" i="8"/>
  <c r="AA173" i="8"/>
  <c r="AE173" i="8"/>
  <c r="AE65" i="8"/>
  <c r="AA65" i="8"/>
  <c r="AA79" i="8"/>
  <c r="AE79" i="8"/>
  <c r="W86" i="8"/>
  <c r="AD81" i="8" l="1"/>
  <c r="AD71" i="8"/>
  <c r="AD143" i="8"/>
  <c r="AD174" i="8"/>
  <c r="AD49" i="8"/>
  <c r="AD106" i="8"/>
  <c r="AD155" i="8"/>
  <c r="AD36" i="8"/>
  <c r="AD34" i="8"/>
  <c r="AD29" i="8"/>
  <c r="AD22" i="8"/>
  <c r="AD8" i="8"/>
  <c r="AD131" i="8"/>
  <c r="AD79" i="8"/>
  <c r="AD173" i="8"/>
  <c r="AD43" i="8"/>
  <c r="AD156" i="8"/>
  <c r="AD28" i="8"/>
  <c r="AD14" i="8"/>
  <c r="AD73" i="8"/>
  <c r="AD57" i="8"/>
  <c r="AD168" i="8"/>
  <c r="AD161" i="8"/>
  <c r="AD150" i="8"/>
  <c r="AD142" i="8"/>
  <c r="AD133" i="8"/>
  <c r="AD91" i="8"/>
  <c r="AD125" i="8"/>
  <c r="AB113" i="8"/>
  <c r="AD59" i="8"/>
  <c r="AD108" i="8"/>
  <c r="AD25" i="8"/>
  <c r="AD119" i="8"/>
  <c r="AD114" i="8"/>
  <c r="AD123" i="8"/>
  <c r="AD6" i="8"/>
  <c r="AD65" i="8"/>
  <c r="AD40" i="8"/>
  <c r="AD105" i="8"/>
  <c r="AD32" i="8"/>
  <c r="AD18" i="8"/>
  <c r="AD69" i="8"/>
  <c r="AD60" i="8"/>
  <c r="AD51" i="8"/>
  <c r="AD39" i="8"/>
  <c r="AD37" i="8"/>
  <c r="AD31" i="8"/>
  <c r="AD97" i="8"/>
  <c r="AD15" i="8"/>
  <c r="AD129" i="8"/>
  <c r="AD120" i="8"/>
  <c r="AB91" i="8"/>
  <c r="AD102" i="8"/>
  <c r="AD107" i="8"/>
  <c r="AD148" i="8"/>
  <c r="AD96" i="8"/>
  <c r="AD13" i="8"/>
  <c r="AD121" i="8"/>
  <c r="AD158" i="8"/>
  <c r="AD138" i="8"/>
  <c r="AD5" i="8"/>
  <c r="AD9" i="8"/>
  <c r="AD176" i="8"/>
  <c r="AD53" i="8"/>
  <c r="AD159" i="8"/>
  <c r="AD154" i="8"/>
  <c r="AD30" i="8"/>
  <c r="AD20" i="8"/>
  <c r="AD137" i="8"/>
  <c r="AD95" i="8"/>
  <c r="AD58" i="8"/>
  <c r="AD23" i="8"/>
  <c r="AD139" i="8"/>
  <c r="AD136" i="8"/>
  <c r="AD132" i="8"/>
  <c r="AD110" i="8"/>
  <c r="AD162" i="8"/>
  <c r="AD117" i="8"/>
  <c r="AD135" i="8"/>
  <c r="AD62" i="8"/>
  <c r="AD157" i="8"/>
  <c r="AD21" i="8"/>
  <c r="AD10" i="8"/>
  <c r="AD113" i="8"/>
  <c r="AB5" i="8"/>
  <c r="AD12" i="8"/>
  <c r="AD94" i="8"/>
  <c r="AD115" i="8"/>
  <c r="J184" i="9" l="1"/>
  <c r="M184" i="8"/>
  <c r="E184" i="9"/>
  <c r="J112" i="9"/>
  <c r="Q5" i="13"/>
  <c r="Q57" i="13" s="1"/>
  <c r="AE101" i="8"/>
  <c r="AA101" i="8"/>
  <c r="AE47" i="8"/>
  <c r="AA47" i="8"/>
  <c r="AE11" i="8"/>
  <c r="AA11" i="8"/>
  <c r="AE41" i="8"/>
  <c r="AA41" i="8"/>
  <c r="AE93" i="8"/>
  <c r="AA93" i="8"/>
  <c r="AE26" i="8"/>
  <c r="AA26" i="8"/>
  <c r="AA7" i="8"/>
  <c r="AE7" i="8"/>
  <c r="AE104" i="8"/>
  <c r="AA104" i="8"/>
  <c r="AE163" i="8"/>
  <c r="AA163" i="8"/>
  <c r="AE27" i="8"/>
  <c r="AA27" i="8"/>
  <c r="AE153" i="8"/>
  <c r="AA153" i="8"/>
  <c r="AA64" i="8"/>
  <c r="AE64" i="8"/>
  <c r="AE16" i="8"/>
  <c r="AA16" i="8"/>
  <c r="AE144" i="8"/>
  <c r="AA144" i="8"/>
  <c r="AA24" i="8"/>
  <c r="AE24" i="8"/>
  <c r="AE145" i="8"/>
  <c r="AA145" i="8"/>
  <c r="AE92" i="8"/>
  <c r="AA92" i="8"/>
  <c r="M112" i="8"/>
  <c r="AE167" i="8"/>
  <c r="AA167" i="8"/>
  <c r="AA127" i="8"/>
  <c r="AE127" i="8"/>
  <c r="AE169" i="8"/>
  <c r="AA169" i="8"/>
  <c r="AA172" i="8"/>
  <c r="AE172" i="8"/>
  <c r="AE74" i="8"/>
  <c r="AA74" i="8"/>
  <c r="AA66" i="8"/>
  <c r="AE66" i="8"/>
  <c r="AA128" i="8"/>
  <c r="AE128" i="8"/>
  <c r="AA166" i="8"/>
  <c r="AE166" i="8"/>
  <c r="AA177" i="8"/>
  <c r="AE177" i="8"/>
  <c r="AE100" i="8"/>
  <c r="AA100" i="8"/>
  <c r="AA147" i="8"/>
  <c r="AE147" i="8"/>
  <c r="AA122" i="8"/>
  <c r="AE122" i="8"/>
  <c r="AA118" i="8"/>
  <c r="AE118" i="8"/>
  <c r="AA116" i="8"/>
  <c r="AE116" i="8"/>
  <c r="AA38" i="8"/>
  <c r="AE38" i="8"/>
  <c r="AA124" i="8"/>
  <c r="AE124" i="8"/>
  <c r="AA50" i="8"/>
  <c r="AE50" i="8"/>
  <c r="AE44" i="8"/>
  <c r="AA44" i="8"/>
  <c r="AE165" i="8"/>
  <c r="AA165" i="8"/>
  <c r="AE55" i="8"/>
  <c r="AA55" i="8"/>
  <c r="AE67" i="8"/>
  <c r="AA67" i="8"/>
  <c r="AE77" i="8"/>
  <c r="AA77" i="8"/>
  <c r="AA152" i="8"/>
  <c r="AE152" i="8"/>
  <c r="AA164" i="8"/>
  <c r="AE164" i="8"/>
  <c r="AA78" i="8"/>
  <c r="AE78" i="8"/>
  <c r="AA141" i="8"/>
  <c r="AE141" i="8"/>
  <c r="AA33" i="8"/>
  <c r="AE33" i="8"/>
  <c r="AE48" i="8"/>
  <c r="AA48" i="8"/>
  <c r="AA140" i="8"/>
  <c r="AE140" i="8"/>
  <c r="AE134" i="8"/>
  <c r="AA134" i="8"/>
  <c r="AA146" i="8"/>
  <c r="AE146" i="8"/>
  <c r="AA52" i="8"/>
  <c r="AE52" i="8"/>
  <c r="AE126" i="8"/>
  <c r="AA126" i="8"/>
  <c r="AA99" i="8"/>
  <c r="AE99" i="8"/>
  <c r="AA175" i="8"/>
  <c r="AE175" i="8"/>
  <c r="T5" i="13"/>
  <c r="T57" i="13" s="1"/>
  <c r="I112" i="9"/>
  <c r="E112" i="9"/>
  <c r="G91" i="9"/>
  <c r="H91" i="9"/>
  <c r="W151" i="8"/>
  <c r="AB151" i="8" s="1"/>
  <c r="W19" i="8"/>
  <c r="W75" i="8"/>
  <c r="AB75" i="8" s="1"/>
  <c r="W82" i="8"/>
  <c r="W80" i="8"/>
  <c r="AB80" i="8" s="1"/>
  <c r="W149" i="8"/>
  <c r="S184" i="8"/>
  <c r="W178" i="8"/>
  <c r="AB178" i="8" s="1"/>
  <c r="W76" i="8"/>
  <c r="AB76" i="8" s="1"/>
  <c r="W72" i="8"/>
  <c r="AB72" i="8" s="1"/>
  <c r="W70" i="8"/>
  <c r="AB70" i="8" s="1"/>
  <c r="W63" i="8"/>
  <c r="AB63" i="8" s="1"/>
  <c r="W61" i="8"/>
  <c r="AB61" i="8" s="1"/>
  <c r="W171" i="8"/>
  <c r="AB171" i="8" s="1"/>
  <c r="W56" i="8"/>
  <c r="AB56" i="8" s="1"/>
  <c r="W170" i="8"/>
  <c r="AB170" i="8" s="1"/>
  <c r="W46" i="8"/>
  <c r="AB46" i="8" s="1"/>
  <c r="W45" i="8"/>
  <c r="AB45" i="8" s="1"/>
  <c r="W109" i="8"/>
  <c r="AB109" i="8" s="1"/>
  <c r="W42" i="8"/>
  <c r="AB42" i="8" s="1"/>
  <c r="W160" i="8"/>
  <c r="AB160" i="8" s="1"/>
  <c r="W103" i="8"/>
  <c r="AB103" i="8" s="1"/>
  <c r="W83" i="8"/>
  <c r="W84" i="8"/>
  <c r="W180" i="8"/>
  <c r="W181" i="8"/>
  <c r="W182" i="8"/>
  <c r="W152" i="8"/>
  <c r="AB152" i="8" s="1"/>
  <c r="W101" i="8"/>
  <c r="S112" i="8"/>
  <c r="W153" i="8"/>
  <c r="AB153" i="8" s="1"/>
  <c r="W166" i="8"/>
  <c r="AB166" i="8" s="1"/>
  <c r="W164" i="8"/>
  <c r="AB164" i="8" s="1"/>
  <c r="W47" i="8"/>
  <c r="AB47" i="8" s="1"/>
  <c r="W64" i="8"/>
  <c r="AB64" i="8" s="1"/>
  <c r="W177" i="8"/>
  <c r="AB177" i="8" s="1"/>
  <c r="W78" i="8"/>
  <c r="AB78" i="8" s="1"/>
  <c r="W183" i="8"/>
  <c r="U184" i="8"/>
  <c r="U112" i="8"/>
  <c r="AC151" i="8"/>
  <c r="AC19" i="8"/>
  <c r="AC75" i="8"/>
  <c r="AC80" i="8"/>
  <c r="AC149" i="8"/>
  <c r="AC178" i="8"/>
  <c r="AC76" i="8"/>
  <c r="AC72" i="8"/>
  <c r="AC70" i="8"/>
  <c r="AC63" i="8"/>
  <c r="AC61" i="8"/>
  <c r="AC171" i="8"/>
  <c r="AC56" i="8"/>
  <c r="AC170" i="8"/>
  <c r="AC46" i="8"/>
  <c r="AC45" i="8"/>
  <c r="AC109" i="8"/>
  <c r="AC42" i="8"/>
  <c r="AC160" i="8"/>
  <c r="AC103" i="8"/>
  <c r="AC152" i="8"/>
  <c r="AC101" i="8"/>
  <c r="AC153" i="8"/>
  <c r="AC166" i="8"/>
  <c r="AC164" i="8"/>
  <c r="AC47" i="8"/>
  <c r="AC64" i="8"/>
  <c r="AC177" i="8"/>
  <c r="AC78" i="8"/>
  <c r="W90" i="8" l="1"/>
  <c r="U185" i="8"/>
  <c r="E185" i="9"/>
  <c r="I184" i="9"/>
  <c r="F184" i="9"/>
  <c r="L112" i="9"/>
  <c r="AD104" i="8"/>
  <c r="AD11" i="8"/>
  <c r="AD134" i="8"/>
  <c r="AD141" i="8"/>
  <c r="E183" i="4"/>
  <c r="L113" i="4" s="1"/>
  <c r="AD66" i="8"/>
  <c r="AD92" i="8"/>
  <c r="J112" i="8"/>
  <c r="X104" i="8" s="1"/>
  <c r="AD64" i="8"/>
  <c r="AD47" i="8"/>
  <c r="AD101" i="8"/>
  <c r="AD99" i="8"/>
  <c r="AD164" i="8"/>
  <c r="AD77" i="8"/>
  <c r="AD50" i="8"/>
  <c r="AD38" i="8"/>
  <c r="AD128" i="8"/>
  <c r="AD169" i="8"/>
  <c r="AD16" i="8"/>
  <c r="AD52" i="8"/>
  <c r="M34" i="4"/>
  <c r="AD116" i="8"/>
  <c r="AD147" i="8"/>
  <c r="AD167" i="8"/>
  <c r="AD27" i="8"/>
  <c r="AD7" i="8"/>
  <c r="X11" i="8"/>
  <c r="AD26" i="8"/>
  <c r="AD93" i="8"/>
  <c r="AD41" i="8"/>
  <c r="AD126" i="8"/>
  <c r="AD146" i="8"/>
  <c r="AE184" i="8"/>
  <c r="M185" i="8"/>
  <c r="AA184" i="8"/>
  <c r="AD124" i="8"/>
  <c r="AD118" i="8"/>
  <c r="AD100" i="8"/>
  <c r="AD172" i="8"/>
  <c r="AD127" i="8"/>
  <c r="AD145" i="8"/>
  <c r="AD24" i="8"/>
  <c r="AD144" i="8"/>
  <c r="AD153" i="8"/>
  <c r="AD175" i="8"/>
  <c r="AD44" i="8"/>
  <c r="AA112" i="8"/>
  <c r="AE112" i="8"/>
  <c r="AD177" i="8"/>
  <c r="AD74" i="8"/>
  <c r="AD163" i="8"/>
  <c r="E111" i="4"/>
  <c r="AD140" i="8"/>
  <c r="AD48" i="8"/>
  <c r="AD33" i="8"/>
  <c r="AD78" i="8"/>
  <c r="AD152" i="8"/>
  <c r="AD67" i="8"/>
  <c r="AD55" i="8"/>
  <c r="AD165" i="8"/>
  <c r="AD122" i="8"/>
  <c r="AD166" i="8"/>
  <c r="K112" i="9"/>
  <c r="J185" i="9"/>
  <c r="H112" i="9"/>
  <c r="F112" i="9"/>
  <c r="S185" i="8"/>
  <c r="AB149" i="8"/>
  <c r="W184" i="8"/>
  <c r="AB101" i="8"/>
  <c r="W112" i="8"/>
  <c r="AB112" i="8" s="1"/>
  <c r="AB19" i="8"/>
  <c r="AH134" i="8" l="1"/>
  <c r="X183" i="8"/>
  <c r="M171" i="4"/>
  <c r="N119" i="4"/>
  <c r="L154" i="4"/>
  <c r="M180" i="4"/>
  <c r="L177" i="4"/>
  <c r="K161" i="4"/>
  <c r="O171" i="4"/>
  <c r="K182" i="4"/>
  <c r="K180" i="4"/>
  <c r="M159" i="4"/>
  <c r="L165" i="4"/>
  <c r="L164" i="4"/>
  <c r="L137" i="4"/>
  <c r="N179" i="4"/>
  <c r="M169" i="4"/>
  <c r="L132" i="4"/>
  <c r="O169" i="4"/>
  <c r="K144" i="4"/>
  <c r="N137" i="4"/>
  <c r="N154" i="4"/>
  <c r="AG140" i="8"/>
  <c r="AF152" i="8"/>
  <c r="AF172" i="8"/>
  <c r="AG163" i="8"/>
  <c r="AF153" i="8"/>
  <c r="AF163" i="8"/>
  <c r="AF177" i="8"/>
  <c r="AF166" i="8"/>
  <c r="AH140" i="8"/>
  <c r="AG122" i="8"/>
  <c r="AG165" i="8"/>
  <c r="L174" i="4"/>
  <c r="AG172" i="8"/>
  <c r="N161" i="4"/>
  <c r="K159" i="4"/>
  <c r="N177" i="4"/>
  <c r="K169" i="4"/>
  <c r="X122" i="8"/>
  <c r="AF165" i="8"/>
  <c r="K174" i="4"/>
  <c r="K154" i="4"/>
  <c r="K165" i="4"/>
  <c r="M161" i="4"/>
  <c r="O144" i="4"/>
  <c r="K137" i="4"/>
  <c r="O130" i="4"/>
  <c r="K179" i="4"/>
  <c r="O182" i="4"/>
  <c r="AH175" i="8"/>
  <c r="AH145" i="8"/>
  <c r="N132" i="4"/>
  <c r="O164" i="4"/>
  <c r="M179" i="4"/>
  <c r="N171" i="4"/>
  <c r="AH166" i="8"/>
  <c r="X177" i="8"/>
  <c r="AG177" i="8"/>
  <c r="AG175" i="8"/>
  <c r="K132" i="4"/>
  <c r="X124" i="8"/>
  <c r="G112" i="9"/>
  <c r="O119" i="4"/>
  <c r="AF146" i="8"/>
  <c r="AG24" i="8"/>
  <c r="X67" i="8"/>
  <c r="AG78" i="8"/>
  <c r="AH67" i="8"/>
  <c r="AG145" i="8"/>
  <c r="X126" i="8"/>
  <c r="AG55" i="8"/>
  <c r="X44" i="8"/>
  <c r="X118" i="8"/>
  <c r="AF126" i="8"/>
  <c r="AF48" i="8"/>
  <c r="AF74" i="8"/>
  <c r="AF144" i="8"/>
  <c r="X127" i="8"/>
  <c r="AF118" i="8"/>
  <c r="AF55" i="8"/>
  <c r="X144" i="8"/>
  <c r="O133" i="4"/>
  <c r="L130" i="4"/>
  <c r="AH48" i="8"/>
  <c r="X24" i="8"/>
  <c r="AH74" i="8"/>
  <c r="AG44" i="8"/>
  <c r="AG33" i="8"/>
  <c r="AF33" i="8"/>
  <c r="G184" i="9"/>
  <c r="L179" i="4"/>
  <c r="O177" i="4"/>
  <c r="L171" i="4"/>
  <c r="AH122" i="8"/>
  <c r="AG152" i="8"/>
  <c r="AF140" i="8"/>
  <c r="M154" i="4"/>
  <c r="O165" i="4"/>
  <c r="AG144" i="8"/>
  <c r="AF145" i="8"/>
  <c r="M132" i="4"/>
  <c r="O161" i="4"/>
  <c r="AG118" i="8"/>
  <c r="AH126" i="8"/>
  <c r="M137" i="4"/>
  <c r="N159" i="4"/>
  <c r="AF116" i="8"/>
  <c r="M119" i="4"/>
  <c r="K130" i="4"/>
  <c r="N164" i="4"/>
  <c r="O179" i="4"/>
  <c r="K177" i="4"/>
  <c r="AG166" i="8"/>
  <c r="M182" i="4"/>
  <c r="X165" i="8"/>
  <c r="N174" i="4"/>
  <c r="X140" i="8"/>
  <c r="AH163" i="8"/>
  <c r="O180" i="4"/>
  <c r="M165" i="4"/>
  <c r="AH177" i="8"/>
  <c r="AG153" i="8"/>
  <c r="AH144" i="8"/>
  <c r="X145" i="8"/>
  <c r="AH172" i="8"/>
  <c r="O132" i="4"/>
  <c r="L161" i="4"/>
  <c r="M144" i="4"/>
  <c r="AG126" i="8"/>
  <c r="L159" i="4"/>
  <c r="N133" i="4"/>
  <c r="M130" i="4"/>
  <c r="N169" i="4"/>
  <c r="N182" i="4"/>
  <c r="AH165" i="8"/>
  <c r="M174" i="4"/>
  <c r="X163" i="8"/>
  <c r="L180" i="4"/>
  <c r="N165" i="4"/>
  <c r="X175" i="8"/>
  <c r="AH153" i="8"/>
  <c r="AF127" i="8"/>
  <c r="X172" i="8"/>
  <c r="AF124" i="8"/>
  <c r="N144" i="4"/>
  <c r="AG146" i="8"/>
  <c r="O159" i="4"/>
  <c r="L133" i="4"/>
  <c r="N130" i="4"/>
  <c r="M155" i="4"/>
  <c r="AH127" i="8"/>
  <c r="AG124" i="8"/>
  <c r="AH146" i="8"/>
  <c r="AG167" i="8"/>
  <c r="L119" i="4"/>
  <c r="K133" i="4"/>
  <c r="O155" i="4"/>
  <c r="M177" i="4"/>
  <c r="K171" i="4"/>
  <c r="L169" i="4"/>
  <c r="AF122" i="8"/>
  <c r="L182" i="4"/>
  <c r="AH152" i="8"/>
  <c r="O174" i="4"/>
  <c r="O154" i="4"/>
  <c r="N180" i="4"/>
  <c r="AF175" i="8"/>
  <c r="AG127" i="8"/>
  <c r="AH118" i="8"/>
  <c r="AH124" i="8"/>
  <c r="L144" i="4"/>
  <c r="X146" i="8"/>
  <c r="O137" i="4"/>
  <c r="AF167" i="8"/>
  <c r="AG183" i="8"/>
  <c r="K119" i="4"/>
  <c r="M133" i="4"/>
  <c r="M164" i="4"/>
  <c r="K155" i="4"/>
  <c r="K184" i="9"/>
  <c r="K185" i="9" s="1"/>
  <c r="N10" i="4"/>
  <c r="K51" i="4"/>
  <c r="L83" i="4"/>
  <c r="AF183" i="8"/>
  <c r="L184" i="9"/>
  <c r="L185" i="9" s="1"/>
  <c r="H184" i="9"/>
  <c r="K175" i="4"/>
  <c r="K181" i="4"/>
  <c r="L155" i="4"/>
  <c r="L153" i="4"/>
  <c r="M175" i="4"/>
  <c r="L181" i="4"/>
  <c r="M14" i="4"/>
  <c r="X55" i="8"/>
  <c r="AF67" i="8"/>
  <c r="AH78" i="8"/>
  <c r="AH33" i="8"/>
  <c r="AG48" i="8"/>
  <c r="AG74" i="8"/>
  <c r="AH44" i="8"/>
  <c r="O80" i="4"/>
  <c r="L68" i="4"/>
  <c r="AH24" i="8"/>
  <c r="AG93" i="8"/>
  <c r="N11" i="4"/>
  <c r="O6" i="4"/>
  <c r="O83" i="4"/>
  <c r="AH55" i="8"/>
  <c r="AG67" i="8"/>
  <c r="O26" i="4"/>
  <c r="AF78" i="8"/>
  <c r="X33" i="8"/>
  <c r="X48" i="8"/>
  <c r="X74" i="8"/>
  <c r="AF44" i="8"/>
  <c r="AF24" i="8"/>
  <c r="AF100" i="8"/>
  <c r="O50" i="4"/>
  <c r="X147" i="8"/>
  <c r="K164" i="4"/>
  <c r="N155" i="4"/>
  <c r="O153" i="4"/>
  <c r="L175" i="4"/>
  <c r="AG101" i="8"/>
  <c r="AH41" i="8"/>
  <c r="AF99" i="8"/>
  <c r="O181" i="4"/>
  <c r="AG41" i="8"/>
  <c r="AH26" i="8"/>
  <c r="X7" i="8"/>
  <c r="AG38" i="8"/>
  <c r="AH50" i="8"/>
  <c r="AH47" i="8"/>
  <c r="N113" i="4"/>
  <c r="AG11" i="8"/>
  <c r="AG26" i="8"/>
  <c r="AG7" i="8"/>
  <c r="AH167" i="8"/>
  <c r="AH147" i="8"/>
  <c r="AG116" i="8"/>
  <c r="AH169" i="8"/>
  <c r="K148" i="4"/>
  <c r="M113" i="4"/>
  <c r="AG141" i="8"/>
  <c r="M147" i="4"/>
  <c r="O128" i="4"/>
  <c r="AF41" i="8"/>
  <c r="X26" i="8"/>
  <c r="AF7" i="8"/>
  <c r="AH27" i="8"/>
  <c r="X64" i="8"/>
  <c r="AF147" i="8"/>
  <c r="AH116" i="8"/>
  <c r="AH52" i="8"/>
  <c r="X16" i="8"/>
  <c r="AF169" i="8"/>
  <c r="AG128" i="8"/>
  <c r="AF64" i="8"/>
  <c r="X66" i="8"/>
  <c r="O148" i="4"/>
  <c r="AG27" i="8"/>
  <c r="AG77" i="8"/>
  <c r="X134" i="8"/>
  <c r="L108" i="4"/>
  <c r="K90" i="4"/>
  <c r="K100" i="4"/>
  <c r="N104" i="4"/>
  <c r="L104" i="4"/>
  <c r="K102" i="4"/>
  <c r="L100" i="4"/>
  <c r="N94" i="4"/>
  <c r="M104" i="4"/>
  <c r="O94" i="4"/>
  <c r="M96" i="4"/>
  <c r="M94" i="4"/>
  <c r="O90" i="4"/>
  <c r="N100" i="4"/>
  <c r="K94" i="4"/>
  <c r="K104" i="4"/>
  <c r="M103" i="4"/>
  <c r="O100" i="4"/>
  <c r="M102" i="4"/>
  <c r="O102" i="4"/>
  <c r="K103" i="4"/>
  <c r="K96" i="4"/>
  <c r="N90" i="4"/>
  <c r="O96" i="4"/>
  <c r="M100" i="4"/>
  <c r="L96" i="4"/>
  <c r="L103" i="4"/>
  <c r="O104" i="4"/>
  <c r="M90" i="4"/>
  <c r="L94" i="4"/>
  <c r="N96" i="4"/>
  <c r="L102" i="4"/>
  <c r="L90" i="4"/>
  <c r="N102" i="4"/>
  <c r="N103" i="4"/>
  <c r="N92" i="4"/>
  <c r="N93" i="4"/>
  <c r="M92" i="4"/>
  <c r="O103" i="4"/>
  <c r="N101" i="4"/>
  <c r="L93" i="4"/>
  <c r="N108" i="4"/>
  <c r="L92" i="4"/>
  <c r="M101" i="4"/>
  <c r="M108" i="4"/>
  <c r="O108" i="4"/>
  <c r="O92" i="4"/>
  <c r="O93" i="4"/>
  <c r="K107" i="4"/>
  <c r="M110" i="4"/>
  <c r="N105" i="4"/>
  <c r="O105" i="4"/>
  <c r="K93" i="4"/>
  <c r="M93" i="4"/>
  <c r="K101" i="4"/>
  <c r="N107" i="4"/>
  <c r="L107" i="4"/>
  <c r="O107" i="4"/>
  <c r="O110" i="4"/>
  <c r="L101" i="4"/>
  <c r="L110" i="4"/>
  <c r="L105" i="4"/>
  <c r="M105" i="4"/>
  <c r="O101" i="4"/>
  <c r="K92" i="4"/>
  <c r="M107" i="4"/>
  <c r="N110" i="4"/>
  <c r="K110" i="4"/>
  <c r="K105" i="4"/>
  <c r="K108" i="4"/>
  <c r="M106" i="4"/>
  <c r="K32" i="4"/>
  <c r="L12" i="4"/>
  <c r="K88" i="4"/>
  <c r="AG111" i="8"/>
  <c r="M54" i="4"/>
  <c r="L34" i="4"/>
  <c r="N34" i="4"/>
  <c r="K83" i="4"/>
  <c r="K14" i="4"/>
  <c r="N26" i="4"/>
  <c r="K91" i="4"/>
  <c r="N98" i="4"/>
  <c r="M98" i="4"/>
  <c r="M95" i="4"/>
  <c r="M10" i="4"/>
  <c r="M80" i="4"/>
  <c r="K68" i="4"/>
  <c r="M51" i="4"/>
  <c r="X100" i="8"/>
  <c r="K50" i="4"/>
  <c r="O4" i="12"/>
  <c r="O89" i="12" s="1"/>
  <c r="R4" i="12"/>
  <c r="R89" i="12" s="1"/>
  <c r="O55" i="4"/>
  <c r="N55" i="4"/>
  <c r="X93" i="8"/>
  <c r="N106" i="4"/>
  <c r="N109" i="4"/>
  <c r="O32" i="4"/>
  <c r="L32" i="4"/>
  <c r="N5" i="4"/>
  <c r="N12" i="4"/>
  <c r="X52" i="8"/>
  <c r="AF16" i="8"/>
  <c r="O97" i="4"/>
  <c r="N88" i="4"/>
  <c r="X128" i="8"/>
  <c r="AF38" i="8"/>
  <c r="X50" i="8"/>
  <c r="X77" i="8"/>
  <c r="AF164" i="8"/>
  <c r="N65" i="4"/>
  <c r="O72" i="4"/>
  <c r="AH99" i="8"/>
  <c r="AF101" i="8"/>
  <c r="AG47" i="8"/>
  <c r="K45" i="4"/>
  <c r="X111" i="8"/>
  <c r="AH64" i="8"/>
  <c r="AF92" i="8"/>
  <c r="AG66" i="8"/>
  <c r="K99" i="4"/>
  <c r="K160" i="4"/>
  <c r="O145" i="4"/>
  <c r="L145" i="4"/>
  <c r="N162" i="4"/>
  <c r="M168" i="4"/>
  <c r="M176" i="4"/>
  <c r="K168" i="4"/>
  <c r="K145" i="4"/>
  <c r="L135" i="4"/>
  <c r="N150" i="4"/>
  <c r="L150" i="4"/>
  <c r="N145" i="4"/>
  <c r="K150" i="4"/>
  <c r="K176" i="4"/>
  <c r="M151" i="4"/>
  <c r="L123" i="4"/>
  <c r="K123" i="4"/>
  <c r="O176" i="4"/>
  <c r="N176" i="4"/>
  <c r="M145" i="4"/>
  <c r="M135" i="4"/>
  <c r="O150" i="4"/>
  <c r="O136" i="4"/>
  <c r="L157" i="4"/>
  <c r="K157" i="4"/>
  <c r="L176" i="4"/>
  <c r="N151" i="4"/>
  <c r="M150" i="4"/>
  <c r="N157" i="4"/>
  <c r="K162" i="4"/>
  <c r="O135" i="4"/>
  <c r="O162" i="4"/>
  <c r="N131" i="4"/>
  <c r="N168" i="4"/>
  <c r="L168" i="4"/>
  <c r="O149" i="4"/>
  <c r="L126" i="4"/>
  <c r="M156" i="4"/>
  <c r="O138" i="4"/>
  <c r="O117" i="4"/>
  <c r="N124" i="4"/>
  <c r="M143" i="4"/>
  <c r="N149" i="4"/>
  <c r="N126" i="4"/>
  <c r="N156" i="4"/>
  <c r="L146" i="4"/>
  <c r="N117" i="4"/>
  <c r="M124" i="4"/>
  <c r="L143" i="4"/>
  <c r="O115" i="4"/>
  <c r="N115" i="4"/>
  <c r="M172" i="4"/>
  <c r="K178" i="4"/>
  <c r="L118" i="4"/>
  <c r="M129" i="4"/>
  <c r="K116" i="4"/>
  <c r="L140" i="4"/>
  <c r="O158" i="4"/>
  <c r="M142" i="4"/>
  <c r="L163" i="4"/>
  <c r="K139" i="4"/>
  <c r="O167" i="4"/>
  <c r="M173" i="4"/>
  <c r="O116" i="4"/>
  <c r="K140" i="4"/>
  <c r="O146" i="4"/>
  <c r="K117" i="4"/>
  <c r="L124" i="4"/>
  <c r="O139" i="4"/>
  <c r="N167" i="4"/>
  <c r="M162" i="4"/>
  <c r="K135" i="4"/>
  <c r="O168" i="4"/>
  <c r="N135" i="4"/>
  <c r="L136" i="4"/>
  <c r="M123" i="4"/>
  <c r="K136" i="4"/>
  <c r="M136" i="4"/>
  <c r="K173" i="4"/>
  <c r="M116" i="4"/>
  <c r="O140" i="4"/>
  <c r="M146" i="4"/>
  <c r="M117" i="4"/>
  <c r="N163" i="4"/>
  <c r="N139" i="4"/>
  <c r="M167" i="4"/>
  <c r="O173" i="4"/>
  <c r="L116" i="4"/>
  <c r="N140" i="4"/>
  <c r="N146" i="4"/>
  <c r="N142" i="4"/>
  <c r="M163" i="4"/>
  <c r="M139" i="4"/>
  <c r="K167" i="4"/>
  <c r="M114" i="4"/>
  <c r="L115" i="4"/>
  <c r="K120" i="4"/>
  <c r="N122" i="4"/>
  <c r="L129" i="4"/>
  <c r="N129" i="4"/>
  <c r="L120" i="4"/>
  <c r="K122" i="4"/>
  <c r="O172" i="4"/>
  <c r="N178" i="4"/>
  <c r="M122" i="4"/>
  <c r="L172" i="4"/>
  <c r="O178" i="4"/>
  <c r="L127" i="4"/>
  <c r="N134" i="4"/>
  <c r="K166" i="4"/>
  <c r="M158" i="4"/>
  <c r="M125" i="4"/>
  <c r="O121" i="4"/>
  <c r="O170" i="4"/>
  <c r="O160" i="4"/>
  <c r="L173" i="4"/>
  <c r="N116" i="4"/>
  <c r="L166" i="4"/>
  <c r="N158" i="4"/>
  <c r="L142" i="4"/>
  <c r="K163" i="4"/>
  <c r="L139" i="4"/>
  <c r="N160" i="4"/>
  <c r="O141" i="4"/>
  <c r="O123" i="4"/>
  <c r="L149" i="4"/>
  <c r="N123" i="4"/>
  <c r="N173" i="4"/>
  <c r="O151" i="4"/>
  <c r="M149" i="4"/>
  <c r="N136" i="4"/>
  <c r="K131" i="4"/>
  <c r="K134" i="4"/>
  <c r="N166" i="4"/>
  <c r="L158" i="4"/>
  <c r="O142" i="4"/>
  <c r="O163" i="4"/>
  <c r="L170" i="4"/>
  <c r="M160" i="4"/>
  <c r="O131" i="4"/>
  <c r="O134" i="4"/>
  <c r="M166" i="4"/>
  <c r="K158" i="4"/>
  <c r="K142" i="4"/>
  <c r="K121" i="4"/>
  <c r="K170" i="4"/>
  <c r="O114" i="4"/>
  <c r="K115" i="4"/>
  <c r="L114" i="4"/>
  <c r="N120" i="4"/>
  <c r="O122" i="4"/>
  <c r="K172" i="4"/>
  <c r="L178" i="4"/>
  <c r="M118" i="4"/>
  <c r="N127" i="4"/>
  <c r="M120" i="4"/>
  <c r="O127" i="4"/>
  <c r="L156" i="4"/>
  <c r="N138" i="4"/>
  <c r="K152" i="4"/>
  <c r="O125" i="4"/>
  <c r="K143" i="4"/>
  <c r="L141" i="4"/>
  <c r="M131" i="4"/>
  <c r="L134" i="4"/>
  <c r="O166" i="4"/>
  <c r="M152" i="4"/>
  <c r="L125" i="4"/>
  <c r="N121" i="4"/>
  <c r="N170" i="4"/>
  <c r="L160" i="4"/>
  <c r="M157" i="4"/>
  <c r="K151" i="4"/>
  <c r="O157" i="4"/>
  <c r="L151" i="4"/>
  <c r="M141" i="4"/>
  <c r="L162" i="4"/>
  <c r="O126" i="4"/>
  <c r="K141" i="4"/>
  <c r="L131" i="4"/>
  <c r="M134" i="4"/>
  <c r="M138" i="4"/>
  <c r="L152" i="4"/>
  <c r="N125" i="4"/>
  <c r="M121" i="4"/>
  <c r="M170" i="4"/>
  <c r="N141" i="4"/>
  <c r="K126" i="4"/>
  <c r="O156" i="4"/>
  <c r="L138" i="4"/>
  <c r="N152" i="4"/>
  <c r="K125" i="4"/>
  <c r="L121" i="4"/>
  <c r="O143" i="4"/>
  <c r="K114" i="4"/>
  <c r="N114" i="4"/>
  <c r="M115" i="4"/>
  <c r="K118" i="4"/>
  <c r="M178" i="4"/>
  <c r="K127" i="4"/>
  <c r="O120" i="4"/>
  <c r="L122" i="4"/>
  <c r="N172" i="4"/>
  <c r="M127" i="4"/>
  <c r="N118" i="4"/>
  <c r="O129" i="4"/>
  <c r="O118" i="4"/>
  <c r="K129" i="4"/>
  <c r="M140" i="4"/>
  <c r="K146" i="4"/>
  <c r="L117" i="4"/>
  <c r="K124" i="4"/>
  <c r="L167" i="4"/>
  <c r="K149" i="4"/>
  <c r="M126" i="4"/>
  <c r="K156" i="4"/>
  <c r="K138" i="4"/>
  <c r="O152" i="4"/>
  <c r="O124" i="4"/>
  <c r="N143" i="4"/>
  <c r="L112" i="4"/>
  <c r="O112" i="4"/>
  <c r="M112" i="4"/>
  <c r="N112" i="4"/>
  <c r="K112" i="4"/>
  <c r="X141" i="8"/>
  <c r="AF134" i="8"/>
  <c r="L147" i="4"/>
  <c r="K42" i="4"/>
  <c r="K54" i="4"/>
  <c r="N128" i="4"/>
  <c r="O34" i="4"/>
  <c r="O91" i="4"/>
  <c r="K98" i="4"/>
  <c r="L55" i="4"/>
  <c r="L106" i="4"/>
  <c r="O109" i="4"/>
  <c r="L5" i="4"/>
  <c r="N97" i="4"/>
  <c r="L88" i="4"/>
  <c r="X110" i="8"/>
  <c r="AG110" i="8"/>
  <c r="AG94" i="8"/>
  <c r="AG97" i="8"/>
  <c r="X106" i="8"/>
  <c r="AF102" i="8"/>
  <c r="AH96" i="8"/>
  <c r="AH105" i="8"/>
  <c r="AH107" i="8"/>
  <c r="AF110" i="8"/>
  <c r="AF97" i="8"/>
  <c r="AF94" i="8"/>
  <c r="AG96" i="8"/>
  <c r="AG108" i="8"/>
  <c r="AF95" i="8"/>
  <c r="AF91" i="8"/>
  <c r="AG95" i="8"/>
  <c r="AG105" i="8"/>
  <c r="AF107" i="8"/>
  <c r="AH94" i="8"/>
  <c r="AG107" i="8"/>
  <c r="AF96" i="8"/>
  <c r="AF108" i="8"/>
  <c r="AH95" i="8"/>
  <c r="AH97" i="8"/>
  <c r="AG102" i="8"/>
  <c r="AH102" i="8"/>
  <c r="AH108" i="8"/>
  <c r="AH110" i="8"/>
  <c r="AF105" i="8"/>
  <c r="AF106" i="8"/>
  <c r="AG106" i="8"/>
  <c r="AG91" i="8"/>
  <c r="AH91" i="8"/>
  <c r="AG109" i="8"/>
  <c r="AF103" i="8"/>
  <c r="X95" i="8"/>
  <c r="X102" i="8"/>
  <c r="AG103" i="8"/>
  <c r="AH98" i="8"/>
  <c r="AH109" i="8"/>
  <c r="AF98" i="8"/>
  <c r="X108" i="8"/>
  <c r="X96" i="8"/>
  <c r="AH103" i="8"/>
  <c r="AF109" i="8"/>
  <c r="X98" i="8"/>
  <c r="AG98" i="8"/>
  <c r="X94" i="8"/>
  <c r="X107" i="8"/>
  <c r="AH106" i="8"/>
  <c r="AD112" i="8"/>
  <c r="X91" i="8"/>
  <c r="X97" i="8"/>
  <c r="X105" i="8"/>
  <c r="X109" i="8"/>
  <c r="X103" i="8"/>
  <c r="X101" i="8"/>
  <c r="M99" i="4"/>
  <c r="N42" i="4"/>
  <c r="AF104" i="8"/>
  <c r="R91" i="12"/>
  <c r="M11" i="4"/>
  <c r="M6" i="4"/>
  <c r="O91" i="12"/>
  <c r="L11" i="4"/>
  <c r="K6" i="4"/>
  <c r="M83" i="4"/>
  <c r="N14" i="4"/>
  <c r="O14" i="4"/>
  <c r="M26" i="4"/>
  <c r="K26" i="4"/>
  <c r="N91" i="4"/>
  <c r="L98" i="4"/>
  <c r="N95" i="4"/>
  <c r="L10" i="4"/>
  <c r="O10" i="4"/>
  <c r="K80" i="4"/>
  <c r="N68" i="4"/>
  <c r="N51" i="4"/>
  <c r="AH100" i="8"/>
  <c r="L50" i="4"/>
  <c r="M55" i="4"/>
  <c r="AF93" i="8"/>
  <c r="X23" i="8"/>
  <c r="AF62" i="8"/>
  <c r="AG62" i="8"/>
  <c r="AH58" i="8"/>
  <c r="AG23" i="8"/>
  <c r="AF10" i="8"/>
  <c r="AH10" i="8"/>
  <c r="X65" i="8"/>
  <c r="AF12" i="8"/>
  <c r="AF21" i="8"/>
  <c r="X71" i="8"/>
  <c r="X22" i="8"/>
  <c r="AH23" i="8"/>
  <c r="AF58" i="8"/>
  <c r="AF23" i="8"/>
  <c r="AH12" i="8"/>
  <c r="AG10" i="8"/>
  <c r="AH21" i="8"/>
  <c r="AG58" i="8"/>
  <c r="X81" i="8"/>
  <c r="AG12" i="8"/>
  <c r="AG21" i="8"/>
  <c r="AH62" i="8"/>
  <c r="AG20" i="8"/>
  <c r="AH30" i="8"/>
  <c r="AF30" i="8"/>
  <c r="AH13" i="8"/>
  <c r="AH39" i="8"/>
  <c r="X32" i="8"/>
  <c r="AG30" i="8"/>
  <c r="AG9" i="8"/>
  <c r="AG53" i="8"/>
  <c r="AF15" i="8"/>
  <c r="AF51" i="8"/>
  <c r="AF53" i="8"/>
  <c r="AF9" i="8"/>
  <c r="AG5" i="8"/>
  <c r="AF31" i="8"/>
  <c r="AF20" i="8"/>
  <c r="AH20" i="8"/>
  <c r="AF5" i="8"/>
  <c r="AH9" i="8"/>
  <c r="AH37" i="8"/>
  <c r="AH18" i="8"/>
  <c r="X14" i="8"/>
  <c r="AG79" i="8"/>
  <c r="X29" i="8"/>
  <c r="AG31" i="8"/>
  <c r="AH60" i="8"/>
  <c r="AG6" i="8"/>
  <c r="AF57" i="8"/>
  <c r="AF73" i="8"/>
  <c r="AG29" i="8"/>
  <c r="AH71" i="8"/>
  <c r="AG71" i="8"/>
  <c r="X43" i="8"/>
  <c r="AF37" i="8"/>
  <c r="AF69" i="8"/>
  <c r="AF25" i="8"/>
  <c r="X8" i="8"/>
  <c r="AH79" i="8"/>
  <c r="AF8" i="8"/>
  <c r="AG34" i="8"/>
  <c r="AH49" i="8"/>
  <c r="AG81" i="8"/>
  <c r="AG32" i="8"/>
  <c r="AH6" i="8"/>
  <c r="AH28" i="8"/>
  <c r="AH8" i="8"/>
  <c r="AG49" i="8"/>
  <c r="AF81" i="8"/>
  <c r="X79" i="8"/>
  <c r="AG51" i="8"/>
  <c r="AG65" i="8"/>
  <c r="AG59" i="8"/>
  <c r="AH43" i="8"/>
  <c r="AF36" i="8"/>
  <c r="AH40" i="8"/>
  <c r="AF65" i="8"/>
  <c r="AH14" i="8"/>
  <c r="AG43" i="8"/>
  <c r="X6" i="8"/>
  <c r="AG13" i="8"/>
  <c r="AH32" i="8"/>
  <c r="AG14" i="8"/>
  <c r="AG22" i="8"/>
  <c r="AF83" i="8"/>
  <c r="X87" i="8"/>
  <c r="AH88" i="8"/>
  <c r="AG75" i="8"/>
  <c r="AG83" i="8"/>
  <c r="AH75" i="8"/>
  <c r="AF46" i="8"/>
  <c r="X17" i="8"/>
  <c r="AF19" i="8"/>
  <c r="AF70" i="8"/>
  <c r="AH56" i="8"/>
  <c r="AF76" i="8"/>
  <c r="X35" i="8"/>
  <c r="AG85" i="8"/>
  <c r="AG42" i="8"/>
  <c r="AG80" i="8"/>
  <c r="X85" i="8"/>
  <c r="AH82" i="8"/>
  <c r="AF63" i="8"/>
  <c r="AG84" i="8"/>
  <c r="AH19" i="8"/>
  <c r="X51" i="8"/>
  <c r="X5" i="8"/>
  <c r="X60" i="8"/>
  <c r="X12" i="8"/>
  <c r="X59" i="8"/>
  <c r="X9" i="8"/>
  <c r="X34" i="8"/>
  <c r="AF13" i="8"/>
  <c r="AF39" i="8"/>
  <c r="AG69" i="8"/>
  <c r="X49" i="8"/>
  <c r="AF59" i="8"/>
  <c r="AF14" i="8"/>
  <c r="AG36" i="8"/>
  <c r="AH5" i="8"/>
  <c r="X18" i="8"/>
  <c r="AG39" i="8"/>
  <c r="AH87" i="8"/>
  <c r="AG88" i="8"/>
  <c r="AG46" i="8"/>
  <c r="AH72" i="8"/>
  <c r="AH17" i="8"/>
  <c r="AH54" i="8"/>
  <c r="AH68" i="8"/>
  <c r="AH63" i="8"/>
  <c r="AH70" i="8"/>
  <c r="AH35" i="8"/>
  <c r="AG63" i="8"/>
  <c r="AG19" i="8"/>
  <c r="AH80" i="8"/>
  <c r="AH76" i="8"/>
  <c r="AF56" i="8"/>
  <c r="X25" i="8"/>
  <c r="X57" i="8"/>
  <c r="X10" i="8"/>
  <c r="X62" i="8"/>
  <c r="X15" i="8"/>
  <c r="X73" i="8"/>
  <c r="AF86" i="8"/>
  <c r="AH15" i="8"/>
  <c r="AH51" i="8"/>
  <c r="AF32" i="8"/>
  <c r="AH65" i="8"/>
  <c r="AH22" i="8"/>
  <c r="AH53" i="8"/>
  <c r="X40" i="8"/>
  <c r="AF40" i="8"/>
  <c r="X88" i="8"/>
  <c r="AH46" i="8"/>
  <c r="AF87" i="8"/>
  <c r="AG72" i="8"/>
  <c r="AH83" i="8"/>
  <c r="AF35" i="8"/>
  <c r="AG17" i="8"/>
  <c r="AG56" i="8"/>
  <c r="AG68" i="8"/>
  <c r="AH85" i="8"/>
  <c r="AF54" i="8"/>
  <c r="AG82" i="8"/>
  <c r="AH61" i="8"/>
  <c r="AH84" i="8"/>
  <c r="X68" i="8"/>
  <c r="AF84" i="8"/>
  <c r="AG70" i="8"/>
  <c r="AG45" i="8"/>
  <c r="AG61" i="8"/>
  <c r="AH42" i="8"/>
  <c r="X30" i="8"/>
  <c r="AG86" i="8"/>
  <c r="X13" i="8"/>
  <c r="X69" i="8"/>
  <c r="X21" i="8"/>
  <c r="X20" i="8"/>
  <c r="AH31" i="8"/>
  <c r="X28" i="8"/>
  <c r="AF18" i="8"/>
  <c r="AG40" i="8"/>
  <c r="AG25" i="8"/>
  <c r="AG73" i="8"/>
  <c r="AF28" i="8"/>
  <c r="AH29" i="8"/>
  <c r="AG60" i="8"/>
  <c r="AG87" i="8"/>
  <c r="AF88" i="8"/>
  <c r="AF72" i="8"/>
  <c r="AF75" i="8"/>
  <c r="X54" i="8"/>
  <c r="AF85" i="8"/>
  <c r="AG35" i="8"/>
  <c r="AG76" i="8"/>
  <c r="AF68" i="8"/>
  <c r="AF17" i="8"/>
  <c r="AG54" i="8"/>
  <c r="AH45" i="8"/>
  <c r="AF45" i="8"/>
  <c r="AF80" i="8"/>
  <c r="AF82" i="8"/>
  <c r="AF61" i="8"/>
  <c r="AF42" i="8"/>
  <c r="X37" i="8"/>
  <c r="X86" i="8"/>
  <c r="X53" i="8"/>
  <c r="AH86" i="8"/>
  <c r="X39" i="8"/>
  <c r="X31" i="8"/>
  <c r="AG37" i="8"/>
  <c r="AF60" i="8"/>
  <c r="X36" i="8"/>
  <c r="AF6" i="8"/>
  <c r="AG57" i="8"/>
  <c r="AF43" i="8"/>
  <c r="AF79" i="8"/>
  <c r="AF34" i="8"/>
  <c r="X58" i="8"/>
  <c r="AG15" i="8"/>
  <c r="AH69" i="8"/>
  <c r="AG18" i="8"/>
  <c r="AH59" i="8"/>
  <c r="AG28" i="8"/>
  <c r="AH36" i="8"/>
  <c r="AF22" i="8"/>
  <c r="AG8" i="8"/>
  <c r="AF29" i="8"/>
  <c r="AF71" i="8"/>
  <c r="AH25" i="8"/>
  <c r="AH57" i="8"/>
  <c r="AH73" i="8"/>
  <c r="AH34" i="8"/>
  <c r="AF49" i="8"/>
  <c r="AH81" i="8"/>
  <c r="X63" i="8"/>
  <c r="X42" i="8"/>
  <c r="X83" i="8"/>
  <c r="X75" i="8"/>
  <c r="X70" i="8"/>
  <c r="X56" i="8"/>
  <c r="X19" i="8"/>
  <c r="X80" i="8"/>
  <c r="X72" i="8"/>
  <c r="X45" i="8"/>
  <c r="X84" i="8"/>
  <c r="X47" i="8"/>
  <c r="X82" i="8"/>
  <c r="X76" i="8"/>
  <c r="X46" i="8"/>
  <c r="X78" i="8"/>
  <c r="X61" i="8"/>
  <c r="K106" i="4"/>
  <c r="L109" i="4"/>
  <c r="M109" i="4"/>
  <c r="AF27" i="8"/>
  <c r="X167" i="8"/>
  <c r="AH183" i="8"/>
  <c r="AG147" i="8"/>
  <c r="X116" i="8"/>
  <c r="N32" i="4"/>
  <c r="M5" i="4"/>
  <c r="O12" i="4"/>
  <c r="M12" i="4"/>
  <c r="AF52" i="8"/>
  <c r="AH16" i="8"/>
  <c r="M97" i="4"/>
  <c r="X169" i="8"/>
  <c r="O88" i="4"/>
  <c r="AF128" i="8"/>
  <c r="X38" i="8"/>
  <c r="AF50" i="8"/>
  <c r="AF77" i="8"/>
  <c r="M153" i="4"/>
  <c r="AG164" i="8"/>
  <c r="N175" i="4"/>
  <c r="L65" i="4"/>
  <c r="M181" i="4"/>
  <c r="N72" i="4"/>
  <c r="X99" i="8"/>
  <c r="O45" i="4"/>
  <c r="AF111" i="8"/>
  <c r="AH92" i="8"/>
  <c r="AH66" i="8"/>
  <c r="L99" i="4"/>
  <c r="L148" i="4"/>
  <c r="M148" i="4"/>
  <c r="K113" i="4"/>
  <c r="AF141" i="8"/>
  <c r="N147" i="4"/>
  <c r="AF11" i="8"/>
  <c r="M42" i="4"/>
  <c r="L54" i="4"/>
  <c r="O54" i="4"/>
  <c r="AH104" i="8"/>
  <c r="L128" i="4"/>
  <c r="M128" i="4"/>
  <c r="M91" i="4"/>
  <c r="K95" i="4"/>
  <c r="O73" i="4"/>
  <c r="M47" i="4"/>
  <c r="L47" i="4"/>
  <c r="N4" i="4"/>
  <c r="M21" i="4"/>
  <c r="L21" i="4"/>
  <c r="K21" i="4"/>
  <c r="N21" i="4"/>
  <c r="L57" i="4"/>
  <c r="O21" i="4"/>
  <c r="K57" i="4"/>
  <c r="O47" i="4"/>
  <c r="M82" i="4"/>
  <c r="O78" i="4"/>
  <c r="L82" i="4"/>
  <c r="O46" i="4"/>
  <c r="L76" i="4"/>
  <c r="N67" i="4"/>
  <c r="N79" i="4"/>
  <c r="L86" i="4"/>
  <c r="K86" i="4"/>
  <c r="N86" i="4"/>
  <c r="L37" i="4"/>
  <c r="M69" i="4"/>
  <c r="K85" i="4"/>
  <c r="K71" i="4"/>
  <c r="O33" i="4"/>
  <c r="E184" i="4"/>
  <c r="M15" i="4"/>
  <c r="K19" i="4"/>
  <c r="M56" i="4"/>
  <c r="L33" i="4"/>
  <c r="M30" i="4"/>
  <c r="L19" i="4"/>
  <c r="K8" i="4"/>
  <c r="M75" i="4"/>
  <c r="K74" i="4"/>
  <c r="M35" i="4"/>
  <c r="M64" i="4"/>
  <c r="M31" i="4"/>
  <c r="M17" i="4"/>
  <c r="M76" i="4"/>
  <c r="N78" i="4"/>
  <c r="K82" i="4"/>
  <c r="N76" i="4"/>
  <c r="N46" i="4"/>
  <c r="L67" i="4"/>
  <c r="O67" i="4"/>
  <c r="O77" i="4"/>
  <c r="K77" i="4"/>
  <c r="M18" i="4"/>
  <c r="N59" i="4"/>
  <c r="K18" i="4"/>
  <c r="L66" i="4"/>
  <c r="N18" i="4"/>
  <c r="M71" i="4"/>
  <c r="O13" i="4"/>
  <c r="O71" i="4"/>
  <c r="M33" i="4"/>
  <c r="M13" i="4"/>
  <c r="O56" i="4"/>
  <c r="N56" i="4"/>
  <c r="L13" i="4"/>
  <c r="O16" i="4"/>
  <c r="M74" i="4"/>
  <c r="O24" i="4"/>
  <c r="O25" i="4"/>
  <c r="M27" i="4"/>
  <c r="O41" i="4"/>
  <c r="N36" i="4"/>
  <c r="M63" i="4"/>
  <c r="O53" i="4"/>
  <c r="O82" i="4"/>
  <c r="K46" i="4"/>
  <c r="O76" i="4"/>
  <c r="L46" i="4"/>
  <c r="K76" i="4"/>
  <c r="M78" i="4"/>
  <c r="L79" i="4"/>
  <c r="K67" i="4"/>
  <c r="K69" i="4"/>
  <c r="O69" i="4"/>
  <c r="N69" i="4"/>
  <c r="M86" i="4"/>
  <c r="M37" i="4"/>
  <c r="N77" i="4"/>
  <c r="O37" i="4"/>
  <c r="K79" i="4"/>
  <c r="O79" i="4"/>
  <c r="M85" i="4"/>
  <c r="M66" i="4"/>
  <c r="M77" i="4"/>
  <c r="K37" i="4"/>
  <c r="O85" i="4"/>
  <c r="L85" i="4"/>
  <c r="K30" i="4"/>
  <c r="M19" i="4"/>
  <c r="K56" i="4"/>
  <c r="N19" i="4"/>
  <c r="N71" i="4"/>
  <c r="L30" i="4"/>
  <c r="O19" i="4"/>
  <c r="K33" i="4"/>
  <c r="K15" i="4"/>
  <c r="N16" i="4"/>
  <c r="M87" i="4"/>
  <c r="N25" i="4"/>
  <c r="O60" i="4"/>
  <c r="N49" i="4"/>
  <c r="L63" i="4"/>
  <c r="N23" i="4"/>
  <c r="N9" i="4"/>
  <c r="N17" i="4"/>
  <c r="N66" i="4"/>
  <c r="N82" i="4"/>
  <c r="K78" i="4"/>
  <c r="O86" i="4"/>
  <c r="M46" i="4"/>
  <c r="K59" i="4"/>
  <c r="L78" i="4"/>
  <c r="M67" i="4"/>
  <c r="O18" i="4"/>
  <c r="N37" i="4"/>
  <c r="L59" i="4"/>
  <c r="L18" i="4"/>
  <c r="M59" i="4"/>
  <c r="O66" i="4"/>
  <c r="M79" i="4"/>
  <c r="O59" i="4"/>
  <c r="K66" i="4"/>
  <c r="L77" i="4"/>
  <c r="L69" i="4"/>
  <c r="O30" i="4"/>
  <c r="N30" i="4"/>
  <c r="N85" i="4"/>
  <c r="L15" i="4"/>
  <c r="N33" i="4"/>
  <c r="K13" i="4"/>
  <c r="N13" i="4"/>
  <c r="N15" i="4"/>
  <c r="L71" i="4"/>
  <c r="L56" i="4"/>
  <c r="O15" i="4"/>
  <c r="L35" i="4"/>
  <c r="N58" i="4"/>
  <c r="L40" i="4"/>
  <c r="O31" i="4"/>
  <c r="K81" i="4"/>
  <c r="K20" i="4"/>
  <c r="M28" i="4"/>
  <c r="N39" i="4"/>
  <c r="L48" i="4"/>
  <c r="O38" i="4"/>
  <c r="N73" i="4"/>
  <c r="O75" i="4"/>
  <c r="N35" i="4"/>
  <c r="K64" i="4"/>
  <c r="M36" i="4"/>
  <c r="L49" i="4"/>
  <c r="K53" i="4"/>
  <c r="M20" i="4"/>
  <c r="N61" i="4"/>
  <c r="O29" i="4"/>
  <c r="N28" i="4"/>
  <c r="M84" i="4"/>
  <c r="L61" i="4"/>
  <c r="K52" i="4"/>
  <c r="L8" i="4"/>
  <c r="M24" i="4"/>
  <c r="K27" i="4"/>
  <c r="N41" i="4"/>
  <c r="L53" i="4"/>
  <c r="L39" i="4"/>
  <c r="O43" i="4"/>
  <c r="O52" i="4"/>
  <c r="L22" i="4"/>
  <c r="M4" i="4"/>
  <c r="K16" i="4"/>
  <c r="L74" i="4"/>
  <c r="M25" i="4"/>
  <c r="L60" i="4"/>
  <c r="K23" i="4"/>
  <c r="O9" i="4"/>
  <c r="O81" i="4"/>
  <c r="K29" i="4"/>
  <c r="O22" i="4"/>
  <c r="O39" i="4"/>
  <c r="N48" i="4"/>
  <c r="L43" i="4"/>
  <c r="N22" i="4"/>
  <c r="K70" i="4"/>
  <c r="K73" i="4"/>
  <c r="L87" i="4"/>
  <c r="O58" i="4"/>
  <c r="O40" i="4"/>
  <c r="N31" i="4"/>
  <c r="K63" i="4"/>
  <c r="L17" i="4"/>
  <c r="N81" i="4"/>
  <c r="L28" i="4"/>
  <c r="M48" i="4"/>
  <c r="O84" i="4"/>
  <c r="N38" i="4"/>
  <c r="M70" i="4"/>
  <c r="L73" i="4"/>
  <c r="N8" i="4"/>
  <c r="N75" i="4"/>
  <c r="O74" i="4"/>
  <c r="N24" i="4"/>
  <c r="M58" i="4"/>
  <c r="L41" i="4"/>
  <c r="K60" i="4"/>
  <c r="K49" i="4"/>
  <c r="M29" i="4"/>
  <c r="L20" i="4"/>
  <c r="K39" i="4"/>
  <c r="L4" i="4"/>
  <c r="M8" i="4"/>
  <c r="K24" i="4"/>
  <c r="L58" i="4"/>
  <c r="K31" i="4"/>
  <c r="O63" i="4"/>
  <c r="L81" i="4"/>
  <c r="L29" i="4"/>
  <c r="K28" i="4"/>
  <c r="M57" i="4"/>
  <c r="L16" i="4"/>
  <c r="K87" i="4"/>
  <c r="L24" i="4"/>
  <c r="N64" i="4"/>
  <c r="N27" i="4"/>
  <c r="M60" i="4"/>
  <c r="M49" i="4"/>
  <c r="M81" i="4"/>
  <c r="M53" i="4"/>
  <c r="O61" i="4"/>
  <c r="N70" i="4"/>
  <c r="O57" i="4"/>
  <c r="K4" i="4"/>
  <c r="M16" i="4"/>
  <c r="N74" i="4"/>
  <c r="O64" i="4"/>
  <c r="O27" i="4"/>
  <c r="K41" i="4"/>
  <c r="K40" i="4"/>
  <c r="K17" i="4"/>
  <c r="M39" i="4"/>
  <c r="O48" i="4"/>
  <c r="N47" i="4"/>
  <c r="O4" i="4"/>
  <c r="O87" i="4"/>
  <c r="L27" i="4"/>
  <c r="K36" i="4"/>
  <c r="M40" i="4"/>
  <c r="L31" i="4"/>
  <c r="N63" i="4"/>
  <c r="M23" i="4"/>
  <c r="O17" i="4"/>
  <c r="O28" i="4"/>
  <c r="N84" i="4"/>
  <c r="M38" i="4"/>
  <c r="N57" i="4"/>
  <c r="M73" i="4"/>
  <c r="L75" i="4"/>
  <c r="N87" i="4"/>
  <c r="K25" i="4"/>
  <c r="L64" i="4"/>
  <c r="O36" i="4"/>
  <c r="O49" i="4"/>
  <c r="O23" i="4"/>
  <c r="M9" i="4"/>
  <c r="N53" i="4"/>
  <c r="O20" i="4"/>
  <c r="O8" i="4"/>
  <c r="K75" i="4"/>
  <c r="O35" i="4"/>
  <c r="L25" i="4"/>
  <c r="M41" i="4"/>
  <c r="L36" i="4"/>
  <c r="N40" i="4"/>
  <c r="L9" i="4"/>
  <c r="N29" i="4"/>
  <c r="N20" i="4"/>
  <c r="K48" i="4"/>
  <c r="M43" i="4"/>
  <c r="M52" i="4"/>
  <c r="K47" i="4"/>
  <c r="K35" i="4"/>
  <c r="K58" i="4"/>
  <c r="N60" i="4"/>
  <c r="L23" i="4"/>
  <c r="K9" i="4"/>
  <c r="K38" i="4"/>
  <c r="K22" i="4"/>
  <c r="K61" i="4"/>
  <c r="L52" i="4"/>
  <c r="L38" i="4"/>
  <c r="M22" i="4"/>
  <c r="O70" i="4"/>
  <c r="L84" i="4"/>
  <c r="M61" i="4"/>
  <c r="N43" i="4"/>
  <c r="N52" i="4"/>
  <c r="L70" i="4"/>
  <c r="K84" i="4"/>
  <c r="K43" i="4"/>
  <c r="L97" i="4"/>
  <c r="N184" i="12"/>
  <c r="O113" i="12"/>
  <c r="R113" i="12"/>
  <c r="O65" i="4"/>
  <c r="L72" i="4"/>
  <c r="M45" i="4"/>
  <c r="AG92" i="8"/>
  <c r="N99" i="4"/>
  <c r="L42" i="4"/>
  <c r="O11" i="4"/>
  <c r="K11" i="4"/>
  <c r="L6" i="4"/>
  <c r="N6" i="4"/>
  <c r="N83" i="4"/>
  <c r="L14" i="4"/>
  <c r="L26" i="4"/>
  <c r="L91" i="4"/>
  <c r="O98" i="4"/>
  <c r="L95" i="4"/>
  <c r="O95" i="4"/>
  <c r="K10" i="4"/>
  <c r="L80" i="4"/>
  <c r="N80" i="4"/>
  <c r="O68" i="4"/>
  <c r="M68" i="4"/>
  <c r="L51" i="4"/>
  <c r="O51" i="4"/>
  <c r="AG100" i="8"/>
  <c r="N50" i="4"/>
  <c r="M50" i="4"/>
  <c r="AE185" i="8"/>
  <c r="AA185" i="8"/>
  <c r="K55" i="4"/>
  <c r="X41" i="8"/>
  <c r="AH93" i="8"/>
  <c r="AF26" i="8"/>
  <c r="AH7" i="8"/>
  <c r="O106" i="4"/>
  <c r="K109" i="4"/>
  <c r="X27" i="8"/>
  <c r="X123" i="8"/>
  <c r="AH115" i="8"/>
  <c r="AG115" i="8"/>
  <c r="AH159" i="8"/>
  <c r="AG129" i="8"/>
  <c r="AF113" i="8"/>
  <c r="AH132" i="8"/>
  <c r="AH176" i="8"/>
  <c r="AF158" i="8"/>
  <c r="AH179" i="8"/>
  <c r="AG113" i="8"/>
  <c r="AH135" i="8"/>
  <c r="AF136" i="8"/>
  <c r="AG137" i="8"/>
  <c r="AF115" i="8"/>
  <c r="AH117" i="8"/>
  <c r="AF162" i="8"/>
  <c r="AH139" i="8"/>
  <c r="AG154" i="8"/>
  <c r="AG121" i="8"/>
  <c r="AH148" i="8"/>
  <c r="AH120" i="8"/>
  <c r="AH156" i="8"/>
  <c r="AF143" i="8"/>
  <c r="AF135" i="8"/>
  <c r="AF159" i="8"/>
  <c r="AF121" i="8"/>
  <c r="AH133" i="8"/>
  <c r="AH138" i="8"/>
  <c r="AG123" i="8"/>
  <c r="AH150" i="8"/>
  <c r="X156" i="8"/>
  <c r="AG131" i="8"/>
  <c r="AH157" i="8"/>
  <c r="AF139" i="8"/>
  <c r="AH114" i="8"/>
  <c r="AG150" i="8"/>
  <c r="X174" i="8"/>
  <c r="AF173" i="8"/>
  <c r="AH137" i="8"/>
  <c r="AG138" i="8"/>
  <c r="AG120" i="8"/>
  <c r="AH119" i="8"/>
  <c r="AF125" i="8"/>
  <c r="AG161" i="8"/>
  <c r="X143" i="8"/>
  <c r="AF131" i="8"/>
  <c r="AF174" i="8"/>
  <c r="X162" i="8"/>
  <c r="AH174" i="8"/>
  <c r="X138" i="8"/>
  <c r="AG162" i="8"/>
  <c r="AH154" i="8"/>
  <c r="AF148" i="8"/>
  <c r="AH129" i="8"/>
  <c r="AH142" i="8"/>
  <c r="AF168" i="8"/>
  <c r="AF156" i="8"/>
  <c r="AH155" i="8"/>
  <c r="AH143" i="8"/>
  <c r="AH151" i="8"/>
  <c r="AH170" i="8"/>
  <c r="AG170" i="8"/>
  <c r="AG171" i="8"/>
  <c r="AF151" i="8"/>
  <c r="AG180" i="8"/>
  <c r="AH180" i="8"/>
  <c r="AF181" i="8"/>
  <c r="AF149" i="8"/>
  <c r="AH182" i="8"/>
  <c r="X113" i="8"/>
  <c r="X133" i="8"/>
  <c r="X120" i="8"/>
  <c r="X115" i="8"/>
  <c r="X179" i="8"/>
  <c r="X150" i="8"/>
  <c r="X173" i="8"/>
  <c r="AG159" i="8"/>
  <c r="AG179" i="8"/>
  <c r="AF129" i="8"/>
  <c r="AG125" i="8"/>
  <c r="AH131" i="8"/>
  <c r="AH113" i="8"/>
  <c r="AG136" i="8"/>
  <c r="AF170" i="8"/>
  <c r="AH171" i="8"/>
  <c r="AF182" i="8"/>
  <c r="AF130" i="8"/>
  <c r="AH181" i="8"/>
  <c r="AG181" i="8"/>
  <c r="X121" i="8"/>
  <c r="X148" i="8"/>
  <c r="X129" i="8"/>
  <c r="X119" i="8"/>
  <c r="X114" i="8"/>
  <c r="AF157" i="8"/>
  <c r="AG135" i="8"/>
  <c r="AG132" i="8"/>
  <c r="AF176" i="8"/>
  <c r="AF138" i="8"/>
  <c r="AH123" i="8"/>
  <c r="AF114" i="8"/>
  <c r="AF161" i="8"/>
  <c r="AG156" i="8"/>
  <c r="AH173" i="8"/>
  <c r="AF155" i="8"/>
  <c r="AH158" i="8"/>
  <c r="AH121" i="8"/>
  <c r="AF179" i="8"/>
  <c r="X155" i="8"/>
  <c r="AG160" i="8"/>
  <c r="AH178" i="8"/>
  <c r="AF180" i="8"/>
  <c r="AH130" i="8"/>
  <c r="AG130" i="8"/>
  <c r="X125" i="8"/>
  <c r="X157" i="8"/>
  <c r="X154" i="8"/>
  <c r="X168" i="8"/>
  <c r="X137" i="8"/>
  <c r="AG117" i="8"/>
  <c r="AH162" i="8"/>
  <c r="AH136" i="8"/>
  <c r="AF137" i="8"/>
  <c r="AG119" i="8"/>
  <c r="AG142" i="8"/>
  <c r="AH168" i="8"/>
  <c r="X132" i="8"/>
  <c r="X117" i="8"/>
  <c r="AG176" i="8"/>
  <c r="AF123" i="8"/>
  <c r="AF171" i="8"/>
  <c r="AH160" i="8"/>
  <c r="AF178" i="8"/>
  <c r="AG178" i="8"/>
  <c r="AG151" i="8"/>
  <c r="AF160" i="8"/>
  <c r="AD184" i="8"/>
  <c r="J185" i="8"/>
  <c r="Y183" i="8" s="1"/>
  <c r="AG149" i="8"/>
  <c r="AG182" i="8"/>
  <c r="AH149" i="8"/>
  <c r="X130" i="8"/>
  <c r="X161" i="8"/>
  <c r="X159" i="8"/>
  <c r="X176" i="8"/>
  <c r="X142" i="8"/>
  <c r="X139" i="8"/>
  <c r="AG139" i="8"/>
  <c r="AF154" i="8"/>
  <c r="AG158" i="8"/>
  <c r="AG148" i="8"/>
  <c r="AF120" i="8"/>
  <c r="AG133" i="8"/>
  <c r="X131" i="8"/>
  <c r="AG157" i="8"/>
  <c r="AF117" i="8"/>
  <c r="AF132" i="8"/>
  <c r="AF119" i="8"/>
  <c r="AF150" i="8"/>
  <c r="AG174" i="8"/>
  <c r="X136" i="8"/>
  <c r="AH161" i="8"/>
  <c r="AG155" i="8"/>
  <c r="AG143" i="8"/>
  <c r="X135" i="8"/>
  <c r="AF133" i="8"/>
  <c r="AF142" i="8"/>
  <c r="AG168" i="8"/>
  <c r="X158" i="8"/>
  <c r="AG114" i="8"/>
  <c r="AH125" i="8"/>
  <c r="AG173" i="8"/>
  <c r="X178" i="8"/>
  <c r="X170" i="8"/>
  <c r="X180" i="8"/>
  <c r="X182" i="8"/>
  <c r="X166" i="8"/>
  <c r="X149" i="8"/>
  <c r="X153" i="8"/>
  <c r="X171" i="8"/>
  <c r="X181" i="8"/>
  <c r="X151" i="8"/>
  <c r="X164" i="8"/>
  <c r="X152" i="8"/>
  <c r="X160" i="8"/>
  <c r="M32" i="4"/>
  <c r="K5" i="4"/>
  <c r="O5" i="4"/>
  <c r="K12" i="4"/>
  <c r="AG52" i="8"/>
  <c r="AG16" i="8"/>
  <c r="K97" i="4"/>
  <c r="AG169" i="8"/>
  <c r="M88" i="4"/>
  <c r="AH128" i="8"/>
  <c r="AH38" i="8"/>
  <c r="AG50" i="8"/>
  <c r="AH77" i="8"/>
  <c r="K153" i="4"/>
  <c r="N153" i="4"/>
  <c r="AH164" i="8"/>
  <c r="O175" i="4"/>
  <c r="K65" i="4"/>
  <c r="M65" i="4"/>
  <c r="N181" i="4"/>
  <c r="K72" i="4"/>
  <c r="M72" i="4"/>
  <c r="AG99" i="8"/>
  <c r="AH101" i="8"/>
  <c r="AF47" i="8"/>
  <c r="N45" i="4"/>
  <c r="L45" i="4"/>
  <c r="AH111" i="8"/>
  <c r="AG64" i="8"/>
  <c r="X92" i="8"/>
  <c r="AF66" i="8"/>
  <c r="O99" i="4"/>
  <c r="N148" i="4"/>
  <c r="O113" i="4"/>
  <c r="AH141" i="8"/>
  <c r="AG134" i="8"/>
  <c r="O147" i="4"/>
  <c r="K147" i="4"/>
  <c r="AH11" i="8"/>
  <c r="O42" i="4"/>
  <c r="N54" i="4"/>
  <c r="AG104" i="8"/>
  <c r="K128" i="4"/>
  <c r="K34" i="4"/>
  <c r="I185" i="9"/>
  <c r="F185" i="9"/>
  <c r="AB184" i="8"/>
  <c r="W185" i="8"/>
  <c r="AB185" i="8" s="1"/>
  <c r="M89" i="4" l="1"/>
  <c r="O89" i="4"/>
  <c r="K89" i="4"/>
  <c r="N89" i="4"/>
  <c r="L89" i="4"/>
  <c r="AG90" i="8"/>
  <c r="Q90" i="8" s="1"/>
  <c r="AH90" i="8"/>
  <c r="R90" i="8" s="1"/>
  <c r="AF90" i="8"/>
  <c r="P90" i="8" s="1"/>
  <c r="X90" i="8"/>
  <c r="T90" i="8" s="1"/>
  <c r="V90" i="8" s="1"/>
  <c r="G185" i="9"/>
  <c r="H185" i="9"/>
  <c r="AF184" i="8"/>
  <c r="P184" i="8" s="1"/>
  <c r="R111" i="12"/>
  <c r="K111" i="12" s="1"/>
  <c r="N183" i="4"/>
  <c r="I183" i="4" s="1"/>
  <c r="L183" i="4"/>
  <c r="G183" i="4" s="1"/>
  <c r="F89" i="12"/>
  <c r="N111" i="4"/>
  <c r="I111" i="4" s="1"/>
  <c r="R183" i="12"/>
  <c r="K183" i="12" s="1"/>
  <c r="X112" i="8"/>
  <c r="T112" i="8" s="1"/>
  <c r="V112" i="8" s="1"/>
  <c r="AC112" i="8" s="1"/>
  <c r="AG112" i="8"/>
  <c r="Q112" i="8" s="1"/>
  <c r="M183" i="4"/>
  <c r="H183" i="4" s="1"/>
  <c r="O111" i="12"/>
  <c r="F111" i="12" s="1"/>
  <c r="O111" i="4"/>
  <c r="J111" i="4" s="1"/>
  <c r="L111" i="4"/>
  <c r="G111" i="4" s="1"/>
  <c r="AH112" i="8"/>
  <c r="R112" i="8" s="1"/>
  <c r="O183" i="12"/>
  <c r="F183" i="12" s="1"/>
  <c r="AF112" i="8"/>
  <c r="P112" i="8" s="1"/>
  <c r="K111" i="4"/>
  <c r="M111" i="4"/>
  <c r="H111" i="4" s="1"/>
  <c r="Y54" i="8"/>
  <c r="Y17" i="8"/>
  <c r="Y98" i="8"/>
  <c r="J186" i="8"/>
  <c r="Y137" i="8"/>
  <c r="Y31" i="8"/>
  <c r="Y113" i="8"/>
  <c r="Y133" i="8"/>
  <c r="Y157" i="8"/>
  <c r="Y57" i="8"/>
  <c r="Y120" i="8"/>
  <c r="Y95" i="8"/>
  <c r="Y53" i="8"/>
  <c r="Y115" i="8"/>
  <c r="Y15" i="8"/>
  <c r="Y168" i="8"/>
  <c r="Y73" i="8"/>
  <c r="Y132" i="8"/>
  <c r="Y65" i="8"/>
  <c r="Y32" i="8"/>
  <c r="Y173" i="8"/>
  <c r="Y155" i="8"/>
  <c r="Y23" i="8"/>
  <c r="Y8" i="8"/>
  <c r="Y18" i="8"/>
  <c r="Y110" i="8"/>
  <c r="Y35" i="8"/>
  <c r="Y68" i="8"/>
  <c r="Y96" i="8"/>
  <c r="Y150" i="8"/>
  <c r="Y121" i="8"/>
  <c r="Y25" i="8"/>
  <c r="Y37" i="8"/>
  <c r="Y86" i="8"/>
  <c r="Y10" i="8"/>
  <c r="Y154" i="8"/>
  <c r="Y60" i="8"/>
  <c r="Y119" i="8"/>
  <c r="Y21" i="8"/>
  <c r="Y59" i="8"/>
  <c r="Y179" i="8"/>
  <c r="Y79" i="8"/>
  <c r="Y158" i="8"/>
  <c r="Y138" i="8"/>
  <c r="Y135" i="8"/>
  <c r="Y143" i="8"/>
  <c r="Y117" i="8"/>
  <c r="Y71" i="8"/>
  <c r="Y156" i="8"/>
  <c r="Y20" i="8"/>
  <c r="Y107" i="8"/>
  <c r="Y125" i="8"/>
  <c r="Y30" i="8"/>
  <c r="Y161" i="8"/>
  <c r="Y5" i="8"/>
  <c r="Y129" i="8"/>
  <c r="Y108" i="8"/>
  <c r="Y62" i="8"/>
  <c r="Y94" i="8"/>
  <c r="Y97" i="8"/>
  <c r="Y176" i="8"/>
  <c r="Y49" i="8"/>
  <c r="Y29" i="8"/>
  <c r="Y174" i="8"/>
  <c r="Y28" i="8"/>
  <c r="Y162" i="8"/>
  <c r="Y43" i="8"/>
  <c r="Y58" i="8"/>
  <c r="Y139" i="8"/>
  <c r="Y106" i="8"/>
  <c r="Y14" i="8"/>
  <c r="Y6" i="8"/>
  <c r="AD185" i="8"/>
  <c r="Y87" i="8"/>
  <c r="Y88" i="8"/>
  <c r="Y85" i="8"/>
  <c r="Y114" i="8"/>
  <c r="Y142" i="8"/>
  <c r="Y9" i="8"/>
  <c r="Y130" i="8"/>
  <c r="Y148" i="8"/>
  <c r="Y51" i="8"/>
  <c r="Y91" i="8"/>
  <c r="Y13" i="8"/>
  <c r="Y159" i="8"/>
  <c r="Y69" i="8"/>
  <c r="Y12" i="8"/>
  <c r="Y39" i="8"/>
  <c r="Y102" i="8"/>
  <c r="Y36" i="8"/>
  <c r="Y136" i="8"/>
  <c r="Y131" i="8"/>
  <c r="Y81" i="8"/>
  <c r="Y123" i="8"/>
  <c r="Y34" i="8"/>
  <c r="Y105" i="8"/>
  <c r="Y40" i="8"/>
  <c r="Y22" i="8"/>
  <c r="Y151" i="8"/>
  <c r="Y82" i="8"/>
  <c r="Y76" i="8"/>
  <c r="Y61" i="8"/>
  <c r="Y46" i="8"/>
  <c r="Y160" i="8"/>
  <c r="Y152" i="8"/>
  <c r="Y164" i="8"/>
  <c r="Y78" i="8"/>
  <c r="Y178" i="8"/>
  <c r="Y63" i="8"/>
  <c r="Y170" i="8"/>
  <c r="Y42" i="8"/>
  <c r="Y83" i="8"/>
  <c r="Y180" i="8"/>
  <c r="Y182" i="8"/>
  <c r="Y166" i="8"/>
  <c r="Y75" i="8"/>
  <c r="Y149" i="8"/>
  <c r="Y70" i="8"/>
  <c r="Y56" i="8"/>
  <c r="Y109" i="8"/>
  <c r="Y153" i="8"/>
  <c r="Y45" i="8"/>
  <c r="Y101" i="8"/>
  <c r="Y84" i="8"/>
  <c r="Y72" i="8"/>
  <c r="Y181" i="8"/>
  <c r="Y19" i="8"/>
  <c r="Y80" i="8"/>
  <c r="Y171" i="8"/>
  <c r="Y103" i="8"/>
  <c r="Y47" i="8"/>
  <c r="Y141" i="8"/>
  <c r="Y92" i="8"/>
  <c r="Y27" i="8"/>
  <c r="Y26" i="8"/>
  <c r="Y41" i="8"/>
  <c r="Y126" i="8"/>
  <c r="Y118" i="8"/>
  <c r="Y127" i="8"/>
  <c r="Y24" i="8"/>
  <c r="Y74" i="8"/>
  <c r="Y163" i="8"/>
  <c r="Y140" i="8"/>
  <c r="Y122" i="8"/>
  <c r="Y177" i="8"/>
  <c r="Y11" i="8"/>
  <c r="Y66" i="8"/>
  <c r="Y64" i="8"/>
  <c r="Y50" i="8"/>
  <c r="Y38" i="8"/>
  <c r="Y169" i="8"/>
  <c r="Y16" i="8"/>
  <c r="Y116" i="8"/>
  <c r="Y48" i="8"/>
  <c r="Y55" i="8"/>
  <c r="Y52" i="8"/>
  <c r="Y33" i="8"/>
  <c r="Y67" i="8"/>
  <c r="Y165" i="8"/>
  <c r="Y134" i="8"/>
  <c r="Y99" i="8"/>
  <c r="Y77" i="8"/>
  <c r="Y128" i="8"/>
  <c r="Y167" i="8"/>
  <c r="Y7" i="8"/>
  <c r="Y93" i="8"/>
  <c r="Y146" i="8"/>
  <c r="Y124" i="8"/>
  <c r="Y100" i="8"/>
  <c r="Y172" i="8"/>
  <c r="Y145" i="8"/>
  <c r="Y144" i="8"/>
  <c r="Y175" i="8"/>
  <c r="Y44" i="8"/>
  <c r="Y104" i="8"/>
  <c r="Y147" i="8"/>
  <c r="AH184" i="8"/>
  <c r="R184" i="8" s="1"/>
  <c r="X184" i="8"/>
  <c r="T184" i="8" s="1"/>
  <c r="V184" i="8" s="1"/>
  <c r="AC184" i="8" s="1"/>
  <c r="AG184" i="8"/>
  <c r="Q184" i="8" s="1"/>
  <c r="K183" i="4"/>
  <c r="O183" i="4"/>
  <c r="J183" i="4" s="1"/>
  <c r="Q185" i="8" l="1"/>
  <c r="L184" i="4"/>
  <c r="G89" i="4"/>
  <c r="Y185" i="8"/>
  <c r="T185" i="8" s="1"/>
  <c r="N184" i="4"/>
  <c r="I89" i="4"/>
  <c r="O184" i="4"/>
  <c r="J89" i="4"/>
  <c r="O184" i="12"/>
  <c r="F184" i="12" s="1"/>
  <c r="K184" i="4"/>
  <c r="K194" i="4" s="1"/>
  <c r="P89" i="4"/>
  <c r="F89" i="4"/>
  <c r="F111" i="4"/>
  <c r="P111" i="4"/>
  <c r="F183" i="4"/>
  <c r="P183" i="4"/>
  <c r="R185" i="8"/>
  <c r="M184" i="4"/>
  <c r="H89" i="4"/>
  <c r="P185" i="8"/>
  <c r="J184" i="4" l="1"/>
  <c r="O194" i="4"/>
  <c r="H184" i="4"/>
  <c r="M194" i="4"/>
  <c r="G184" i="4"/>
  <c r="L194" i="4"/>
  <c r="I184" i="4"/>
  <c r="N194" i="4"/>
  <c r="X185" i="8"/>
  <c r="V185" i="8"/>
  <c r="AC185" i="8" s="1"/>
  <c r="F184" i="4"/>
  <c r="P184" i="4"/>
  <c r="P194" i="4" s="1"/>
  <c r="T113" i="12"/>
  <c r="S113" i="12"/>
  <c r="K89" i="12"/>
  <c r="R184" i="12" s="1"/>
  <c r="K184" i="12" s="1"/>
  <c r="S4" i="12"/>
  <c r="S89" i="12" s="1"/>
  <c r="Q113" i="12"/>
  <c r="Q91" i="12"/>
  <c r="S91" i="12"/>
  <c r="T91" i="12" l="1"/>
  <c r="N184" i="9"/>
  <c r="Q4" i="12"/>
  <c r="Q89" i="12" s="1"/>
  <c r="T4" i="12"/>
  <c r="T89" i="12" s="1"/>
  <c r="M112" i="9"/>
  <c r="P4" i="12"/>
  <c r="P89" i="12" s="1"/>
  <c r="Q184" i="9"/>
  <c r="P91" i="12"/>
  <c r="P113" i="12"/>
  <c r="N112" i="9"/>
  <c r="S111" i="12" l="1"/>
  <c r="L111" i="12" s="1"/>
  <c r="N90" i="9"/>
  <c r="N185" i="9" s="1"/>
  <c r="T183" i="12"/>
  <c r="M183" i="12" s="1"/>
  <c r="S183" i="12"/>
  <c r="L183" i="12" s="1"/>
  <c r="T111" i="12"/>
  <c r="M111" i="12" s="1"/>
  <c r="Q112" i="9"/>
  <c r="O90" i="9"/>
  <c r="Q183" i="12"/>
  <c r="H183" i="12" s="1"/>
  <c r="Q111" i="12"/>
  <c r="H111" i="12" s="1"/>
  <c r="L89" i="12"/>
  <c r="O112" i="9"/>
  <c r="M90" i="9"/>
  <c r="P183" i="12"/>
  <c r="G183" i="12" s="1"/>
  <c r="M184" i="9"/>
  <c r="O184" i="9"/>
  <c r="P111" i="12"/>
  <c r="G111" i="12" s="1"/>
  <c r="Q90" i="9"/>
  <c r="P90" i="9"/>
  <c r="P112" i="9"/>
  <c r="R90" i="9"/>
  <c r="P184" i="9"/>
  <c r="H89" i="12"/>
  <c r="R112" i="9"/>
  <c r="G89" i="12"/>
  <c r="M89" i="12"/>
  <c r="S184" i="12" l="1"/>
  <c r="L184" i="12" s="1"/>
  <c r="T184" i="12"/>
  <c r="M184" i="12" s="1"/>
  <c r="Q185" i="9"/>
  <c r="M185" i="9"/>
  <c r="O185" i="9"/>
  <c r="Q184" i="12"/>
  <c r="H184" i="12" s="1"/>
  <c r="R184" i="9"/>
  <c r="R185" i="9" s="1"/>
  <c r="P185" i="9"/>
  <c r="P184" i="12"/>
  <c r="G184" i="12" s="1"/>
</calcChain>
</file>

<file path=xl/sharedStrings.xml><?xml version="1.0" encoding="utf-8"?>
<sst xmlns="http://schemas.openxmlformats.org/spreadsheetml/2006/main" count="1957" uniqueCount="711">
  <si>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</si>
  <si>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</si>
  <si>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</si>
  <si>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</si>
  <si>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</si>
  <si>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</si>
  <si>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</si>
  <si>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</si>
  <si>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</si>
  <si>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</si>
  <si>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</si>
  <si>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</si>
  <si>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</si>
  <si>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</si>
  <si>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</si>
  <si>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</si>
  <si>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</si>
  <si>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</si>
  <si>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</si>
  <si>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</si>
  <si>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</si>
  <si>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</si>
  <si>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</si>
  <si>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</si>
  <si>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</si>
  <si>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</si>
  <si>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</si>
  <si>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</si>
  <si>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</si>
  <si>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</si>
  <si>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</si>
  <si>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</si>
  <si>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</si>
  <si>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</si>
  <si>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</si>
  <si>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</si>
  <si>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</si>
  <si>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</si>
  <si>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</si>
  <si>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</si>
  <si>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</si>
  <si>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</si>
  <si>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</si>
  <si>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</si>
  <si>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</si>
  <si>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</si>
  <si>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</si>
  <si>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</si>
  <si>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</si>
  <si>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</si>
  <si>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</si>
  <si>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</si>
  <si>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</si>
  <si>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</si>
  <si>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</si>
  <si>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</si>
  <si>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</si>
  <si>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</si>
  <si>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</si>
  <si>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</si>
  <si>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</si>
  <si>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</si>
  <si>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</si>
  <si>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</si>
  <si>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</si>
  <si>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</si>
  <si>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</si>
  <si>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</si>
  <si>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</si>
  <si>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</si>
  <si>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</si>
  <si>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</si>
  <si>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</si>
  <si>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</si>
  <si>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</si>
  <si>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</si>
  <si>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</si>
  <si>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</si>
  <si>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</si>
  <si>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</si>
  <si>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</si>
  <si>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</si>
  <si>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</si>
  <si>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</si>
  <si>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</si>
  <si>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</si>
  <si>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</si>
  <si>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</si>
  <si>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</si>
  <si>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</si>
  <si>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</si>
  <si>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</si>
  <si>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</si>
  <si>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</si>
  <si>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</si>
  <si>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</si>
  <si>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</si>
  <si>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</si>
  <si>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</si>
  <si>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</si>
  <si>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</si>
  <si>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</si>
  <si>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</si>
  <si>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</si>
  <si>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</si>
  <si>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</si>
  <si>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</si>
  <si>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</si>
  <si>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</si>
  <si>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</si>
  <si>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</si>
  <si>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</si>
  <si>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</si>
  <si>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</si>
  <si>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</si>
  <si>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</si>
  <si>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</si>
  <si>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</si>
  <si>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</si>
  <si>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</si>
  <si>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</si>
  <si>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</si>
  <si>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</si>
  <si>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</si>
  <si>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</si>
  <si>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</si>
  <si>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</si>
  <si>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</si>
  <si>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</si>
  <si>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</si>
  <si>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</si>
  <si>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</si>
  <si>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</si>
  <si>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</si>
  <si>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</si>
  <si>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</si>
  <si>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</si>
  <si>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</si>
  <si>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</si>
  <si>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</si>
  <si>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</si>
  <si>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</si>
  <si>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</si>
  <si>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</si>
  <si>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</si>
  <si>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</si>
  <si>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</si>
  <si>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</si>
  <si>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</si>
  <si>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</si>
  <si>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</si>
  <si>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</si>
  <si>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</si>
  <si>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</si>
  <si>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</si>
  <si>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</si>
  <si>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</si>
  <si>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</si>
  <si>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</si>
  <si>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</si>
  <si>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</si>
  <si>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</si>
  <si>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</si>
  <si>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</si>
  <si>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</si>
  <si>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</si>
  <si>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</si>
  <si>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</si>
  <si>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</si>
  <si>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</si>
  <si>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</si>
  <si>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</si>
  <si>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</si>
  <si>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</si>
  <si>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</si>
  <si>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</si>
  <si>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</si>
  <si>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</si>
  <si>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</si>
  <si>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</si>
  <si>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</si>
  <si>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</si>
  <si>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</si>
  <si>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</si>
  <si>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</si>
  <si>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</si>
  <si>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</si>
  <si>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</si>
  <si>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</si>
  <si>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</si>
  <si>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</si>
  <si>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</si>
  <si>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</si>
  <si>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</si>
  <si>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</si>
  <si>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</si>
  <si>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</si>
  <si>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</si>
  <si>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</si>
  <si>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</si>
  <si>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</si>
  <si>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</si>
  <si>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</si>
  <si>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</si>
  <si>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</si>
  <si>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</si>
  <si>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</si>
  <si>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</si>
  <si>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</si>
  <si>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</si>
  <si>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</si>
  <si>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</si>
  <si>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</si>
  <si>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</si>
  <si>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</si>
  <si>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</si>
  <si>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</si>
  <si>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</si>
  <si>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</si>
  <si>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</si>
  <si>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</si>
  <si>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</si>
  <si>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</si>
  <si>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</si>
  <si>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</si>
  <si>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</si>
  <si>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</si>
  <si>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</si>
  <si>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</si>
  <si>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</si>
  <si>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</si>
  <si>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</si>
  <si>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</si>
  <si>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</si>
  <si>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</si>
  <si>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1395/01/17</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</si>
  <si>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</si>
  <si>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</si>
  <si>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</si>
  <si>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</si>
  <si>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</si>
  <si>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</si>
  <si>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</si>
  <si>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</si>
  <si>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</si>
  <si>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</si>
  <si>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</si>
  <si>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</si>
  <si>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</si>
  <si>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</si>
  <si>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</si>
  <si>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</si>
  <si>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</si>
  <si>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</si>
  <si>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</si>
  <si>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</si>
  <si>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</si>
  <si>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</si>
  <si>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</si>
  <si>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</si>
  <si>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</si>
  <si>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</si>
  <si>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</si>
  <si>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</si>
  <si>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</si>
  <si>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</si>
  <si>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</si>
  <si>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</si>
  <si>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</si>
  <si>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</si>
  <si>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</si>
  <si>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</si>
  <si>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</si>
  <si>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</si>
  <si>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</si>
  <si>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</si>
  <si>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</si>
  <si>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</si>
  <si>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</si>
  <si>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</si>
  <si>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</si>
  <si>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</si>
  <si>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</si>
  <si>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</si>
  <si>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</si>
  <si>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</si>
  <si>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</si>
  <si>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</si>
  <si>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</si>
  <si>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</si>
  <si>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</si>
  <si>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</si>
  <si>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</si>
  <si>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</si>
  <si>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</si>
  <si>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</si>
  <si>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</si>
  <si>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</si>
  <si>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</si>
  <si>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</si>
  <si>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</si>
  <si>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</si>
  <si>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</si>
  <si>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</si>
  <si>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</si>
  <si>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</si>
  <si>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</si>
  <si>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</si>
  <si>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</si>
  <si>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</si>
  <si>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</si>
  <si>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</si>
  <si>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</si>
  <si>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</si>
  <si>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</si>
  <si>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</si>
  <si>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</si>
  <si>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</si>
  <si>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</si>
  <si>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</si>
  <si>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</si>
  <si>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</si>
  <si>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</si>
  <si>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</si>
  <si>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</si>
  <si>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</si>
  <si>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</si>
  <si>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</si>
  <si>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</si>
  <si>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</si>
  <si>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</si>
  <si>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</si>
  <si>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</si>
  <si>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</si>
  <si>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</si>
  <si>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</si>
  <si>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</si>
  <si>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</si>
  <si>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</si>
  <si>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</si>
  <si>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</si>
  <si>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</si>
  <si>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</si>
  <si>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</si>
  <si>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</si>
  <si>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</si>
  <si>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</si>
  <si>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</si>
  <si>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</si>
  <si>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</si>
  <si>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</si>
  <si>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</si>
  <si>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</si>
  <si>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</si>
  <si>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</si>
  <si>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</si>
  <si>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</si>
  <si>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</si>
  <si>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</si>
  <si>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</si>
  <si>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</si>
  <si>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</si>
  <si>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</si>
  <si>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</si>
  <si>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</si>
  <si>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</si>
  <si>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</si>
  <si>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</si>
  <si>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</si>
  <si>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</si>
  <si>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</si>
  <si>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</si>
  <si>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</si>
  <si>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</si>
  <si>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</si>
  <si>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</si>
  <si>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</si>
  <si>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</si>
  <si>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</si>
  <si>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</si>
  <si>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</si>
  <si>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1396/05/02</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</si>
  <si>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</si>
  <si>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</si>
  <si>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</si>
  <si>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</si>
  <si>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</si>
  <si>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</si>
  <si>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</si>
  <si>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</si>
  <si>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</si>
  <si>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</si>
  <si>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</si>
  <si>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</si>
  <si>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</si>
  <si>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</si>
  <si>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</si>
  <si>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</si>
  <si>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</si>
  <si>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</si>
  <si>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</si>
  <si>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</si>
  <si>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</si>
  <si>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</si>
  <si>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</si>
  <si>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</si>
  <si>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</si>
  <si>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</si>
  <si>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</si>
  <si>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</si>
  <si>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</si>
  <si>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</si>
  <si>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</si>
  <si>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</si>
  <si>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</si>
  <si>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</si>
  <si>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</si>
  <si>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</si>
  <si>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</si>
  <si>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</si>
  <si>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</si>
  <si>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</si>
  <si>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</si>
  <si>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</si>
  <si>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</si>
  <si>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</si>
  <si>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</si>
  <si>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</si>
  <si>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</si>
  <si>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</si>
  <si>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</si>
  <si>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</si>
  <si>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</si>
  <si>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</si>
  <si>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</si>
  <si>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</si>
  <si>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</si>
  <si>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</si>
  <si>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</si>
  <si>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</si>
  <si>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</si>
  <si>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</si>
  <si>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</si>
  <si>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</si>
  <si>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</si>
  <si>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</si>
  <si>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</si>
  <si>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</si>
  <si>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</si>
  <si>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</si>
  <si>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</si>
  <si>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</si>
  <si>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</si>
  <si>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</si>
  <si>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</si>
  <si>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</si>
  <si>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</si>
  <si>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</si>
  <si>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</si>
  <si>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</si>
  <si>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</si>
  <si>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</si>
  <si>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</si>
  <si>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</si>
  <si>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</si>
  <si>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</si>
  <si>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</si>
  <si>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</si>
  <si>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</si>
  <si>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</si>
  <si>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</si>
  <si>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</si>
  <si>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</si>
  <si>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</si>
  <si>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</si>
  <si>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</si>
  <si>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</si>
  <si>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</si>
  <si>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</si>
  <si>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</si>
  <si>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</si>
  <si>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</si>
  <si>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</si>
  <si>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</si>
  <si>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</si>
  <si>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</si>
  <si>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</si>
  <si>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</si>
  <si>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</si>
  <si>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</si>
  <si>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</si>
  <si>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</si>
  <si>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</si>
  <si>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</si>
  <si>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</si>
  <si>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</si>
  <si>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</si>
  <si>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</si>
  <si>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</si>
  <si>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</si>
  <si>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</si>
  <si>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</si>
  <si>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</si>
  <si>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</si>
  <si>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</si>
  <si>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</si>
  <si>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</si>
  <si>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</si>
  <si>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</si>
  <si>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</si>
  <si>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</si>
  <si>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</si>
  <si>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</si>
  <si>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</si>
  <si>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</si>
  <si>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</si>
  <si>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</si>
  <si>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</si>
  <si>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</si>
  <si>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</si>
  <si>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</si>
  <si>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</si>
  <si>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</si>
  <si>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</si>
  <si>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</si>
  <si>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</si>
  <si>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</si>
  <si>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</si>
  <si>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</si>
  <si>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</si>
  <si>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</si>
  <si>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</si>
  <si>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</si>
  <si>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</si>
  <si>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</si>
  <si>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</si>
  <si>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</si>
  <si>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</si>
  <si>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</si>
  <si>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</si>
  <si>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</si>
  <si>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</si>
  <si>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</si>
  <si>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</si>
  <si>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</si>
  <si>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</si>
  <si>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</si>
  <si>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</si>
  <si>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</si>
  <si>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</si>
  <si>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</si>
  <si>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</si>
  <si>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</si>
  <si>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</si>
  <si>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</si>
  <si>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</si>
  <si>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</si>
  <si>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</si>
  <si>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</si>
  <si>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</si>
  <si>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</si>
  <si>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</si>
  <si>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</si>
  <si>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</si>
  <si>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</si>
  <si>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</si>
  <si>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</si>
  <si>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</si>
  <si>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</si>
  <si>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</si>
  <si>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</si>
  <si>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</si>
  <si>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</si>
  <si>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</si>
  <si>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</si>
  <si>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</si>
  <si>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t>در اوراق بهادار با درامد ثابت و با پیش بینی سود و قابل معامله</t>
  </si>
  <si>
    <t>مشاور سرمایه‌گذاری مدبران هما</t>
  </si>
  <si>
    <t>1398/12/01</t>
  </si>
  <si>
    <t>1398/10/11</t>
  </si>
  <si>
    <t>1398/12/21</t>
  </si>
  <si>
    <t>ثروت ستارگان</t>
  </si>
  <si>
    <t>مشاور سرمایه گذاری دیدگاهان نوین</t>
  </si>
  <si>
    <t>1398/12/04</t>
  </si>
  <si>
    <t>صندوق در صندوق</t>
  </si>
  <si>
    <t>افرا نماد پایدار</t>
  </si>
  <si>
    <t>درصد سهم</t>
  </si>
  <si>
    <r>
      <t>عمر صندوق (به ماه)</t>
    </r>
    <r>
      <rPr>
        <b/>
        <sz val="22"/>
        <rFont val="B Nazanin"/>
        <charset val="178"/>
      </rPr>
      <t>↓</t>
    </r>
  </si>
  <si>
    <t>* صندوق‌ سرمایه‌گذاری اختصاصی بازارگردانی با NAV جداگانه</t>
  </si>
  <si>
    <t>شرکت کارگزاری فارابی</t>
  </si>
  <si>
    <t>شرکت سبدگردان ایساتیس پویا</t>
  </si>
  <si>
    <t>گزارش عملکرد صندوق های سرمایه گذاری در پایان سال 1398 و</t>
  </si>
  <si>
    <t>1398/12/29</t>
  </si>
  <si>
    <t>1399/01/24</t>
  </si>
  <si>
    <t>1399/01/20</t>
  </si>
  <si>
    <t>سبدگردان فیروزه آسیا</t>
  </si>
  <si>
    <t>شرکت سبدگردان اعتبار</t>
  </si>
  <si>
    <t>1399/02/17</t>
  </si>
  <si>
    <t>اختصاصی بازارگردانی توسعه سهام نیکی</t>
  </si>
  <si>
    <t>1399/03/06</t>
  </si>
  <si>
    <t>1399/03/21</t>
  </si>
  <si>
    <t>اعتبار سرمایه نوآفرین</t>
  </si>
  <si>
    <t>مشاور سرمایه گذاری فراز ایده نوآفرین</t>
  </si>
  <si>
    <t>خصوصی</t>
  </si>
  <si>
    <t>1399/03/24</t>
  </si>
  <si>
    <t>مشترک مدرسه کسب و کار صوفی رازی</t>
  </si>
  <si>
    <t>1399/03/25</t>
  </si>
  <si>
    <t>کارگزاری نهایت نگر</t>
  </si>
  <si>
    <t>در اوراق بهادار با درآمد ثابت نوع دوم و قابل معامله</t>
  </si>
  <si>
    <t>سبدگردان سینا</t>
  </si>
  <si>
    <t>کارگزاری سرمایه‌گذاری ملی ایران</t>
  </si>
  <si>
    <t>سبدگردان امید نهایت‌نگر</t>
  </si>
  <si>
    <t>مشاور سرمایه‌گذاری ارزش پرداز آریان</t>
  </si>
  <si>
    <t>1399/04/21</t>
  </si>
  <si>
    <t>اعتماد داریک</t>
  </si>
  <si>
    <t>سبدگردان داریک پارس</t>
  </si>
  <si>
    <t>1399/04/30</t>
  </si>
  <si>
    <t>ارزش آفرین بیدار</t>
  </si>
  <si>
    <t>شرک سبدگردان اقتصاد بیدار</t>
  </si>
  <si>
    <t>1399/04/11</t>
  </si>
  <si>
    <t>شرکت سبدگردان امید نهایت‌نگر</t>
  </si>
  <si>
    <t>جسورانه فیروزه</t>
  </si>
  <si>
    <t>گروه سرمایه گذاری توسعه صنعتی ایران</t>
  </si>
  <si>
    <t>1399/05/19</t>
  </si>
  <si>
    <t>آوای معیار</t>
  </si>
  <si>
    <t>1399/05/06</t>
  </si>
  <si>
    <t>مشاور سرمایه‌گذاری معیار</t>
  </si>
  <si>
    <t>اندوخته آمیتیس</t>
  </si>
  <si>
    <t>سبدگردان آمیتیس</t>
  </si>
  <si>
    <t>1399/05/05</t>
  </si>
  <si>
    <t>1399/04/04</t>
  </si>
  <si>
    <t>سبدگردان اقتصاد بیدار</t>
  </si>
  <si>
    <t>سبدگردان اعتبار</t>
  </si>
  <si>
    <t>1399/06/27</t>
  </si>
  <si>
    <t>مشاور سرمایه‌گذاری فراز ایده نوآفرین تک</t>
  </si>
  <si>
    <t>1399/06/02</t>
  </si>
  <si>
    <t>سبدگردان کورش</t>
  </si>
  <si>
    <t>1399/07/16</t>
  </si>
  <si>
    <t>1399/07/21</t>
  </si>
  <si>
    <t>اختصاصی بازارگردانی نهایت اندیش اقتصاد بیدار*</t>
  </si>
  <si>
    <t>اختصاصی بازارگردانی توازن کورش*</t>
  </si>
  <si>
    <t>جسورانه پارتیان</t>
  </si>
  <si>
    <t>پردازش اطلاعات مالی پارت</t>
  </si>
  <si>
    <t>1399/06/05</t>
  </si>
  <si>
    <t>الماس کوروش</t>
  </si>
  <si>
    <t>سبدگردان کوروش</t>
  </si>
  <si>
    <t>1399/06/08</t>
  </si>
  <si>
    <t>سرمایه‌گذاری صبا تامین</t>
  </si>
  <si>
    <t>کارگزاری بانک سپه</t>
  </si>
  <si>
    <t>1399/07/30</t>
  </si>
  <si>
    <t>پیشگامان سرمایه نوآفرین</t>
  </si>
  <si>
    <t>زمرد نو ویرا ذوب آهن</t>
  </si>
  <si>
    <t>یاقوت آگاه</t>
  </si>
  <si>
    <t>سپر سرمایه بیدار</t>
  </si>
  <si>
    <t>اعتبار آفرين ايرانيان</t>
  </si>
  <si>
    <t>مشترک مانا الگوریتم</t>
  </si>
  <si>
    <t>آهنگ سهام کیان</t>
  </si>
  <si>
    <t>اعتبار سهام ایرانیان</t>
  </si>
  <si>
    <t>واسطه گری مالی یکم</t>
  </si>
  <si>
    <t>مديريت ثروت صندوق بازنشستگي کشوري</t>
  </si>
  <si>
    <t>اختصاصی بازارگردانی آرمان اندیش*</t>
  </si>
  <si>
    <t>مشترك توسعه بازار سرمايه</t>
  </si>
  <si>
    <t>اختصاصی بازارگردانی افتخار حافظ</t>
  </si>
  <si>
    <t>بازارگردانی نوین پیشرو*</t>
  </si>
  <si>
    <t>اختصاصی بازارگرداني اميد لوتوس پارسيان*</t>
  </si>
  <si>
    <t>اختصاصی بازارگردانی گنجینه سپهر صادرات</t>
  </si>
  <si>
    <t>اختصاصی بازارگرداني حكمت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</si>
  <si>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</si>
  <si>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</si>
  <si>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</si>
  <si>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</si>
  <si>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</si>
  <si>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</si>
  <si>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بازارگردانی بانک سینا</t>
  </si>
  <si>
    <t>اختصاصی بازارگردان تجارت ایرانیان اعتماد</t>
  </si>
  <si>
    <t>اختصاصی بازارگردانی صبا نیک*</t>
  </si>
  <si>
    <t xml:space="preserve">اختصاصی بازارگردان آرمان انصار  </t>
  </si>
  <si>
    <t>اختصاصی بازارگردانی ملت*</t>
  </si>
  <si>
    <t>اختصاصی بازارگردانی کوشا الگوریتم*</t>
  </si>
  <si>
    <t>اختصاصی بازارگردانی سپهر بازار سرمایه*</t>
  </si>
  <si>
    <t>اختصاصی بازارگردانی گروه گردشگری ایرانیان</t>
  </si>
  <si>
    <t>اختصاصی بازارگردانی پست بانک ایران</t>
  </si>
  <si>
    <t>اختصاصی بازارگردانی صنعت مس</t>
  </si>
  <si>
    <t>اختصاصی بازارگردانی گروه دی*</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</si>
  <si>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</si>
  <si>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</si>
  <si>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</si>
  <si>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سهم آشنا یکم*</t>
  </si>
  <si>
    <t>اختصاصی بازارگردانی نماد صنعت و معدن*</t>
  </si>
  <si>
    <t>اختصاصی بازارگردانی ارزش آفرین صندوق بازنشستگی کشوری*</t>
  </si>
  <si>
    <t>اختصاصی بازارگردانی آینده نگر دانا</t>
  </si>
  <si>
    <t>اختصاصی بازارگردانی سینا بهگزین*</t>
  </si>
  <si>
    <t>صندوق تثبیت بازار سرمایه</t>
  </si>
  <si>
    <t>اختصاصی بازارگردانی گوهر فام امید*</t>
  </si>
  <si>
    <t>اختصاصی بازارگردانی صبا گستر نفت و گاز تامین*</t>
  </si>
  <si>
    <t>اختصاصی بازارگردانی اکسیر سودا*</t>
  </si>
  <si>
    <t>اختصاصی بازارگردانی مفید*</t>
  </si>
  <si>
    <t>اختصاصی بازارگردانی هوشمند آبان*</t>
  </si>
  <si>
    <t>اختصاصی بازارگردانی پاداش پشتیبان پارس*</t>
  </si>
  <si>
    <t>اختصاصی بازارگردانی مهرگان*</t>
  </si>
  <si>
    <t>اختصاصی بازارگردانی معیار*</t>
  </si>
  <si>
    <t>اختصاصی بازارگردانی خلیج فارس*</t>
  </si>
  <si>
    <t>اختصاصی بازارگردانی ایساتیس پویا*</t>
  </si>
  <si>
    <t>اختصاصی بازارگردانی الگوریتمی امید فارابی*</t>
  </si>
  <si>
    <t>اختصاصی بازارگردانی توسعه فیروزه پویا*</t>
  </si>
  <si>
    <t>اختصاصی بازارگردانی خبرگان اهداف*</t>
  </si>
  <si>
    <t>اختصاصی بازارگردانی نهایت نگر*</t>
  </si>
  <si>
    <t>اختصاصی بازارگردانی آگاه*</t>
  </si>
  <si>
    <t>اختصاصی بازارگردانی اندیشه زرین پاسارگاد*</t>
  </si>
  <si>
    <t>1399/08/30</t>
  </si>
  <si>
    <t>ارزش  معاملات(میلیون ریال)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</si>
</sst>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 numFmtId="168" formatCode="#,##0;\(#,##0\)"/>
  </numFmts>
  <fonts count="90">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
      <b/>
      <sz val="22"/>
      <name val="B Nazanin"/>
      <charset val="178"/>
    </font>
    <font>
      <b/>
      <sz val="18"/>
      <color theme="1"/>
      <name val="B Zar"/>
      <charset val="178"/>
    </font>
    <font>
      <b/>
      <sz val="28"/>
      <color rgb="FFFF0000"/>
      <name val="B Zar"/>
      <charset val="178"/>
    </font>
    <font>
      <b/>
      <sz val="36"/>
      <color theme="0"/>
      <name val="B Zar"/>
      <charset val="178"/>
    </font>
    <font>
      <b/>
      <sz val="36"/>
      <color theme="0"/>
      <name val="B Nazanin"/>
      <charset val="178"/>
    </font>
    <font>
      <b/>
      <sz val="18"/>
      <color theme="0"/>
      <name val="B Nazanin"/>
      <charset val="178"/>
    </font>
    <font>
      <b/>
      <sz val="10"/>
      <color indexed="10"/>
      <name val="DejaVu Sans"/>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indexed="1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59">
    <xf numFmtId="0" fontId="0" fillId="0" borderId="0" xfId="0"/>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5" fillId="6" borderId="1" xfId="6" applyFont="1" applyFill="1" applyBorder="1" applyAlignment="1">
      <alignment horizontal="right" vertical="center" readingOrder="2"/>
    </xf>
    <xf numFmtId="1" fontId="55" fillId="6" borderId="1" xfId="0" applyNumberFormat="1" applyFont="1" applyFill="1" applyBorder="1" applyAlignment="1">
      <alignment horizontal="right" vertical="center" readingOrder="2"/>
    </xf>
    <xf numFmtId="3" fontId="55" fillId="6" borderId="1" xfId="0" applyNumberFormat="1" applyFont="1" applyFill="1" applyBorder="1" applyAlignment="1">
      <alignment horizontal="right" vertical="center" readingOrder="2"/>
    </xf>
    <xf numFmtId="1" fontId="57" fillId="4" borderId="1" xfId="0" applyNumberFormat="1" applyFont="1" applyFill="1" applyBorder="1"/>
    <xf numFmtId="0" fontId="53" fillId="6" borderId="1" xfId="0" applyNumberFormat="1" applyFont="1" applyFill="1" applyBorder="1" applyAlignment="1">
      <alignment vertical="center" readingOrder="2"/>
    </xf>
    <xf numFmtId="0" fontId="51" fillId="2" borderId="0" xfId="0" applyFont="1" applyFill="1" applyAlignment="1">
      <alignment horizontal="right" vertical="center" readingOrder="2"/>
    </xf>
    <xf numFmtId="0" fontId="55" fillId="6" borderId="1" xfId="0" applyFont="1" applyFill="1" applyBorder="1" applyAlignment="1">
      <alignment horizontal="center" vertical="top" readingOrder="2"/>
    </xf>
    <xf numFmtId="0" fontId="54"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8"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6" fillId="8" borderId="1" xfId="0" applyNumberFormat="1" applyFont="1" applyFill="1" applyBorder="1" applyAlignment="1">
      <alignment horizontal="right" vertical="center" readingOrder="2"/>
    </xf>
    <xf numFmtId="164" fontId="59" fillId="8" borderId="1" xfId="2" applyNumberFormat="1" applyFont="1" applyFill="1" applyBorder="1" applyAlignment="1">
      <alignment horizontal="right" vertical="center"/>
    </xf>
    <xf numFmtId="0" fontId="60"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1" fillId="2" borderId="6" xfId="6" applyFont="1" applyFill="1" applyBorder="1" applyAlignment="1">
      <alignment horizontal="center" vertical="center" wrapText="1" readingOrder="2"/>
    </xf>
    <xf numFmtId="0" fontId="61" fillId="2" borderId="0" xfId="0" applyFont="1" applyFill="1" applyBorder="1" applyAlignment="1">
      <alignment vertical="center" wrapText="1" readingOrder="2"/>
    </xf>
    <xf numFmtId="2" fontId="61"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3" fillId="2" borderId="0" xfId="0" applyFont="1" applyFill="1" applyBorder="1" applyAlignment="1">
      <alignment horizontal="right" vertical="center" wrapText="1" readingOrder="2"/>
    </xf>
    <xf numFmtId="1" fontId="61" fillId="2" borderId="6" xfId="0" applyNumberFormat="1" applyFont="1" applyFill="1" applyBorder="1" applyAlignment="1">
      <alignment horizontal="center" vertical="center" wrapText="1" readingOrder="2"/>
    </xf>
    <xf numFmtId="0" fontId="61" fillId="2" borderId="9" xfId="0" applyFont="1" applyFill="1" applyBorder="1" applyAlignment="1">
      <alignment horizontal="center" vertical="center" wrapText="1" readingOrder="2"/>
    </xf>
    <xf numFmtId="41" fontId="61" fillId="2" borderId="5" xfId="6" applyFont="1" applyFill="1" applyBorder="1" applyAlignment="1">
      <alignment horizontal="center" vertical="center" wrapText="1" readingOrder="2"/>
    </xf>
    <xf numFmtId="0" fontId="63"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2" fillId="2" borderId="0" xfId="1" applyFont="1" applyFill="1" applyBorder="1" applyAlignment="1">
      <alignment vertical="center"/>
    </xf>
    <xf numFmtId="0" fontId="62"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7" fillId="2" borderId="0" xfId="0" applyFont="1" applyFill="1" applyBorder="1" applyAlignment="1">
      <alignment horizontal="right" vertical="center" wrapText="1" readingOrder="2"/>
    </xf>
    <xf numFmtId="0" fontId="67" fillId="2" borderId="0" xfId="0" applyFont="1" applyFill="1" applyBorder="1" applyAlignment="1">
      <alignment horizontal="left" vertical="center" wrapText="1" readingOrder="2"/>
    </xf>
    <xf numFmtId="3" fontId="67"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5"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65" fontId="62" fillId="9" borderId="1" xfId="5" applyNumberFormat="1" applyFont="1" applyFill="1" applyBorder="1" applyAlignment="1">
      <alignment horizontal="right" vertical="center" wrapText="1"/>
    </xf>
    <xf numFmtId="165" fontId="62"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4" fillId="0" borderId="1" xfId="5" applyNumberFormat="1" applyFont="1" applyFill="1" applyBorder="1"/>
    <xf numFmtId="166" fontId="65" fillId="0" borderId="1" xfId="5" applyNumberFormat="1" applyFont="1" applyFill="1" applyBorder="1"/>
    <xf numFmtId="0" fontId="65" fillId="0" borderId="1" xfId="0" applyFont="1" applyFill="1" applyBorder="1"/>
    <xf numFmtId="166" fontId="62" fillId="0" borderId="1" xfId="5" applyNumberFormat="1" applyFont="1" applyFill="1" applyBorder="1" applyAlignment="1">
      <alignment horizontal="right" vertical="center" wrapText="1"/>
    </xf>
    <xf numFmtId="166" fontId="62" fillId="0" borderId="1" xfId="5" applyNumberFormat="1" applyFont="1" applyFill="1" applyBorder="1" applyAlignment="1">
      <alignment horizontal="right" vertical="center" wrapText="1" readingOrder="2"/>
    </xf>
    <xf numFmtId="166" fontId="62" fillId="0" borderId="1" xfId="5" applyNumberFormat="1" applyFont="1" applyFill="1" applyBorder="1" applyAlignment="1">
      <alignment horizontal="right" vertical="center" readingOrder="2"/>
    </xf>
    <xf numFmtId="43" fontId="66" fillId="0" borderId="1" xfId="5" applyNumberFormat="1" applyFont="1" applyFill="1" applyBorder="1" applyAlignment="1">
      <alignment horizontal="right" vertical="center" readingOrder="2"/>
    </xf>
    <xf numFmtId="43" fontId="66" fillId="0" borderId="1" xfId="5" applyFont="1" applyFill="1" applyBorder="1" applyAlignment="1">
      <alignment horizontal="right" vertical="center" readingOrder="2"/>
    </xf>
    <xf numFmtId="1" fontId="64"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4" fillId="0" borderId="1" xfId="0" applyNumberFormat="1" applyFont="1" applyFill="1" applyBorder="1"/>
    <xf numFmtId="1" fontId="68" fillId="0" borderId="1" xfId="0" applyNumberFormat="1" applyFont="1" applyFill="1" applyBorder="1"/>
    <xf numFmtId="3" fontId="69" fillId="2" borderId="0" xfId="6" applyNumberFormat="1" applyFont="1" applyFill="1" applyBorder="1" applyAlignment="1">
      <alignment horizontal="center" vertical="center" wrapText="1" readingOrder="2"/>
    </xf>
    <xf numFmtId="0" fontId="69" fillId="2" borderId="0" xfId="0" applyFont="1" applyFill="1" applyBorder="1" applyAlignment="1">
      <alignment horizontal="right" vertical="center" readingOrder="2"/>
    </xf>
    <xf numFmtId="0" fontId="69"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4" fillId="0" borderId="1" xfId="5" applyFont="1" applyFill="1" applyBorder="1"/>
    <xf numFmtId="43" fontId="65" fillId="0" borderId="1" xfId="5" applyFont="1" applyFill="1" applyBorder="1"/>
    <xf numFmtId="43" fontId="65"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0" fillId="3" borderId="1" xfId="0" applyNumberFormat="1"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1" fillId="0" borderId="0" xfId="5" applyFont="1" applyFill="1" applyAlignment="1">
      <alignment horizontal="right" vertical="center" readingOrder="2"/>
    </xf>
    <xf numFmtId="43" fontId="72"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0" fontId="62" fillId="2" borderId="1" xfId="0" applyFont="1" applyFill="1" applyBorder="1" applyAlignment="1">
      <alignment horizontal="righ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3" fillId="0" borderId="1" xfId="0" applyNumberFormat="1" applyFont="1" applyFill="1" applyBorder="1" applyAlignment="1">
      <alignment horizontal="right" vertical="center" readingOrder="2"/>
    </xf>
    <xf numFmtId="3" fontId="74" fillId="0" borderId="1" xfId="0" applyNumberFormat="1" applyFont="1" applyFill="1" applyBorder="1" applyAlignment="1">
      <alignment horizontal="right" vertical="center" readingOrder="2"/>
    </xf>
    <xf numFmtId="0" fontId="49" fillId="0" borderId="0" xfId="0" applyFont="1" applyFill="1"/>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8"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3"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4"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5" fillId="0" borderId="8" xfId="0" applyFont="1" applyFill="1" applyBorder="1" applyAlignment="1">
      <alignment horizontal="center" vertical="top" readingOrder="2"/>
    </xf>
    <xf numFmtId="41" fontId="55" fillId="0" borderId="8" xfId="6" applyFont="1" applyFill="1" applyBorder="1" applyAlignment="1">
      <alignment horizontal="right" vertical="center" readingOrder="2"/>
    </xf>
    <xf numFmtId="1" fontId="55" fillId="0" borderId="8" xfId="0" applyNumberFormat="1" applyFont="1" applyFill="1" applyBorder="1" applyAlignment="1">
      <alignment horizontal="right" vertical="center" readingOrder="2"/>
    </xf>
    <xf numFmtId="3" fontId="55" fillId="0" borderId="8" xfId="6" applyNumberFormat="1" applyFont="1" applyFill="1" applyBorder="1" applyAlignment="1">
      <alignment horizontal="center" vertical="center" readingOrder="2"/>
    </xf>
    <xf numFmtId="3" fontId="55" fillId="0" borderId="8" xfId="0" applyNumberFormat="1" applyFont="1" applyFill="1" applyBorder="1" applyAlignment="1">
      <alignment horizontal="right" vertical="center" readingOrder="2"/>
    </xf>
    <xf numFmtId="2" fontId="55" fillId="0" borderId="8" xfId="0" applyNumberFormat="1" applyFont="1" applyFill="1" applyBorder="1" applyAlignment="1">
      <alignment horizontal="right" vertical="center" readingOrder="1"/>
    </xf>
    <xf numFmtId="0" fontId="54"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3"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6" fillId="7" borderId="1" xfId="5" applyNumberFormat="1" applyFont="1" applyFill="1" applyBorder="1" applyAlignment="1">
      <alignment readingOrder="1"/>
    </xf>
    <xf numFmtId="0" fontId="77" fillId="7" borderId="1" xfId="0" applyFont="1" applyFill="1" applyBorder="1" applyAlignment="1"/>
    <xf numFmtId="0" fontId="77" fillId="7" borderId="1" xfId="0" applyFont="1" applyFill="1" applyBorder="1" applyAlignment="1">
      <alignment horizontal="right" wrapText="1"/>
    </xf>
    <xf numFmtId="1" fontId="76" fillId="7" borderId="1" xfId="0" applyNumberFormat="1" applyFont="1" applyFill="1" applyBorder="1" applyAlignment="1">
      <alignment horizontal="right" readingOrder="2"/>
    </xf>
    <xf numFmtId="1" fontId="76" fillId="7" borderId="1" xfId="0" applyNumberFormat="1" applyFont="1" applyFill="1" applyBorder="1" applyAlignment="1">
      <alignment horizontal="center" readingOrder="2"/>
    </xf>
    <xf numFmtId="0" fontId="76" fillId="2" borderId="6" xfId="0" applyFont="1" applyFill="1" applyBorder="1" applyAlignment="1">
      <alignment horizontal="right" vertical="center" wrapText="1" readingOrder="2"/>
    </xf>
    <xf numFmtId="0" fontId="76" fillId="2" borderId="1" xfId="0" applyFont="1" applyFill="1" applyBorder="1" applyAlignment="1">
      <alignment horizontal="right" vertical="center" wrapText="1" readingOrder="2"/>
    </xf>
    <xf numFmtId="0" fontId="76"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78" fillId="2" borderId="0" xfId="5" applyNumberFormat="1" applyFont="1" applyFill="1" applyAlignment="1">
      <alignment horizontal="right" readingOrder="2"/>
    </xf>
    <xf numFmtId="1" fontId="0" fillId="0" borderId="0" xfId="0" applyNumberFormat="1" applyFill="1" applyBorder="1"/>
    <xf numFmtId="0" fontId="12" fillId="2" borderId="5"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0" fontId="63" fillId="2" borderId="12" xfId="0" applyFont="1" applyFill="1" applyBorder="1" applyAlignment="1">
      <alignment horizontal="right" vertical="center" wrapText="1" readingOrder="2"/>
    </xf>
    <xf numFmtId="0" fontId="63" fillId="2" borderId="11" xfId="0" applyFont="1" applyFill="1" applyBorder="1" applyAlignment="1">
      <alignment horizontal="right" vertical="center" wrapText="1" readingOrder="2"/>
    </xf>
    <xf numFmtId="0" fontId="63"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79" fillId="6" borderId="1" xfId="0" applyNumberFormat="1" applyFont="1" applyFill="1" applyBorder="1" applyAlignment="1">
      <alignment horizontal="right" vertical="center" readingOrder="2"/>
    </xf>
    <xf numFmtId="0" fontId="79" fillId="6" borderId="1" xfId="0" applyFont="1" applyFill="1" applyBorder="1" applyAlignment="1">
      <alignment horizontal="center" vertical="center" readingOrder="2"/>
    </xf>
    <xf numFmtId="165" fontId="79" fillId="6" borderId="1" xfId="5" applyNumberFormat="1" applyFont="1" applyFill="1" applyBorder="1" applyAlignment="1">
      <alignment horizontal="right" vertical="center" readingOrder="2"/>
    </xf>
    <xf numFmtId="41" fontId="79" fillId="6" borderId="1" xfId="6" applyFont="1" applyFill="1" applyBorder="1" applyAlignment="1">
      <alignment horizontal="right" vertical="center" readingOrder="2"/>
    </xf>
    <xf numFmtId="1" fontId="79" fillId="6" borderId="1" xfId="0" applyNumberFormat="1" applyFont="1" applyFill="1" applyBorder="1" applyAlignment="1">
      <alignment horizontal="right" vertical="center" readingOrder="2"/>
    </xf>
    <xf numFmtId="2" fontId="79" fillId="6" borderId="1" xfId="6" applyNumberFormat="1" applyFont="1" applyFill="1" applyBorder="1" applyAlignment="1">
      <alignment horizontal="right" vertical="center" readingOrder="1"/>
    </xf>
    <xf numFmtId="3" fontId="79"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3" fontId="79" fillId="6" borderId="1" xfId="0" applyNumberFormat="1" applyFont="1" applyFill="1" applyBorder="1" applyAlignment="1">
      <alignment horizontal="center" vertical="center" readingOrder="2"/>
    </xf>
    <xf numFmtId="1" fontId="62"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2" fontId="34" fillId="7" borderId="6" xfId="5" applyNumberFormat="1" applyFont="1" applyFill="1" applyBorder="1" applyAlignment="1">
      <alignment wrapText="1" readingOrder="1"/>
    </xf>
    <xf numFmtId="43" fontId="56" fillId="8" borderId="1" xfId="0" applyNumberFormat="1" applyFont="1" applyFill="1" applyBorder="1" applyAlignment="1">
      <alignment horizontal="right" vertical="center" readingOrder="2"/>
    </xf>
    <xf numFmtId="165" fontId="34" fillId="2" borderId="1" xfId="5" applyNumberFormat="1" applyFont="1" applyFill="1" applyBorder="1" applyAlignment="1">
      <alignment horizontal="right" readingOrder="1"/>
    </xf>
    <xf numFmtId="0" fontId="38" fillId="2" borderId="1" xfId="0" applyFont="1" applyFill="1" applyBorder="1" applyAlignment="1">
      <alignment horizontal="right"/>
    </xf>
    <xf numFmtId="0" fontId="39" fillId="2" borderId="1" xfId="0" applyFont="1" applyFill="1" applyBorder="1" applyAlignment="1">
      <alignment horizontal="right" wrapText="1"/>
    </xf>
    <xf numFmtId="1" fontId="34" fillId="2" borderId="1" xfId="0" applyNumberFormat="1" applyFont="1" applyFill="1" applyBorder="1" applyAlignment="1">
      <alignment horizontal="right" readingOrder="2"/>
    </xf>
    <xf numFmtId="165" fontId="34" fillId="2" borderId="1" xfId="5" applyNumberFormat="1" applyFont="1" applyFill="1" applyBorder="1" applyAlignment="1">
      <alignment horizontal="right" wrapText="1" readingOrder="1"/>
    </xf>
    <xf numFmtId="165" fontId="34" fillId="2" borderId="1" xfId="5" applyNumberFormat="1" applyFont="1" applyFill="1" applyBorder="1" applyAlignment="1">
      <alignment horizontal="right" wrapText="1"/>
    </xf>
    <xf numFmtId="9" fontId="34" fillId="2" borderId="1" xfId="7" applyFont="1" applyFill="1" applyBorder="1" applyAlignment="1">
      <alignment horizontal="center" vertical="center" wrapText="1"/>
    </xf>
    <xf numFmtId="2" fontId="34" fillId="2" borderId="1" xfId="5" applyNumberFormat="1" applyFont="1" applyFill="1" applyBorder="1" applyAlignment="1">
      <alignment wrapText="1" readingOrder="1"/>
    </xf>
    <xf numFmtId="2" fontId="84" fillId="0" borderId="0" xfId="7" applyNumberFormat="1" applyFont="1" applyFill="1" applyAlignment="1">
      <alignment horizontal="right" vertical="center" readingOrder="2"/>
    </xf>
    <xf numFmtId="165" fontId="57" fillId="2" borderId="0" xfId="5" applyNumberFormat="1" applyFont="1" applyFill="1" applyAlignment="1">
      <alignment horizontal="right" vertical="center"/>
    </xf>
    <xf numFmtId="0" fontId="48" fillId="2" borderId="0" xfId="0" applyFont="1" applyFill="1" applyAlignment="1">
      <alignment horizontal="right" vertical="center" readingOrder="2"/>
    </xf>
    <xf numFmtId="43" fontId="50" fillId="8" borderId="1" xfId="5" applyNumberFormat="1" applyFont="1" applyFill="1" applyBorder="1" applyAlignment="1">
      <alignment vertical="center" readingOrder="2"/>
    </xf>
    <xf numFmtId="0" fontId="50" fillId="8" borderId="1" xfId="6" applyNumberFormat="1" applyFont="1" applyFill="1" applyBorder="1" applyAlignment="1">
      <alignment horizontal="right" vertical="center" readingOrder="2"/>
    </xf>
    <xf numFmtId="0" fontId="4" fillId="0" borderId="1" xfId="0" applyFont="1" applyFill="1" applyBorder="1" applyAlignment="1">
      <alignment horizontal="center"/>
    </xf>
    <xf numFmtId="1" fontId="22" fillId="3" borderId="1" xfId="0" applyNumberFormat="1" applyFont="1" applyFill="1" applyBorder="1" applyAlignment="1">
      <alignment horizontal="center" vertical="center" readingOrder="2"/>
    </xf>
    <xf numFmtId="1" fontId="55" fillId="6" borderId="1" xfId="0" applyNumberFormat="1" applyFont="1" applyFill="1" applyBorder="1" applyAlignment="1">
      <alignment horizontal="right" readingOrder="2"/>
    </xf>
    <xf numFmtId="165" fontId="55" fillId="6" borderId="1" xfId="5" applyNumberFormat="1" applyFont="1" applyFill="1" applyBorder="1" applyAlignment="1">
      <alignment horizontal="right" vertical="center" readingOrder="2"/>
    </xf>
    <xf numFmtId="2" fontId="55" fillId="6" borderId="1" xfId="6" applyNumberFormat="1" applyFont="1" applyFill="1" applyBorder="1" applyAlignment="1">
      <alignment horizontal="right" vertical="center" readingOrder="1"/>
    </xf>
    <xf numFmtId="0" fontId="85" fillId="6" borderId="1" xfId="0" applyFont="1" applyFill="1" applyBorder="1" applyAlignment="1">
      <alignment horizontal="right" vertical="center" readingOrder="2"/>
    </xf>
    <xf numFmtId="43" fontId="55" fillId="6" borderId="1" xfId="5" applyNumberFormat="1" applyFont="1" applyFill="1" applyBorder="1" applyAlignment="1">
      <alignment horizontal="right" vertical="center" readingOrder="1"/>
    </xf>
    <xf numFmtId="0" fontId="86" fillId="2" borderId="0" xfId="0" applyFont="1" applyFill="1" applyAlignment="1">
      <alignment horizontal="right" vertical="center" readingOrder="2"/>
    </xf>
    <xf numFmtId="1" fontId="87" fillId="2" borderId="1" xfId="0" applyNumberFormat="1" applyFont="1" applyFill="1" applyBorder="1"/>
    <xf numFmtId="0" fontId="86" fillId="6" borderId="1" xfId="0" applyFont="1" applyFill="1" applyBorder="1" applyAlignment="1">
      <alignment horizontal="right" vertical="center" readingOrder="2"/>
    </xf>
    <xf numFmtId="0" fontId="87" fillId="6" borderId="1" xfId="0" applyNumberFormat="1" applyFont="1" applyFill="1" applyBorder="1" applyAlignment="1">
      <alignment vertical="center" readingOrder="2"/>
    </xf>
    <xf numFmtId="0" fontId="87" fillId="6" borderId="1" xfId="0" applyNumberFormat="1" applyFont="1" applyFill="1" applyBorder="1" applyAlignment="1">
      <alignment horizontal="right" vertical="center" readingOrder="2"/>
    </xf>
    <xf numFmtId="0" fontId="87" fillId="6" borderId="1" xfId="0" applyFont="1" applyFill="1" applyBorder="1" applyAlignment="1">
      <alignment horizontal="center" vertical="top" readingOrder="2"/>
    </xf>
    <xf numFmtId="41" fontId="87" fillId="6" borderId="1" xfId="6" applyFont="1" applyFill="1" applyBorder="1" applyAlignment="1">
      <alignment horizontal="right" vertical="center" readingOrder="2"/>
    </xf>
    <xf numFmtId="1" fontId="87" fillId="6" borderId="1" xfId="0" applyNumberFormat="1" applyFont="1" applyFill="1" applyBorder="1" applyAlignment="1">
      <alignment horizontal="right" vertical="center" readingOrder="2"/>
    </xf>
    <xf numFmtId="3" fontId="87" fillId="6" borderId="1" xfId="6" applyNumberFormat="1" applyFont="1" applyFill="1" applyBorder="1" applyAlignment="1">
      <alignment horizontal="center" vertical="center" readingOrder="2"/>
    </xf>
    <xf numFmtId="3" fontId="87" fillId="6" borderId="1" xfId="0" applyNumberFormat="1" applyFont="1" applyFill="1" applyBorder="1" applyAlignment="1">
      <alignment horizontal="right" vertical="center" readingOrder="2"/>
    </xf>
    <xf numFmtId="2" fontId="87" fillId="6" borderId="1" xfId="0" applyNumberFormat="1" applyFont="1" applyFill="1" applyBorder="1" applyAlignment="1">
      <alignment horizontal="right" vertical="center" readingOrder="1"/>
    </xf>
    <xf numFmtId="0" fontId="88" fillId="6" borderId="1" xfId="0" applyNumberFormat="1" applyFont="1" applyFill="1" applyBorder="1" applyAlignment="1">
      <alignment vertical="center"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0" fontId="49" fillId="0" borderId="1" xfId="0" applyFont="1" applyFill="1" applyBorder="1" applyAlignment="1">
      <alignment horizontal="center" vertical="center"/>
    </xf>
    <xf numFmtId="0" fontId="4" fillId="0" borderId="1" xfId="0" applyFont="1" applyFill="1" applyBorder="1" applyAlignment="1">
      <alignment horizontal="center"/>
    </xf>
    <xf numFmtId="0" fontId="49" fillId="0" borderId="0" xfId="0" applyFont="1" applyFill="1" applyBorder="1"/>
    <xf numFmtId="3" fontId="74" fillId="0" borderId="2" xfId="0" applyNumberFormat="1" applyFont="1" applyFill="1" applyBorder="1" applyAlignment="1">
      <alignment horizontal="right" vertical="center" readingOrder="2"/>
    </xf>
    <xf numFmtId="168" fontId="89" fillId="10" borderId="0" xfId="0" applyNumberFormat="1" applyFont="1" applyFill="1" applyAlignment="1" applyProtection="1">
      <alignment horizontal="right" vertical="center"/>
    </xf>
    <xf numFmtId="0" fontId="69" fillId="2" borderId="0" xfId="0" applyFont="1" applyFill="1" applyBorder="1" applyAlignment="1">
      <alignment horizontal="left" vertical="center" wrapText="1" readingOrder="2"/>
    </xf>
    <xf numFmtId="0" fontId="61" fillId="2" borderId="1" xfId="0" applyFont="1" applyFill="1" applyBorder="1" applyAlignment="1">
      <alignment horizontal="center" vertical="center" textRotation="90" wrapText="1" readingOrder="2"/>
    </xf>
    <xf numFmtId="0" fontId="61" fillId="2" borderId="1" xfId="0" applyFont="1" applyFill="1" applyBorder="1" applyAlignment="1">
      <alignment horizontal="center" vertical="center" wrapText="1" readingOrder="2"/>
    </xf>
    <xf numFmtId="0" fontId="61" fillId="2" borderId="2" xfId="0" applyFont="1" applyFill="1" applyBorder="1" applyAlignment="1">
      <alignment horizontal="center" vertical="center" wrapText="1" readingOrder="2"/>
    </xf>
    <xf numFmtId="0" fontId="61" fillId="2" borderId="4" xfId="0" applyFont="1" applyFill="1" applyBorder="1" applyAlignment="1">
      <alignment horizontal="center" vertical="center" wrapText="1" readingOrder="2"/>
    </xf>
    <xf numFmtId="0" fontId="61" fillId="2" borderId="5" xfId="0" applyFont="1" applyFill="1" applyBorder="1" applyAlignment="1">
      <alignment horizontal="center" vertical="center" wrapText="1" readingOrder="2"/>
    </xf>
    <xf numFmtId="0" fontId="61"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5" fillId="0" borderId="8" xfId="0" applyFont="1" applyFill="1" applyBorder="1" applyAlignment="1">
      <alignment horizontal="right" vertical="center" readingOrder="2"/>
    </xf>
    <xf numFmtId="3" fontId="61" fillId="2" borderId="1" xfId="0" applyNumberFormat="1" applyFont="1" applyFill="1" applyBorder="1" applyAlignment="1">
      <alignment horizontal="center" vertical="center" wrapText="1" readingOrder="2"/>
    </xf>
    <xf numFmtId="2" fontId="61"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0" fontId="62" fillId="2" borderId="2" xfId="0" applyFont="1" applyFill="1" applyBorder="1" applyAlignment="1">
      <alignment horizontal="center" vertical="center"/>
    </xf>
    <xf numFmtId="0" fontId="62" fillId="2" borderId="3" xfId="0" applyFont="1" applyFill="1" applyBorder="1" applyAlignment="1">
      <alignment horizontal="center" vertical="center"/>
    </xf>
    <xf numFmtId="0" fontId="62" fillId="2" borderId="4" xfId="0" applyFont="1" applyFill="1" applyBorder="1" applyAlignment="1">
      <alignment horizontal="center" vertical="center"/>
    </xf>
    <xf numFmtId="0" fontId="62" fillId="2" borderId="2" xfId="0" applyFont="1" applyFill="1" applyBorder="1" applyAlignment="1">
      <alignment horizontal="left" vertical="center"/>
    </xf>
    <xf numFmtId="0" fontId="62" fillId="2" borderId="3" xfId="0" applyFont="1" applyFill="1" applyBorder="1" applyAlignment="1">
      <alignment horizontal="left" vertical="center"/>
    </xf>
    <xf numFmtId="0" fontId="62" fillId="2" borderId="4" xfId="0" applyFont="1" applyFill="1" applyBorder="1" applyAlignment="1">
      <alignment horizontal="left" vertical="center"/>
    </xf>
    <xf numFmtId="1" fontId="0" fillId="0" borderId="13" xfId="0" applyNumberFormat="1" applyFill="1" applyBorder="1" applyAlignment="1">
      <alignment horizontal="center" vertical="center"/>
    </xf>
    <xf numFmtId="0" fontId="62" fillId="0" borderId="1" xfId="0" applyFont="1" applyFill="1" applyBorder="1" applyAlignment="1">
      <alignment horizontal="right" vertical="center" readingOrder="2"/>
    </xf>
    <xf numFmtId="1" fontId="62" fillId="9" borderId="1" xfId="0" applyNumberFormat="1" applyFont="1" applyFill="1" applyBorder="1" applyAlignment="1">
      <alignment horizontal="right" vertical="center" readingOrder="2"/>
    </xf>
    <xf numFmtId="41" fontId="62"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2" fillId="9" borderId="1" xfId="0" applyFont="1" applyFill="1" applyBorder="1" applyAlignment="1">
      <alignment horizontal="center" vertical="center"/>
    </xf>
    <xf numFmtId="2" fontId="62" fillId="9" borderId="1" xfId="5" applyNumberFormat="1" applyFont="1" applyFill="1" applyBorder="1" applyAlignment="1">
      <alignment horizontal="center" vertical="center"/>
    </xf>
    <xf numFmtId="0" fontId="66"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49" fillId="0" borderId="1" xfId="0" applyFont="1" applyFill="1" applyBorder="1" applyAlignment="1">
      <alignment horizontal="center" vertical="center"/>
    </xf>
    <xf numFmtId="0" fontId="59" fillId="8" borderId="1" xfId="0" applyFont="1" applyFill="1" applyBorder="1" applyAlignment="1">
      <alignment horizontal="right" vertical="center" readingOrder="2"/>
    </xf>
    <xf numFmtId="0" fontId="59" fillId="8" borderId="2" xfId="0" applyFont="1" applyFill="1" applyBorder="1" applyAlignment="1">
      <alignment horizontal="right" vertical="center" readingOrder="2"/>
    </xf>
    <xf numFmtId="0" fontId="59" fillId="8" borderId="4"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63" fillId="2" borderId="9" xfId="0" applyFont="1" applyFill="1" applyBorder="1" applyAlignment="1">
      <alignment horizontal="left" vertical="center" wrapText="1" readingOrder="2"/>
    </xf>
    <xf numFmtId="0" fontId="63" fillId="2" borderId="8" xfId="0" applyFont="1" applyFill="1" applyBorder="1" applyAlignment="1">
      <alignment horizontal="left" vertical="center" wrapText="1" readingOrder="2"/>
    </xf>
    <xf numFmtId="0" fontId="63" fillId="2" borderId="9"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3" fillId="2" borderId="1" xfId="0" applyFont="1" applyFill="1" applyBorder="1" applyAlignment="1">
      <alignment vertical="top"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0" fontId="12" fillId="2" borderId="1" xfId="0" applyFont="1" applyFill="1" applyBorder="1" applyAlignment="1">
      <alignment horizontal="right" vertical="center" wrapText="1" readingOrder="2"/>
    </xf>
    <xf numFmtId="0" fontId="63" fillId="2" borderId="9" xfId="0" applyFont="1" applyFill="1" applyBorder="1" applyAlignment="1">
      <alignment horizontal="center" vertical="center" wrapText="1" readingOrder="2"/>
    </xf>
    <xf numFmtId="0" fontId="63"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33">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88"/>
  <sheetViews>
    <sheetView rightToLeft="1" tabSelected="1" view="pageBreakPreview" zoomScale="25" zoomScaleNormal="48" zoomScaleSheetLayoutView="25" workbookViewId="0">
      <pane xSplit="5" ySplit="4" topLeftCell="F5" activePane="bottomRight" state="frozen"/>
      <selection pane="topRight" activeCell="F1" sqref="F1"/>
      <selection pane="bottomLeft" activeCell="A4" sqref="A4"/>
      <selection pane="bottomRight" activeCell="N23" sqref="N23"/>
    </sheetView>
  </sheetViews>
  <sheetFormatPr defaultColWidth="42.28515625" defaultRowHeight="47.25"/>
  <cols>
    <col min="1" max="1" width="42.28515625" style="36" hidden="1" customWidth="1"/>
    <col min="2" max="2" width="34.28515625" style="36" hidden="1" customWidth="1"/>
    <col min="3" max="3" width="5.140625" style="35" hidden="1" customWidth="1"/>
    <col min="4" max="4" width="10.7109375" style="36" bestFit="1" customWidth="1"/>
    <col min="5" max="5" width="47.42578125" style="38" customWidth="1"/>
    <col min="6" max="6" width="44.85546875" style="38" bestFit="1" customWidth="1"/>
    <col min="7" max="7" width="54.140625" style="39" customWidth="1"/>
    <col min="8" max="8" width="37" style="40" customWidth="1"/>
    <col min="9" max="9" width="51.5703125" style="37" customWidth="1"/>
    <col min="10" max="10" width="50.140625" style="71" customWidth="1"/>
    <col min="11" max="11" width="32" style="36" customWidth="1"/>
    <col min="12" max="12" width="47.5703125" style="170" customWidth="1"/>
    <col min="13" max="13" width="51" style="36" customWidth="1"/>
    <col min="14" max="14" width="50.140625" style="36" customWidth="1"/>
    <col min="15" max="15" width="46.85546875" style="41" customWidth="1"/>
    <col min="16" max="16" width="33" style="86" customWidth="1"/>
    <col min="17" max="17" width="32" style="86" customWidth="1"/>
    <col min="18" max="18" width="29.42578125" style="86" customWidth="1"/>
    <col min="19" max="19" width="36.7109375" style="42" customWidth="1"/>
    <col min="20" max="20" width="26.140625" style="42" customWidth="1"/>
    <col min="21" max="21" width="27.7109375" style="42" customWidth="1"/>
    <col min="22" max="22" width="25.85546875" style="36" customWidth="1"/>
    <col min="23" max="23" width="34.140625" style="36" customWidth="1"/>
    <col min="24" max="24" width="28" style="43" hidden="1" customWidth="1"/>
    <col min="25" max="25" width="27.7109375" style="58" hidden="1" customWidth="1"/>
    <col min="26" max="26" width="30.85546875" style="44" hidden="1" customWidth="1"/>
    <col min="27" max="27" width="36.5703125" style="60" hidden="1" customWidth="1"/>
    <col min="28" max="28" width="48.42578125" style="59" hidden="1" customWidth="1"/>
    <col min="29" max="29" width="35.140625" style="36" hidden="1" customWidth="1"/>
    <col min="30" max="30" width="23.42578125" style="36" hidden="1" customWidth="1"/>
    <col min="31" max="31" width="32.28515625" style="36" hidden="1" customWidth="1"/>
    <col min="32" max="34" width="42.28515625" style="215" hidden="1" customWidth="1"/>
    <col min="35" max="35" width="42.28515625" style="36" hidden="1" customWidth="1"/>
    <col min="36" max="37" width="42.28515625" style="36" customWidth="1"/>
    <col min="38" max="16384" width="42.28515625" style="36"/>
  </cols>
  <sheetData>
    <row r="1" spans="1:36" s="5" customFormat="1" ht="73.5" customHeight="1">
      <c r="C1" s="127">
        <v>1</v>
      </c>
      <c r="D1" s="391" t="s">
        <v>591</v>
      </c>
      <c r="E1" s="391"/>
      <c r="F1" s="391"/>
      <c r="G1" s="391"/>
      <c r="H1" s="391"/>
      <c r="I1" s="391"/>
      <c r="J1" s="391"/>
      <c r="K1" s="391"/>
      <c r="L1" s="193" t="s">
        <v>709</v>
      </c>
      <c r="M1" s="194" t="s">
        <v>309</v>
      </c>
      <c r="N1" s="195"/>
      <c r="O1" s="125"/>
      <c r="P1" s="126"/>
      <c r="Q1" s="126"/>
      <c r="R1" s="126"/>
      <c r="S1" s="125"/>
      <c r="T1" s="125"/>
      <c r="U1" s="125"/>
      <c r="V1" s="125"/>
      <c r="W1" s="125"/>
      <c r="X1" s="123"/>
      <c r="Y1" s="87"/>
      <c r="Z1" s="74"/>
      <c r="AA1" s="75"/>
      <c r="AB1" s="76"/>
      <c r="AF1" s="211"/>
      <c r="AG1" s="211"/>
      <c r="AH1" s="211"/>
    </row>
    <row r="2" spans="1:36" s="5" customFormat="1" ht="59.25" hidden="1">
      <c r="C2" s="127"/>
      <c r="D2" s="165"/>
      <c r="E2" s="165"/>
      <c r="F2" s="165"/>
      <c r="G2" s="165"/>
      <c r="H2" s="165"/>
      <c r="I2" s="165"/>
      <c r="J2" s="165"/>
      <c r="K2" s="165"/>
      <c r="L2" s="166"/>
      <c r="M2" s="164"/>
      <c r="N2" s="125"/>
      <c r="O2" s="125"/>
      <c r="P2" s="126"/>
      <c r="Q2" s="126"/>
      <c r="R2" s="126"/>
      <c r="S2" s="125"/>
      <c r="T2" s="125"/>
      <c r="U2" s="125"/>
      <c r="V2" s="125"/>
      <c r="W2" s="125"/>
      <c r="X2" s="123"/>
      <c r="Y2" s="87"/>
      <c r="Z2" s="74"/>
      <c r="AA2" s="75"/>
      <c r="AB2" s="76"/>
      <c r="AF2" s="211"/>
      <c r="AG2" s="211"/>
      <c r="AH2" s="211"/>
    </row>
    <row r="3" spans="1:36" s="57" customFormat="1" ht="47.25" customHeight="1">
      <c r="C3" s="398" t="s">
        <v>161</v>
      </c>
      <c r="D3" s="392" t="s">
        <v>48</v>
      </c>
      <c r="E3" s="393" t="s">
        <v>1</v>
      </c>
      <c r="F3" s="393" t="s">
        <v>2</v>
      </c>
      <c r="G3" s="396" t="s">
        <v>3</v>
      </c>
      <c r="H3" s="394" t="s">
        <v>335</v>
      </c>
      <c r="I3" s="137" t="s">
        <v>255</v>
      </c>
      <c r="J3" s="138" t="s">
        <v>255</v>
      </c>
      <c r="K3" s="395" t="s">
        <v>4</v>
      </c>
      <c r="L3" s="403" t="s">
        <v>574</v>
      </c>
      <c r="M3" s="393" t="s">
        <v>6</v>
      </c>
      <c r="N3" s="393" t="s">
        <v>7</v>
      </c>
      <c r="O3" s="393" t="s">
        <v>8</v>
      </c>
      <c r="P3" s="402" t="s">
        <v>9</v>
      </c>
      <c r="Q3" s="402" t="s">
        <v>42</v>
      </c>
      <c r="R3" s="402" t="s">
        <v>237</v>
      </c>
      <c r="S3" s="401" t="s">
        <v>10</v>
      </c>
      <c r="T3" s="401" t="s">
        <v>11</v>
      </c>
      <c r="U3" s="401" t="s">
        <v>12</v>
      </c>
      <c r="V3" s="401" t="s">
        <v>13</v>
      </c>
      <c r="W3" s="401" t="s">
        <v>14</v>
      </c>
      <c r="X3" s="77"/>
      <c r="Y3" s="78"/>
      <c r="Z3" s="79"/>
      <c r="AA3" s="80"/>
      <c r="AB3" s="76"/>
      <c r="AF3" s="212"/>
      <c r="AG3" s="212"/>
      <c r="AH3" s="212"/>
    </row>
    <row r="4" spans="1:36" s="6" customFormat="1" ht="47.25" customHeight="1">
      <c r="C4" s="399"/>
      <c r="D4" s="392"/>
      <c r="E4" s="393"/>
      <c r="F4" s="393"/>
      <c r="G4" s="397"/>
      <c r="H4" s="393"/>
      <c r="I4" s="136" t="s">
        <v>592</v>
      </c>
      <c r="J4" s="124" t="s">
        <v>709</v>
      </c>
      <c r="K4" s="393"/>
      <c r="L4" s="403"/>
      <c r="M4" s="393"/>
      <c r="N4" s="393"/>
      <c r="O4" s="393"/>
      <c r="P4" s="402"/>
      <c r="Q4" s="402"/>
      <c r="R4" s="402"/>
      <c r="S4" s="401"/>
      <c r="T4" s="401"/>
      <c r="U4" s="401"/>
      <c r="V4" s="401"/>
      <c r="W4" s="401"/>
      <c r="X4" s="72" t="s">
        <v>184</v>
      </c>
      <c r="Y4" s="73" t="s">
        <v>185</v>
      </c>
      <c r="Z4" s="72" t="s">
        <v>230</v>
      </c>
      <c r="AA4" s="81" t="s">
        <v>263</v>
      </c>
      <c r="AB4" s="76" t="s">
        <v>264</v>
      </c>
      <c r="AC4" s="76" t="s">
        <v>284</v>
      </c>
      <c r="AD4" s="76" t="s">
        <v>302</v>
      </c>
      <c r="AE4" s="76" t="s">
        <v>303</v>
      </c>
      <c r="AF4" s="213" t="s">
        <v>331</v>
      </c>
      <c r="AG4" s="213" t="s">
        <v>332</v>
      </c>
      <c r="AH4" s="213" t="s">
        <v>333</v>
      </c>
    </row>
    <row r="5" spans="1:36" s="4" customFormat="1">
      <c r="A5" s="82">
        <v>7</v>
      </c>
      <c r="B5" s="67">
        <v>10581</v>
      </c>
      <c r="C5" s="82">
        <v>7</v>
      </c>
      <c r="D5" s="15">
        <v>1</v>
      </c>
      <c r="E5" s="67" t="s">
        <v>411</v>
      </c>
      <c r="F5" s="9" t="s">
        <v>15</v>
      </c>
      <c r="G5" s="9" t="s">
        <v>318</v>
      </c>
      <c r="H5" s="10">
        <v>17</v>
      </c>
      <c r="I5" s="11">
        <v>16756307.301031001</v>
      </c>
      <c r="J5" s="11">
        <v>29478638</v>
      </c>
      <c r="K5" s="11" t="s">
        <v>71</v>
      </c>
      <c r="L5" s="167">
        <v>161.9</v>
      </c>
      <c r="M5" s="53">
        <v>25127608</v>
      </c>
      <c r="N5" s="53">
        <v>50000000</v>
      </c>
      <c r="O5" s="53">
        <v>1152699</v>
      </c>
      <c r="P5" s="199">
        <v>1.62</v>
      </c>
      <c r="Q5" s="199">
        <v>4.71</v>
      </c>
      <c r="R5" s="199">
        <v>39.520000000000003</v>
      </c>
      <c r="S5" s="52">
        <v>7126</v>
      </c>
      <c r="T5" s="52">
        <v>60</v>
      </c>
      <c r="U5" s="52">
        <v>52</v>
      </c>
      <c r="V5" s="52">
        <v>40</v>
      </c>
      <c r="W5" s="11">
        <f>S5+U5</f>
        <v>7178</v>
      </c>
      <c r="X5" s="83">
        <f t="shared" ref="X5:X36" si="0">T5*J5/$J$90</f>
        <v>0.67871603472445508</v>
      </c>
      <c r="Y5" s="84">
        <f t="shared" ref="Y5:Y36" si="1">T5*J5/$J$185</f>
        <v>0.56920415557150217</v>
      </c>
      <c r="Z5" s="85">
        <v>10581</v>
      </c>
      <c r="AA5" s="76">
        <f t="shared" ref="AA5:AA37" si="2">IF(M5&gt;N5,1,0)</f>
        <v>0</v>
      </c>
      <c r="AB5" s="76">
        <f>IF(W5=0,1,0)</f>
        <v>0</v>
      </c>
      <c r="AC5" s="148">
        <f>IF((T5+V5)=100,0,1)</f>
        <v>0</v>
      </c>
      <c r="AD5" s="148">
        <f t="shared" ref="AD5:AD37" si="3">IF(J5=0,1,0)</f>
        <v>0</v>
      </c>
      <c r="AE5" s="148">
        <f t="shared" ref="AE5:AE37" si="4">IF(M5=0,1,0)</f>
        <v>0</v>
      </c>
      <c r="AF5" s="214">
        <f t="shared" ref="AF5:AF36" si="5">$J5/$J$90*P5</f>
        <v>1.8325332937560286E-2</v>
      </c>
      <c r="AG5" s="214">
        <f t="shared" ref="AG5:AG36" si="6">$J5/$J$90*Q5</f>
        <v>5.327920872586972E-2</v>
      </c>
      <c r="AH5" s="214">
        <f t="shared" ref="AH5:AH36" si="7">$J5/$J$90*R5</f>
        <v>0.44704762820517441</v>
      </c>
      <c r="AJ5" s="360"/>
    </row>
    <row r="6" spans="1:36" s="7" customFormat="1">
      <c r="A6" s="208">
        <v>11</v>
      </c>
      <c r="B6" s="67">
        <v>10639</v>
      </c>
      <c r="C6" s="208">
        <v>11</v>
      </c>
      <c r="D6" s="18">
        <v>2</v>
      </c>
      <c r="E6" s="68" t="s">
        <v>412</v>
      </c>
      <c r="F6" s="19" t="s">
        <v>17</v>
      </c>
      <c r="G6" s="19" t="s">
        <v>273</v>
      </c>
      <c r="H6" s="20">
        <v>15</v>
      </c>
      <c r="I6" s="17">
        <v>22298498.902736001</v>
      </c>
      <c r="J6" s="17">
        <v>40795539</v>
      </c>
      <c r="K6" s="17" t="s">
        <v>72</v>
      </c>
      <c r="L6" s="168">
        <v>142.93333333333334</v>
      </c>
      <c r="M6" s="55">
        <v>40331201</v>
      </c>
      <c r="N6" s="54">
        <v>60000000</v>
      </c>
      <c r="O6" s="55">
        <v>1002703</v>
      </c>
      <c r="P6" s="209">
        <v>1.76</v>
      </c>
      <c r="Q6" s="209">
        <v>5.35</v>
      </c>
      <c r="R6" s="209">
        <v>24.07</v>
      </c>
      <c r="S6" s="210">
        <v>29768</v>
      </c>
      <c r="T6" s="210">
        <v>82</v>
      </c>
      <c r="U6" s="210">
        <v>73</v>
      </c>
      <c r="V6" s="210">
        <v>18</v>
      </c>
      <c r="W6" s="17">
        <f t="shared" ref="W6:W68" si="8">S6+U6</f>
        <v>29841</v>
      </c>
      <c r="X6" s="83">
        <f t="shared" si="0"/>
        <v>1.2836776301600743</v>
      </c>
      <c r="Y6" s="84">
        <f t="shared" si="1"/>
        <v>1.0765542644029786</v>
      </c>
      <c r="Z6" s="85">
        <v>10639</v>
      </c>
      <c r="AA6" s="76">
        <f t="shared" si="2"/>
        <v>0</v>
      </c>
      <c r="AB6" s="76">
        <f t="shared" ref="AB6:AB68" si="9">IF(W6=0,1,0)</f>
        <v>0</v>
      </c>
      <c r="AC6" s="148">
        <f t="shared" ref="AC6:AC68" si="10">IF((T6+V6)=100,0,1)</f>
        <v>0</v>
      </c>
      <c r="AD6" s="148">
        <f t="shared" si="3"/>
        <v>0</v>
      </c>
      <c r="AE6" s="148">
        <f t="shared" si="4"/>
        <v>0</v>
      </c>
      <c r="AF6" s="214">
        <f t="shared" si="5"/>
        <v>2.7552105232704033E-2</v>
      </c>
      <c r="AG6" s="214">
        <f t="shared" si="6"/>
        <v>8.3752138065321918E-2</v>
      </c>
      <c r="AH6" s="214">
        <f t="shared" si="7"/>
        <v>0.37680634826771936</v>
      </c>
      <c r="AJ6" s="360"/>
    </row>
    <row r="7" spans="1:36" s="4" customFormat="1">
      <c r="A7" s="82">
        <v>53</v>
      </c>
      <c r="B7" s="67">
        <v>10720</v>
      </c>
      <c r="C7" s="82">
        <v>53</v>
      </c>
      <c r="D7" s="15">
        <v>3</v>
      </c>
      <c r="E7" s="67" t="s">
        <v>413</v>
      </c>
      <c r="F7" s="9" t="s">
        <v>31</v>
      </c>
      <c r="G7" s="9" t="s">
        <v>318</v>
      </c>
      <c r="H7" s="10" t="s">
        <v>24</v>
      </c>
      <c r="I7" s="11">
        <v>3571196.860442</v>
      </c>
      <c r="J7" s="11">
        <v>3015160</v>
      </c>
      <c r="K7" s="11" t="s">
        <v>122</v>
      </c>
      <c r="L7" s="167">
        <v>138</v>
      </c>
      <c r="M7" s="53">
        <v>2154099</v>
      </c>
      <c r="N7" s="53">
        <v>5000000</v>
      </c>
      <c r="O7" s="53">
        <v>1382420</v>
      </c>
      <c r="P7" s="199">
        <v>-0.05</v>
      </c>
      <c r="Q7" s="199">
        <v>0.86</v>
      </c>
      <c r="R7" s="199">
        <v>57.93</v>
      </c>
      <c r="S7" s="52">
        <v>829</v>
      </c>
      <c r="T7" s="52">
        <v>28</v>
      </c>
      <c r="U7" s="52">
        <v>27</v>
      </c>
      <c r="V7" s="52">
        <v>72</v>
      </c>
      <c r="W7" s="11">
        <f t="shared" si="8"/>
        <v>856</v>
      </c>
      <c r="X7" s="83">
        <f t="shared" si="0"/>
        <v>3.2396481083055276E-2</v>
      </c>
      <c r="Y7" s="84">
        <f t="shared" si="1"/>
        <v>2.7169258887267889E-2</v>
      </c>
      <c r="Z7" s="85">
        <v>10720</v>
      </c>
      <c r="AA7" s="76">
        <f t="shared" si="2"/>
        <v>0</v>
      </c>
      <c r="AB7" s="76">
        <f t="shared" si="9"/>
        <v>0</v>
      </c>
      <c r="AC7" s="148">
        <f t="shared" si="10"/>
        <v>0</v>
      </c>
      <c r="AD7" s="148">
        <f t="shared" si="3"/>
        <v>0</v>
      </c>
      <c r="AE7" s="148">
        <f t="shared" si="4"/>
        <v>0</v>
      </c>
      <c r="AF7" s="214">
        <f t="shared" si="5"/>
        <v>-5.7850859076884415E-5</v>
      </c>
      <c r="AG7" s="214">
        <f t="shared" si="6"/>
        <v>9.9503477612241189E-4</v>
      </c>
      <c r="AH7" s="214">
        <f t="shared" si="7"/>
        <v>6.7026005326478288E-2</v>
      </c>
      <c r="AJ7" s="360"/>
    </row>
    <row r="8" spans="1:36" s="7" customFormat="1">
      <c r="A8" s="208">
        <v>6</v>
      </c>
      <c r="B8" s="67">
        <v>10748</v>
      </c>
      <c r="C8" s="208">
        <v>6</v>
      </c>
      <c r="D8" s="18">
        <v>4</v>
      </c>
      <c r="E8" s="68" t="s">
        <v>414</v>
      </c>
      <c r="F8" s="19" t="s">
        <v>17</v>
      </c>
      <c r="G8" s="19" t="s">
        <v>273</v>
      </c>
      <c r="H8" s="20">
        <v>15</v>
      </c>
      <c r="I8" s="17">
        <v>3667438.072309</v>
      </c>
      <c r="J8" s="17">
        <v>5491409</v>
      </c>
      <c r="K8" s="17" t="s">
        <v>73</v>
      </c>
      <c r="L8" s="168">
        <v>131.5</v>
      </c>
      <c r="M8" s="55">
        <v>5387403</v>
      </c>
      <c r="N8" s="54">
        <v>15000000</v>
      </c>
      <c r="O8" s="55">
        <v>1002639</v>
      </c>
      <c r="P8" s="209">
        <v>1.73</v>
      </c>
      <c r="Q8" s="209">
        <v>5.38</v>
      </c>
      <c r="R8" s="209">
        <v>22.02</v>
      </c>
      <c r="S8" s="210">
        <v>3082</v>
      </c>
      <c r="T8" s="210">
        <v>76</v>
      </c>
      <c r="U8" s="210">
        <v>12</v>
      </c>
      <c r="V8" s="210">
        <v>24</v>
      </c>
      <c r="W8" s="17">
        <f t="shared" si="8"/>
        <v>3094</v>
      </c>
      <c r="X8" s="83">
        <f t="shared" si="0"/>
        <v>0.16014995783064676</v>
      </c>
      <c r="Y8" s="84">
        <f t="shared" si="1"/>
        <v>0.13430951509612304</v>
      </c>
      <c r="Z8" s="85">
        <v>10748</v>
      </c>
      <c r="AA8" s="76">
        <f t="shared" si="2"/>
        <v>0</v>
      </c>
      <c r="AB8" s="76">
        <f t="shared" si="9"/>
        <v>0</v>
      </c>
      <c r="AC8" s="148">
        <f t="shared" si="10"/>
        <v>0</v>
      </c>
      <c r="AD8" s="148">
        <f t="shared" si="3"/>
        <v>0</v>
      </c>
      <c r="AE8" s="148">
        <f t="shared" si="4"/>
        <v>0</v>
      </c>
      <c r="AF8" s="214">
        <f t="shared" si="5"/>
        <v>3.6455187769344594E-3</v>
      </c>
      <c r="AG8" s="214">
        <f t="shared" si="6"/>
        <v>1.1336931225379996E-2</v>
      </c>
      <c r="AH8" s="214">
        <f t="shared" si="7"/>
        <v>4.6401343045142658E-2</v>
      </c>
      <c r="AJ8" s="360"/>
    </row>
    <row r="9" spans="1:36" s="4" customFormat="1">
      <c r="A9" s="82">
        <v>56</v>
      </c>
      <c r="B9" s="67">
        <v>10766</v>
      </c>
      <c r="C9" s="82">
        <v>56</v>
      </c>
      <c r="D9" s="15">
        <v>5</v>
      </c>
      <c r="E9" s="67" t="s">
        <v>415</v>
      </c>
      <c r="F9" s="9" t="s">
        <v>305</v>
      </c>
      <c r="G9" s="9" t="s">
        <v>273</v>
      </c>
      <c r="H9" s="10">
        <v>15</v>
      </c>
      <c r="I9" s="11">
        <v>9345656.3589069992</v>
      </c>
      <c r="J9" s="11">
        <v>30947473</v>
      </c>
      <c r="K9" s="11" t="s">
        <v>126</v>
      </c>
      <c r="L9" s="167">
        <v>129.66666666666669</v>
      </c>
      <c r="M9" s="53">
        <v>30461547</v>
      </c>
      <c r="N9" s="53">
        <v>100000000</v>
      </c>
      <c r="O9" s="53">
        <v>1004733</v>
      </c>
      <c r="P9" s="199">
        <v>1.44</v>
      </c>
      <c r="Q9" s="199">
        <v>4.8600000000000003</v>
      </c>
      <c r="R9" s="199">
        <v>20.53</v>
      </c>
      <c r="S9" s="52">
        <v>12601</v>
      </c>
      <c r="T9" s="52">
        <v>91</v>
      </c>
      <c r="U9" s="52">
        <v>20</v>
      </c>
      <c r="V9" s="52">
        <v>9</v>
      </c>
      <c r="W9" s="11">
        <f t="shared" si="8"/>
        <v>12621</v>
      </c>
      <c r="X9" s="83">
        <f t="shared" si="0"/>
        <v>1.0806773029430636</v>
      </c>
      <c r="Y9" s="84">
        <f t="shared" si="1"/>
        <v>0.90630835311961311</v>
      </c>
      <c r="Z9" s="85">
        <v>10766</v>
      </c>
      <c r="AA9" s="76">
        <f t="shared" si="2"/>
        <v>0</v>
      </c>
      <c r="AB9" s="76">
        <f>IF(W9=0,1,0)</f>
        <v>0</v>
      </c>
      <c r="AC9" s="148">
        <f>IF((T9+V9)=100,0,1)</f>
        <v>0</v>
      </c>
      <c r="AD9" s="148">
        <f t="shared" si="3"/>
        <v>0</v>
      </c>
      <c r="AE9" s="148">
        <f t="shared" si="4"/>
        <v>0</v>
      </c>
      <c r="AF9" s="214">
        <f t="shared" si="5"/>
        <v>1.7100827650967161E-2</v>
      </c>
      <c r="AG9" s="214">
        <f t="shared" si="6"/>
        <v>5.7715293322014173E-2</v>
      </c>
      <c r="AH9" s="214">
        <f t="shared" si="7"/>
        <v>0.24380554977385824</v>
      </c>
      <c r="AJ9" s="360"/>
    </row>
    <row r="10" spans="1:36" s="7" customFormat="1">
      <c r="A10" s="208">
        <v>5</v>
      </c>
      <c r="B10" s="67">
        <v>10765</v>
      </c>
      <c r="C10" s="208">
        <v>5</v>
      </c>
      <c r="D10" s="18">
        <v>6</v>
      </c>
      <c r="E10" s="68" t="s">
        <v>416</v>
      </c>
      <c r="F10" s="19" t="s">
        <v>17</v>
      </c>
      <c r="G10" s="19" t="s">
        <v>273</v>
      </c>
      <c r="H10" s="20">
        <v>16</v>
      </c>
      <c r="I10" s="17">
        <v>96540055.839932993</v>
      </c>
      <c r="J10" s="17">
        <v>107591974</v>
      </c>
      <c r="K10" s="17" t="s">
        <v>74</v>
      </c>
      <c r="L10" s="168">
        <v>129.33333333333331</v>
      </c>
      <c r="M10" s="55">
        <v>105542730</v>
      </c>
      <c r="N10" s="54">
        <v>160000000</v>
      </c>
      <c r="O10" s="55">
        <v>1008504</v>
      </c>
      <c r="P10" s="209">
        <v>1.54</v>
      </c>
      <c r="Q10" s="209">
        <v>5.38</v>
      </c>
      <c r="R10" s="209">
        <v>22.51</v>
      </c>
      <c r="S10" s="210">
        <v>69415</v>
      </c>
      <c r="T10" s="210">
        <v>92</v>
      </c>
      <c r="U10" s="210">
        <v>177</v>
      </c>
      <c r="V10" s="210">
        <v>8</v>
      </c>
      <c r="W10" s="17">
        <f t="shared" si="8"/>
        <v>69592</v>
      </c>
      <c r="X10" s="83">
        <f t="shared" si="0"/>
        <v>3.798368959274856</v>
      </c>
      <c r="Y10" s="84">
        <f t="shared" si="1"/>
        <v>3.185496268540049</v>
      </c>
      <c r="Z10" s="85">
        <v>10765</v>
      </c>
      <c r="AA10" s="76">
        <f t="shared" si="2"/>
        <v>0</v>
      </c>
      <c r="AB10" s="76">
        <f t="shared" si="9"/>
        <v>0</v>
      </c>
      <c r="AC10" s="148">
        <f t="shared" si="10"/>
        <v>0</v>
      </c>
      <c r="AD10" s="148">
        <f t="shared" si="3"/>
        <v>0</v>
      </c>
      <c r="AE10" s="148">
        <f t="shared" si="4"/>
        <v>0</v>
      </c>
      <c r="AF10" s="214">
        <f t="shared" si="5"/>
        <v>6.3581393448731288E-2</v>
      </c>
      <c r="AG10" s="214">
        <f t="shared" si="6"/>
        <v>0.22212201087933398</v>
      </c>
      <c r="AH10" s="214">
        <f t="shared" si="7"/>
        <v>0.92936179644866324</v>
      </c>
      <c r="AJ10" s="360"/>
    </row>
    <row r="11" spans="1:36" s="4" customFormat="1">
      <c r="A11" s="82">
        <v>2</v>
      </c>
      <c r="B11" s="67">
        <v>10778</v>
      </c>
      <c r="C11" s="82">
        <v>2</v>
      </c>
      <c r="D11" s="15">
        <v>7</v>
      </c>
      <c r="E11" s="67" t="s">
        <v>417</v>
      </c>
      <c r="F11" s="9" t="s">
        <v>16</v>
      </c>
      <c r="G11" s="9" t="s">
        <v>273</v>
      </c>
      <c r="H11" s="10">
        <v>20</v>
      </c>
      <c r="I11" s="11">
        <v>1572020.9364199999</v>
      </c>
      <c r="J11" s="11">
        <v>3232168</v>
      </c>
      <c r="K11" s="11" t="s">
        <v>75</v>
      </c>
      <c r="L11" s="167">
        <v>127.56666666666666</v>
      </c>
      <c r="M11" s="53">
        <v>3201496</v>
      </c>
      <c r="N11" s="53">
        <v>5000000</v>
      </c>
      <c r="O11" s="53">
        <v>1002403</v>
      </c>
      <c r="P11" s="199">
        <v>1.48</v>
      </c>
      <c r="Q11" s="199">
        <v>4.47</v>
      </c>
      <c r="R11" s="199">
        <v>19.440000000000001</v>
      </c>
      <c r="S11" s="52">
        <v>1474</v>
      </c>
      <c r="T11" s="52">
        <v>63</v>
      </c>
      <c r="U11" s="52">
        <v>12</v>
      </c>
      <c r="V11" s="52">
        <v>37</v>
      </c>
      <c r="W11" s="11">
        <f t="shared" si="8"/>
        <v>1486</v>
      </c>
      <c r="X11" s="83">
        <f t="shared" si="0"/>
        <v>7.8138293260001906E-2</v>
      </c>
      <c r="Y11" s="84">
        <f t="shared" si="1"/>
        <v>6.5530559110651337E-2</v>
      </c>
      <c r="Z11" s="85">
        <v>10778</v>
      </c>
      <c r="AA11" s="76">
        <f t="shared" si="2"/>
        <v>0</v>
      </c>
      <c r="AB11" s="76">
        <f t="shared" si="9"/>
        <v>0</v>
      </c>
      <c r="AC11" s="148">
        <f t="shared" si="10"/>
        <v>0</v>
      </c>
      <c r="AD11" s="148">
        <f t="shared" si="3"/>
        <v>0</v>
      </c>
      <c r="AE11" s="148">
        <f t="shared" si="4"/>
        <v>0</v>
      </c>
      <c r="AF11" s="214">
        <f t="shared" si="5"/>
        <v>1.8356297464254415E-3</v>
      </c>
      <c r="AG11" s="214">
        <f t="shared" si="6"/>
        <v>5.5440979503525159E-3</v>
      </c>
      <c r="AH11" s="214">
        <f t="shared" si="7"/>
        <v>2.4111244777372018E-2</v>
      </c>
      <c r="AJ11" s="360"/>
    </row>
    <row r="12" spans="1:36" s="7" customFormat="1">
      <c r="A12" s="208">
        <v>42</v>
      </c>
      <c r="B12" s="67">
        <v>10784</v>
      </c>
      <c r="C12" s="208">
        <v>42</v>
      </c>
      <c r="D12" s="18">
        <v>8</v>
      </c>
      <c r="E12" s="68" t="s">
        <v>418</v>
      </c>
      <c r="F12" s="19" t="s">
        <v>322</v>
      </c>
      <c r="G12" s="19" t="s">
        <v>273</v>
      </c>
      <c r="H12" s="20">
        <v>17</v>
      </c>
      <c r="I12" s="17">
        <v>11440941.593674</v>
      </c>
      <c r="J12" s="17">
        <v>14982983</v>
      </c>
      <c r="K12" s="17" t="s">
        <v>129</v>
      </c>
      <c r="L12" s="168">
        <v>125.46666666666667</v>
      </c>
      <c r="M12" s="55">
        <v>14543011</v>
      </c>
      <c r="N12" s="54">
        <v>19000000</v>
      </c>
      <c r="O12" s="55">
        <v>1008733</v>
      </c>
      <c r="P12" s="209">
        <v>1.86</v>
      </c>
      <c r="Q12" s="209">
        <v>5.22</v>
      </c>
      <c r="R12" s="209">
        <v>29.58</v>
      </c>
      <c r="S12" s="210">
        <v>10401</v>
      </c>
      <c r="T12" s="210">
        <v>71</v>
      </c>
      <c r="U12" s="210">
        <v>28</v>
      </c>
      <c r="V12" s="210">
        <v>29</v>
      </c>
      <c r="W12" s="17">
        <f t="shared" si="8"/>
        <v>10429</v>
      </c>
      <c r="X12" s="83">
        <f t="shared" si="0"/>
        <v>0.40821229456472757</v>
      </c>
      <c r="Y12" s="84">
        <f t="shared" si="1"/>
        <v>0.3423466111507929</v>
      </c>
      <c r="Z12" s="85">
        <v>10784</v>
      </c>
      <c r="AA12" s="76">
        <f t="shared" si="2"/>
        <v>0</v>
      </c>
      <c r="AB12" s="76">
        <f t="shared" si="9"/>
        <v>0</v>
      </c>
      <c r="AC12" s="148">
        <f t="shared" si="10"/>
        <v>0</v>
      </c>
      <c r="AD12" s="148">
        <f t="shared" si="3"/>
        <v>0</v>
      </c>
      <c r="AE12" s="148">
        <f t="shared" si="4"/>
        <v>0</v>
      </c>
      <c r="AF12" s="214">
        <f t="shared" si="5"/>
        <v>1.0694012223808357E-2</v>
      </c>
      <c r="AG12" s="214">
        <f t="shared" si="6"/>
        <v>3.0012227853913772E-2</v>
      </c>
      <c r="AH12" s="214">
        <f t="shared" si="7"/>
        <v>0.17006929117217803</v>
      </c>
      <c r="AJ12" s="360"/>
    </row>
    <row r="13" spans="1:36" s="4" customFormat="1">
      <c r="A13" s="82">
        <v>1</v>
      </c>
      <c r="B13" s="67">
        <v>10837</v>
      </c>
      <c r="C13" s="82">
        <v>1</v>
      </c>
      <c r="D13" s="15">
        <v>9</v>
      </c>
      <c r="E13" s="67" t="s">
        <v>419</v>
      </c>
      <c r="F13" s="9" t="s">
        <v>18</v>
      </c>
      <c r="G13" s="9" t="s">
        <v>273</v>
      </c>
      <c r="H13" s="10">
        <v>16</v>
      </c>
      <c r="I13" s="11">
        <v>61110018.354673997</v>
      </c>
      <c r="J13" s="11">
        <v>33969023</v>
      </c>
      <c r="K13" s="11" t="s">
        <v>76</v>
      </c>
      <c r="L13" s="167">
        <v>117.2</v>
      </c>
      <c r="M13" s="53">
        <v>28750990</v>
      </c>
      <c r="N13" s="53">
        <v>200000000</v>
      </c>
      <c r="O13" s="53">
        <v>1172180</v>
      </c>
      <c r="P13" s="199">
        <v>-0.01</v>
      </c>
      <c r="Q13" s="199">
        <v>0.53</v>
      </c>
      <c r="R13" s="199">
        <v>37.22</v>
      </c>
      <c r="S13" s="52">
        <v>59021</v>
      </c>
      <c r="T13" s="52">
        <v>89</v>
      </c>
      <c r="U13" s="52">
        <v>252</v>
      </c>
      <c r="V13" s="52">
        <v>11</v>
      </c>
      <c r="W13" s="11">
        <f t="shared" si="8"/>
        <v>59273</v>
      </c>
      <c r="X13" s="83">
        <f t="shared" si="0"/>
        <v>1.160118915527983</v>
      </c>
      <c r="Y13" s="84">
        <f t="shared" si="1"/>
        <v>0.97293193897167751</v>
      </c>
      <c r="Z13" s="85">
        <v>10837</v>
      </c>
      <c r="AA13" s="76">
        <f t="shared" si="2"/>
        <v>0</v>
      </c>
      <c r="AB13" s="76">
        <f t="shared" si="9"/>
        <v>0</v>
      </c>
      <c r="AC13" s="148">
        <f t="shared" si="10"/>
        <v>0</v>
      </c>
      <c r="AD13" s="148">
        <f t="shared" si="3"/>
        <v>0</v>
      </c>
      <c r="AE13" s="148">
        <f t="shared" si="4"/>
        <v>0</v>
      </c>
      <c r="AF13" s="214">
        <f t="shared" si="5"/>
        <v>-1.3035043994696438E-4</v>
      </c>
      <c r="AG13" s="214">
        <f t="shared" si="6"/>
        <v>6.9085733171891121E-3</v>
      </c>
      <c r="AH13" s="214">
        <f t="shared" si="7"/>
        <v>0.4851643374826014</v>
      </c>
      <c r="AJ13" s="360"/>
    </row>
    <row r="14" spans="1:36" s="7" customFormat="1">
      <c r="A14" s="208">
        <v>3</v>
      </c>
      <c r="B14" s="67">
        <v>10845</v>
      </c>
      <c r="C14" s="208">
        <v>3</v>
      </c>
      <c r="D14" s="18">
        <v>10</v>
      </c>
      <c r="E14" s="68" t="s">
        <v>420</v>
      </c>
      <c r="F14" s="19" t="s">
        <v>15</v>
      </c>
      <c r="G14" s="19" t="s">
        <v>273</v>
      </c>
      <c r="H14" s="20">
        <v>17</v>
      </c>
      <c r="I14" s="17">
        <v>14609445.054329</v>
      </c>
      <c r="J14" s="17">
        <v>25222409</v>
      </c>
      <c r="K14" s="17" t="s">
        <v>77</v>
      </c>
      <c r="L14" s="168">
        <v>116.6</v>
      </c>
      <c r="M14" s="55">
        <v>22346402</v>
      </c>
      <c r="N14" s="54">
        <v>25000000</v>
      </c>
      <c r="O14" s="55">
        <v>1100636</v>
      </c>
      <c r="P14" s="209">
        <v>1.76</v>
      </c>
      <c r="Q14" s="209">
        <v>5.2</v>
      </c>
      <c r="R14" s="209">
        <v>34.909999999999997</v>
      </c>
      <c r="S14" s="210">
        <v>5649</v>
      </c>
      <c r="T14" s="210">
        <v>61</v>
      </c>
      <c r="U14" s="210">
        <v>43</v>
      </c>
      <c r="V14" s="210">
        <v>39</v>
      </c>
      <c r="W14" s="17">
        <f t="shared" si="8"/>
        <v>5692</v>
      </c>
      <c r="X14" s="83">
        <f t="shared" si="0"/>
        <v>0.59039931378070165</v>
      </c>
      <c r="Y14" s="84">
        <f t="shared" si="1"/>
        <v>0.49513747378455741</v>
      </c>
      <c r="Z14" s="85">
        <v>10845</v>
      </c>
      <c r="AA14" s="76">
        <f t="shared" si="2"/>
        <v>0</v>
      </c>
      <c r="AB14" s="76">
        <f t="shared" si="9"/>
        <v>0</v>
      </c>
      <c r="AC14" s="148">
        <f t="shared" si="10"/>
        <v>0</v>
      </c>
      <c r="AD14" s="148">
        <f t="shared" si="3"/>
        <v>0</v>
      </c>
      <c r="AE14" s="148">
        <f t="shared" si="4"/>
        <v>0</v>
      </c>
      <c r="AF14" s="214">
        <f t="shared" si="5"/>
        <v>1.7034472004164504E-2</v>
      </c>
      <c r="AG14" s="214">
        <f t="shared" si="6"/>
        <v>5.0329121830486039E-2</v>
      </c>
      <c r="AH14" s="214">
        <f t="shared" si="7"/>
        <v>0.33788262367351296</v>
      </c>
      <c r="AJ14" s="360"/>
    </row>
    <row r="15" spans="1:36" s="4" customFormat="1">
      <c r="A15" s="82">
        <v>16</v>
      </c>
      <c r="B15" s="67">
        <v>10883</v>
      </c>
      <c r="C15" s="82">
        <v>16</v>
      </c>
      <c r="D15" s="15">
        <v>11</v>
      </c>
      <c r="E15" s="67" t="s">
        <v>421</v>
      </c>
      <c r="F15" s="9" t="s">
        <v>291</v>
      </c>
      <c r="G15" s="9" t="s">
        <v>273</v>
      </c>
      <c r="H15" s="10">
        <v>20</v>
      </c>
      <c r="I15" s="11">
        <v>23214739.726227999</v>
      </c>
      <c r="J15" s="11">
        <v>49191173</v>
      </c>
      <c r="K15" s="11" t="s">
        <v>78</v>
      </c>
      <c r="L15" s="167">
        <v>113.06666666666666</v>
      </c>
      <c r="M15" s="53">
        <v>48312745</v>
      </c>
      <c r="N15" s="53">
        <v>100000000</v>
      </c>
      <c r="O15" s="53">
        <v>1000000</v>
      </c>
      <c r="P15" s="199">
        <v>1.59</v>
      </c>
      <c r="Q15" s="199">
        <v>5.12</v>
      </c>
      <c r="R15" s="199">
        <v>21.59</v>
      </c>
      <c r="S15" s="52">
        <v>19410</v>
      </c>
      <c r="T15" s="52">
        <v>93</v>
      </c>
      <c r="U15" s="52">
        <v>55</v>
      </c>
      <c r="V15" s="52">
        <v>7</v>
      </c>
      <c r="W15" s="11">
        <f t="shared" si="8"/>
        <v>19465</v>
      </c>
      <c r="X15" s="83">
        <f t="shared" si="0"/>
        <v>1.755494901667684</v>
      </c>
      <c r="Y15" s="84">
        <f t="shared" si="1"/>
        <v>1.4722430913533675</v>
      </c>
      <c r="Z15" s="85">
        <v>10883</v>
      </c>
      <c r="AA15" s="76">
        <f t="shared" si="2"/>
        <v>0</v>
      </c>
      <c r="AB15" s="76">
        <f t="shared" si="9"/>
        <v>0</v>
      </c>
      <c r="AC15" s="148">
        <f t="shared" si="10"/>
        <v>0</v>
      </c>
      <c r="AD15" s="148">
        <f t="shared" si="3"/>
        <v>0</v>
      </c>
      <c r="AE15" s="148">
        <f t="shared" si="4"/>
        <v>0</v>
      </c>
      <c r="AF15" s="214">
        <f t="shared" si="5"/>
        <v>3.0013299931737819E-2</v>
      </c>
      <c r="AG15" s="214">
        <f t="shared" si="6"/>
        <v>9.6646601038048827E-2</v>
      </c>
      <c r="AH15" s="214">
        <f t="shared" si="7"/>
        <v>0.40753908523661603</v>
      </c>
      <c r="AJ15" s="360"/>
    </row>
    <row r="16" spans="1:36" s="7" customFormat="1">
      <c r="A16" s="208">
        <v>102</v>
      </c>
      <c r="B16" s="67">
        <v>10895</v>
      </c>
      <c r="C16" s="208">
        <v>102</v>
      </c>
      <c r="D16" s="18">
        <v>12</v>
      </c>
      <c r="E16" s="68" t="s">
        <v>422</v>
      </c>
      <c r="F16" s="19" t="s">
        <v>29</v>
      </c>
      <c r="G16" s="19" t="s">
        <v>273</v>
      </c>
      <c r="H16" s="20">
        <v>17</v>
      </c>
      <c r="I16" s="17">
        <v>603499.35986900004</v>
      </c>
      <c r="J16" s="17">
        <v>3892463</v>
      </c>
      <c r="K16" s="17" t="s">
        <v>80</v>
      </c>
      <c r="L16" s="168">
        <v>112.16666666666667</v>
      </c>
      <c r="M16" s="55">
        <v>3855343</v>
      </c>
      <c r="N16" s="54">
        <v>5000000</v>
      </c>
      <c r="O16" s="55">
        <v>1000000</v>
      </c>
      <c r="P16" s="209">
        <v>1.64</v>
      </c>
      <c r="Q16" s="209">
        <v>4.9800000000000004</v>
      </c>
      <c r="R16" s="209">
        <v>41.66</v>
      </c>
      <c r="S16" s="210">
        <v>22119</v>
      </c>
      <c r="T16" s="210">
        <v>67</v>
      </c>
      <c r="U16" s="210">
        <v>13</v>
      </c>
      <c r="V16" s="210">
        <v>33</v>
      </c>
      <c r="W16" s="17">
        <f t="shared" si="8"/>
        <v>22132</v>
      </c>
      <c r="X16" s="83">
        <f t="shared" si="0"/>
        <v>0.10007572405991133</v>
      </c>
      <c r="Y16" s="84">
        <f t="shared" si="1"/>
        <v>8.392835161151678E-2</v>
      </c>
      <c r="Z16" s="85">
        <v>10895</v>
      </c>
      <c r="AA16" s="76">
        <f t="shared" si="2"/>
        <v>0</v>
      </c>
      <c r="AB16" s="76">
        <f t="shared" si="9"/>
        <v>0</v>
      </c>
      <c r="AC16" s="148">
        <f t="shared" si="10"/>
        <v>0</v>
      </c>
      <c r="AD16" s="148">
        <f t="shared" si="3"/>
        <v>0</v>
      </c>
      <c r="AE16" s="148">
        <f t="shared" si="4"/>
        <v>0</v>
      </c>
      <c r="AF16" s="214">
        <f t="shared" si="5"/>
        <v>2.4496147381829038E-3</v>
      </c>
      <c r="AG16" s="214">
        <f t="shared" si="6"/>
        <v>7.4384642659456488E-3</v>
      </c>
      <c r="AH16" s="214">
        <f t="shared" si="7"/>
        <v>6.2226189019938892E-2</v>
      </c>
      <c r="AJ16" s="360"/>
    </row>
    <row r="17" spans="1:36" s="4" customFormat="1">
      <c r="A17" s="82">
        <v>104</v>
      </c>
      <c r="B17" s="67">
        <v>10919</v>
      </c>
      <c r="C17" s="82">
        <v>104</v>
      </c>
      <c r="D17" s="15">
        <v>13</v>
      </c>
      <c r="E17" s="67" t="s">
        <v>398</v>
      </c>
      <c r="F17" s="9" t="s">
        <v>306</v>
      </c>
      <c r="G17" s="9" t="s">
        <v>273</v>
      </c>
      <c r="H17" s="10">
        <v>15</v>
      </c>
      <c r="I17" s="11">
        <v>277872512.73695701</v>
      </c>
      <c r="J17" s="11">
        <v>302776853</v>
      </c>
      <c r="K17" s="11" t="s">
        <v>81</v>
      </c>
      <c r="L17" s="167">
        <v>110.3</v>
      </c>
      <c r="M17" s="53">
        <v>299225992</v>
      </c>
      <c r="N17" s="53">
        <v>300000000</v>
      </c>
      <c r="O17" s="53">
        <v>1000000</v>
      </c>
      <c r="P17" s="199">
        <v>1.56</v>
      </c>
      <c r="Q17" s="199">
        <v>4.71</v>
      </c>
      <c r="R17" s="199">
        <v>19.13</v>
      </c>
      <c r="S17" s="52">
        <v>418992</v>
      </c>
      <c r="T17" s="52">
        <v>91</v>
      </c>
      <c r="U17" s="52">
        <v>370</v>
      </c>
      <c r="V17" s="52">
        <v>9</v>
      </c>
      <c r="W17" s="11">
        <f t="shared" si="8"/>
        <v>419362</v>
      </c>
      <c r="X17" s="83">
        <f t="shared" si="0"/>
        <v>10.572884994313702</v>
      </c>
      <c r="Y17" s="84">
        <f t="shared" si="1"/>
        <v>8.86693369132818</v>
      </c>
      <c r="Z17" s="85">
        <v>10919</v>
      </c>
      <c r="AA17" s="76">
        <f t="shared" si="2"/>
        <v>0</v>
      </c>
      <c r="AB17" s="76">
        <f t="shared" si="9"/>
        <v>0</v>
      </c>
      <c r="AC17" s="148">
        <f t="shared" si="10"/>
        <v>0</v>
      </c>
      <c r="AD17" s="148">
        <f t="shared" si="3"/>
        <v>0</v>
      </c>
      <c r="AE17" s="148">
        <f t="shared" si="4"/>
        <v>0</v>
      </c>
      <c r="AF17" s="214">
        <f t="shared" si="5"/>
        <v>0.18124945704537773</v>
      </c>
      <c r="AG17" s="214">
        <f t="shared" si="6"/>
        <v>0.54723393761777506</v>
      </c>
      <c r="AH17" s="214">
        <f t="shared" si="7"/>
        <v>2.2226295597936385</v>
      </c>
      <c r="AJ17" s="360"/>
    </row>
    <row r="18" spans="1:36" s="7" customFormat="1">
      <c r="A18" s="208">
        <v>105</v>
      </c>
      <c r="B18" s="67">
        <v>10915</v>
      </c>
      <c r="C18" s="208">
        <v>105</v>
      </c>
      <c r="D18" s="18">
        <v>14</v>
      </c>
      <c r="E18" s="68" t="s">
        <v>423</v>
      </c>
      <c r="F18" s="19" t="s">
        <v>202</v>
      </c>
      <c r="G18" s="19" t="s">
        <v>273</v>
      </c>
      <c r="H18" s="20">
        <v>20</v>
      </c>
      <c r="I18" s="17">
        <v>58153035.843546003</v>
      </c>
      <c r="J18" s="17">
        <v>69255233</v>
      </c>
      <c r="K18" s="17" t="s">
        <v>82</v>
      </c>
      <c r="L18" s="168">
        <v>110.1</v>
      </c>
      <c r="M18" s="55">
        <v>52072609</v>
      </c>
      <c r="N18" s="54">
        <v>80000000</v>
      </c>
      <c r="O18" s="55">
        <v>1320636</v>
      </c>
      <c r="P18" s="209">
        <v>1.25</v>
      </c>
      <c r="Q18" s="209">
        <v>2.66</v>
      </c>
      <c r="R18" s="209">
        <v>53.6</v>
      </c>
      <c r="S18" s="210">
        <v>39491</v>
      </c>
      <c r="T18" s="210">
        <v>93</v>
      </c>
      <c r="U18" s="210">
        <v>45</v>
      </c>
      <c r="V18" s="210">
        <v>7</v>
      </c>
      <c r="W18" s="17">
        <f t="shared" si="8"/>
        <v>39536</v>
      </c>
      <c r="X18" s="83">
        <f t="shared" si="0"/>
        <v>2.4715248901527014</v>
      </c>
      <c r="Y18" s="84">
        <f t="shared" si="1"/>
        <v>2.0727405366877054</v>
      </c>
      <c r="Z18" s="85">
        <v>10915</v>
      </c>
      <c r="AA18" s="76">
        <f t="shared" si="2"/>
        <v>0</v>
      </c>
      <c r="AB18" s="76">
        <f t="shared" si="9"/>
        <v>0</v>
      </c>
      <c r="AC18" s="148">
        <f t="shared" si="10"/>
        <v>0</v>
      </c>
      <c r="AD18" s="148">
        <f t="shared" si="3"/>
        <v>0</v>
      </c>
      <c r="AE18" s="148">
        <f t="shared" si="4"/>
        <v>0</v>
      </c>
      <c r="AF18" s="214">
        <f t="shared" si="5"/>
        <v>3.3219420566568569E-2</v>
      </c>
      <c r="AG18" s="214">
        <f t="shared" si="6"/>
        <v>7.0690926965657916E-2</v>
      </c>
      <c r="AH18" s="214">
        <f t="shared" si="7"/>
        <v>1.4244487538944601</v>
      </c>
      <c r="AJ18" s="360"/>
    </row>
    <row r="19" spans="1:36" s="4" customFormat="1">
      <c r="A19" s="82">
        <v>106</v>
      </c>
      <c r="B19" s="67">
        <v>10920</v>
      </c>
      <c r="C19" s="82">
        <v>106</v>
      </c>
      <c r="D19" s="15">
        <v>15</v>
      </c>
      <c r="E19" s="67" t="s">
        <v>424</v>
      </c>
      <c r="F19" s="9" t="s">
        <v>17</v>
      </c>
      <c r="G19" s="9" t="s">
        <v>290</v>
      </c>
      <c r="H19" s="10">
        <v>15</v>
      </c>
      <c r="I19" s="11">
        <v>214462.04122700001</v>
      </c>
      <c r="J19" s="11">
        <v>1951387</v>
      </c>
      <c r="K19" s="11" t="s">
        <v>83</v>
      </c>
      <c r="L19" s="167">
        <v>110.2</v>
      </c>
      <c r="M19" s="53">
        <v>188924613</v>
      </c>
      <c r="N19" s="53">
        <v>1000000000</v>
      </c>
      <c r="O19" s="53">
        <v>10090</v>
      </c>
      <c r="P19" s="199">
        <v>1.87</v>
      </c>
      <c r="Q19" s="199">
        <v>5.28</v>
      </c>
      <c r="R19" s="199">
        <v>33.090000000000003</v>
      </c>
      <c r="S19" s="52">
        <v>626</v>
      </c>
      <c r="T19" s="52">
        <v>3.0034244000000001</v>
      </c>
      <c r="U19" s="52">
        <v>16</v>
      </c>
      <c r="V19" s="52">
        <v>96.9965756</v>
      </c>
      <c r="W19" s="11">
        <f t="shared" si="8"/>
        <v>642</v>
      </c>
      <c r="X19" s="83">
        <f t="shared" si="0"/>
        <v>2.2490005275664555E-3</v>
      </c>
      <c r="Y19" s="84">
        <f t="shared" si="1"/>
        <v>1.8861208232586377E-3</v>
      </c>
      <c r="Z19" s="85">
        <v>10920</v>
      </c>
      <c r="AA19" s="76">
        <f t="shared" si="2"/>
        <v>0</v>
      </c>
      <c r="AB19" s="76">
        <f t="shared" si="9"/>
        <v>0</v>
      </c>
      <c r="AC19" s="148">
        <f t="shared" si="10"/>
        <v>0</v>
      </c>
      <c r="AD19" s="148">
        <f t="shared" si="3"/>
        <v>0</v>
      </c>
      <c r="AE19" s="148">
        <f t="shared" si="4"/>
        <v>0</v>
      </c>
      <c r="AF19" s="214">
        <f t="shared" si="5"/>
        <v>1.400278624142919E-3</v>
      </c>
      <c r="AG19" s="214">
        <f t="shared" si="6"/>
        <v>3.9537278799329474E-3</v>
      </c>
      <c r="AH19" s="214">
        <f t="shared" si="7"/>
        <v>2.4778192338443417E-2</v>
      </c>
      <c r="AJ19" s="360"/>
    </row>
    <row r="20" spans="1:36" s="7" customFormat="1">
      <c r="A20" s="208">
        <v>110</v>
      </c>
      <c r="B20" s="67">
        <v>10929</v>
      </c>
      <c r="C20" s="208">
        <v>110</v>
      </c>
      <c r="D20" s="18">
        <v>16</v>
      </c>
      <c r="E20" s="68" t="s">
        <v>425</v>
      </c>
      <c r="F20" s="19" t="s">
        <v>16</v>
      </c>
      <c r="G20" s="19" t="s">
        <v>273</v>
      </c>
      <c r="H20" s="20">
        <v>18</v>
      </c>
      <c r="I20" s="17">
        <v>2171928.7807109999</v>
      </c>
      <c r="J20" s="17">
        <v>5059166</v>
      </c>
      <c r="K20" s="17" t="s">
        <v>84</v>
      </c>
      <c r="L20" s="168">
        <v>109.73333333333333</v>
      </c>
      <c r="M20" s="55">
        <v>4998653</v>
      </c>
      <c r="N20" s="54">
        <v>20000000</v>
      </c>
      <c r="O20" s="55">
        <v>1000000</v>
      </c>
      <c r="P20" s="209">
        <v>1.44</v>
      </c>
      <c r="Q20" s="209">
        <v>4.41</v>
      </c>
      <c r="R20" s="209">
        <v>19.37</v>
      </c>
      <c r="S20" s="210">
        <v>1632</v>
      </c>
      <c r="T20" s="210">
        <v>83</v>
      </c>
      <c r="U20" s="210">
        <v>12</v>
      </c>
      <c r="V20" s="210">
        <v>17</v>
      </c>
      <c r="W20" s="17">
        <f t="shared" si="8"/>
        <v>1644</v>
      </c>
      <c r="X20" s="83">
        <f t="shared" si="0"/>
        <v>0.16113373249142929</v>
      </c>
      <c r="Y20" s="84">
        <f t="shared" si="1"/>
        <v>0.13513455619787146</v>
      </c>
      <c r="Z20" s="85">
        <v>10929</v>
      </c>
      <c r="AA20" s="76">
        <f t="shared" si="2"/>
        <v>0</v>
      </c>
      <c r="AB20" s="76">
        <f t="shared" si="9"/>
        <v>0</v>
      </c>
      <c r="AC20" s="148">
        <f t="shared" si="10"/>
        <v>0</v>
      </c>
      <c r="AD20" s="148">
        <f t="shared" si="3"/>
        <v>0</v>
      </c>
      <c r="AE20" s="148">
        <f t="shared" si="4"/>
        <v>0</v>
      </c>
      <c r="AF20" s="214">
        <f t="shared" si="5"/>
        <v>2.7955731902127492E-3</v>
      </c>
      <c r="AG20" s="214">
        <f t="shared" si="6"/>
        <v>8.5614428950265449E-3</v>
      </c>
      <c r="AH20" s="214">
        <f t="shared" si="7"/>
        <v>3.7604342148903444E-2</v>
      </c>
      <c r="AJ20" s="360"/>
    </row>
    <row r="21" spans="1:36" s="4" customFormat="1">
      <c r="A21" s="82">
        <v>107</v>
      </c>
      <c r="B21" s="67">
        <v>10911</v>
      </c>
      <c r="C21" s="82">
        <v>107</v>
      </c>
      <c r="D21" s="15">
        <v>17</v>
      </c>
      <c r="E21" s="67" t="s">
        <v>426</v>
      </c>
      <c r="F21" s="9" t="s">
        <v>43</v>
      </c>
      <c r="G21" s="9" t="s">
        <v>273</v>
      </c>
      <c r="H21" s="366">
        <v>17.2</v>
      </c>
      <c r="I21" s="11">
        <v>65508495.578290001</v>
      </c>
      <c r="J21" s="11">
        <v>69106933</v>
      </c>
      <c r="K21" s="11" t="s">
        <v>85</v>
      </c>
      <c r="L21" s="167">
        <v>110.46666666666667</v>
      </c>
      <c r="M21" s="53">
        <v>67980380</v>
      </c>
      <c r="N21" s="53">
        <v>70000000</v>
      </c>
      <c r="O21" s="53">
        <v>1006842</v>
      </c>
      <c r="P21" s="199">
        <v>1.44</v>
      </c>
      <c r="Q21" s="199">
        <v>5.1100000000000003</v>
      </c>
      <c r="R21" s="199">
        <v>24.74</v>
      </c>
      <c r="S21" s="52">
        <v>57994</v>
      </c>
      <c r="T21" s="52">
        <v>89</v>
      </c>
      <c r="U21" s="52">
        <v>84</v>
      </c>
      <c r="V21" s="52">
        <v>11</v>
      </c>
      <c r="W21" s="11">
        <f t="shared" si="8"/>
        <v>58078</v>
      </c>
      <c r="X21" s="83">
        <f t="shared" si="0"/>
        <v>2.3601579641376493</v>
      </c>
      <c r="Y21" s="84">
        <f t="shared" si="1"/>
        <v>1.9793428359736989</v>
      </c>
      <c r="Z21" s="85">
        <v>10911</v>
      </c>
      <c r="AA21" s="76">
        <f t="shared" si="2"/>
        <v>0</v>
      </c>
      <c r="AB21" s="76">
        <f t="shared" si="9"/>
        <v>0</v>
      </c>
      <c r="AC21" s="148">
        <f t="shared" si="10"/>
        <v>0</v>
      </c>
      <c r="AD21" s="148">
        <f t="shared" si="3"/>
        <v>0</v>
      </c>
      <c r="AE21" s="148">
        <f t="shared" si="4"/>
        <v>0</v>
      </c>
      <c r="AF21" s="214">
        <f t="shared" si="5"/>
        <v>3.818682548717095E-2</v>
      </c>
      <c r="AG21" s="214">
        <f t="shared" si="6"/>
        <v>0.13551019322183583</v>
      </c>
      <c r="AH21" s="214">
        <f t="shared" si="7"/>
        <v>0.65607087677264542</v>
      </c>
      <c r="AJ21" s="360"/>
    </row>
    <row r="22" spans="1:36" s="7" customFormat="1">
      <c r="A22" s="208">
        <v>108</v>
      </c>
      <c r="B22" s="67">
        <v>10923</v>
      </c>
      <c r="C22" s="208">
        <v>108</v>
      </c>
      <c r="D22" s="18">
        <v>18</v>
      </c>
      <c r="E22" s="68" t="s">
        <v>427</v>
      </c>
      <c r="F22" s="19" t="s">
        <v>17</v>
      </c>
      <c r="G22" s="19" t="s">
        <v>273</v>
      </c>
      <c r="H22" s="20">
        <v>20</v>
      </c>
      <c r="I22" s="17">
        <v>1465040.532386</v>
      </c>
      <c r="J22" s="17">
        <v>3154911</v>
      </c>
      <c r="K22" s="17" t="s">
        <v>86</v>
      </c>
      <c r="L22" s="168">
        <v>110.23333333333333</v>
      </c>
      <c r="M22" s="55">
        <v>3084681</v>
      </c>
      <c r="N22" s="54">
        <v>13000000</v>
      </c>
      <c r="O22" s="55">
        <v>1007532</v>
      </c>
      <c r="P22" s="209">
        <v>1.51</v>
      </c>
      <c r="Q22" s="209">
        <v>4.66</v>
      </c>
      <c r="R22" s="209">
        <v>22.01</v>
      </c>
      <c r="S22" s="210">
        <v>2685</v>
      </c>
      <c r="T22" s="210">
        <v>67</v>
      </c>
      <c r="U22" s="210">
        <v>8</v>
      </c>
      <c r="V22" s="210">
        <v>33</v>
      </c>
      <c r="W22" s="17">
        <f t="shared" si="8"/>
        <v>2693</v>
      </c>
      <c r="X22" s="83">
        <f t="shared" si="0"/>
        <v>8.1113167336357192E-2</v>
      </c>
      <c r="Y22" s="84">
        <f t="shared" si="1"/>
        <v>6.8025432665908964E-2</v>
      </c>
      <c r="Z22" s="85">
        <v>10923</v>
      </c>
      <c r="AA22" s="76">
        <f t="shared" si="2"/>
        <v>0</v>
      </c>
      <c r="AB22" s="76">
        <f t="shared" si="9"/>
        <v>0</v>
      </c>
      <c r="AC22" s="148">
        <f t="shared" si="10"/>
        <v>0</v>
      </c>
      <c r="AD22" s="148">
        <f t="shared" si="3"/>
        <v>0</v>
      </c>
      <c r="AE22" s="148">
        <f t="shared" si="4"/>
        <v>0</v>
      </c>
      <c r="AF22" s="214">
        <f t="shared" si="5"/>
        <v>1.8280728757895427E-3</v>
      </c>
      <c r="AG22" s="214">
        <f t="shared" si="6"/>
        <v>5.641602384886933E-3</v>
      </c>
      <c r="AH22" s="214">
        <f t="shared" si="7"/>
        <v>2.6646280792137638E-2</v>
      </c>
      <c r="AJ22" s="360"/>
    </row>
    <row r="23" spans="1:36" s="4" customFormat="1">
      <c r="A23" s="82">
        <v>113</v>
      </c>
      <c r="B23" s="67">
        <v>11008</v>
      </c>
      <c r="C23" s="82">
        <v>113</v>
      </c>
      <c r="D23" s="15">
        <v>19</v>
      </c>
      <c r="E23" s="67" t="s">
        <v>428</v>
      </c>
      <c r="F23" s="9" t="s">
        <v>317</v>
      </c>
      <c r="G23" s="9" t="s">
        <v>273</v>
      </c>
      <c r="H23" s="10">
        <v>16</v>
      </c>
      <c r="I23" s="11">
        <v>38893593.692689002</v>
      </c>
      <c r="J23" s="11">
        <v>80157492</v>
      </c>
      <c r="K23" s="11" t="s">
        <v>87</v>
      </c>
      <c r="L23" s="167">
        <v>105.9</v>
      </c>
      <c r="M23" s="53">
        <v>78728770</v>
      </c>
      <c r="N23" s="53">
        <v>80000000</v>
      </c>
      <c r="O23" s="53">
        <v>1000000</v>
      </c>
      <c r="P23" s="199">
        <v>1.64</v>
      </c>
      <c r="Q23" s="199">
        <v>4.93</v>
      </c>
      <c r="R23" s="199">
        <v>20.41</v>
      </c>
      <c r="S23" s="52">
        <v>62867</v>
      </c>
      <c r="T23" s="52">
        <v>95</v>
      </c>
      <c r="U23" s="52">
        <v>96</v>
      </c>
      <c r="V23" s="52">
        <v>5</v>
      </c>
      <c r="W23" s="11">
        <f t="shared" si="8"/>
        <v>62963</v>
      </c>
      <c r="X23" s="83">
        <f t="shared" si="0"/>
        <v>2.9221141066915624</v>
      </c>
      <c r="Y23" s="84">
        <f t="shared" si="1"/>
        <v>2.4506264880837874</v>
      </c>
      <c r="Z23" s="85">
        <v>11008</v>
      </c>
      <c r="AA23" s="76">
        <f t="shared" si="2"/>
        <v>0</v>
      </c>
      <c r="AB23" s="76">
        <f t="shared" si="9"/>
        <v>0</v>
      </c>
      <c r="AC23" s="148">
        <f t="shared" si="10"/>
        <v>0</v>
      </c>
      <c r="AD23" s="148">
        <f t="shared" si="3"/>
        <v>0</v>
      </c>
      <c r="AE23" s="148">
        <f t="shared" si="4"/>
        <v>0</v>
      </c>
      <c r="AF23" s="214">
        <f t="shared" si="5"/>
        <v>5.0444917210254341E-2</v>
      </c>
      <c r="AG23" s="214">
        <f t="shared" si="6"/>
        <v>0.15164234258936213</v>
      </c>
      <c r="AH23" s="214">
        <f t="shared" si="7"/>
        <v>0.62779314650078732</v>
      </c>
      <c r="AJ23" s="360"/>
    </row>
    <row r="24" spans="1:36" s="7" customFormat="1">
      <c r="A24" s="208">
        <v>114</v>
      </c>
      <c r="B24" s="67">
        <v>11014</v>
      </c>
      <c r="C24" s="208">
        <v>114</v>
      </c>
      <c r="D24" s="18">
        <v>20</v>
      </c>
      <c r="E24" s="68" t="s">
        <v>429</v>
      </c>
      <c r="F24" s="19" t="s">
        <v>29</v>
      </c>
      <c r="G24" s="19" t="s">
        <v>289</v>
      </c>
      <c r="H24" s="20">
        <v>16</v>
      </c>
      <c r="I24" s="17">
        <v>3737874.552255</v>
      </c>
      <c r="J24" s="17">
        <v>5613540</v>
      </c>
      <c r="K24" s="17" t="s">
        <v>88</v>
      </c>
      <c r="L24" s="168">
        <v>105.56666666666666</v>
      </c>
      <c r="M24" s="55">
        <v>5593087</v>
      </c>
      <c r="N24" s="54">
        <v>50000000</v>
      </c>
      <c r="O24" s="55">
        <v>1000000</v>
      </c>
      <c r="P24" s="209">
        <v>1.61</v>
      </c>
      <c r="Q24" s="209">
        <v>4.88</v>
      </c>
      <c r="R24" s="209">
        <v>27.82</v>
      </c>
      <c r="S24" s="210">
        <v>6212</v>
      </c>
      <c r="T24" s="210">
        <v>91</v>
      </c>
      <c r="U24" s="210">
        <v>24</v>
      </c>
      <c r="V24" s="210">
        <v>9</v>
      </c>
      <c r="W24" s="17">
        <f t="shared" si="8"/>
        <v>6236</v>
      </c>
      <c r="X24" s="83">
        <f t="shared" si="0"/>
        <v>0.19602328329563468</v>
      </c>
      <c r="Y24" s="84">
        <f t="shared" si="1"/>
        <v>0.16439462416110914</v>
      </c>
      <c r="Z24" s="85">
        <v>11014</v>
      </c>
      <c r="AA24" s="76">
        <f t="shared" si="2"/>
        <v>0</v>
      </c>
      <c r="AB24" s="76">
        <f t="shared" si="9"/>
        <v>0</v>
      </c>
      <c r="AC24" s="148">
        <f t="shared" si="10"/>
        <v>0</v>
      </c>
      <c r="AD24" s="148">
        <f t="shared" si="3"/>
        <v>0</v>
      </c>
      <c r="AE24" s="148">
        <f t="shared" si="4"/>
        <v>0</v>
      </c>
      <c r="AF24" s="214">
        <f t="shared" si="5"/>
        <v>3.4681042429227675E-3</v>
      </c>
      <c r="AG24" s="214">
        <f t="shared" si="6"/>
        <v>1.0512017829480188E-2</v>
      </c>
      <c r="AH24" s="214">
        <f t="shared" si="7"/>
        <v>5.9927118036094025E-2</v>
      </c>
      <c r="AJ24" s="360"/>
    </row>
    <row r="25" spans="1:36" s="4" customFormat="1">
      <c r="A25" s="82">
        <v>115</v>
      </c>
      <c r="B25" s="67">
        <v>11049</v>
      </c>
      <c r="C25" s="82">
        <v>115</v>
      </c>
      <c r="D25" s="15">
        <v>21</v>
      </c>
      <c r="E25" s="67" t="s">
        <v>430</v>
      </c>
      <c r="F25" s="9" t="s">
        <v>322</v>
      </c>
      <c r="G25" s="9" t="s">
        <v>273</v>
      </c>
      <c r="H25" s="10">
        <v>20</v>
      </c>
      <c r="I25" s="11">
        <v>27828755.629448999</v>
      </c>
      <c r="J25" s="11">
        <v>40365417</v>
      </c>
      <c r="K25" s="11" t="s">
        <v>89</v>
      </c>
      <c r="L25" s="167">
        <v>103.33333333333334</v>
      </c>
      <c r="M25" s="53">
        <v>39087809</v>
      </c>
      <c r="N25" s="53">
        <v>40000000</v>
      </c>
      <c r="O25" s="53">
        <v>1002888</v>
      </c>
      <c r="P25" s="199">
        <v>1.83</v>
      </c>
      <c r="Q25" s="199">
        <v>5.52</v>
      </c>
      <c r="R25" s="199">
        <v>29.46</v>
      </c>
      <c r="S25" s="52">
        <v>23115</v>
      </c>
      <c r="T25" s="52">
        <v>66</v>
      </c>
      <c r="U25" s="52">
        <v>97</v>
      </c>
      <c r="V25" s="52">
        <v>34</v>
      </c>
      <c r="W25" s="11">
        <f t="shared" si="8"/>
        <v>23212</v>
      </c>
      <c r="X25" s="83">
        <f t="shared" si="0"/>
        <v>1.0223105064373401</v>
      </c>
      <c r="Y25" s="84">
        <f t="shared" si="1"/>
        <v>0.85735912926350988</v>
      </c>
      <c r="Z25" s="85">
        <v>11049</v>
      </c>
      <c r="AA25" s="76">
        <f t="shared" si="2"/>
        <v>0</v>
      </c>
      <c r="AB25" s="76">
        <f t="shared" si="9"/>
        <v>0</v>
      </c>
      <c r="AC25" s="148">
        <f t="shared" si="10"/>
        <v>0</v>
      </c>
      <c r="AD25" s="148">
        <f t="shared" si="3"/>
        <v>0</v>
      </c>
      <c r="AE25" s="148">
        <f t="shared" si="4"/>
        <v>0</v>
      </c>
      <c r="AF25" s="214">
        <f t="shared" si="5"/>
        <v>2.8345882223944435E-2</v>
      </c>
      <c r="AG25" s="214">
        <f t="shared" si="6"/>
        <v>8.5502333265668445E-2</v>
      </c>
      <c r="AH25" s="214">
        <f t="shared" si="7"/>
        <v>0.45632223514612186</v>
      </c>
      <c r="AJ25" s="360"/>
    </row>
    <row r="26" spans="1:36" s="7" customFormat="1">
      <c r="A26" s="208">
        <v>118</v>
      </c>
      <c r="B26" s="67">
        <v>11075</v>
      </c>
      <c r="C26" s="208">
        <v>118</v>
      </c>
      <c r="D26" s="18">
        <v>22</v>
      </c>
      <c r="E26" s="68" t="s">
        <v>431</v>
      </c>
      <c r="F26" s="19" t="s">
        <v>29</v>
      </c>
      <c r="G26" s="19" t="s">
        <v>289</v>
      </c>
      <c r="H26" s="20">
        <v>17</v>
      </c>
      <c r="I26" s="17">
        <v>68333297.009059995</v>
      </c>
      <c r="J26" s="17">
        <v>68632285</v>
      </c>
      <c r="K26" s="17" t="s">
        <v>90</v>
      </c>
      <c r="L26" s="168">
        <v>101.1</v>
      </c>
      <c r="M26" s="55">
        <v>68274912</v>
      </c>
      <c r="N26" s="54">
        <v>80000000</v>
      </c>
      <c r="O26" s="55">
        <v>1000000</v>
      </c>
      <c r="P26" s="209">
        <v>1.64</v>
      </c>
      <c r="Q26" s="209">
        <v>4.96</v>
      </c>
      <c r="R26" s="209">
        <v>31.98</v>
      </c>
      <c r="S26" s="210">
        <v>13441</v>
      </c>
      <c r="T26" s="210">
        <v>71</v>
      </c>
      <c r="U26" s="210">
        <v>119</v>
      </c>
      <c r="V26" s="210">
        <v>29</v>
      </c>
      <c r="W26" s="17">
        <f t="shared" si="8"/>
        <v>13560</v>
      </c>
      <c r="X26" s="83">
        <f t="shared" si="0"/>
        <v>1.8698908315567291</v>
      </c>
      <c r="Y26" s="84">
        <f t="shared" si="1"/>
        <v>1.5681810614939227</v>
      </c>
      <c r="Z26" s="85">
        <v>11075</v>
      </c>
      <c r="AA26" s="76">
        <f t="shared" si="2"/>
        <v>0</v>
      </c>
      <c r="AB26" s="76">
        <f t="shared" si="9"/>
        <v>0</v>
      </c>
      <c r="AC26" s="148">
        <f t="shared" si="10"/>
        <v>0</v>
      </c>
      <c r="AD26" s="148">
        <f t="shared" si="3"/>
        <v>0</v>
      </c>
      <c r="AE26" s="148">
        <f t="shared" si="4"/>
        <v>0</v>
      </c>
      <c r="AF26" s="214">
        <f t="shared" si="5"/>
        <v>4.319184455990191E-2</v>
      </c>
      <c r="AG26" s="214">
        <f t="shared" si="6"/>
        <v>0.13062899330311797</v>
      </c>
      <c r="AH26" s="214">
        <f t="shared" si="7"/>
        <v>0.84224096891808731</v>
      </c>
      <c r="AJ26" s="360"/>
    </row>
    <row r="27" spans="1:36" s="4" customFormat="1">
      <c r="A27" s="82">
        <v>121</v>
      </c>
      <c r="B27" s="67">
        <v>11090</v>
      </c>
      <c r="C27" s="82">
        <v>121</v>
      </c>
      <c r="D27" s="15">
        <v>23</v>
      </c>
      <c r="E27" s="67" t="s">
        <v>432</v>
      </c>
      <c r="F27" s="9" t="s">
        <v>37</v>
      </c>
      <c r="G27" s="9" t="s">
        <v>273</v>
      </c>
      <c r="H27" s="10">
        <v>15</v>
      </c>
      <c r="I27" s="11">
        <v>52175630.706820004</v>
      </c>
      <c r="J27" s="11">
        <v>57198672</v>
      </c>
      <c r="K27" s="11" t="s">
        <v>91</v>
      </c>
      <c r="L27" s="167">
        <v>98.566666666666663</v>
      </c>
      <c r="M27" s="53">
        <v>46711417</v>
      </c>
      <c r="N27" s="53">
        <v>100000000</v>
      </c>
      <c r="O27" s="53">
        <v>1207661</v>
      </c>
      <c r="P27" s="199">
        <v>1.43</v>
      </c>
      <c r="Q27" s="199">
        <v>3.74</v>
      </c>
      <c r="R27" s="199">
        <v>39.35</v>
      </c>
      <c r="S27" s="52">
        <v>40562</v>
      </c>
      <c r="T27" s="52">
        <v>71</v>
      </c>
      <c r="U27" s="52">
        <v>77</v>
      </c>
      <c r="V27" s="52">
        <v>29</v>
      </c>
      <c r="W27" s="11">
        <f t="shared" si="8"/>
        <v>40639</v>
      </c>
      <c r="X27" s="83">
        <f t="shared" si="0"/>
        <v>1.5583813412305971</v>
      </c>
      <c r="Y27" s="84">
        <f t="shared" si="1"/>
        <v>1.3069341079493815</v>
      </c>
      <c r="Z27" s="85">
        <v>11090</v>
      </c>
      <c r="AA27" s="76">
        <f t="shared" si="2"/>
        <v>0</v>
      </c>
      <c r="AB27" s="76">
        <f t="shared" si="9"/>
        <v>0</v>
      </c>
      <c r="AC27" s="148">
        <f t="shared" si="10"/>
        <v>0</v>
      </c>
      <c r="AD27" s="148">
        <f t="shared" si="3"/>
        <v>0</v>
      </c>
      <c r="AE27" s="148">
        <f t="shared" si="4"/>
        <v>0</v>
      </c>
      <c r="AF27" s="214">
        <f t="shared" si="5"/>
        <v>3.138711715436273E-2</v>
      </c>
      <c r="AG27" s="214">
        <f t="shared" si="6"/>
        <v>8.2089383326794843E-2</v>
      </c>
      <c r="AH27" s="214">
        <f t="shared" si="7"/>
        <v>0.8636944475693521</v>
      </c>
      <c r="AJ27" s="360"/>
    </row>
    <row r="28" spans="1:36" s="7" customFormat="1">
      <c r="A28" s="208">
        <v>123</v>
      </c>
      <c r="B28" s="67">
        <v>11098</v>
      </c>
      <c r="C28" s="208">
        <v>123</v>
      </c>
      <c r="D28" s="18">
        <v>24</v>
      </c>
      <c r="E28" s="68" t="s">
        <v>433</v>
      </c>
      <c r="F28" s="19" t="s">
        <v>39</v>
      </c>
      <c r="G28" s="19" t="s">
        <v>273</v>
      </c>
      <c r="H28" s="20">
        <v>17</v>
      </c>
      <c r="I28" s="17">
        <v>158411621.93665901</v>
      </c>
      <c r="J28" s="17">
        <v>226998286</v>
      </c>
      <c r="K28" s="17" t="s">
        <v>92</v>
      </c>
      <c r="L28" s="168">
        <v>97.866666666666674</v>
      </c>
      <c r="M28" s="55">
        <v>222500379</v>
      </c>
      <c r="N28" s="54">
        <v>300000000</v>
      </c>
      <c r="O28" s="55">
        <v>1002634</v>
      </c>
      <c r="P28" s="209">
        <v>1.77</v>
      </c>
      <c r="Q28" s="209">
        <v>5</v>
      </c>
      <c r="R28" s="209">
        <v>20.97</v>
      </c>
      <c r="S28" s="210">
        <v>194382</v>
      </c>
      <c r="T28" s="210">
        <v>87</v>
      </c>
      <c r="U28" s="210">
        <v>201</v>
      </c>
      <c r="V28" s="210">
        <v>13</v>
      </c>
      <c r="W28" s="17">
        <f t="shared" si="8"/>
        <v>194583</v>
      </c>
      <c r="X28" s="83">
        <f t="shared" si="0"/>
        <v>7.5782909650233261</v>
      </c>
      <c r="Y28" s="84">
        <f t="shared" si="1"/>
        <v>6.3555220279604541</v>
      </c>
      <c r="Z28" s="85">
        <v>11098</v>
      </c>
      <c r="AA28" s="76">
        <f t="shared" si="2"/>
        <v>0</v>
      </c>
      <c r="AB28" s="76">
        <f t="shared" si="9"/>
        <v>0</v>
      </c>
      <c r="AC28" s="148">
        <f t="shared" si="10"/>
        <v>0</v>
      </c>
      <c r="AD28" s="148">
        <f t="shared" si="3"/>
        <v>0</v>
      </c>
      <c r="AE28" s="148">
        <f t="shared" si="4"/>
        <v>0</v>
      </c>
      <c r="AF28" s="214">
        <f t="shared" si="5"/>
        <v>0.15417902308150905</v>
      </c>
      <c r="AG28" s="214">
        <f t="shared" si="6"/>
        <v>0.43553396350708767</v>
      </c>
      <c r="AH28" s="214">
        <f t="shared" si="7"/>
        <v>1.8266294429487258</v>
      </c>
      <c r="AJ28" s="360"/>
    </row>
    <row r="29" spans="1:36" s="4" customFormat="1">
      <c r="A29" s="82">
        <v>130</v>
      </c>
      <c r="B29" s="67">
        <v>11142</v>
      </c>
      <c r="C29" s="82">
        <v>130</v>
      </c>
      <c r="D29" s="15">
        <v>25</v>
      </c>
      <c r="E29" s="67" t="s">
        <v>434</v>
      </c>
      <c r="F29" s="9" t="s">
        <v>34</v>
      </c>
      <c r="G29" s="9" t="s">
        <v>273</v>
      </c>
      <c r="H29" s="10">
        <v>17</v>
      </c>
      <c r="I29" s="11">
        <v>151064247.4244</v>
      </c>
      <c r="J29" s="11">
        <v>152888539</v>
      </c>
      <c r="K29" s="11" t="s">
        <v>93</v>
      </c>
      <c r="L29" s="167">
        <v>91.133333333333326</v>
      </c>
      <c r="M29" s="53">
        <v>149987694</v>
      </c>
      <c r="N29" s="53">
        <v>150000000</v>
      </c>
      <c r="O29" s="53">
        <v>1007932</v>
      </c>
      <c r="P29" s="199">
        <v>1.66</v>
      </c>
      <c r="Q29" s="199">
        <v>4.95</v>
      </c>
      <c r="R29" s="199">
        <v>21.5</v>
      </c>
      <c r="S29" s="52">
        <v>144689</v>
      </c>
      <c r="T29" s="52">
        <v>98</v>
      </c>
      <c r="U29" s="52">
        <v>92</v>
      </c>
      <c r="V29" s="52">
        <v>2</v>
      </c>
      <c r="W29" s="11">
        <f t="shared" si="8"/>
        <v>144781</v>
      </c>
      <c r="X29" s="83">
        <f t="shared" si="0"/>
        <v>5.7495049401534599</v>
      </c>
      <c r="Y29" s="84">
        <f t="shared" si="1"/>
        <v>4.821813449188447</v>
      </c>
      <c r="Z29" s="85">
        <v>11142</v>
      </c>
      <c r="AA29" s="76">
        <f t="shared" si="2"/>
        <v>0</v>
      </c>
      <c r="AB29" s="76">
        <f t="shared" si="9"/>
        <v>0</v>
      </c>
      <c r="AC29" s="148">
        <f t="shared" si="10"/>
        <v>0</v>
      </c>
      <c r="AD29" s="148">
        <f t="shared" si="3"/>
        <v>0</v>
      </c>
      <c r="AE29" s="148">
        <f t="shared" si="4"/>
        <v>0</v>
      </c>
      <c r="AF29" s="214">
        <f t="shared" si="5"/>
        <v>9.7389573476068803E-2</v>
      </c>
      <c r="AG29" s="214">
        <f t="shared" si="6"/>
        <v>0.2904086678955064</v>
      </c>
      <c r="AH29" s="214">
        <f t="shared" si="7"/>
        <v>1.2613709817683612</v>
      </c>
      <c r="AJ29" s="360"/>
    </row>
    <row r="30" spans="1:36" s="7" customFormat="1">
      <c r="A30" s="208">
        <v>132</v>
      </c>
      <c r="B30" s="67">
        <v>11145</v>
      </c>
      <c r="C30" s="208">
        <v>132</v>
      </c>
      <c r="D30" s="18">
        <v>26</v>
      </c>
      <c r="E30" s="68" t="s">
        <v>435</v>
      </c>
      <c r="F30" s="19" t="s">
        <v>212</v>
      </c>
      <c r="G30" s="19" t="s">
        <v>273</v>
      </c>
      <c r="H30" s="20">
        <v>10</v>
      </c>
      <c r="I30" s="17">
        <v>75093229.879316002</v>
      </c>
      <c r="J30" s="17">
        <v>106324788</v>
      </c>
      <c r="K30" s="17" t="s">
        <v>94</v>
      </c>
      <c r="L30" s="168">
        <v>90.933333333333337</v>
      </c>
      <c r="M30" s="55">
        <v>94719838</v>
      </c>
      <c r="N30" s="54">
        <v>150000000</v>
      </c>
      <c r="O30" s="55">
        <v>1107381</v>
      </c>
      <c r="P30" s="209">
        <v>-0.16</v>
      </c>
      <c r="Q30" s="209">
        <v>0.38</v>
      </c>
      <c r="R30" s="209">
        <v>35.07</v>
      </c>
      <c r="S30" s="210">
        <v>54942</v>
      </c>
      <c r="T30" s="210">
        <v>81</v>
      </c>
      <c r="U30" s="210">
        <v>114</v>
      </c>
      <c r="V30" s="210">
        <v>19</v>
      </c>
      <c r="W30" s="17">
        <f t="shared" si="8"/>
        <v>55056</v>
      </c>
      <c r="X30" s="83">
        <f t="shared" si="0"/>
        <v>3.3048289741464902</v>
      </c>
      <c r="Y30" s="84">
        <f t="shared" si="1"/>
        <v>2.7715897213198804</v>
      </c>
      <c r="Z30" s="85">
        <v>11145</v>
      </c>
      <c r="AA30" s="76">
        <f t="shared" si="2"/>
        <v>0</v>
      </c>
      <c r="AB30" s="76">
        <f t="shared" si="9"/>
        <v>0</v>
      </c>
      <c r="AC30" s="148">
        <f t="shared" si="10"/>
        <v>0</v>
      </c>
      <c r="AD30" s="148">
        <f t="shared" si="3"/>
        <v>0</v>
      </c>
      <c r="AE30" s="148">
        <f t="shared" si="4"/>
        <v>0</v>
      </c>
      <c r="AF30" s="214">
        <f t="shared" si="5"/>
        <v>-6.5280572328819553E-3</v>
      </c>
      <c r="AG30" s="214">
        <f t="shared" si="6"/>
        <v>1.5504135928094643E-2</v>
      </c>
      <c r="AH30" s="214">
        <f t="shared" si="7"/>
        <v>1.4308685447323135</v>
      </c>
      <c r="AJ30" s="360"/>
    </row>
    <row r="31" spans="1:36" s="4" customFormat="1">
      <c r="A31" s="82">
        <v>131</v>
      </c>
      <c r="B31" s="67">
        <v>11148</v>
      </c>
      <c r="C31" s="82">
        <v>131</v>
      </c>
      <c r="D31" s="15">
        <v>27</v>
      </c>
      <c r="E31" s="67" t="s">
        <v>436</v>
      </c>
      <c r="F31" s="9" t="s">
        <v>339</v>
      </c>
      <c r="G31" s="9" t="s">
        <v>275</v>
      </c>
      <c r="H31" s="10" t="s">
        <v>24</v>
      </c>
      <c r="I31" s="11">
        <v>165473.30314500001</v>
      </c>
      <c r="J31" s="11">
        <v>969127</v>
      </c>
      <c r="K31" s="11" t="s">
        <v>143</v>
      </c>
      <c r="L31" s="167">
        <v>90.9</v>
      </c>
      <c r="M31" s="53">
        <v>945362</v>
      </c>
      <c r="N31" s="53">
        <v>5000000</v>
      </c>
      <c r="O31" s="53">
        <v>1000000</v>
      </c>
      <c r="P31" s="199">
        <v>1.03</v>
      </c>
      <c r="Q31" s="199">
        <v>4.66</v>
      </c>
      <c r="R31" s="199">
        <v>62.71</v>
      </c>
      <c r="S31" s="52">
        <v>1131</v>
      </c>
      <c r="T31" s="52">
        <v>96</v>
      </c>
      <c r="U31" s="52">
        <v>3</v>
      </c>
      <c r="V31" s="52">
        <v>4</v>
      </c>
      <c r="W31" s="11">
        <f t="shared" si="8"/>
        <v>1134</v>
      </c>
      <c r="X31" s="83">
        <f t="shared" si="0"/>
        <v>3.5701081418179875E-2</v>
      </c>
      <c r="Y31" s="84">
        <f t="shared" si="1"/>
        <v>2.9940656860824748E-2</v>
      </c>
      <c r="Z31" s="85">
        <v>11148</v>
      </c>
      <c r="AA31" s="76">
        <f>IF(M31&gt;N31,1,0)</f>
        <v>0</v>
      </c>
      <c r="AB31" s="76">
        <f>IF(W31=0,1,0)</f>
        <v>0</v>
      </c>
      <c r="AC31" s="148">
        <f>IF((T31+V31)=100,0,1)</f>
        <v>0</v>
      </c>
      <c r="AD31" s="148">
        <f>IF(J31=0,1,0)</f>
        <v>0</v>
      </c>
      <c r="AE31" s="148">
        <f>IF(M31=0,1,0)</f>
        <v>0</v>
      </c>
      <c r="AF31" s="214">
        <f t="shared" si="5"/>
        <v>3.8304285271588829E-4</v>
      </c>
      <c r="AG31" s="214">
        <f t="shared" si="6"/>
        <v>1.7329899938408149E-3</v>
      </c>
      <c r="AH31" s="214">
        <f t="shared" si="7"/>
        <v>2.332098766389646E-2</v>
      </c>
      <c r="AJ31" s="360"/>
    </row>
    <row r="32" spans="1:36" s="7" customFormat="1">
      <c r="A32" s="208">
        <v>136</v>
      </c>
      <c r="B32" s="67">
        <v>11158</v>
      </c>
      <c r="C32" s="208">
        <v>136</v>
      </c>
      <c r="D32" s="18">
        <v>28</v>
      </c>
      <c r="E32" s="68" t="s">
        <v>437</v>
      </c>
      <c r="F32" s="19" t="s">
        <v>39</v>
      </c>
      <c r="G32" s="19" t="s">
        <v>273</v>
      </c>
      <c r="H32" s="20">
        <v>17</v>
      </c>
      <c r="I32" s="17">
        <v>7500897.6178489998</v>
      </c>
      <c r="J32" s="17">
        <v>8733571</v>
      </c>
      <c r="K32" s="17" t="s">
        <v>95</v>
      </c>
      <c r="L32" s="168">
        <v>88.966666666666669</v>
      </c>
      <c r="M32" s="55">
        <v>8233180</v>
      </c>
      <c r="N32" s="54">
        <v>10000000</v>
      </c>
      <c r="O32" s="55">
        <v>1044765</v>
      </c>
      <c r="P32" s="209">
        <v>2.19</v>
      </c>
      <c r="Q32" s="209">
        <v>3.81</v>
      </c>
      <c r="R32" s="209">
        <v>31.18</v>
      </c>
      <c r="S32" s="210">
        <v>5991</v>
      </c>
      <c r="T32" s="210">
        <v>53</v>
      </c>
      <c r="U32" s="210">
        <v>16</v>
      </c>
      <c r="V32" s="210">
        <v>47</v>
      </c>
      <c r="W32" s="17">
        <f t="shared" si="8"/>
        <v>6007</v>
      </c>
      <c r="X32" s="83">
        <f t="shared" si="0"/>
        <v>0.17762216939349898</v>
      </c>
      <c r="Y32" s="84">
        <f t="shared" si="1"/>
        <v>0.14896255837163297</v>
      </c>
      <c r="Z32" s="85">
        <v>11158</v>
      </c>
      <c r="AA32" s="76">
        <f t="shared" si="2"/>
        <v>0</v>
      </c>
      <c r="AB32" s="76">
        <f t="shared" si="9"/>
        <v>0</v>
      </c>
      <c r="AC32" s="148">
        <f t="shared" si="10"/>
        <v>0</v>
      </c>
      <c r="AD32" s="148">
        <f t="shared" si="3"/>
        <v>0</v>
      </c>
      <c r="AE32" s="148">
        <f t="shared" si="4"/>
        <v>0</v>
      </c>
      <c r="AF32" s="214">
        <f t="shared" si="5"/>
        <v>7.3394820938068456E-3</v>
      </c>
      <c r="AG32" s="214">
        <f t="shared" si="6"/>
        <v>1.276868802621191E-2</v>
      </c>
      <c r="AH32" s="214">
        <f t="shared" si="7"/>
        <v>0.10449545739036413</v>
      </c>
      <c r="AJ32" s="360"/>
    </row>
    <row r="33" spans="1:36" s="4" customFormat="1">
      <c r="A33" s="82">
        <v>138</v>
      </c>
      <c r="B33" s="67">
        <v>11161</v>
      </c>
      <c r="C33" s="82">
        <v>138</v>
      </c>
      <c r="D33" s="15">
        <v>29</v>
      </c>
      <c r="E33" s="67" t="s">
        <v>438</v>
      </c>
      <c r="F33" s="9" t="s">
        <v>16</v>
      </c>
      <c r="G33" s="9" t="s">
        <v>273</v>
      </c>
      <c r="H33" s="10">
        <v>18</v>
      </c>
      <c r="I33" s="11">
        <v>19985014.153967999</v>
      </c>
      <c r="J33" s="11">
        <v>20118122</v>
      </c>
      <c r="K33" s="11" t="s">
        <v>96</v>
      </c>
      <c r="L33" s="167">
        <v>88.733333333333334</v>
      </c>
      <c r="M33" s="53">
        <v>19966169</v>
      </c>
      <c r="N33" s="53">
        <v>20000000</v>
      </c>
      <c r="O33" s="53">
        <v>1007611</v>
      </c>
      <c r="P33" s="199">
        <v>1.5</v>
      </c>
      <c r="Q33" s="199">
        <v>4.5</v>
      </c>
      <c r="R33" s="199">
        <v>19.079999999999998</v>
      </c>
      <c r="S33" s="52">
        <v>18081</v>
      </c>
      <c r="T33" s="52">
        <v>95</v>
      </c>
      <c r="U33" s="52">
        <v>75</v>
      </c>
      <c r="V33" s="52">
        <v>5</v>
      </c>
      <c r="W33" s="11">
        <f t="shared" si="8"/>
        <v>18156</v>
      </c>
      <c r="X33" s="83">
        <f t="shared" si="0"/>
        <v>0.73339929468279608</v>
      </c>
      <c r="Y33" s="84">
        <f t="shared" si="1"/>
        <v>0.61506418718416467</v>
      </c>
      <c r="Z33" s="85">
        <v>11161</v>
      </c>
      <c r="AA33" s="76">
        <f t="shared" si="2"/>
        <v>0</v>
      </c>
      <c r="AB33" s="76">
        <f t="shared" si="9"/>
        <v>0</v>
      </c>
      <c r="AC33" s="148">
        <f t="shared" si="10"/>
        <v>0</v>
      </c>
      <c r="AD33" s="148">
        <f t="shared" si="3"/>
        <v>0</v>
      </c>
      <c r="AE33" s="148">
        <f t="shared" si="4"/>
        <v>0</v>
      </c>
      <c r="AF33" s="214">
        <f t="shared" si="5"/>
        <v>1.157998886341257E-2</v>
      </c>
      <c r="AG33" s="214">
        <f t="shared" si="6"/>
        <v>3.473996659023771E-2</v>
      </c>
      <c r="AH33" s="214">
        <f t="shared" si="7"/>
        <v>0.14729745834260788</v>
      </c>
      <c r="AJ33" s="360"/>
    </row>
    <row r="34" spans="1:36" s="7" customFormat="1">
      <c r="A34" s="208">
        <v>139</v>
      </c>
      <c r="B34" s="67">
        <v>11168</v>
      </c>
      <c r="C34" s="208">
        <v>139</v>
      </c>
      <c r="D34" s="18" t="s">
        <v>392</v>
      </c>
      <c r="E34" s="68" t="s">
        <v>439</v>
      </c>
      <c r="F34" s="19" t="s">
        <v>233</v>
      </c>
      <c r="G34" s="19" t="s">
        <v>273</v>
      </c>
      <c r="H34" s="20">
        <v>16</v>
      </c>
      <c r="I34" s="17">
        <v>621171.24186800001</v>
      </c>
      <c r="J34" s="17">
        <v>10247743</v>
      </c>
      <c r="K34" s="17" t="s">
        <v>97</v>
      </c>
      <c r="L34" s="168">
        <v>87.333333333333343</v>
      </c>
      <c r="M34" s="55">
        <v>10059248</v>
      </c>
      <c r="N34" s="54">
        <v>25000000</v>
      </c>
      <c r="O34" s="55">
        <v>1000000</v>
      </c>
      <c r="P34" s="209">
        <v>2.1</v>
      </c>
      <c r="Q34" s="209">
        <v>6.39</v>
      </c>
      <c r="R34" s="209">
        <v>59.28</v>
      </c>
      <c r="S34" s="210">
        <v>3708</v>
      </c>
      <c r="T34" s="210">
        <v>81</v>
      </c>
      <c r="U34" s="210">
        <v>21</v>
      </c>
      <c r="V34" s="210">
        <v>19</v>
      </c>
      <c r="W34" s="17">
        <f t="shared" si="8"/>
        <v>3729</v>
      </c>
      <c r="X34" s="83">
        <f t="shared" si="0"/>
        <v>0.31852438761511448</v>
      </c>
      <c r="Y34" s="84">
        <f t="shared" si="1"/>
        <v>0.26712998633515034</v>
      </c>
      <c r="Z34" s="85">
        <v>11168</v>
      </c>
      <c r="AA34" s="76">
        <f t="shared" si="2"/>
        <v>0</v>
      </c>
      <c r="AB34" s="76">
        <f t="shared" si="9"/>
        <v>0</v>
      </c>
      <c r="AC34" s="148">
        <f t="shared" si="10"/>
        <v>0</v>
      </c>
      <c r="AD34" s="148">
        <f t="shared" si="3"/>
        <v>0</v>
      </c>
      <c r="AE34" s="148">
        <f t="shared" si="4"/>
        <v>0</v>
      </c>
      <c r="AF34" s="214">
        <f t="shared" si="5"/>
        <v>8.2580396789103758E-3</v>
      </c>
      <c r="AG34" s="214">
        <f t="shared" si="6"/>
        <v>2.512803502297014E-2</v>
      </c>
      <c r="AH34" s="214">
        <f t="shared" si="7"/>
        <v>0.23311266293609859</v>
      </c>
      <c r="AJ34" s="360"/>
    </row>
    <row r="35" spans="1:36" s="4" customFormat="1">
      <c r="A35" s="82">
        <v>150</v>
      </c>
      <c r="B35" s="67">
        <v>11198</v>
      </c>
      <c r="C35" s="82">
        <v>150</v>
      </c>
      <c r="D35" s="15">
        <v>31</v>
      </c>
      <c r="E35" s="67" t="s">
        <v>440</v>
      </c>
      <c r="F35" s="9" t="s">
        <v>322</v>
      </c>
      <c r="G35" s="9" t="s">
        <v>273</v>
      </c>
      <c r="H35" s="10">
        <v>17</v>
      </c>
      <c r="I35" s="11">
        <v>1017.743147</v>
      </c>
      <c r="J35" s="11">
        <v>50702.988720000001</v>
      </c>
      <c r="K35" s="11" t="s">
        <v>209</v>
      </c>
      <c r="L35" s="167">
        <v>82.333333333333343</v>
      </c>
      <c r="M35" s="53">
        <v>37411</v>
      </c>
      <c r="N35" s="53">
        <v>500000</v>
      </c>
      <c r="O35" s="53">
        <v>1355296</v>
      </c>
      <c r="P35" s="199">
        <v>0</v>
      </c>
      <c r="Q35" s="199">
        <v>0</v>
      </c>
      <c r="R35" s="199">
        <v>0</v>
      </c>
      <c r="S35" s="52">
        <v>0</v>
      </c>
      <c r="T35" s="52">
        <v>0</v>
      </c>
      <c r="U35" s="52">
        <v>0</v>
      </c>
      <c r="V35" s="52">
        <v>0</v>
      </c>
      <c r="W35" s="11">
        <f t="shared" si="8"/>
        <v>0</v>
      </c>
      <c r="X35" s="83">
        <f t="shared" si="0"/>
        <v>0</v>
      </c>
      <c r="Y35" s="84">
        <f t="shared" si="1"/>
        <v>0</v>
      </c>
      <c r="Z35" s="85">
        <v>11198</v>
      </c>
      <c r="AA35" s="76">
        <f t="shared" si="2"/>
        <v>0</v>
      </c>
      <c r="AB35" s="76">
        <f t="shared" si="9"/>
        <v>1</v>
      </c>
      <c r="AC35" s="148">
        <f t="shared" si="10"/>
        <v>1</v>
      </c>
      <c r="AD35" s="148">
        <f t="shared" si="3"/>
        <v>0</v>
      </c>
      <c r="AE35" s="148">
        <f t="shared" si="4"/>
        <v>0</v>
      </c>
      <c r="AF35" s="214">
        <f t="shared" si="5"/>
        <v>0</v>
      </c>
      <c r="AG35" s="214">
        <f t="shared" si="6"/>
        <v>0</v>
      </c>
      <c r="AH35" s="214">
        <f t="shared" si="7"/>
        <v>0</v>
      </c>
      <c r="AJ35" s="360"/>
    </row>
    <row r="36" spans="1:36" s="7" customFormat="1">
      <c r="A36" s="208">
        <v>154</v>
      </c>
      <c r="B36" s="67">
        <v>11217</v>
      </c>
      <c r="C36" s="208">
        <v>154</v>
      </c>
      <c r="D36" s="18">
        <v>32</v>
      </c>
      <c r="E36" s="68" t="s">
        <v>441</v>
      </c>
      <c r="F36" s="19" t="s">
        <v>38</v>
      </c>
      <c r="G36" s="19" t="s">
        <v>273</v>
      </c>
      <c r="H36" s="20">
        <v>18</v>
      </c>
      <c r="I36" s="17">
        <v>8073646.5677429996</v>
      </c>
      <c r="J36" s="17">
        <v>15366435</v>
      </c>
      <c r="K36" s="17" t="s">
        <v>210</v>
      </c>
      <c r="L36" s="168">
        <v>82.233333333333334</v>
      </c>
      <c r="M36" s="55">
        <v>14918921</v>
      </c>
      <c r="N36" s="54">
        <v>50000000</v>
      </c>
      <c r="O36" s="55">
        <v>1007954</v>
      </c>
      <c r="P36" s="209">
        <v>1.64</v>
      </c>
      <c r="Q36" s="209">
        <v>4.75</v>
      </c>
      <c r="R36" s="209">
        <v>31.6</v>
      </c>
      <c r="S36" s="210">
        <v>1668</v>
      </c>
      <c r="T36" s="210">
        <v>25</v>
      </c>
      <c r="U36" s="210">
        <v>169</v>
      </c>
      <c r="V36" s="210">
        <v>75</v>
      </c>
      <c r="W36" s="17">
        <f t="shared" si="8"/>
        <v>1837</v>
      </c>
      <c r="X36" s="83">
        <f t="shared" si="0"/>
        <v>0.14741530560552416</v>
      </c>
      <c r="Y36" s="84">
        <f t="shared" si="1"/>
        <v>0.12362961865130065</v>
      </c>
      <c r="Z36" s="85">
        <v>11217</v>
      </c>
      <c r="AA36" s="76">
        <f t="shared" si="2"/>
        <v>0</v>
      </c>
      <c r="AB36" s="76">
        <f t="shared" si="9"/>
        <v>0</v>
      </c>
      <c r="AC36" s="148">
        <f t="shared" si="10"/>
        <v>0</v>
      </c>
      <c r="AD36" s="148">
        <f t="shared" si="3"/>
        <v>0</v>
      </c>
      <c r="AE36" s="148">
        <f t="shared" si="4"/>
        <v>0</v>
      </c>
      <c r="AF36" s="214">
        <f t="shared" si="5"/>
        <v>9.6704440477223836E-3</v>
      </c>
      <c r="AG36" s="214">
        <f t="shared" si="6"/>
        <v>2.800890806504959E-2</v>
      </c>
      <c r="AH36" s="214">
        <f t="shared" si="7"/>
        <v>0.18633294628538255</v>
      </c>
      <c r="AJ36" s="360"/>
    </row>
    <row r="37" spans="1:36" s="4" customFormat="1">
      <c r="A37" s="82">
        <v>164</v>
      </c>
      <c r="B37" s="67">
        <v>11256</v>
      </c>
      <c r="C37" s="82">
        <v>164</v>
      </c>
      <c r="D37" s="15">
        <v>33</v>
      </c>
      <c r="E37" s="67" t="s">
        <v>442</v>
      </c>
      <c r="F37" s="9" t="s">
        <v>41</v>
      </c>
      <c r="G37" s="9" t="s">
        <v>273</v>
      </c>
      <c r="H37" s="10">
        <v>15</v>
      </c>
      <c r="I37" s="11">
        <v>46221.496519</v>
      </c>
      <c r="J37" s="11">
        <v>55512</v>
      </c>
      <c r="K37" s="11" t="s">
        <v>153</v>
      </c>
      <c r="L37" s="167">
        <v>78.133333333333326</v>
      </c>
      <c r="M37" s="53">
        <v>53389</v>
      </c>
      <c r="N37" s="53">
        <v>500000</v>
      </c>
      <c r="O37" s="53">
        <v>1002147</v>
      </c>
      <c r="P37" s="199">
        <v>1.46</v>
      </c>
      <c r="Q37" s="199">
        <v>3.73</v>
      </c>
      <c r="R37" s="199">
        <v>29.76</v>
      </c>
      <c r="S37" s="52">
        <v>44</v>
      </c>
      <c r="T37" s="52">
        <v>3</v>
      </c>
      <c r="U37" s="52">
        <v>7</v>
      </c>
      <c r="V37" s="52">
        <v>97</v>
      </c>
      <c r="W37" s="11">
        <f t="shared" si="8"/>
        <v>51</v>
      </c>
      <c r="X37" s="83">
        <f t="shared" ref="X37:X68" si="11">T37*J37/$J$90</f>
        <v>6.3905402480982928E-5</v>
      </c>
      <c r="Y37" s="84">
        <f t="shared" ref="Y37:Y68" si="12">T37*J37/$J$185</f>
        <v>5.3594167213704433E-5</v>
      </c>
      <c r="Z37" s="85">
        <v>11256</v>
      </c>
      <c r="AA37" s="76">
        <f t="shared" si="2"/>
        <v>0</v>
      </c>
      <c r="AB37" s="76">
        <f t="shared" si="9"/>
        <v>0</v>
      </c>
      <c r="AC37" s="148">
        <f t="shared" si="10"/>
        <v>0</v>
      </c>
      <c r="AD37" s="148">
        <f t="shared" si="3"/>
        <v>0</v>
      </c>
      <c r="AE37" s="148">
        <f t="shared" si="4"/>
        <v>0</v>
      </c>
      <c r="AF37" s="214">
        <f t="shared" ref="AF37:AF68" si="13">$J37/$J$90*P37</f>
        <v>3.1100629207411688E-5</v>
      </c>
      <c r="AG37" s="214">
        <f t="shared" ref="AG37:AG68" si="14">$J37/$J$90*Q37</f>
        <v>7.9455717084688779E-5</v>
      </c>
      <c r="AH37" s="214">
        <f t="shared" ref="AH37:AH68" si="15">$J37/$J$90*R37</f>
        <v>6.3394159261135068E-4</v>
      </c>
      <c r="AJ37" s="360"/>
    </row>
    <row r="38" spans="1:36" s="7" customFormat="1">
      <c r="A38" s="208">
        <v>172</v>
      </c>
      <c r="B38" s="67">
        <v>11277</v>
      </c>
      <c r="C38" s="208">
        <v>172</v>
      </c>
      <c r="D38" s="18">
        <v>34</v>
      </c>
      <c r="E38" s="68" t="s">
        <v>443</v>
      </c>
      <c r="F38" s="19" t="s">
        <v>287</v>
      </c>
      <c r="G38" s="19" t="s">
        <v>275</v>
      </c>
      <c r="H38" s="20" t="s">
        <v>24</v>
      </c>
      <c r="I38" s="17">
        <v>32725739.339370001</v>
      </c>
      <c r="J38" s="17">
        <v>130633462</v>
      </c>
      <c r="K38" s="17" t="s">
        <v>159</v>
      </c>
      <c r="L38" s="168">
        <v>74.966666666666669</v>
      </c>
      <c r="M38" s="55">
        <v>3588995781</v>
      </c>
      <c r="N38" s="54">
        <v>5000000000</v>
      </c>
      <c r="O38" s="55">
        <v>35515</v>
      </c>
      <c r="P38" s="209">
        <v>1.38</v>
      </c>
      <c r="Q38" s="209">
        <v>4.26</v>
      </c>
      <c r="R38" s="209">
        <v>20.61</v>
      </c>
      <c r="S38" s="210">
        <v>3433095</v>
      </c>
      <c r="T38" s="210">
        <v>86</v>
      </c>
      <c r="U38" s="210">
        <v>4383</v>
      </c>
      <c r="V38" s="210">
        <v>11</v>
      </c>
      <c r="W38" s="17">
        <f t="shared" si="8"/>
        <v>3437478</v>
      </c>
      <c r="X38" s="83">
        <f t="shared" si="11"/>
        <v>4.3110427843054966</v>
      </c>
      <c r="Y38" s="84">
        <f t="shared" si="12"/>
        <v>3.6154493810794479</v>
      </c>
      <c r="Z38" s="85">
        <v>11277</v>
      </c>
      <c r="AA38" s="76">
        <f t="shared" ref="AA38:AA68" si="16">IF(M38&gt;N38,1,0)</f>
        <v>0</v>
      </c>
      <c r="AB38" s="76">
        <f t="shared" si="9"/>
        <v>0</v>
      </c>
      <c r="AC38" s="148">
        <f t="shared" si="10"/>
        <v>1</v>
      </c>
      <c r="AD38" s="148">
        <f t="shared" ref="AD38:AD68" si="17">IF(J38=0,1,0)</f>
        <v>0</v>
      </c>
      <c r="AE38" s="148">
        <f t="shared" ref="AE38:AE68" si="18">IF(M38=0,1,0)</f>
        <v>0</v>
      </c>
      <c r="AF38" s="214">
        <f t="shared" si="13"/>
        <v>6.9177198166762627E-2</v>
      </c>
      <c r="AG38" s="214">
        <f t="shared" si="14"/>
        <v>0.2135470030365281</v>
      </c>
      <c r="AH38" s="214">
        <f t="shared" si="15"/>
        <v>1.0331464160992592</v>
      </c>
      <c r="AJ38" s="360"/>
    </row>
    <row r="39" spans="1:36" s="4" customFormat="1">
      <c r="A39" s="82">
        <v>175</v>
      </c>
      <c r="B39" s="67">
        <v>11290</v>
      </c>
      <c r="C39" s="82">
        <v>175</v>
      </c>
      <c r="D39" s="15">
        <v>35</v>
      </c>
      <c r="E39" s="67" t="s">
        <v>444</v>
      </c>
      <c r="F39" s="9" t="s">
        <v>39</v>
      </c>
      <c r="G39" s="9" t="s">
        <v>273</v>
      </c>
      <c r="H39" s="10">
        <v>17</v>
      </c>
      <c r="I39" s="11">
        <v>52697.011170999998</v>
      </c>
      <c r="J39" s="11">
        <v>53775</v>
      </c>
      <c r="K39" s="11" t="s">
        <v>164</v>
      </c>
      <c r="L39" s="167">
        <v>73.866666666666674</v>
      </c>
      <c r="M39" s="53">
        <v>52402</v>
      </c>
      <c r="N39" s="53">
        <v>200000</v>
      </c>
      <c r="O39" s="53">
        <v>989720</v>
      </c>
      <c r="P39" s="199">
        <v>0.16</v>
      </c>
      <c r="Q39" s="199">
        <v>-0.43</v>
      </c>
      <c r="R39" s="199">
        <v>77.55</v>
      </c>
      <c r="S39" s="52">
        <v>13</v>
      </c>
      <c r="T39" s="52">
        <v>1</v>
      </c>
      <c r="U39" s="52">
        <v>10</v>
      </c>
      <c r="V39" s="52">
        <v>99</v>
      </c>
      <c r="W39" s="11">
        <f t="shared" si="8"/>
        <v>23</v>
      </c>
      <c r="X39" s="83">
        <f t="shared" si="11"/>
        <v>2.0635256151311769E-5</v>
      </c>
      <c r="Y39" s="84">
        <f t="shared" si="12"/>
        <v>1.7305725740482272E-5</v>
      </c>
      <c r="Z39" s="85">
        <v>11290</v>
      </c>
      <c r="AA39" s="76">
        <f t="shared" si="16"/>
        <v>0</v>
      </c>
      <c r="AB39" s="76">
        <f t="shared" si="9"/>
        <v>0</v>
      </c>
      <c r="AC39" s="148">
        <f t="shared" si="10"/>
        <v>0</v>
      </c>
      <c r="AD39" s="148">
        <f t="shared" si="17"/>
        <v>0</v>
      </c>
      <c r="AE39" s="148">
        <f t="shared" si="18"/>
        <v>0</v>
      </c>
      <c r="AF39" s="214">
        <f t="shared" si="13"/>
        <v>3.3016409842098832E-6</v>
      </c>
      <c r="AG39" s="214">
        <f t="shared" si="14"/>
        <v>-8.8731601450640609E-6</v>
      </c>
      <c r="AH39" s="214">
        <f t="shared" si="15"/>
        <v>1.6002641145342277E-3</v>
      </c>
      <c r="AJ39" s="360"/>
    </row>
    <row r="40" spans="1:36" s="7" customFormat="1">
      <c r="A40" s="208">
        <v>178</v>
      </c>
      <c r="B40" s="67">
        <v>11302</v>
      </c>
      <c r="C40" s="208">
        <v>178</v>
      </c>
      <c r="D40" s="18">
        <v>36</v>
      </c>
      <c r="E40" s="68" t="s">
        <v>445</v>
      </c>
      <c r="F40" s="19" t="s">
        <v>41</v>
      </c>
      <c r="G40" s="19" t="s">
        <v>275</v>
      </c>
      <c r="H40" s="20" t="s">
        <v>24</v>
      </c>
      <c r="I40" s="17">
        <v>7015270.6025510002</v>
      </c>
      <c r="J40" s="17">
        <v>11479336</v>
      </c>
      <c r="K40" s="17" t="s">
        <v>168</v>
      </c>
      <c r="L40" s="168">
        <v>70.8</v>
      </c>
      <c r="M40" s="55">
        <v>11306163</v>
      </c>
      <c r="N40" s="54">
        <v>19000000</v>
      </c>
      <c r="O40" s="55">
        <v>1002740</v>
      </c>
      <c r="P40" s="209">
        <v>1.68</v>
      </c>
      <c r="Q40" s="209">
        <v>4.93</v>
      </c>
      <c r="R40" s="209">
        <v>23.4</v>
      </c>
      <c r="S40" s="210">
        <v>8891</v>
      </c>
      <c r="T40" s="210">
        <v>54</v>
      </c>
      <c r="U40" s="210">
        <v>22</v>
      </c>
      <c r="V40" s="210">
        <v>46</v>
      </c>
      <c r="W40" s="17">
        <f t="shared" si="8"/>
        <v>8913</v>
      </c>
      <c r="X40" s="83">
        <f t="shared" si="11"/>
        <v>0.23787016449235948</v>
      </c>
      <c r="Y40" s="84">
        <f t="shared" si="12"/>
        <v>0.19948944652603662</v>
      </c>
      <c r="Z40" s="85">
        <v>11302</v>
      </c>
      <c r="AA40" s="76">
        <f t="shared" si="16"/>
        <v>0</v>
      </c>
      <c r="AB40" s="76">
        <f t="shared" si="9"/>
        <v>0</v>
      </c>
      <c r="AC40" s="148">
        <f t="shared" si="10"/>
        <v>0</v>
      </c>
      <c r="AD40" s="148">
        <f t="shared" si="17"/>
        <v>0</v>
      </c>
      <c r="AE40" s="148">
        <f t="shared" si="18"/>
        <v>0</v>
      </c>
      <c r="AF40" s="214">
        <f t="shared" si="13"/>
        <v>7.400405117540072E-3</v>
      </c>
      <c r="AG40" s="214">
        <f t="shared" si="14"/>
        <v>2.1716665017543189E-2</v>
      </c>
      <c r="AH40" s="214">
        <f t="shared" si="15"/>
        <v>0.10307707128002243</v>
      </c>
      <c r="AJ40" s="360"/>
    </row>
    <row r="41" spans="1:36" s="4" customFormat="1">
      <c r="A41" s="82">
        <v>183</v>
      </c>
      <c r="B41" s="67">
        <v>11310</v>
      </c>
      <c r="C41" s="82">
        <v>183</v>
      </c>
      <c r="D41" s="15">
        <v>37</v>
      </c>
      <c r="E41" s="67" t="s">
        <v>446</v>
      </c>
      <c r="F41" s="9" t="s">
        <v>177</v>
      </c>
      <c r="G41" s="9" t="s">
        <v>273</v>
      </c>
      <c r="H41" s="10">
        <v>20</v>
      </c>
      <c r="I41" s="11">
        <v>60422334.923831999</v>
      </c>
      <c r="J41" s="11">
        <v>108943508</v>
      </c>
      <c r="K41" s="11" t="s">
        <v>178</v>
      </c>
      <c r="L41" s="167">
        <v>67.8</v>
      </c>
      <c r="M41" s="53">
        <v>107122600</v>
      </c>
      <c r="N41" s="53">
        <v>150000000</v>
      </c>
      <c r="O41" s="53">
        <v>1000000</v>
      </c>
      <c r="P41" s="199">
        <v>1.77</v>
      </c>
      <c r="Q41" s="199">
        <v>5.17</v>
      </c>
      <c r="R41" s="199">
        <v>20.96</v>
      </c>
      <c r="S41" s="52">
        <v>54829</v>
      </c>
      <c r="T41" s="52">
        <v>71</v>
      </c>
      <c r="U41" s="52">
        <v>144</v>
      </c>
      <c r="V41" s="52">
        <v>29</v>
      </c>
      <c r="W41" s="11">
        <f t="shared" si="8"/>
        <v>54973</v>
      </c>
      <c r="X41" s="83">
        <f t="shared" si="11"/>
        <v>2.9681725847657141</v>
      </c>
      <c r="Y41" s="84">
        <f t="shared" si="12"/>
        <v>2.4892533596733908</v>
      </c>
      <c r="Z41" s="85">
        <v>11310</v>
      </c>
      <c r="AA41" s="76">
        <f t="shared" si="16"/>
        <v>0</v>
      </c>
      <c r="AB41" s="76">
        <f t="shared" si="9"/>
        <v>0</v>
      </c>
      <c r="AC41" s="148">
        <f t="shared" si="10"/>
        <v>0</v>
      </c>
      <c r="AD41" s="148">
        <f t="shared" si="17"/>
        <v>0</v>
      </c>
      <c r="AE41" s="148">
        <f t="shared" si="18"/>
        <v>0</v>
      </c>
      <c r="AF41" s="214">
        <f t="shared" si="13"/>
        <v>7.3995288380779081E-2</v>
      </c>
      <c r="AG41" s="214">
        <f t="shared" si="14"/>
        <v>0.21613313046815133</v>
      </c>
      <c r="AH41" s="214">
        <f t="shared" si="15"/>
        <v>0.87623799122097712</v>
      </c>
      <c r="AJ41" s="360"/>
    </row>
    <row r="42" spans="1:36" s="7" customFormat="1">
      <c r="A42" s="208">
        <v>191</v>
      </c>
      <c r="B42" s="67">
        <v>11315</v>
      </c>
      <c r="C42" s="208">
        <v>191</v>
      </c>
      <c r="D42" s="18">
        <v>38</v>
      </c>
      <c r="E42" s="68" t="s">
        <v>447</v>
      </c>
      <c r="F42" s="19" t="s">
        <v>39</v>
      </c>
      <c r="G42" s="19" t="s">
        <v>608</v>
      </c>
      <c r="H42" s="20" t="s">
        <v>24</v>
      </c>
      <c r="I42" s="17">
        <v>13795509.024092</v>
      </c>
      <c r="J42" s="17">
        <v>68962634</v>
      </c>
      <c r="K42" s="17" t="s">
        <v>186</v>
      </c>
      <c r="L42" s="168">
        <v>67.166666666666671</v>
      </c>
      <c r="M42" s="55">
        <v>2046321420</v>
      </c>
      <c r="N42" s="54">
        <v>4000000000</v>
      </c>
      <c r="O42" s="55">
        <v>33128</v>
      </c>
      <c r="P42" s="209">
        <v>1.4</v>
      </c>
      <c r="Q42" s="209">
        <v>4.3499999999999996</v>
      </c>
      <c r="R42" s="209">
        <v>20.85</v>
      </c>
      <c r="S42" s="210">
        <v>7030</v>
      </c>
      <c r="T42" s="210">
        <v>24.838390974999999</v>
      </c>
      <c r="U42" s="210">
        <v>2672</v>
      </c>
      <c r="V42" s="210">
        <v>75.161609025000004</v>
      </c>
      <c r="W42" s="17">
        <f t="shared" si="8"/>
        <v>9702</v>
      </c>
      <c r="X42" s="83">
        <f t="shared" si="11"/>
        <v>0.6573047110361051</v>
      </c>
      <c r="Y42" s="84">
        <f t="shared" si="12"/>
        <v>0.55124758198820212</v>
      </c>
      <c r="Z42" s="85">
        <v>11315</v>
      </c>
      <c r="AA42" s="76">
        <f t="shared" si="16"/>
        <v>0</v>
      </c>
      <c r="AB42" s="76">
        <f t="shared" si="9"/>
        <v>0</v>
      </c>
      <c r="AC42" s="148">
        <f t="shared" si="10"/>
        <v>0</v>
      </c>
      <c r="AD42" s="148">
        <f t="shared" si="17"/>
        <v>0</v>
      </c>
      <c r="AE42" s="148">
        <f t="shared" si="18"/>
        <v>0</v>
      </c>
      <c r="AF42" s="214">
        <f t="shared" si="13"/>
        <v>3.7048559078434719E-2</v>
      </c>
      <c r="AG42" s="214">
        <f t="shared" si="14"/>
        <v>0.11511516570799359</v>
      </c>
      <c r="AH42" s="214">
        <f t="shared" si="15"/>
        <v>0.55175889770383135</v>
      </c>
      <c r="AJ42" s="360"/>
    </row>
    <row r="43" spans="1:36" s="4" customFormat="1">
      <c r="A43" s="82">
        <v>195</v>
      </c>
      <c r="B43" s="67">
        <v>11338</v>
      </c>
      <c r="C43" s="82">
        <v>195</v>
      </c>
      <c r="D43" s="15">
        <v>39</v>
      </c>
      <c r="E43" s="67" t="s">
        <v>448</v>
      </c>
      <c r="F43" s="9" t="s">
        <v>188</v>
      </c>
      <c r="G43" s="9" t="s">
        <v>273</v>
      </c>
      <c r="H43" s="10">
        <v>18</v>
      </c>
      <c r="I43" s="11">
        <v>30038895.393263999</v>
      </c>
      <c r="J43" s="11">
        <v>37606993</v>
      </c>
      <c r="K43" s="11" t="s">
        <v>190</v>
      </c>
      <c r="L43" s="167">
        <v>65.666666666666671</v>
      </c>
      <c r="M43" s="53">
        <v>36706538</v>
      </c>
      <c r="N43" s="53">
        <v>40000000</v>
      </c>
      <c r="O43" s="53">
        <v>1002495</v>
      </c>
      <c r="P43" s="199">
        <v>1.76</v>
      </c>
      <c r="Q43" s="199">
        <v>5.04</v>
      </c>
      <c r="R43" s="199">
        <v>33.43</v>
      </c>
      <c r="S43" s="52">
        <v>4359</v>
      </c>
      <c r="T43" s="52">
        <v>77</v>
      </c>
      <c r="U43" s="52">
        <v>56</v>
      </c>
      <c r="V43" s="52">
        <v>23</v>
      </c>
      <c r="W43" s="11">
        <f t="shared" si="8"/>
        <v>4415</v>
      </c>
      <c r="X43" s="83">
        <f t="shared" si="11"/>
        <v>1.1111911648524468</v>
      </c>
      <c r="Y43" s="84">
        <f t="shared" si="12"/>
        <v>0.93189875634090602</v>
      </c>
      <c r="Z43" s="85">
        <v>11338</v>
      </c>
      <c r="AA43" s="76">
        <f t="shared" si="16"/>
        <v>0</v>
      </c>
      <c r="AB43" s="76">
        <f t="shared" si="9"/>
        <v>0</v>
      </c>
      <c r="AC43" s="148">
        <f t="shared" si="10"/>
        <v>0</v>
      </c>
      <c r="AD43" s="148">
        <f t="shared" si="17"/>
        <v>0</v>
      </c>
      <c r="AE43" s="148">
        <f t="shared" si="18"/>
        <v>0</v>
      </c>
      <c r="AF43" s="214">
        <f t="shared" si="13"/>
        <v>2.5398655196627356E-2</v>
      </c>
      <c r="AG43" s="214">
        <f t="shared" si="14"/>
        <v>7.2732512608523786E-2</v>
      </c>
      <c r="AH43" s="214">
        <f t="shared" si="15"/>
        <v>0.48243013819502983</v>
      </c>
      <c r="AJ43" s="360"/>
    </row>
    <row r="44" spans="1:36" s="7" customFormat="1">
      <c r="A44" s="208">
        <v>196</v>
      </c>
      <c r="B44" s="67">
        <v>11343</v>
      </c>
      <c r="C44" s="208">
        <v>196</v>
      </c>
      <c r="D44" s="18">
        <v>40</v>
      </c>
      <c r="E44" s="68" t="s">
        <v>449</v>
      </c>
      <c r="F44" s="19" t="s">
        <v>189</v>
      </c>
      <c r="G44" s="19" t="s">
        <v>273</v>
      </c>
      <c r="H44" s="20">
        <v>17</v>
      </c>
      <c r="I44" s="17">
        <v>27187820.866296001</v>
      </c>
      <c r="J44" s="17">
        <v>33980702</v>
      </c>
      <c r="K44" s="17" t="s">
        <v>191</v>
      </c>
      <c r="L44" s="168">
        <v>65.3</v>
      </c>
      <c r="M44" s="55">
        <v>29722717</v>
      </c>
      <c r="N44" s="54">
        <v>50000000</v>
      </c>
      <c r="O44" s="55">
        <v>1124151</v>
      </c>
      <c r="P44" s="209">
        <v>1</v>
      </c>
      <c r="Q44" s="209">
        <v>2.4700000000000002</v>
      </c>
      <c r="R44" s="209">
        <v>33.68</v>
      </c>
      <c r="S44" s="210">
        <v>37886</v>
      </c>
      <c r="T44" s="210">
        <v>73</v>
      </c>
      <c r="U44" s="210">
        <v>57</v>
      </c>
      <c r="V44" s="210">
        <v>27</v>
      </c>
      <c r="W44" s="17">
        <f t="shared" si="8"/>
        <v>37943</v>
      </c>
      <c r="X44" s="83">
        <f t="shared" si="11"/>
        <v>0.95188536992862161</v>
      </c>
      <c r="Y44" s="84">
        <f t="shared" si="12"/>
        <v>0.79829719716442948</v>
      </c>
      <c r="Z44" s="85">
        <v>11343</v>
      </c>
      <c r="AA44" s="76">
        <f t="shared" si="16"/>
        <v>0</v>
      </c>
      <c r="AB44" s="76">
        <f t="shared" si="9"/>
        <v>0</v>
      </c>
      <c r="AC44" s="148">
        <f t="shared" si="10"/>
        <v>0</v>
      </c>
      <c r="AD44" s="148">
        <f t="shared" si="17"/>
        <v>0</v>
      </c>
      <c r="AE44" s="148">
        <f t="shared" si="18"/>
        <v>0</v>
      </c>
      <c r="AF44" s="214">
        <f t="shared" si="13"/>
        <v>1.3039525615460569E-2</v>
      </c>
      <c r="AG44" s="214">
        <f t="shared" si="14"/>
        <v>3.220762827018761E-2</v>
      </c>
      <c r="AH44" s="214">
        <f t="shared" si="15"/>
        <v>0.43917122272871195</v>
      </c>
      <c r="AJ44" s="360"/>
    </row>
    <row r="45" spans="1:36" s="4" customFormat="1">
      <c r="A45" s="82">
        <v>197</v>
      </c>
      <c r="B45" s="67">
        <v>11323</v>
      </c>
      <c r="C45" s="82">
        <v>197</v>
      </c>
      <c r="D45" s="15">
        <v>41</v>
      </c>
      <c r="E45" s="67" t="s">
        <v>450</v>
      </c>
      <c r="F45" s="9" t="s">
        <v>202</v>
      </c>
      <c r="G45" s="9" t="s">
        <v>274</v>
      </c>
      <c r="H45" s="10" t="s">
        <v>24</v>
      </c>
      <c r="I45" s="11">
        <v>467668.203393</v>
      </c>
      <c r="J45" s="11">
        <v>2246993</v>
      </c>
      <c r="K45" s="11" t="s">
        <v>197</v>
      </c>
      <c r="L45" s="167">
        <v>64.966666666666669</v>
      </c>
      <c r="M45" s="53">
        <v>220016793</v>
      </c>
      <c r="N45" s="53">
        <v>500000000</v>
      </c>
      <c r="O45" s="53">
        <v>10018</v>
      </c>
      <c r="P45" s="199">
        <v>1.29</v>
      </c>
      <c r="Q45" s="199">
        <v>4.25</v>
      </c>
      <c r="R45" s="199">
        <v>37.56</v>
      </c>
      <c r="S45" s="52">
        <v>1625</v>
      </c>
      <c r="T45" s="52">
        <v>27.695460000000001</v>
      </c>
      <c r="U45" s="52">
        <v>25</v>
      </c>
      <c r="V45" s="52">
        <v>72.304539999999989</v>
      </c>
      <c r="W45" s="11">
        <f t="shared" si="8"/>
        <v>1650</v>
      </c>
      <c r="X45" s="83">
        <f t="shared" si="11"/>
        <v>2.3880298302827632E-2</v>
      </c>
      <c r="Y45" s="84">
        <f t="shared" si="12"/>
        <v>2.0027175335226854E-2</v>
      </c>
      <c r="Z45" s="85">
        <v>11323</v>
      </c>
      <c r="AA45" s="76">
        <f t="shared" si="16"/>
        <v>0</v>
      </c>
      <c r="AB45" s="76">
        <f t="shared" si="9"/>
        <v>0</v>
      </c>
      <c r="AC45" s="148">
        <f t="shared" si="10"/>
        <v>0</v>
      </c>
      <c r="AD45" s="148">
        <f t="shared" si="17"/>
        <v>0</v>
      </c>
      <c r="AE45" s="148">
        <f t="shared" si="18"/>
        <v>0</v>
      </c>
      <c r="AF45" s="214">
        <f t="shared" si="13"/>
        <v>1.1122972794330784E-3</v>
      </c>
      <c r="AG45" s="214">
        <f t="shared" si="14"/>
        <v>3.6645453004578161E-3</v>
      </c>
      <c r="AH45" s="214">
        <f t="shared" si="15"/>
        <v>3.2385957996516605E-2</v>
      </c>
      <c r="AJ45" s="360"/>
    </row>
    <row r="46" spans="1:36" s="7" customFormat="1">
      <c r="A46" s="208">
        <v>201</v>
      </c>
      <c r="B46" s="67">
        <v>11340</v>
      </c>
      <c r="C46" s="208">
        <v>201</v>
      </c>
      <c r="D46" s="18">
        <v>42</v>
      </c>
      <c r="E46" s="68" t="s">
        <v>451</v>
      </c>
      <c r="F46" s="19" t="s">
        <v>343</v>
      </c>
      <c r="G46" s="19" t="s">
        <v>274</v>
      </c>
      <c r="H46" s="20" t="s">
        <v>24</v>
      </c>
      <c r="I46" s="17">
        <v>1039270.803477</v>
      </c>
      <c r="J46" s="17">
        <v>2861340</v>
      </c>
      <c r="K46" s="17" t="s">
        <v>203</v>
      </c>
      <c r="L46" s="168">
        <v>63.666666666666671</v>
      </c>
      <c r="M46" s="55">
        <v>279500000</v>
      </c>
      <c r="N46" s="54">
        <v>500000000</v>
      </c>
      <c r="O46" s="55">
        <v>10069</v>
      </c>
      <c r="P46" s="209">
        <v>1.48</v>
      </c>
      <c r="Q46" s="209">
        <v>3.64</v>
      </c>
      <c r="R46" s="209">
        <v>32.340000000000003</v>
      </c>
      <c r="S46" s="210">
        <v>687</v>
      </c>
      <c r="T46" s="210">
        <v>2.6994480000000003</v>
      </c>
      <c r="U46" s="210">
        <v>17</v>
      </c>
      <c r="V46" s="210">
        <v>97.300551999999996</v>
      </c>
      <c r="W46" s="17">
        <f t="shared" si="8"/>
        <v>704</v>
      </c>
      <c r="X46" s="83">
        <f t="shared" si="11"/>
        <v>2.963970503061041E-3</v>
      </c>
      <c r="Y46" s="84">
        <f t="shared" si="12"/>
        <v>2.4857292903336672E-3</v>
      </c>
      <c r="Z46" s="85">
        <v>11340</v>
      </c>
      <c r="AA46" s="76">
        <f t="shared" si="16"/>
        <v>0</v>
      </c>
      <c r="AB46" s="76">
        <f t="shared" si="9"/>
        <v>0</v>
      </c>
      <c r="AC46" s="148">
        <f t="shared" si="10"/>
        <v>0</v>
      </c>
      <c r="AD46" s="148">
        <f t="shared" si="17"/>
        <v>0</v>
      </c>
      <c r="AE46" s="148">
        <f t="shared" si="18"/>
        <v>0</v>
      </c>
      <c r="AF46" s="214">
        <f t="shared" si="13"/>
        <v>1.6250271701956623E-3</v>
      </c>
      <c r="AG46" s="214">
        <f t="shared" si="14"/>
        <v>3.9966884456163589E-3</v>
      </c>
      <c r="AH46" s="214">
        <f t="shared" si="15"/>
        <v>3.5509039651437653E-2</v>
      </c>
      <c r="AJ46" s="360"/>
    </row>
    <row r="47" spans="1:36" s="4" customFormat="1">
      <c r="A47" s="82">
        <v>207</v>
      </c>
      <c r="B47" s="67">
        <v>11367</v>
      </c>
      <c r="C47" s="82">
        <v>207</v>
      </c>
      <c r="D47" s="15">
        <v>43</v>
      </c>
      <c r="E47" s="67" t="s">
        <v>452</v>
      </c>
      <c r="F47" s="9" t="s">
        <v>306</v>
      </c>
      <c r="G47" s="9" t="s">
        <v>274</v>
      </c>
      <c r="H47" s="10" t="s">
        <v>24</v>
      </c>
      <c r="I47" s="11">
        <v>5036000</v>
      </c>
      <c r="J47" s="11">
        <v>6202695</v>
      </c>
      <c r="K47" s="11" t="s">
        <v>211</v>
      </c>
      <c r="L47" s="167">
        <v>62.233333333333334</v>
      </c>
      <c r="M47" s="53">
        <v>600000000</v>
      </c>
      <c r="N47" s="53">
        <v>1000000000</v>
      </c>
      <c r="O47" s="53">
        <v>10116</v>
      </c>
      <c r="P47" s="199">
        <v>1.99</v>
      </c>
      <c r="Q47" s="199">
        <v>4.87</v>
      </c>
      <c r="R47" s="199">
        <v>26.78</v>
      </c>
      <c r="S47" s="52">
        <v>1022</v>
      </c>
      <c r="T47" s="52">
        <v>19.639898800000001</v>
      </c>
      <c r="U47" s="52">
        <v>29</v>
      </c>
      <c r="V47" s="52">
        <v>80.360101200000003</v>
      </c>
      <c r="W47" s="11">
        <f t="shared" si="8"/>
        <v>1051</v>
      </c>
      <c r="X47" s="83">
        <f t="shared" si="11"/>
        <v>4.6746501868915186E-2</v>
      </c>
      <c r="Y47" s="84">
        <f t="shared" si="12"/>
        <v>3.920388168377361E-2</v>
      </c>
      <c r="Z47" s="85">
        <v>11367</v>
      </c>
      <c r="AA47" s="76">
        <f t="shared" si="16"/>
        <v>0</v>
      </c>
      <c r="AB47" s="76">
        <f t="shared" si="9"/>
        <v>0</v>
      </c>
      <c r="AC47" s="148">
        <f t="shared" si="10"/>
        <v>0</v>
      </c>
      <c r="AD47" s="148">
        <f t="shared" si="17"/>
        <v>0</v>
      </c>
      <c r="AE47" s="148">
        <f t="shared" si="18"/>
        <v>0</v>
      </c>
      <c r="AF47" s="214">
        <f t="shared" si="13"/>
        <v>4.7365589643028711E-3</v>
      </c>
      <c r="AG47" s="214">
        <f t="shared" si="14"/>
        <v>1.159147847042964E-2</v>
      </c>
      <c r="AH47" s="214">
        <f t="shared" si="15"/>
        <v>6.3741230685442671E-2</v>
      </c>
      <c r="AJ47" s="360"/>
    </row>
    <row r="48" spans="1:36" s="7" customFormat="1">
      <c r="A48" s="208">
        <v>208</v>
      </c>
      <c r="B48" s="67">
        <v>11379</v>
      </c>
      <c r="C48" s="208">
        <v>208</v>
      </c>
      <c r="D48" s="18">
        <v>44</v>
      </c>
      <c r="E48" s="68" t="s">
        <v>453</v>
      </c>
      <c r="F48" s="19" t="s">
        <v>234</v>
      </c>
      <c r="G48" s="19" t="s">
        <v>273</v>
      </c>
      <c r="H48" s="20">
        <v>16</v>
      </c>
      <c r="I48" s="17">
        <v>34408150.024645999</v>
      </c>
      <c r="J48" s="17">
        <v>10611359</v>
      </c>
      <c r="K48" s="17" t="s">
        <v>213</v>
      </c>
      <c r="L48" s="168">
        <v>61.3</v>
      </c>
      <c r="M48" s="55">
        <v>8198160</v>
      </c>
      <c r="N48" s="54">
        <v>100000000</v>
      </c>
      <c r="O48" s="55">
        <v>1150929</v>
      </c>
      <c r="P48" s="209">
        <v>2.79</v>
      </c>
      <c r="Q48" s="209">
        <v>11.62</v>
      </c>
      <c r="R48" s="209">
        <v>35.71</v>
      </c>
      <c r="S48" s="210">
        <v>33030</v>
      </c>
      <c r="T48" s="210">
        <v>99</v>
      </c>
      <c r="U48" s="210">
        <v>12</v>
      </c>
      <c r="V48" s="210">
        <v>1</v>
      </c>
      <c r="W48" s="17">
        <f t="shared" si="8"/>
        <v>33042</v>
      </c>
      <c r="X48" s="83">
        <f t="shared" si="11"/>
        <v>0.40312120868013429</v>
      </c>
      <c r="Y48" s="84">
        <f t="shared" si="12"/>
        <v>0.33807697982690887</v>
      </c>
      <c r="Z48" s="85">
        <v>11379</v>
      </c>
      <c r="AA48" s="76">
        <f t="shared" si="16"/>
        <v>0</v>
      </c>
      <c r="AB48" s="76">
        <f t="shared" si="9"/>
        <v>0</v>
      </c>
      <c r="AC48" s="148">
        <f t="shared" si="10"/>
        <v>0</v>
      </c>
      <c r="AD48" s="148">
        <f t="shared" si="17"/>
        <v>0</v>
      </c>
      <c r="AE48" s="148">
        <f t="shared" si="18"/>
        <v>0</v>
      </c>
      <c r="AF48" s="214">
        <f t="shared" si="13"/>
        <v>1.1360688608258332E-2</v>
      </c>
      <c r="AG48" s="214">
        <f t="shared" si="14"/>
        <v>4.7315842877405666E-2</v>
      </c>
      <c r="AH48" s="214">
        <f t="shared" si="15"/>
        <v>0.14540867032290503</v>
      </c>
      <c r="AJ48" s="360"/>
    </row>
    <row r="49" spans="1:36" s="4" customFormat="1">
      <c r="A49" s="82">
        <v>210</v>
      </c>
      <c r="B49" s="67">
        <v>11385</v>
      </c>
      <c r="C49" s="82">
        <v>210</v>
      </c>
      <c r="D49" s="15">
        <v>45</v>
      </c>
      <c r="E49" s="67" t="s">
        <v>454</v>
      </c>
      <c r="F49" s="9" t="s">
        <v>214</v>
      </c>
      <c r="G49" s="9" t="s">
        <v>273</v>
      </c>
      <c r="H49" s="10">
        <v>15</v>
      </c>
      <c r="I49" s="11">
        <v>46607100.407895997</v>
      </c>
      <c r="J49" s="11">
        <v>76545096</v>
      </c>
      <c r="K49" s="11" t="s">
        <v>215</v>
      </c>
      <c r="L49" s="167">
        <v>60.4</v>
      </c>
      <c r="M49" s="53">
        <v>75611708</v>
      </c>
      <c r="N49" s="53">
        <v>100000000</v>
      </c>
      <c r="O49" s="53">
        <v>1000000</v>
      </c>
      <c r="P49" s="199">
        <v>1.73</v>
      </c>
      <c r="Q49" s="199">
        <v>4.92</v>
      </c>
      <c r="R49" s="199">
        <v>34.1</v>
      </c>
      <c r="S49" s="52">
        <v>87721</v>
      </c>
      <c r="T49" s="52">
        <v>87</v>
      </c>
      <c r="U49" s="52">
        <v>611</v>
      </c>
      <c r="V49" s="52">
        <v>13</v>
      </c>
      <c r="W49" s="11">
        <f t="shared" si="8"/>
        <v>88332</v>
      </c>
      <c r="X49" s="83">
        <f t="shared" si="11"/>
        <v>2.5554422443244489</v>
      </c>
      <c r="Y49" s="84">
        <f t="shared" si="12"/>
        <v>2.1431176963175291</v>
      </c>
      <c r="Z49" s="85">
        <v>11385</v>
      </c>
      <c r="AA49" s="76">
        <f t="shared" si="16"/>
        <v>0</v>
      </c>
      <c r="AB49" s="76">
        <f t="shared" si="9"/>
        <v>0</v>
      </c>
      <c r="AC49" s="148">
        <f t="shared" si="10"/>
        <v>0</v>
      </c>
      <c r="AD49" s="148">
        <f t="shared" si="17"/>
        <v>0</v>
      </c>
      <c r="AE49" s="148">
        <f t="shared" si="18"/>
        <v>0</v>
      </c>
      <c r="AF49" s="214">
        <f t="shared" si="13"/>
        <v>5.0815115892888466E-2</v>
      </c>
      <c r="AG49" s="214">
        <f t="shared" si="14"/>
        <v>0.14451466485145159</v>
      </c>
      <c r="AH49" s="214">
        <f t="shared" si="15"/>
        <v>1.0016158681777438</v>
      </c>
      <c r="AJ49" s="360"/>
    </row>
    <row r="50" spans="1:36" s="7" customFormat="1">
      <c r="A50" s="208">
        <v>214</v>
      </c>
      <c r="B50" s="67">
        <v>11383</v>
      </c>
      <c r="C50" s="208">
        <v>214</v>
      </c>
      <c r="D50" s="18">
        <v>46</v>
      </c>
      <c r="E50" s="68" t="s">
        <v>455</v>
      </c>
      <c r="F50" s="19" t="s">
        <v>189</v>
      </c>
      <c r="G50" s="19" t="s">
        <v>273</v>
      </c>
      <c r="H50" s="20"/>
      <c r="I50" s="17">
        <v>39999789.758412004</v>
      </c>
      <c r="J50" s="17">
        <v>39922992</v>
      </c>
      <c r="K50" s="17" t="s">
        <v>221</v>
      </c>
      <c r="L50" s="168">
        <v>59.833333333333336</v>
      </c>
      <c r="M50" s="55">
        <v>39720997</v>
      </c>
      <c r="N50" s="54">
        <v>40000000</v>
      </c>
      <c r="O50" s="55">
        <v>1005084</v>
      </c>
      <c r="P50" s="209">
        <v>1.23</v>
      </c>
      <c r="Q50" s="209">
        <v>4.26</v>
      </c>
      <c r="R50" s="209">
        <v>18.579999999999998</v>
      </c>
      <c r="S50" s="210">
        <v>31090</v>
      </c>
      <c r="T50" s="210">
        <v>94</v>
      </c>
      <c r="U50" s="210">
        <v>152</v>
      </c>
      <c r="V50" s="210">
        <v>6</v>
      </c>
      <c r="W50" s="17">
        <f t="shared" si="8"/>
        <v>31242</v>
      </c>
      <c r="X50" s="83">
        <f t="shared" si="11"/>
        <v>1.4400593143132763</v>
      </c>
      <c r="Y50" s="84">
        <f t="shared" si="12"/>
        <v>1.207703522592245</v>
      </c>
      <c r="Z50" s="85">
        <v>11383</v>
      </c>
      <c r="AA50" s="76">
        <f t="shared" si="16"/>
        <v>0</v>
      </c>
      <c r="AB50" s="76">
        <f t="shared" si="9"/>
        <v>0</v>
      </c>
      <c r="AC50" s="148">
        <f t="shared" si="10"/>
        <v>0</v>
      </c>
      <c r="AD50" s="148">
        <f t="shared" si="17"/>
        <v>0</v>
      </c>
      <c r="AE50" s="148">
        <f t="shared" si="18"/>
        <v>0</v>
      </c>
      <c r="AF50" s="214">
        <f t="shared" si="13"/>
        <v>1.8843329325588614E-2</v>
      </c>
      <c r="AG50" s="214">
        <f t="shared" si="14"/>
        <v>6.5262262542282512E-2</v>
      </c>
      <c r="AH50" s="214">
        <f t="shared" si="15"/>
        <v>0.2846415112759646</v>
      </c>
      <c r="AJ50" s="360"/>
    </row>
    <row r="51" spans="1:36" s="4" customFormat="1">
      <c r="A51" s="82">
        <v>212</v>
      </c>
      <c r="B51" s="67">
        <v>11380</v>
      </c>
      <c r="C51" s="82">
        <v>212</v>
      </c>
      <c r="D51" s="15">
        <v>47</v>
      </c>
      <c r="E51" s="67" t="s">
        <v>456</v>
      </c>
      <c r="F51" s="9" t="s">
        <v>322</v>
      </c>
      <c r="G51" s="9" t="s">
        <v>273</v>
      </c>
      <c r="H51" s="10">
        <v>17</v>
      </c>
      <c r="I51" s="11">
        <v>303062.42275600001</v>
      </c>
      <c r="J51" s="11">
        <v>359148</v>
      </c>
      <c r="K51" s="11" t="s">
        <v>222</v>
      </c>
      <c r="L51" s="167">
        <v>59.666666666666664</v>
      </c>
      <c r="M51" s="53">
        <v>265951</v>
      </c>
      <c r="N51" s="53">
        <v>500000</v>
      </c>
      <c r="O51" s="53">
        <v>1335317</v>
      </c>
      <c r="P51" s="199">
        <v>0.76</v>
      </c>
      <c r="Q51" s="199">
        <v>-0.84</v>
      </c>
      <c r="R51" s="199">
        <v>33.99</v>
      </c>
      <c r="S51" s="52">
        <v>24</v>
      </c>
      <c r="T51" s="52">
        <v>1</v>
      </c>
      <c r="U51" s="52">
        <v>18</v>
      </c>
      <c r="V51" s="52">
        <v>99</v>
      </c>
      <c r="W51" s="11">
        <f t="shared" si="8"/>
        <v>42</v>
      </c>
      <c r="X51" s="83">
        <f t="shared" si="11"/>
        <v>1.3781703349570096E-4</v>
      </c>
      <c r="Y51" s="84">
        <f t="shared" si="12"/>
        <v>1.1558004255216602E-4</v>
      </c>
      <c r="Z51" s="85">
        <v>11380</v>
      </c>
      <c r="AA51" s="76">
        <f t="shared" si="16"/>
        <v>0</v>
      </c>
      <c r="AB51" s="76">
        <f t="shared" si="9"/>
        <v>0</v>
      </c>
      <c r="AC51" s="148">
        <f t="shared" si="10"/>
        <v>0</v>
      </c>
      <c r="AD51" s="148">
        <f t="shared" si="17"/>
        <v>0</v>
      </c>
      <c r="AE51" s="148">
        <f t="shared" si="18"/>
        <v>0</v>
      </c>
      <c r="AF51" s="214">
        <f t="shared" si="13"/>
        <v>1.0474094545673274E-4</v>
      </c>
      <c r="AG51" s="214">
        <f t="shared" si="14"/>
        <v>-1.157663081363888E-4</v>
      </c>
      <c r="AH51" s="214">
        <f t="shared" si="15"/>
        <v>4.6844009685188762E-3</v>
      </c>
      <c r="AJ51" s="360"/>
    </row>
    <row r="52" spans="1:36" s="7" customFormat="1">
      <c r="A52" s="208">
        <v>215</v>
      </c>
      <c r="B52" s="67">
        <v>11391</v>
      </c>
      <c r="C52" s="208">
        <v>215</v>
      </c>
      <c r="D52" s="18">
        <v>48</v>
      </c>
      <c r="E52" s="68" t="s">
        <v>457</v>
      </c>
      <c r="F52" s="19" t="s">
        <v>218</v>
      </c>
      <c r="G52" s="19" t="s">
        <v>273</v>
      </c>
      <c r="H52" s="20" t="s">
        <v>24</v>
      </c>
      <c r="I52" s="17">
        <v>269193.89985799999</v>
      </c>
      <c r="J52" s="17">
        <v>315758</v>
      </c>
      <c r="K52" s="17" t="s">
        <v>219</v>
      </c>
      <c r="L52" s="168">
        <v>59.333333333333336</v>
      </c>
      <c r="M52" s="55">
        <v>155029</v>
      </c>
      <c r="N52" s="54">
        <v>200000</v>
      </c>
      <c r="O52" s="55">
        <v>1991541</v>
      </c>
      <c r="P52" s="209">
        <v>1.22</v>
      </c>
      <c r="Q52" s="209">
        <v>3.27</v>
      </c>
      <c r="R52" s="209">
        <v>34.549999999999997</v>
      </c>
      <c r="S52" s="210">
        <v>120</v>
      </c>
      <c r="T52" s="210">
        <v>85</v>
      </c>
      <c r="U52" s="210">
        <v>4</v>
      </c>
      <c r="V52" s="210">
        <v>15</v>
      </c>
      <c r="W52" s="17">
        <f t="shared" si="8"/>
        <v>124</v>
      </c>
      <c r="X52" s="83">
        <f t="shared" si="11"/>
        <v>1.029918201776293E-2</v>
      </c>
      <c r="Y52" s="84">
        <f t="shared" si="12"/>
        <v>8.6373931122430882E-3</v>
      </c>
      <c r="Z52" s="85">
        <v>11391</v>
      </c>
      <c r="AA52" s="76">
        <f t="shared" si="16"/>
        <v>0</v>
      </c>
      <c r="AB52" s="76">
        <f t="shared" si="9"/>
        <v>0</v>
      </c>
      <c r="AC52" s="148">
        <f t="shared" si="10"/>
        <v>0</v>
      </c>
      <c r="AD52" s="148">
        <f t="shared" si="17"/>
        <v>0</v>
      </c>
      <c r="AE52" s="148">
        <f t="shared" si="18"/>
        <v>0</v>
      </c>
      <c r="AF52" s="214">
        <f t="shared" si="13"/>
        <v>1.4782355366671501E-4</v>
      </c>
      <c r="AG52" s="214">
        <f t="shared" si="14"/>
        <v>3.9621559056570338E-4</v>
      </c>
      <c r="AH52" s="214">
        <f t="shared" si="15"/>
        <v>4.1863145731024622E-3</v>
      </c>
      <c r="AJ52" s="360"/>
    </row>
    <row r="53" spans="1:36" s="4" customFormat="1">
      <c r="A53" s="82">
        <v>217</v>
      </c>
      <c r="B53" s="67">
        <v>11394</v>
      </c>
      <c r="C53" s="82">
        <v>217</v>
      </c>
      <c r="D53" s="15">
        <v>49</v>
      </c>
      <c r="E53" s="67" t="s">
        <v>458</v>
      </c>
      <c r="F53" s="9" t="s">
        <v>224</v>
      </c>
      <c r="G53" s="9" t="s">
        <v>273</v>
      </c>
      <c r="H53" s="10">
        <v>18</v>
      </c>
      <c r="I53" s="11">
        <v>4612750.2290019998</v>
      </c>
      <c r="J53" s="11">
        <v>4689100</v>
      </c>
      <c r="K53" s="11" t="s">
        <v>225</v>
      </c>
      <c r="L53" s="167">
        <v>59.066666666666663</v>
      </c>
      <c r="M53" s="53">
        <v>4587217</v>
      </c>
      <c r="N53" s="53">
        <v>4600000</v>
      </c>
      <c r="O53" s="53">
        <v>1000000</v>
      </c>
      <c r="P53" s="199">
        <v>1.99</v>
      </c>
      <c r="Q53" s="199">
        <v>5.99</v>
      </c>
      <c r="R53" s="199">
        <v>53.58</v>
      </c>
      <c r="S53" s="52">
        <v>5085</v>
      </c>
      <c r="T53" s="52">
        <v>68</v>
      </c>
      <c r="U53" s="52">
        <v>11</v>
      </c>
      <c r="V53" s="52">
        <v>32</v>
      </c>
      <c r="W53" s="11">
        <f t="shared" si="8"/>
        <v>5096</v>
      </c>
      <c r="X53" s="83">
        <f t="shared" si="11"/>
        <v>0.12235672736587427</v>
      </c>
      <c r="Y53" s="84">
        <f t="shared" si="12"/>
        <v>0.10261428066460788</v>
      </c>
      <c r="Z53" s="85">
        <v>11394</v>
      </c>
      <c r="AA53" s="76">
        <f t="shared" si="16"/>
        <v>0</v>
      </c>
      <c r="AB53" s="76">
        <f t="shared" si="9"/>
        <v>0</v>
      </c>
      <c r="AC53" s="148">
        <f t="shared" si="10"/>
        <v>0</v>
      </c>
      <c r="AD53" s="148">
        <f t="shared" si="17"/>
        <v>0</v>
      </c>
      <c r="AE53" s="148">
        <f t="shared" si="18"/>
        <v>0</v>
      </c>
      <c r="AF53" s="214">
        <f t="shared" si="13"/>
        <v>3.580733639089556E-3</v>
      </c>
      <c r="AG53" s="214">
        <f t="shared" si="14"/>
        <v>1.0778188190023338E-2</v>
      </c>
      <c r="AH53" s="214">
        <f t="shared" si="15"/>
        <v>9.6409903709757994E-2</v>
      </c>
      <c r="AJ53" s="360"/>
    </row>
    <row r="54" spans="1:36" s="7" customFormat="1">
      <c r="A54" s="208">
        <v>218</v>
      </c>
      <c r="B54" s="67">
        <v>11405</v>
      </c>
      <c r="C54" s="208">
        <v>218</v>
      </c>
      <c r="D54" s="18">
        <v>50</v>
      </c>
      <c r="E54" s="68" t="s">
        <v>409</v>
      </c>
      <c r="F54" s="19" t="s">
        <v>306</v>
      </c>
      <c r="G54" s="19" t="s">
        <v>273</v>
      </c>
      <c r="H54" s="20">
        <v>15</v>
      </c>
      <c r="I54" s="17">
        <v>20134608.580609001</v>
      </c>
      <c r="J54" s="17">
        <v>39650291</v>
      </c>
      <c r="K54" s="17" t="s">
        <v>229</v>
      </c>
      <c r="L54" s="168">
        <v>57.233333333333334</v>
      </c>
      <c r="M54" s="55">
        <v>38620743</v>
      </c>
      <c r="N54" s="54">
        <v>50000000</v>
      </c>
      <c r="O54" s="55">
        <v>1008757</v>
      </c>
      <c r="P54" s="209">
        <v>1.72</v>
      </c>
      <c r="Q54" s="209">
        <v>4.9000000000000004</v>
      </c>
      <c r="R54" s="209">
        <v>19.57</v>
      </c>
      <c r="S54" s="210">
        <v>30066</v>
      </c>
      <c r="T54" s="210">
        <v>67</v>
      </c>
      <c r="U54" s="210">
        <v>49</v>
      </c>
      <c r="V54" s="210">
        <v>33</v>
      </c>
      <c r="W54" s="17">
        <f t="shared" si="8"/>
        <v>30115</v>
      </c>
      <c r="X54" s="83">
        <f t="shared" si="11"/>
        <v>1.0194140781842207</v>
      </c>
      <c r="Y54" s="84">
        <f t="shared" si="12"/>
        <v>0.85493004417690266</v>
      </c>
      <c r="Z54" s="85">
        <v>11405</v>
      </c>
      <c r="AA54" s="76">
        <f t="shared" si="16"/>
        <v>0</v>
      </c>
      <c r="AB54" s="76">
        <f t="shared" si="9"/>
        <v>0</v>
      </c>
      <c r="AC54" s="148">
        <f t="shared" si="10"/>
        <v>0</v>
      </c>
      <c r="AD54" s="148">
        <f t="shared" si="17"/>
        <v>0</v>
      </c>
      <c r="AE54" s="148">
        <f t="shared" si="18"/>
        <v>0</v>
      </c>
      <c r="AF54" s="214">
        <f t="shared" si="13"/>
        <v>2.6170033051893426E-2</v>
      </c>
      <c r="AG54" s="214">
        <f t="shared" si="14"/>
        <v>7.4554163926905698E-2</v>
      </c>
      <c r="AH54" s="214">
        <f t="shared" si="15"/>
        <v>0.29776020164276418</v>
      </c>
      <c r="AJ54" s="360"/>
    </row>
    <row r="55" spans="1:36" s="4" customFormat="1">
      <c r="A55" s="82">
        <v>220</v>
      </c>
      <c r="B55" s="67">
        <v>11411</v>
      </c>
      <c r="C55" s="82">
        <v>220</v>
      </c>
      <c r="D55" s="15">
        <v>51</v>
      </c>
      <c r="E55" s="67" t="s">
        <v>459</v>
      </c>
      <c r="F55" s="9" t="s">
        <v>231</v>
      </c>
      <c r="G55" s="9" t="s">
        <v>275</v>
      </c>
      <c r="H55" s="10" t="s">
        <v>24</v>
      </c>
      <c r="I55" s="11">
        <v>1055789.796358</v>
      </c>
      <c r="J55" s="11">
        <v>1119182</v>
      </c>
      <c r="K55" s="11" t="s">
        <v>232</v>
      </c>
      <c r="L55" s="167">
        <v>56.566666666666663</v>
      </c>
      <c r="M55" s="53">
        <v>1120597</v>
      </c>
      <c r="N55" s="53">
        <v>4000000</v>
      </c>
      <c r="O55" s="53">
        <v>987841</v>
      </c>
      <c r="P55" s="199">
        <v>-1.22</v>
      </c>
      <c r="Q55" s="199">
        <v>3.41</v>
      </c>
      <c r="R55" s="199">
        <v>65.06</v>
      </c>
      <c r="S55" s="52">
        <v>662</v>
      </c>
      <c r="T55" s="52">
        <v>81</v>
      </c>
      <c r="U55" s="52">
        <v>10</v>
      </c>
      <c r="V55" s="52">
        <v>19</v>
      </c>
      <c r="W55" s="11">
        <f t="shared" si="8"/>
        <v>672</v>
      </c>
      <c r="X55" s="83">
        <f t="shared" si="11"/>
        <v>3.4786856108692331E-2</v>
      </c>
      <c r="Y55" s="84">
        <f t="shared" si="12"/>
        <v>2.9173943215256883E-2</v>
      </c>
      <c r="Z55" s="85">
        <v>11411</v>
      </c>
      <c r="AA55" s="76">
        <f t="shared" si="16"/>
        <v>0</v>
      </c>
      <c r="AB55" s="76">
        <f t="shared" si="9"/>
        <v>0</v>
      </c>
      <c r="AC55" s="148">
        <f t="shared" si="10"/>
        <v>0</v>
      </c>
      <c r="AD55" s="148">
        <f t="shared" si="17"/>
        <v>0</v>
      </c>
      <c r="AE55" s="148">
        <f t="shared" si="18"/>
        <v>0</v>
      </c>
      <c r="AF55" s="214">
        <f t="shared" si="13"/>
        <v>-5.2395017842721779E-4</v>
      </c>
      <c r="AG55" s="214">
        <f t="shared" si="14"/>
        <v>1.4644836954400104E-3</v>
      </c>
      <c r="AH55" s="214">
        <f t="shared" si="15"/>
        <v>2.7941146400389173E-2</v>
      </c>
      <c r="AJ55" s="360"/>
    </row>
    <row r="56" spans="1:36" s="7" customFormat="1">
      <c r="A56" s="208">
        <v>219</v>
      </c>
      <c r="B56" s="67">
        <v>11409</v>
      </c>
      <c r="C56" s="208">
        <v>219</v>
      </c>
      <c r="D56" s="18">
        <v>52</v>
      </c>
      <c r="E56" s="68" t="s">
        <v>460</v>
      </c>
      <c r="F56" s="19" t="s">
        <v>40</v>
      </c>
      <c r="G56" s="19" t="s">
        <v>290</v>
      </c>
      <c r="H56" s="20" t="s">
        <v>24</v>
      </c>
      <c r="I56" s="17">
        <v>8571143.4047350008</v>
      </c>
      <c r="J56" s="17">
        <v>13366332</v>
      </c>
      <c r="K56" s="17" t="s">
        <v>232</v>
      </c>
      <c r="L56" s="168">
        <v>56.566666666666663</v>
      </c>
      <c r="M56" s="55">
        <v>456284042</v>
      </c>
      <c r="N56" s="54">
        <v>500000000</v>
      </c>
      <c r="O56" s="55">
        <v>29237</v>
      </c>
      <c r="P56" s="209">
        <v>1.0900000000000001</v>
      </c>
      <c r="Q56" s="209">
        <v>3.15</v>
      </c>
      <c r="R56" s="209">
        <v>37.31</v>
      </c>
      <c r="S56" s="210">
        <v>2452</v>
      </c>
      <c r="T56" s="210">
        <v>43.952740200000001</v>
      </c>
      <c r="U56" s="210">
        <v>95</v>
      </c>
      <c r="V56" s="210">
        <v>56.047259800000006</v>
      </c>
      <c r="W56" s="17">
        <f t="shared" si="8"/>
        <v>2547</v>
      </c>
      <c r="X56" s="83">
        <f t="shared" si="11"/>
        <v>0.22543827121936116</v>
      </c>
      <c r="Y56" s="84">
        <f t="shared" si="12"/>
        <v>0.1890634584093939</v>
      </c>
      <c r="Z56" s="85">
        <v>11409</v>
      </c>
      <c r="AA56" s="76">
        <f t="shared" si="16"/>
        <v>0</v>
      </c>
      <c r="AB56" s="76">
        <f t="shared" si="9"/>
        <v>0</v>
      </c>
      <c r="AC56" s="148">
        <f t="shared" si="10"/>
        <v>0</v>
      </c>
      <c r="AD56" s="148">
        <f t="shared" si="17"/>
        <v>0</v>
      </c>
      <c r="AE56" s="148">
        <f t="shared" si="18"/>
        <v>0</v>
      </c>
      <c r="AF56" s="214">
        <f t="shared" si="13"/>
        <v>5.590725732023954E-3</v>
      </c>
      <c r="AG56" s="214">
        <f t="shared" si="14"/>
        <v>1.6156684454931611E-2</v>
      </c>
      <c r="AH56" s="214">
        <f t="shared" si="15"/>
        <v>0.19136695143285662</v>
      </c>
      <c r="AJ56" s="360"/>
    </row>
    <row r="57" spans="1:36" s="4" customFormat="1">
      <c r="A57" s="82">
        <v>223</v>
      </c>
      <c r="B57" s="67">
        <v>11420</v>
      </c>
      <c r="C57" s="82">
        <v>223</v>
      </c>
      <c r="D57" s="15">
        <v>53</v>
      </c>
      <c r="E57" s="67" t="s">
        <v>461</v>
      </c>
      <c r="F57" s="9" t="s">
        <v>154</v>
      </c>
      <c r="G57" s="9" t="s">
        <v>275</v>
      </c>
      <c r="H57" s="10" t="s">
        <v>24</v>
      </c>
      <c r="I57" s="11">
        <v>93499.805959999998</v>
      </c>
      <c r="J57" s="11">
        <v>284054</v>
      </c>
      <c r="K57" s="11" t="s">
        <v>235</v>
      </c>
      <c r="L57" s="167">
        <v>55.633333333333333</v>
      </c>
      <c r="M57" s="53">
        <v>72902</v>
      </c>
      <c r="N57" s="53">
        <v>500000</v>
      </c>
      <c r="O57" s="53">
        <v>3879588</v>
      </c>
      <c r="P57" s="199">
        <v>-0.88</v>
      </c>
      <c r="Q57" s="199">
        <v>-3.17</v>
      </c>
      <c r="R57" s="199">
        <v>61.05</v>
      </c>
      <c r="S57" s="52">
        <v>179</v>
      </c>
      <c r="T57" s="52">
        <v>30</v>
      </c>
      <c r="U57" s="52">
        <v>6</v>
      </c>
      <c r="V57" s="52">
        <v>70</v>
      </c>
      <c r="W57" s="11">
        <f t="shared" si="8"/>
        <v>185</v>
      </c>
      <c r="X57" s="83">
        <f t="shared" si="11"/>
        <v>3.2700290381058373E-3</v>
      </c>
      <c r="Y57" s="84">
        <f t="shared" si="12"/>
        <v>2.7424048086398612E-3</v>
      </c>
      <c r="Z57" s="85">
        <v>11420</v>
      </c>
      <c r="AA57" s="76">
        <f t="shared" si="16"/>
        <v>0</v>
      </c>
      <c r="AB57" s="76">
        <f t="shared" si="9"/>
        <v>0</v>
      </c>
      <c r="AC57" s="148">
        <f t="shared" si="10"/>
        <v>0</v>
      </c>
      <c r="AD57" s="148">
        <f t="shared" si="17"/>
        <v>0</v>
      </c>
      <c r="AE57" s="148">
        <f t="shared" si="18"/>
        <v>0</v>
      </c>
      <c r="AF57" s="214">
        <f t="shared" si="13"/>
        <v>-9.5920851784437895E-5</v>
      </c>
      <c r="AG57" s="214">
        <f t="shared" si="14"/>
        <v>-3.4553306835985014E-4</v>
      </c>
      <c r="AH57" s="214">
        <f t="shared" si="15"/>
        <v>6.6545090925453788E-3</v>
      </c>
      <c r="AJ57" s="360"/>
    </row>
    <row r="58" spans="1:36" s="7" customFormat="1">
      <c r="A58" s="208">
        <v>225</v>
      </c>
      <c r="B58" s="67">
        <v>11421</v>
      </c>
      <c r="C58" s="208">
        <v>225</v>
      </c>
      <c r="D58" s="18">
        <v>54</v>
      </c>
      <c r="E58" s="68" t="s">
        <v>463</v>
      </c>
      <c r="F58" s="19" t="s">
        <v>40</v>
      </c>
      <c r="G58" s="19" t="s">
        <v>299</v>
      </c>
      <c r="H58" s="20" t="s">
        <v>24</v>
      </c>
      <c r="I58" s="17">
        <v>1951055.3763540001</v>
      </c>
      <c r="J58" s="17">
        <v>1943992</v>
      </c>
      <c r="K58" s="17" t="s">
        <v>236</v>
      </c>
      <c r="L58" s="168">
        <v>55.233333333333334</v>
      </c>
      <c r="M58" s="55">
        <v>1948765</v>
      </c>
      <c r="N58" s="54">
        <v>2000000</v>
      </c>
      <c r="O58" s="55">
        <v>997128</v>
      </c>
      <c r="P58" s="209">
        <v>-0.5</v>
      </c>
      <c r="Q58" s="209">
        <v>2.0099999999999998</v>
      </c>
      <c r="R58" s="209">
        <v>25.28</v>
      </c>
      <c r="S58" s="210">
        <v>1621</v>
      </c>
      <c r="T58" s="210">
        <v>60</v>
      </c>
      <c r="U58" s="210">
        <v>20</v>
      </c>
      <c r="V58" s="210">
        <v>40</v>
      </c>
      <c r="W58" s="17">
        <f t="shared" si="8"/>
        <v>1641</v>
      </c>
      <c r="X58" s="83">
        <f t="shared" si="11"/>
        <v>4.4758463460084649E-2</v>
      </c>
      <c r="Y58" s="84">
        <f t="shared" si="12"/>
        <v>3.7536616338846987E-2</v>
      </c>
      <c r="Z58" s="85">
        <v>11421</v>
      </c>
      <c r="AA58" s="76">
        <f t="shared" si="16"/>
        <v>0</v>
      </c>
      <c r="AB58" s="76">
        <f t="shared" si="9"/>
        <v>0</v>
      </c>
      <c r="AC58" s="148">
        <f t="shared" si="10"/>
        <v>0</v>
      </c>
      <c r="AD58" s="148">
        <f t="shared" si="17"/>
        <v>0</v>
      </c>
      <c r="AE58" s="148">
        <f t="shared" si="18"/>
        <v>0</v>
      </c>
      <c r="AF58" s="214">
        <f t="shared" si="13"/>
        <v>-3.7298719550070544E-4</v>
      </c>
      <c r="AG58" s="214">
        <f t="shared" si="14"/>
        <v>1.4994085259128357E-3</v>
      </c>
      <c r="AH58" s="214">
        <f t="shared" si="15"/>
        <v>1.8858232604515669E-2</v>
      </c>
      <c r="AJ58" s="360"/>
    </row>
    <row r="59" spans="1:36" s="4" customFormat="1">
      <c r="A59" s="82">
        <v>227</v>
      </c>
      <c r="B59" s="67">
        <v>11427</v>
      </c>
      <c r="C59" s="82">
        <v>227</v>
      </c>
      <c r="D59" s="15">
        <v>55</v>
      </c>
      <c r="E59" s="67" t="s">
        <v>464</v>
      </c>
      <c r="F59" s="9" t="s">
        <v>41</v>
      </c>
      <c r="G59" s="9" t="s">
        <v>299</v>
      </c>
      <c r="H59" s="10">
        <v>18</v>
      </c>
      <c r="I59" s="11">
        <v>96591.466880000007</v>
      </c>
      <c r="J59" s="11">
        <v>2233</v>
      </c>
      <c r="K59" s="11" t="s">
        <v>250</v>
      </c>
      <c r="L59" s="167">
        <v>54.2</v>
      </c>
      <c r="M59" s="53">
        <v>1335</v>
      </c>
      <c r="N59" s="53">
        <v>500000</v>
      </c>
      <c r="O59" s="53">
        <v>1672772</v>
      </c>
      <c r="P59" s="199">
        <v>16.829999999999998</v>
      </c>
      <c r="Q59" s="199">
        <v>66.06</v>
      </c>
      <c r="R59" s="199">
        <v>98.89</v>
      </c>
      <c r="S59" s="52">
        <v>92</v>
      </c>
      <c r="T59" s="52">
        <v>9</v>
      </c>
      <c r="U59" s="52">
        <v>3</v>
      </c>
      <c r="V59" s="52">
        <v>91</v>
      </c>
      <c r="W59" s="11">
        <f t="shared" si="8"/>
        <v>95</v>
      </c>
      <c r="X59" s="83">
        <f t="shared" si="11"/>
        <v>7.7118873616534199E-6</v>
      </c>
      <c r="Y59" s="84">
        <f t="shared" si="12"/>
        <v>6.4675624399158014E-6</v>
      </c>
      <c r="Z59" s="85">
        <v>11427</v>
      </c>
      <c r="AA59" s="76">
        <f t="shared" si="16"/>
        <v>0</v>
      </c>
      <c r="AB59" s="76">
        <f t="shared" si="9"/>
        <v>0</v>
      </c>
      <c r="AC59" s="148">
        <f t="shared" si="10"/>
        <v>0</v>
      </c>
      <c r="AD59" s="148">
        <f t="shared" si="17"/>
        <v>0</v>
      </c>
      <c r="AE59" s="148">
        <f t="shared" si="18"/>
        <v>0</v>
      </c>
      <c r="AF59" s="214">
        <f t="shared" si="13"/>
        <v>1.4421229366291893E-5</v>
      </c>
      <c r="AG59" s="214">
        <f t="shared" si="14"/>
        <v>5.6605253234536094E-5</v>
      </c>
      <c r="AH59" s="214">
        <f t="shared" si="15"/>
        <v>8.4736504577100733E-5</v>
      </c>
      <c r="AJ59" s="360"/>
    </row>
    <row r="60" spans="1:36" s="7" customFormat="1">
      <c r="A60" s="208">
        <v>230</v>
      </c>
      <c r="B60" s="67">
        <v>11442</v>
      </c>
      <c r="C60" s="208">
        <v>230</v>
      </c>
      <c r="D60" s="18">
        <v>56</v>
      </c>
      <c r="E60" s="68" t="s">
        <v>465</v>
      </c>
      <c r="F60" s="19" t="s">
        <v>259</v>
      </c>
      <c r="G60" s="19" t="s">
        <v>299</v>
      </c>
      <c r="H60" s="20" t="s">
        <v>24</v>
      </c>
      <c r="I60" s="17">
        <v>1163063.344726</v>
      </c>
      <c r="J60" s="17">
        <v>1561157</v>
      </c>
      <c r="K60" s="17" t="s">
        <v>258</v>
      </c>
      <c r="L60" s="168">
        <v>52</v>
      </c>
      <c r="M60" s="55">
        <v>1634192</v>
      </c>
      <c r="N60" s="54">
        <v>4000000</v>
      </c>
      <c r="O60" s="55">
        <v>953524</v>
      </c>
      <c r="P60" s="209">
        <v>-0.84</v>
      </c>
      <c r="Q60" s="209">
        <v>-4.1900000000000004</v>
      </c>
      <c r="R60" s="209">
        <v>46.67</v>
      </c>
      <c r="S60" s="210">
        <v>3191</v>
      </c>
      <c r="T60" s="210">
        <v>100</v>
      </c>
      <c r="U60" s="210">
        <v>7</v>
      </c>
      <c r="V60" s="210">
        <v>0</v>
      </c>
      <c r="W60" s="17">
        <f t="shared" si="8"/>
        <v>3198</v>
      </c>
      <c r="X60" s="83">
        <f t="shared" si="11"/>
        <v>5.9906786773432689E-2</v>
      </c>
      <c r="Y60" s="84">
        <f t="shared" si="12"/>
        <v>5.0240734318612895E-2</v>
      </c>
      <c r="Z60" s="85">
        <v>11442</v>
      </c>
      <c r="AA60" s="76">
        <f t="shared" si="16"/>
        <v>0</v>
      </c>
      <c r="AB60" s="76">
        <f t="shared" si="9"/>
        <v>0</v>
      </c>
      <c r="AC60" s="148">
        <f t="shared" si="10"/>
        <v>0</v>
      </c>
      <c r="AD60" s="148">
        <f t="shared" si="17"/>
        <v>0</v>
      </c>
      <c r="AE60" s="148">
        <f t="shared" si="18"/>
        <v>0</v>
      </c>
      <c r="AF60" s="214">
        <f t="shared" si="13"/>
        <v>-5.0321700889683458E-4</v>
      </c>
      <c r="AG60" s="214">
        <f t="shared" si="14"/>
        <v>-2.5100943658068297E-3</v>
      </c>
      <c r="AH60" s="214">
        <f t="shared" si="15"/>
        <v>2.7958497387161038E-2</v>
      </c>
      <c r="AJ60" s="360"/>
    </row>
    <row r="61" spans="1:36" s="4" customFormat="1">
      <c r="A61" s="82">
        <v>231</v>
      </c>
      <c r="B61" s="67">
        <v>11416</v>
      </c>
      <c r="C61" s="82">
        <v>231</v>
      </c>
      <c r="D61" s="15">
        <v>57</v>
      </c>
      <c r="E61" s="67" t="s">
        <v>466</v>
      </c>
      <c r="F61" s="9" t="s">
        <v>212</v>
      </c>
      <c r="G61" s="9" t="s">
        <v>290</v>
      </c>
      <c r="H61" s="10" t="s">
        <v>24</v>
      </c>
      <c r="I61" s="11">
        <v>40633048.522862002</v>
      </c>
      <c r="J61" s="11">
        <v>45310205</v>
      </c>
      <c r="K61" s="11" t="s">
        <v>260</v>
      </c>
      <c r="L61" s="167">
        <v>51.7</v>
      </c>
      <c r="M61" s="53">
        <v>3851199999</v>
      </c>
      <c r="N61" s="53">
        <v>4950000000</v>
      </c>
      <c r="O61" s="53">
        <v>11605</v>
      </c>
      <c r="P61" s="199">
        <v>0.38</v>
      </c>
      <c r="Q61" s="199">
        <v>3.77</v>
      </c>
      <c r="R61" s="199">
        <v>39.42</v>
      </c>
      <c r="S61" s="52">
        <v>3577</v>
      </c>
      <c r="T61" s="52">
        <v>13.171422303030303</v>
      </c>
      <c r="U61" s="52">
        <v>152</v>
      </c>
      <c r="V61" s="52">
        <v>86.828577696969703</v>
      </c>
      <c r="W61" s="11">
        <f t="shared" si="8"/>
        <v>3729</v>
      </c>
      <c r="X61" s="83">
        <f t="shared" si="11"/>
        <v>0.22901195102333657</v>
      </c>
      <c r="Y61" s="84">
        <f t="shared" si="12"/>
        <v>0.19206051946443525</v>
      </c>
      <c r="Z61" s="85">
        <v>11416</v>
      </c>
      <c r="AA61" s="76">
        <f t="shared" si="16"/>
        <v>0</v>
      </c>
      <c r="AB61" s="76">
        <f t="shared" si="9"/>
        <v>0</v>
      </c>
      <c r="AC61" s="148">
        <f t="shared" si="10"/>
        <v>0</v>
      </c>
      <c r="AD61" s="148">
        <f t="shared" si="17"/>
        <v>0</v>
      </c>
      <c r="AE61" s="148">
        <f t="shared" si="18"/>
        <v>0</v>
      </c>
      <c r="AF61" s="214">
        <f t="shared" si="13"/>
        <v>6.6070724472061353E-3</v>
      </c>
      <c r="AG61" s="214">
        <f t="shared" si="14"/>
        <v>6.554911348938719E-2</v>
      </c>
      <c r="AH61" s="214">
        <f t="shared" si="15"/>
        <v>0.68539683123385753</v>
      </c>
      <c r="AJ61" s="360"/>
    </row>
    <row r="62" spans="1:36" s="7" customFormat="1">
      <c r="A62" s="208">
        <v>235</v>
      </c>
      <c r="B62" s="67">
        <v>11449</v>
      </c>
      <c r="C62" s="208">
        <v>235</v>
      </c>
      <c r="D62" s="18">
        <v>58</v>
      </c>
      <c r="E62" s="68" t="s">
        <v>467</v>
      </c>
      <c r="F62" s="19" t="s">
        <v>218</v>
      </c>
      <c r="G62" s="19" t="s">
        <v>273</v>
      </c>
      <c r="H62" s="20">
        <v>15</v>
      </c>
      <c r="I62" s="17">
        <v>2104490.4106800002</v>
      </c>
      <c r="J62" s="17">
        <v>4341407</v>
      </c>
      <c r="K62" s="17" t="s">
        <v>266</v>
      </c>
      <c r="L62" s="168">
        <v>49.9</v>
      </c>
      <c r="M62" s="55">
        <v>4279368</v>
      </c>
      <c r="N62" s="54">
        <v>4500000</v>
      </c>
      <c r="O62" s="55">
        <v>1000000</v>
      </c>
      <c r="P62" s="209">
        <v>1.79</v>
      </c>
      <c r="Q62" s="209">
        <v>5.36</v>
      </c>
      <c r="R62" s="209">
        <v>25.82</v>
      </c>
      <c r="S62" s="210">
        <v>2815</v>
      </c>
      <c r="T62" s="210">
        <v>99</v>
      </c>
      <c r="U62" s="210">
        <v>5</v>
      </c>
      <c r="V62" s="210">
        <v>1</v>
      </c>
      <c r="W62" s="17">
        <f t="shared" si="8"/>
        <v>2820</v>
      </c>
      <c r="X62" s="83">
        <f t="shared" si="11"/>
        <v>0.16492828460637285</v>
      </c>
      <c r="Y62" s="84">
        <f t="shared" si="12"/>
        <v>0.1383168514758007</v>
      </c>
      <c r="Z62" s="85">
        <v>11449</v>
      </c>
      <c r="AA62" s="76">
        <f t="shared" si="16"/>
        <v>0</v>
      </c>
      <c r="AB62" s="76">
        <f t="shared" si="9"/>
        <v>0</v>
      </c>
      <c r="AC62" s="148">
        <f t="shared" si="10"/>
        <v>0</v>
      </c>
      <c r="AD62" s="148">
        <f t="shared" si="17"/>
        <v>0</v>
      </c>
      <c r="AE62" s="148">
        <f t="shared" si="18"/>
        <v>0</v>
      </c>
      <c r="AF62" s="214">
        <f t="shared" si="13"/>
        <v>2.9820366610647212E-3</v>
      </c>
      <c r="AG62" s="214">
        <f t="shared" si="14"/>
        <v>8.9294505605066517E-3</v>
      </c>
      <c r="AH62" s="214">
        <f t="shared" si="15"/>
        <v>4.3014629379157038E-2</v>
      </c>
      <c r="AJ62" s="360"/>
    </row>
    <row r="63" spans="1:36" s="4" customFormat="1">
      <c r="A63" s="82">
        <v>241</v>
      </c>
      <c r="B63" s="67">
        <v>11459</v>
      </c>
      <c r="C63" s="82">
        <v>241</v>
      </c>
      <c r="D63" s="15">
        <v>59</v>
      </c>
      <c r="E63" s="67" t="s">
        <v>468</v>
      </c>
      <c r="F63" s="9" t="s">
        <v>338</v>
      </c>
      <c r="G63" s="9" t="s">
        <v>290</v>
      </c>
      <c r="H63" s="10" t="s">
        <v>24</v>
      </c>
      <c r="I63" s="11">
        <v>6177847.652454</v>
      </c>
      <c r="J63" s="11">
        <v>22382260</v>
      </c>
      <c r="K63" s="11" t="s">
        <v>272</v>
      </c>
      <c r="L63" s="167">
        <v>47.066666666666663</v>
      </c>
      <c r="M63" s="53">
        <v>855725485</v>
      </c>
      <c r="N63" s="53">
        <v>3000000000</v>
      </c>
      <c r="O63" s="53">
        <v>25899</v>
      </c>
      <c r="P63" s="199">
        <v>1.37</v>
      </c>
      <c r="Q63" s="199">
        <v>3.78</v>
      </c>
      <c r="R63" s="199">
        <v>38.39</v>
      </c>
      <c r="S63" s="52">
        <v>3301</v>
      </c>
      <c r="T63" s="52">
        <v>10.054207533333333</v>
      </c>
      <c r="U63" s="52">
        <v>2488</v>
      </c>
      <c r="V63" s="52">
        <v>89.94579246666666</v>
      </c>
      <c r="W63" s="11">
        <f t="shared" si="8"/>
        <v>5789</v>
      </c>
      <c r="X63" s="83">
        <f t="shared" si="11"/>
        <v>8.6353754972568558E-2</v>
      </c>
      <c r="Y63" s="84">
        <f t="shared" si="12"/>
        <v>7.2420443403174328E-2</v>
      </c>
      <c r="Z63" s="85">
        <v>11459</v>
      </c>
      <c r="AA63" s="76">
        <f t="shared" si="16"/>
        <v>0</v>
      </c>
      <c r="AB63" s="76">
        <f t="shared" si="9"/>
        <v>0</v>
      </c>
      <c r="AC63" s="148">
        <f t="shared" si="10"/>
        <v>0</v>
      </c>
      <c r="AD63" s="148">
        <f t="shared" si="17"/>
        <v>0</v>
      </c>
      <c r="AE63" s="148">
        <f t="shared" si="18"/>
        <v>0</v>
      </c>
      <c r="AF63" s="214">
        <f t="shared" si="13"/>
        <v>1.1766680160539384E-2</v>
      </c>
      <c r="AG63" s="214">
        <f t="shared" si="14"/>
        <v>3.2465730661926179E-2</v>
      </c>
      <c r="AH63" s="214">
        <f t="shared" si="15"/>
        <v>0.32972470902416567</v>
      </c>
      <c r="AJ63" s="360"/>
    </row>
    <row r="64" spans="1:36" s="7" customFormat="1">
      <c r="A64" s="208">
        <v>243</v>
      </c>
      <c r="B64" s="67">
        <v>11460</v>
      </c>
      <c r="C64" s="208">
        <v>243</v>
      </c>
      <c r="D64" s="18">
        <v>60</v>
      </c>
      <c r="E64" s="68" t="s">
        <v>469</v>
      </c>
      <c r="F64" s="19" t="s">
        <v>276</v>
      </c>
      <c r="G64" s="19" t="s">
        <v>290</v>
      </c>
      <c r="H64" s="20" t="s">
        <v>24</v>
      </c>
      <c r="I64" s="17">
        <v>19934821.783050001</v>
      </c>
      <c r="J64" s="17">
        <v>42742190</v>
      </c>
      <c r="K64" s="17" t="s">
        <v>277</v>
      </c>
      <c r="L64" s="168">
        <v>46.866666666666667</v>
      </c>
      <c r="M64" s="55">
        <v>4166999485</v>
      </c>
      <c r="N64" s="54">
        <v>10000000000</v>
      </c>
      <c r="O64" s="55">
        <v>10146</v>
      </c>
      <c r="P64" s="209">
        <v>1.41</v>
      </c>
      <c r="Q64" s="209">
        <v>3.16</v>
      </c>
      <c r="R64" s="209">
        <v>27.48</v>
      </c>
      <c r="S64" s="210">
        <v>10043</v>
      </c>
      <c r="T64" s="210">
        <v>18.089864859999999</v>
      </c>
      <c r="U64" s="210">
        <v>217</v>
      </c>
      <c r="V64" s="210">
        <v>81.910135139999994</v>
      </c>
      <c r="W64" s="17">
        <f t="shared" si="8"/>
        <v>10260</v>
      </c>
      <c r="X64" s="83">
        <f t="shared" si="11"/>
        <v>0.29670272719108415</v>
      </c>
      <c r="Y64" s="84">
        <f t="shared" si="12"/>
        <v>0.24882928448143482</v>
      </c>
      <c r="Z64" s="85">
        <v>11460</v>
      </c>
      <c r="AA64" s="76">
        <f t="shared" si="16"/>
        <v>0</v>
      </c>
      <c r="AB64" s="76">
        <f t="shared" si="9"/>
        <v>0</v>
      </c>
      <c r="AC64" s="148">
        <f t="shared" si="10"/>
        <v>0</v>
      </c>
      <c r="AD64" s="148">
        <f t="shared" si="17"/>
        <v>0</v>
      </c>
      <c r="AE64" s="148">
        <f t="shared" si="18"/>
        <v>0</v>
      </c>
      <c r="AF64" s="214">
        <f t="shared" si="13"/>
        <v>2.3126255976874593E-2</v>
      </c>
      <c r="AG64" s="214">
        <f t="shared" si="14"/>
        <v>5.1829055948172852E-2</v>
      </c>
      <c r="AH64" s="214">
        <f t="shared" si="15"/>
        <v>0.45071596754930066</v>
      </c>
      <c r="AJ64" s="360"/>
    </row>
    <row r="65" spans="1:36" s="4" customFormat="1">
      <c r="A65" s="82">
        <v>246</v>
      </c>
      <c r="B65" s="67">
        <v>11476</v>
      </c>
      <c r="C65" s="82">
        <v>246</v>
      </c>
      <c r="D65" s="15">
        <v>61</v>
      </c>
      <c r="E65" s="67" t="s">
        <v>470</v>
      </c>
      <c r="F65" s="9" t="s">
        <v>39</v>
      </c>
      <c r="G65" s="9" t="s">
        <v>273</v>
      </c>
      <c r="H65" s="10">
        <v>17</v>
      </c>
      <c r="I65" s="11">
        <v>128166.097629</v>
      </c>
      <c r="J65" s="11">
        <v>315893</v>
      </c>
      <c r="K65" s="11" t="s">
        <v>286</v>
      </c>
      <c r="L65" s="167">
        <v>44</v>
      </c>
      <c r="M65" s="53">
        <v>298591</v>
      </c>
      <c r="N65" s="53">
        <v>1000000</v>
      </c>
      <c r="O65" s="53">
        <v>1019003</v>
      </c>
      <c r="P65" s="199">
        <v>1.51</v>
      </c>
      <c r="Q65" s="199">
        <v>4.46</v>
      </c>
      <c r="R65" s="199">
        <v>50.48</v>
      </c>
      <c r="S65" s="52">
        <v>633</v>
      </c>
      <c r="T65" s="52">
        <v>38</v>
      </c>
      <c r="U65" s="52">
        <v>5</v>
      </c>
      <c r="V65" s="52">
        <v>62</v>
      </c>
      <c r="W65" s="11">
        <f t="shared" si="8"/>
        <v>638</v>
      </c>
      <c r="X65" s="83">
        <f t="shared" si="11"/>
        <v>4.6063087478092138E-3</v>
      </c>
      <c r="Y65" s="84">
        <f t="shared" si="12"/>
        <v>3.8630737259107454E-3</v>
      </c>
      <c r="Z65" s="85">
        <v>11476</v>
      </c>
      <c r="AA65" s="76">
        <f t="shared" si="16"/>
        <v>0</v>
      </c>
      <c r="AB65" s="76">
        <f t="shared" si="9"/>
        <v>0</v>
      </c>
      <c r="AC65" s="148">
        <f t="shared" si="10"/>
        <v>0</v>
      </c>
      <c r="AD65" s="148">
        <f t="shared" si="17"/>
        <v>0</v>
      </c>
      <c r="AE65" s="148">
        <f t="shared" si="18"/>
        <v>0</v>
      </c>
      <c r="AF65" s="214">
        <f t="shared" si="13"/>
        <v>1.830401633997872E-4</v>
      </c>
      <c r="AG65" s="214">
        <f t="shared" si="14"/>
        <v>5.40635184611292E-4</v>
      </c>
      <c r="AH65" s="214">
        <f t="shared" si="15"/>
        <v>6.1191175155107663E-3</v>
      </c>
      <c r="AJ65" s="360"/>
    </row>
    <row r="66" spans="1:36" s="7" customFormat="1">
      <c r="A66" s="208">
        <v>247</v>
      </c>
      <c r="B66" s="67">
        <v>11500</v>
      </c>
      <c r="C66" s="208">
        <v>247</v>
      </c>
      <c r="D66" s="18">
        <v>62</v>
      </c>
      <c r="E66" s="68" t="s">
        <v>471</v>
      </c>
      <c r="F66" s="19" t="s">
        <v>177</v>
      </c>
      <c r="G66" s="19" t="s">
        <v>273</v>
      </c>
      <c r="H66" s="20">
        <v>18</v>
      </c>
      <c r="I66" s="17">
        <v>4939405.6696990002</v>
      </c>
      <c r="J66" s="17">
        <v>4615530</v>
      </c>
      <c r="K66" s="17" t="s">
        <v>292</v>
      </c>
      <c r="L66" s="168">
        <v>43</v>
      </c>
      <c r="M66" s="55">
        <v>450041843</v>
      </c>
      <c r="N66" s="54">
        <v>500000000</v>
      </c>
      <c r="O66" s="55">
        <v>10000</v>
      </c>
      <c r="P66" s="209">
        <v>0.02</v>
      </c>
      <c r="Q66" s="209">
        <v>3.47</v>
      </c>
      <c r="R66" s="209">
        <v>25.91</v>
      </c>
      <c r="S66" s="210">
        <v>1716</v>
      </c>
      <c r="T66" s="210">
        <v>90</v>
      </c>
      <c r="U66" s="210">
        <v>9</v>
      </c>
      <c r="V66" s="210">
        <v>10</v>
      </c>
      <c r="W66" s="17">
        <f t="shared" si="8"/>
        <v>1725</v>
      </c>
      <c r="X66" s="83">
        <f t="shared" si="11"/>
        <v>0.15940191434989792</v>
      </c>
      <c r="Y66" s="84">
        <f t="shared" si="12"/>
        <v>0.13368216958488391</v>
      </c>
      <c r="Z66" s="85">
        <v>11500</v>
      </c>
      <c r="AA66" s="76">
        <f t="shared" si="16"/>
        <v>0</v>
      </c>
      <c r="AB66" s="76">
        <f t="shared" si="9"/>
        <v>0</v>
      </c>
      <c r="AC66" s="148">
        <f t="shared" si="10"/>
        <v>0</v>
      </c>
      <c r="AD66" s="148">
        <f t="shared" si="17"/>
        <v>0</v>
      </c>
      <c r="AE66" s="148">
        <f t="shared" si="18"/>
        <v>0</v>
      </c>
      <c r="AF66" s="214">
        <f t="shared" si="13"/>
        <v>3.5422647633310648E-5</v>
      </c>
      <c r="AG66" s="214">
        <f t="shared" si="14"/>
        <v>6.1458293643793975E-3</v>
      </c>
      <c r="AH66" s="214">
        <f t="shared" si="15"/>
        <v>4.5890040008953949E-2</v>
      </c>
      <c r="AJ66" s="360"/>
    </row>
    <row r="67" spans="1:36" s="4" customFormat="1">
      <c r="A67" s="82">
        <v>249</v>
      </c>
      <c r="B67" s="67">
        <v>11499</v>
      </c>
      <c r="C67" s="82">
        <v>249</v>
      </c>
      <c r="D67" s="15">
        <v>63</v>
      </c>
      <c r="E67" s="67" t="s">
        <v>472</v>
      </c>
      <c r="F67" s="9" t="s">
        <v>16</v>
      </c>
      <c r="G67" s="9" t="s">
        <v>576</v>
      </c>
      <c r="H67" s="10">
        <v>15</v>
      </c>
      <c r="I67" s="11">
        <v>133338.48000000001</v>
      </c>
      <c r="J67" s="11">
        <v>3790295</v>
      </c>
      <c r="K67" s="11" t="s">
        <v>293</v>
      </c>
      <c r="L67" s="167">
        <v>43</v>
      </c>
      <c r="M67" s="53">
        <v>322272400</v>
      </c>
      <c r="N67" s="53">
        <v>1000000000</v>
      </c>
      <c r="O67" s="53">
        <v>11679</v>
      </c>
      <c r="P67" s="199">
        <v>1.53</v>
      </c>
      <c r="Q67" s="199">
        <v>4.83</v>
      </c>
      <c r="R67" s="199">
        <v>24.46</v>
      </c>
      <c r="S67" s="52">
        <v>380</v>
      </c>
      <c r="T67" s="52">
        <v>1.6751814</v>
      </c>
      <c r="U67" s="52">
        <v>12</v>
      </c>
      <c r="V67" s="52">
        <v>98.3248186</v>
      </c>
      <c r="W67" s="11">
        <f t="shared" si="8"/>
        <v>392</v>
      </c>
      <c r="X67" s="83">
        <f t="shared" si="11"/>
        <v>2.4364881306402739E-3</v>
      </c>
      <c r="Y67" s="84">
        <f t="shared" si="12"/>
        <v>2.0433570123683932E-3</v>
      </c>
      <c r="Z67" s="85">
        <v>11499</v>
      </c>
      <c r="AA67" s="76">
        <f t="shared" si="16"/>
        <v>0</v>
      </c>
      <c r="AB67" s="76">
        <f t="shared" si="9"/>
        <v>0</v>
      </c>
      <c r="AC67" s="148">
        <f t="shared" si="10"/>
        <v>0</v>
      </c>
      <c r="AD67" s="148">
        <f t="shared" si="17"/>
        <v>0</v>
      </c>
      <c r="AE67" s="148">
        <f t="shared" si="18"/>
        <v>0</v>
      </c>
      <c r="AF67" s="214">
        <f t="shared" si="13"/>
        <v>2.2253272629934998E-3</v>
      </c>
      <c r="AG67" s="214">
        <f t="shared" si="14"/>
        <v>7.0250527321951669E-3</v>
      </c>
      <c r="AH67" s="214">
        <f t="shared" si="15"/>
        <v>3.5576146962628112E-2</v>
      </c>
      <c r="AJ67" s="360"/>
    </row>
    <row r="68" spans="1:36" s="7" customFormat="1">
      <c r="A68" s="208">
        <v>248</v>
      </c>
      <c r="B68" s="67">
        <v>11495</v>
      </c>
      <c r="C68" s="208">
        <v>248</v>
      </c>
      <c r="D68" s="18">
        <v>64</v>
      </c>
      <c r="E68" s="68" t="s">
        <v>399</v>
      </c>
      <c r="F68" s="19" t="s">
        <v>291</v>
      </c>
      <c r="G68" s="19" t="s">
        <v>273</v>
      </c>
      <c r="H68" s="20">
        <v>15</v>
      </c>
      <c r="I68" s="17">
        <v>20491045.289517999</v>
      </c>
      <c r="J68" s="17">
        <v>48710352</v>
      </c>
      <c r="K68" s="17" t="s">
        <v>294</v>
      </c>
      <c r="L68" s="168">
        <v>43</v>
      </c>
      <c r="M68" s="55">
        <v>47659573</v>
      </c>
      <c r="N68" s="54">
        <v>50000000</v>
      </c>
      <c r="O68" s="55">
        <v>1002301</v>
      </c>
      <c r="P68" s="209">
        <v>1.39</v>
      </c>
      <c r="Q68" s="209">
        <v>5.05</v>
      </c>
      <c r="R68" s="209">
        <v>22.27</v>
      </c>
      <c r="S68" s="210">
        <v>10272</v>
      </c>
      <c r="T68" s="210">
        <v>61</v>
      </c>
      <c r="U68" s="210">
        <v>76</v>
      </c>
      <c r="V68" s="210">
        <v>39</v>
      </c>
      <c r="W68" s="17">
        <f t="shared" si="8"/>
        <v>10348</v>
      </c>
      <c r="X68" s="83">
        <f t="shared" si="11"/>
        <v>1.1401987175299721</v>
      </c>
      <c r="Y68" s="84">
        <f t="shared" si="12"/>
        <v>0.95622589564845151</v>
      </c>
      <c r="Z68" s="85">
        <v>11495</v>
      </c>
      <c r="AA68" s="76">
        <f t="shared" si="16"/>
        <v>0</v>
      </c>
      <c r="AB68" s="76">
        <f t="shared" si="9"/>
        <v>0</v>
      </c>
      <c r="AC68" s="148">
        <f t="shared" si="10"/>
        <v>0</v>
      </c>
      <c r="AD68" s="148">
        <f t="shared" si="17"/>
        <v>0</v>
      </c>
      <c r="AE68" s="148">
        <f t="shared" si="18"/>
        <v>0</v>
      </c>
      <c r="AF68" s="214">
        <f t="shared" si="13"/>
        <v>2.598157733387969E-2</v>
      </c>
      <c r="AG68" s="214">
        <f t="shared" si="14"/>
        <v>9.4393500385678022E-2</v>
      </c>
      <c r="AH68" s="214">
        <f t="shared" si="15"/>
        <v>0.41626599080971277</v>
      </c>
      <c r="AJ68" s="360"/>
    </row>
    <row r="69" spans="1:36" s="4" customFormat="1">
      <c r="A69" s="82">
        <v>250</v>
      </c>
      <c r="B69" s="67">
        <v>11517</v>
      </c>
      <c r="C69" s="82">
        <v>250</v>
      </c>
      <c r="D69" s="15">
        <v>65</v>
      </c>
      <c r="E69" s="67" t="s">
        <v>473</v>
      </c>
      <c r="F69" s="9" t="s">
        <v>44</v>
      </c>
      <c r="G69" s="9" t="s">
        <v>273</v>
      </c>
      <c r="H69" s="10">
        <v>15</v>
      </c>
      <c r="I69" s="11">
        <v>70748055.672101006</v>
      </c>
      <c r="J69" s="11">
        <v>83655427</v>
      </c>
      <c r="K69" s="11" t="s">
        <v>297</v>
      </c>
      <c r="L69" s="167">
        <v>40</v>
      </c>
      <c r="M69" s="53">
        <v>81700788</v>
      </c>
      <c r="N69" s="53">
        <v>100000000</v>
      </c>
      <c r="O69" s="53">
        <v>1007819</v>
      </c>
      <c r="P69" s="199">
        <v>1.59</v>
      </c>
      <c r="Q69" s="199">
        <v>4.8499999999999996</v>
      </c>
      <c r="R69" s="199">
        <v>28.84</v>
      </c>
      <c r="S69" s="52">
        <v>34674</v>
      </c>
      <c r="T69" s="52">
        <v>82</v>
      </c>
      <c r="U69" s="52">
        <v>104</v>
      </c>
      <c r="V69" s="52">
        <v>18</v>
      </c>
      <c r="W69" s="11">
        <f t="shared" ref="W69:W80" si="19">S69+U69</f>
        <v>34778</v>
      </c>
      <c r="X69" s="83">
        <f t="shared" ref="X69:X89" si="20">T69*J69/$J$90</f>
        <v>2.6323123290855182</v>
      </c>
      <c r="Y69" s="84">
        <f t="shared" ref="Y69:Y88" si="21">T69*J69/$J$185</f>
        <v>2.2075846743268195</v>
      </c>
      <c r="Z69" s="85">
        <v>11517</v>
      </c>
      <c r="AA69" s="76">
        <f t="shared" ref="AA69:AA109" si="22">IF(M69&gt;N69,1,0)</f>
        <v>0</v>
      </c>
      <c r="AB69" s="76">
        <f t="shared" ref="AB69:AB112" si="23">IF(W69=0,1,0)</f>
        <v>0</v>
      </c>
      <c r="AC69" s="148">
        <f t="shared" ref="AC69:AC112" si="24">IF((T69+V69)=100,0,1)</f>
        <v>0</v>
      </c>
      <c r="AD69" s="148">
        <f t="shared" ref="AD69:AD109" si="25">IF(J69=0,1,0)</f>
        <v>0</v>
      </c>
      <c r="AE69" s="148">
        <f t="shared" ref="AE69:AE109" si="26">IF(M69=0,1,0)</f>
        <v>0</v>
      </c>
      <c r="AF69" s="214">
        <f t="shared" ref="AF69:AF89" si="27">$J69/$J$90*P69</f>
        <v>5.104117808836553E-2</v>
      </c>
      <c r="AG69" s="214">
        <f t="shared" ref="AG69:AG89" si="28">$J69/$J$90*Q69</f>
        <v>0.15569164385444831</v>
      </c>
      <c r="AH69" s="214">
        <f t="shared" ref="AH69:AH89" si="29">$J69/$J$90*R69</f>
        <v>0.92580350696129676</v>
      </c>
      <c r="AJ69" s="360"/>
    </row>
    <row r="70" spans="1:36" s="7" customFormat="1">
      <c r="A70" s="208">
        <v>254</v>
      </c>
      <c r="B70" s="67">
        <v>11513</v>
      </c>
      <c r="C70" s="208">
        <v>254</v>
      </c>
      <c r="D70" s="18">
        <v>66</v>
      </c>
      <c r="E70" s="68" t="s">
        <v>474</v>
      </c>
      <c r="F70" s="19" t="s">
        <v>41</v>
      </c>
      <c r="G70" s="19" t="s">
        <v>290</v>
      </c>
      <c r="H70" s="20" t="s">
        <v>24</v>
      </c>
      <c r="I70" s="17">
        <v>20457051.814746998</v>
      </c>
      <c r="J70" s="17">
        <v>80509400</v>
      </c>
      <c r="K70" s="17" t="s">
        <v>298</v>
      </c>
      <c r="L70" s="168">
        <v>39</v>
      </c>
      <c r="M70" s="55">
        <v>7823900000</v>
      </c>
      <c r="N70" s="54">
        <v>8000000000</v>
      </c>
      <c r="O70" s="55">
        <v>10083</v>
      </c>
      <c r="P70" s="209">
        <v>1.65</v>
      </c>
      <c r="Q70" s="209">
        <v>4.62</v>
      </c>
      <c r="R70" s="209">
        <v>21.02</v>
      </c>
      <c r="S70" s="210">
        <v>4261</v>
      </c>
      <c r="T70" s="210">
        <v>34.264628375000001</v>
      </c>
      <c r="U70" s="210">
        <v>257</v>
      </c>
      <c r="V70" s="210">
        <v>65.735371624999999</v>
      </c>
      <c r="W70" s="17">
        <f t="shared" si="19"/>
        <v>4518</v>
      </c>
      <c r="X70" s="83">
        <f t="shared" si="20"/>
        <v>1.0585760432494407</v>
      </c>
      <c r="Y70" s="84">
        <f t="shared" si="21"/>
        <v>0.8877731657697483</v>
      </c>
      <c r="Z70" s="85">
        <v>11513</v>
      </c>
      <c r="AA70" s="76">
        <f t="shared" si="22"/>
        <v>0</v>
      </c>
      <c r="AB70" s="76">
        <f t="shared" si="23"/>
        <v>0</v>
      </c>
      <c r="AC70" s="148">
        <f t="shared" si="24"/>
        <v>0</v>
      </c>
      <c r="AD70" s="148">
        <f t="shared" si="25"/>
        <v>0</v>
      </c>
      <c r="AE70" s="148">
        <f t="shared" si="26"/>
        <v>0</v>
      </c>
      <c r="AF70" s="214">
        <f t="shared" si="27"/>
        <v>5.0975322196576335E-2</v>
      </c>
      <c r="AG70" s="214">
        <f t="shared" si="28"/>
        <v>0.14273090215041373</v>
      </c>
      <c r="AH70" s="214">
        <f t="shared" si="29"/>
        <v>0.64939471064971788</v>
      </c>
      <c r="AJ70" s="360"/>
    </row>
    <row r="71" spans="1:36" s="4" customFormat="1">
      <c r="A71" s="82">
        <v>255</v>
      </c>
      <c r="B71" s="67">
        <v>11521</v>
      </c>
      <c r="C71" s="82">
        <v>255</v>
      </c>
      <c r="D71" s="15">
        <v>67</v>
      </c>
      <c r="E71" s="67" t="s">
        <v>475</v>
      </c>
      <c r="F71" s="9" t="s">
        <v>172</v>
      </c>
      <c r="G71" s="9" t="s">
        <v>273</v>
      </c>
      <c r="H71" s="10">
        <v>18</v>
      </c>
      <c r="I71" s="11">
        <v>2947631.4762980002</v>
      </c>
      <c r="J71" s="11">
        <v>2994430</v>
      </c>
      <c r="K71" s="11" t="s">
        <v>300</v>
      </c>
      <c r="L71" s="167">
        <v>38</v>
      </c>
      <c r="M71" s="53">
        <v>2941683</v>
      </c>
      <c r="N71" s="53">
        <v>3000000</v>
      </c>
      <c r="O71" s="53">
        <v>1007464</v>
      </c>
      <c r="P71" s="199">
        <v>1.59</v>
      </c>
      <c r="Q71" s="199">
        <v>4.46</v>
      </c>
      <c r="R71" s="199">
        <v>33.93</v>
      </c>
      <c r="S71" s="52">
        <v>3526</v>
      </c>
      <c r="T71" s="52">
        <v>93</v>
      </c>
      <c r="U71" s="52">
        <v>14</v>
      </c>
      <c r="V71" s="52">
        <v>7</v>
      </c>
      <c r="W71" s="11">
        <f t="shared" si="19"/>
        <v>3540</v>
      </c>
      <c r="X71" s="83">
        <f t="shared" si="20"/>
        <v>0.10686280236498452</v>
      </c>
      <c r="Y71" s="84">
        <f t="shared" si="21"/>
        <v>8.9620324362691337E-2</v>
      </c>
      <c r="Z71" s="85">
        <v>11521</v>
      </c>
      <c r="AA71" s="76">
        <f t="shared" si="22"/>
        <v>0</v>
      </c>
      <c r="AB71" s="76">
        <f t="shared" si="23"/>
        <v>0</v>
      </c>
      <c r="AC71" s="148">
        <f t="shared" si="24"/>
        <v>0</v>
      </c>
      <c r="AD71" s="148">
        <f t="shared" si="25"/>
        <v>0</v>
      </c>
      <c r="AE71" s="148">
        <f t="shared" si="26"/>
        <v>0</v>
      </c>
      <c r="AF71" s="214">
        <f t="shared" si="27"/>
        <v>1.8270092017239291E-3</v>
      </c>
      <c r="AG71" s="214">
        <f t="shared" si="28"/>
        <v>5.1248182639551717E-3</v>
      </c>
      <c r="AH71" s="214">
        <f t="shared" si="29"/>
        <v>3.8987686927354027E-2</v>
      </c>
      <c r="AJ71" s="360"/>
    </row>
    <row r="72" spans="1:36" s="7" customFormat="1">
      <c r="A72" s="208">
        <v>259</v>
      </c>
      <c r="B72" s="67">
        <v>11518</v>
      </c>
      <c r="C72" s="208">
        <v>259</v>
      </c>
      <c r="D72" s="18">
        <v>68</v>
      </c>
      <c r="E72" s="68" t="s">
        <v>476</v>
      </c>
      <c r="F72" s="19" t="s">
        <v>595</v>
      </c>
      <c r="G72" s="19" t="s">
        <v>290</v>
      </c>
      <c r="H72" s="20" t="s">
        <v>24</v>
      </c>
      <c r="I72" s="17">
        <v>1659842.949303</v>
      </c>
      <c r="J72" s="17">
        <v>1982997</v>
      </c>
      <c r="K72" s="17" t="s">
        <v>314</v>
      </c>
      <c r="L72" s="168">
        <v>35</v>
      </c>
      <c r="M72" s="55">
        <v>93202000</v>
      </c>
      <c r="N72" s="54">
        <v>300000000</v>
      </c>
      <c r="O72" s="55">
        <v>21259</v>
      </c>
      <c r="P72" s="209">
        <v>1.05</v>
      </c>
      <c r="Q72" s="209">
        <v>4.53</v>
      </c>
      <c r="R72" s="209">
        <v>29.58</v>
      </c>
      <c r="S72" s="210">
        <v>1003</v>
      </c>
      <c r="T72" s="210">
        <v>9.7088929999999998</v>
      </c>
      <c r="U72" s="210">
        <v>34</v>
      </c>
      <c r="V72" s="210">
        <v>90.291107000000011</v>
      </c>
      <c r="W72" s="17">
        <f t="shared" si="19"/>
        <v>1037</v>
      </c>
      <c r="X72" s="83">
        <f t="shared" si="20"/>
        <v>7.3879035530797213E-3</v>
      </c>
      <c r="Y72" s="84">
        <f t="shared" si="21"/>
        <v>6.1958539186151382E-3</v>
      </c>
      <c r="Z72" s="85">
        <v>11518</v>
      </c>
      <c r="AA72" s="76">
        <f t="shared" si="22"/>
        <v>0</v>
      </c>
      <c r="AB72" s="76">
        <f t="shared" si="23"/>
        <v>0</v>
      </c>
      <c r="AC72" s="148">
        <f t="shared" si="24"/>
        <v>0</v>
      </c>
      <c r="AD72" s="148">
        <f t="shared" si="25"/>
        <v>0</v>
      </c>
      <c r="AE72" s="148">
        <f t="shared" si="26"/>
        <v>0</v>
      </c>
      <c r="AF72" s="214">
        <f t="shared" si="27"/>
        <v>7.9898900222030549E-4</v>
      </c>
      <c r="AG72" s="214">
        <f t="shared" si="28"/>
        <v>3.4470668381504609E-3</v>
      </c>
      <c r="AH72" s="214">
        <f t="shared" si="29"/>
        <v>2.2508661605406318E-2</v>
      </c>
      <c r="AJ72" s="360"/>
    </row>
    <row r="73" spans="1:36" s="4" customFormat="1">
      <c r="A73" s="82">
        <v>262</v>
      </c>
      <c r="B73" s="67">
        <v>11551</v>
      </c>
      <c r="C73" s="82">
        <v>262</v>
      </c>
      <c r="D73" s="15">
        <v>69</v>
      </c>
      <c r="E73" s="67" t="s">
        <v>477</v>
      </c>
      <c r="F73" s="9" t="s">
        <v>33</v>
      </c>
      <c r="G73" s="9" t="s">
        <v>273</v>
      </c>
      <c r="H73" s="10">
        <v>20</v>
      </c>
      <c r="I73" s="11">
        <v>2856000.5000300002</v>
      </c>
      <c r="J73" s="11">
        <v>11399071</v>
      </c>
      <c r="K73" s="11" t="s">
        <v>320</v>
      </c>
      <c r="L73" s="167">
        <v>33</v>
      </c>
      <c r="M73" s="53">
        <v>11244901</v>
      </c>
      <c r="N73" s="53">
        <v>15000000</v>
      </c>
      <c r="O73" s="53">
        <v>1008219</v>
      </c>
      <c r="P73" s="199">
        <v>1.67</v>
      </c>
      <c r="Q73" s="199">
        <v>5.07</v>
      </c>
      <c r="R73" s="199">
        <v>29.53</v>
      </c>
      <c r="S73" s="52">
        <v>3208</v>
      </c>
      <c r="T73" s="52">
        <v>93</v>
      </c>
      <c r="U73" s="52">
        <v>17</v>
      </c>
      <c r="V73" s="52">
        <v>7</v>
      </c>
      <c r="W73" s="11">
        <f t="shared" si="19"/>
        <v>3225</v>
      </c>
      <c r="X73" s="83">
        <f t="shared" si="20"/>
        <v>0.40680085071864308</v>
      </c>
      <c r="Y73" s="84">
        <f t="shared" si="21"/>
        <v>0.34116290594649007</v>
      </c>
      <c r="Z73" s="85">
        <v>11551</v>
      </c>
      <c r="AA73" s="76">
        <f t="shared" si="22"/>
        <v>0</v>
      </c>
      <c r="AB73" s="76">
        <f t="shared" si="23"/>
        <v>0</v>
      </c>
      <c r="AC73" s="148">
        <f t="shared" si="24"/>
        <v>0</v>
      </c>
      <c r="AD73" s="148">
        <f t="shared" si="25"/>
        <v>0</v>
      </c>
      <c r="AE73" s="148">
        <f t="shared" si="26"/>
        <v>0</v>
      </c>
      <c r="AF73" s="214">
        <f t="shared" si="27"/>
        <v>7.3049185021519776E-3</v>
      </c>
      <c r="AG73" s="214">
        <f t="shared" si="28"/>
        <v>2.2177207668209898E-2</v>
      </c>
      <c r="AH73" s="214">
        <f t="shared" si="29"/>
        <v>0.12917020560990894</v>
      </c>
      <c r="AJ73" s="360"/>
    </row>
    <row r="74" spans="1:36" s="7" customFormat="1">
      <c r="A74" s="208">
        <v>261</v>
      </c>
      <c r="B74" s="67">
        <v>11562</v>
      </c>
      <c r="C74" s="208">
        <v>261</v>
      </c>
      <c r="D74" s="18">
        <v>70</v>
      </c>
      <c r="E74" s="68" t="s">
        <v>478</v>
      </c>
      <c r="F74" s="19" t="s">
        <v>287</v>
      </c>
      <c r="G74" s="19" t="s">
        <v>299</v>
      </c>
      <c r="H74" s="20" t="s">
        <v>24</v>
      </c>
      <c r="I74" s="17">
        <v>1045568.350486</v>
      </c>
      <c r="J74" s="17">
        <v>2781317</v>
      </c>
      <c r="K74" s="17" t="s">
        <v>321</v>
      </c>
      <c r="L74" s="168">
        <v>33</v>
      </c>
      <c r="M74" s="55">
        <v>275881721</v>
      </c>
      <c r="N74" s="54">
        <v>300000000</v>
      </c>
      <c r="O74" s="55">
        <v>10000</v>
      </c>
      <c r="P74" s="209">
        <v>1.51</v>
      </c>
      <c r="Q74" s="209">
        <v>4.6399999999999997</v>
      </c>
      <c r="R74" s="209">
        <v>25.97</v>
      </c>
      <c r="S74" s="210">
        <v>2826</v>
      </c>
      <c r="T74" s="210">
        <v>60</v>
      </c>
      <c r="U74" s="210">
        <v>11</v>
      </c>
      <c r="V74" s="210">
        <v>40</v>
      </c>
      <c r="W74" s="17">
        <f t="shared" si="19"/>
        <v>2837</v>
      </c>
      <c r="X74" s="83">
        <f t="shared" si="20"/>
        <v>6.4037030664432906E-2</v>
      </c>
      <c r="Y74" s="84">
        <f t="shared" si="21"/>
        <v>5.3704556986712337E-2</v>
      </c>
      <c r="Z74" s="85">
        <v>11562</v>
      </c>
      <c r="AA74" s="76">
        <f t="shared" si="22"/>
        <v>0</v>
      </c>
      <c r="AB74" s="76">
        <f t="shared" si="23"/>
        <v>0</v>
      </c>
      <c r="AC74" s="148">
        <f t="shared" si="24"/>
        <v>0</v>
      </c>
      <c r="AD74" s="148">
        <f t="shared" si="25"/>
        <v>0</v>
      </c>
      <c r="AE74" s="148">
        <f t="shared" si="26"/>
        <v>0</v>
      </c>
      <c r="AF74" s="214">
        <f t="shared" si="27"/>
        <v>1.611598605054895E-3</v>
      </c>
      <c r="AG74" s="214">
        <f t="shared" si="28"/>
        <v>4.9521970380494778E-3</v>
      </c>
      <c r="AH74" s="214">
        <f t="shared" si="29"/>
        <v>2.7717361439255378E-2</v>
      </c>
      <c r="AJ74" s="360"/>
    </row>
    <row r="75" spans="1:36" s="4" customFormat="1">
      <c r="A75" s="82">
        <v>263</v>
      </c>
      <c r="B75" s="67">
        <v>11569</v>
      </c>
      <c r="C75" s="82">
        <v>263</v>
      </c>
      <c r="D75" s="15">
        <v>71</v>
      </c>
      <c r="E75" s="67" t="s">
        <v>479</v>
      </c>
      <c r="F75" s="9" t="s">
        <v>268</v>
      </c>
      <c r="G75" s="9" t="s">
        <v>290</v>
      </c>
      <c r="H75" s="10" t="s">
        <v>24</v>
      </c>
      <c r="I75" s="11">
        <v>4541795.7047870001</v>
      </c>
      <c r="J75" s="11">
        <v>4783574</v>
      </c>
      <c r="K75" s="11" t="s">
        <v>325</v>
      </c>
      <c r="L75" s="167">
        <v>30</v>
      </c>
      <c r="M75" s="53">
        <v>312255500</v>
      </c>
      <c r="N75" s="53">
        <v>500000000</v>
      </c>
      <c r="O75" s="53">
        <v>14966</v>
      </c>
      <c r="P75" s="199">
        <v>1.38</v>
      </c>
      <c r="Q75" s="199">
        <v>1.75</v>
      </c>
      <c r="R75" s="199">
        <v>44.39</v>
      </c>
      <c r="S75" s="52">
        <v>895</v>
      </c>
      <c r="T75" s="52">
        <v>10.502845800000001</v>
      </c>
      <c r="U75" s="52">
        <v>117</v>
      </c>
      <c r="V75" s="52">
        <v>89.497154199999997</v>
      </c>
      <c r="W75" s="11">
        <f t="shared" si="19"/>
        <v>1012</v>
      </c>
      <c r="X75" s="83">
        <f t="shared" si="20"/>
        <v>1.9279196563309696E-2</v>
      </c>
      <c r="Y75" s="84">
        <f t="shared" si="21"/>
        <v>1.6168468458787544E-2</v>
      </c>
      <c r="Z75" s="85">
        <v>11569</v>
      </c>
      <c r="AA75" s="76">
        <f t="shared" si="22"/>
        <v>0</v>
      </c>
      <c r="AB75" s="76">
        <f t="shared" si="23"/>
        <v>0</v>
      </c>
      <c r="AC75" s="148">
        <f t="shared" si="24"/>
        <v>0</v>
      </c>
      <c r="AD75" s="148">
        <f t="shared" si="25"/>
        <v>0</v>
      </c>
      <c r="AE75" s="148">
        <f t="shared" si="26"/>
        <v>0</v>
      </c>
      <c r="AF75" s="214">
        <f t="shared" si="27"/>
        <v>2.5331507063892506E-3</v>
      </c>
      <c r="AG75" s="214">
        <f t="shared" si="28"/>
        <v>3.2123287943341952E-3</v>
      </c>
      <c r="AH75" s="214">
        <f t="shared" si="29"/>
        <v>8.1483014388854233E-2</v>
      </c>
      <c r="AJ75" s="360"/>
    </row>
    <row r="76" spans="1:36" s="7" customFormat="1">
      <c r="A76" s="208">
        <v>253</v>
      </c>
      <c r="B76" s="67">
        <v>11588</v>
      </c>
      <c r="C76" s="208">
        <v>253</v>
      </c>
      <c r="D76" s="18">
        <v>72</v>
      </c>
      <c r="E76" s="68" t="s">
        <v>480</v>
      </c>
      <c r="F76" s="19" t="s">
        <v>214</v>
      </c>
      <c r="G76" s="19" t="s">
        <v>290</v>
      </c>
      <c r="H76" s="20" t="s">
        <v>24</v>
      </c>
      <c r="I76" s="17">
        <v>6472923.4021460004</v>
      </c>
      <c r="J76" s="17">
        <v>15024186</v>
      </c>
      <c r="K76" s="17" t="s">
        <v>327</v>
      </c>
      <c r="L76" s="168">
        <v>26</v>
      </c>
      <c r="M76" s="55">
        <v>856798538</v>
      </c>
      <c r="N76" s="54">
        <v>1500000000</v>
      </c>
      <c r="O76" s="55">
        <v>17138</v>
      </c>
      <c r="P76" s="209">
        <v>1.55</v>
      </c>
      <c r="Q76" s="209">
        <v>4.32</v>
      </c>
      <c r="R76" s="209">
        <v>28.76</v>
      </c>
      <c r="S76" s="210">
        <v>514</v>
      </c>
      <c r="T76" s="210">
        <v>1.7455862666666666</v>
      </c>
      <c r="U76" s="210">
        <v>33</v>
      </c>
      <c r="V76" s="210">
        <v>98.254413733333337</v>
      </c>
      <c r="W76" s="17">
        <f t="shared" si="19"/>
        <v>547</v>
      </c>
      <c r="X76" s="83">
        <f t="shared" si="20"/>
        <v>1.0063793415385927E-2</v>
      </c>
      <c r="Y76" s="84">
        <f t="shared" si="21"/>
        <v>8.4399848239571727E-3</v>
      </c>
      <c r="Z76" s="85">
        <v>11588</v>
      </c>
      <c r="AA76" s="76">
        <f t="shared" si="22"/>
        <v>0</v>
      </c>
      <c r="AB76" s="76">
        <f>IF(W76=0,1,0)</f>
        <v>0</v>
      </c>
      <c r="AC76" s="148">
        <f>IF((T76+V76)=100,0,1)</f>
        <v>0</v>
      </c>
      <c r="AD76" s="148">
        <f t="shared" si="25"/>
        <v>0</v>
      </c>
      <c r="AE76" s="148">
        <f t="shared" si="26"/>
        <v>0</v>
      </c>
      <c r="AF76" s="214">
        <f t="shared" si="27"/>
        <v>8.9361838436294895E-3</v>
      </c>
      <c r="AG76" s="214">
        <f t="shared" si="28"/>
        <v>2.4906009164180256E-2</v>
      </c>
      <c r="AH76" s="214">
        <f t="shared" si="29"/>
        <v>0.16580944989857041</v>
      </c>
      <c r="AJ76" s="360"/>
    </row>
    <row r="77" spans="1:36" s="4" customFormat="1">
      <c r="A77" s="82">
        <v>271</v>
      </c>
      <c r="B77" s="67">
        <v>11621</v>
      </c>
      <c r="C77" s="82">
        <v>271</v>
      </c>
      <c r="D77" s="15">
        <v>73</v>
      </c>
      <c r="E77" s="67" t="s">
        <v>481</v>
      </c>
      <c r="F77" s="9" t="s">
        <v>231</v>
      </c>
      <c r="G77" s="9" t="s">
        <v>299</v>
      </c>
      <c r="H77" s="10" t="s">
        <v>24</v>
      </c>
      <c r="I77" s="11">
        <v>1010907.675326</v>
      </c>
      <c r="J77" s="11">
        <v>1625613</v>
      </c>
      <c r="K77" s="11" t="s">
        <v>340</v>
      </c>
      <c r="L77" s="167">
        <v>22</v>
      </c>
      <c r="M77" s="53">
        <v>65419674</v>
      </c>
      <c r="N77" s="53">
        <v>100000000</v>
      </c>
      <c r="O77" s="53">
        <v>24402</v>
      </c>
      <c r="P77" s="199">
        <v>-1.39</v>
      </c>
      <c r="Q77" s="199">
        <v>0.31</v>
      </c>
      <c r="R77" s="199">
        <v>79.03</v>
      </c>
      <c r="S77" s="52">
        <v>931</v>
      </c>
      <c r="T77" s="52">
        <v>37</v>
      </c>
      <c r="U77" s="52">
        <v>6</v>
      </c>
      <c r="V77" s="52">
        <v>63</v>
      </c>
      <c r="W77" s="11">
        <f t="shared" si="19"/>
        <v>937</v>
      </c>
      <c r="X77" s="83">
        <f t="shared" si="20"/>
        <v>2.308066581761763E-2</v>
      </c>
      <c r="Y77" s="84">
        <f t="shared" si="21"/>
        <v>1.9356564784974738E-2</v>
      </c>
      <c r="Z77" s="85">
        <v>11621</v>
      </c>
      <c r="AA77" s="76">
        <f t="shared" si="22"/>
        <v>0</v>
      </c>
      <c r="AB77" s="76">
        <f>IF(W77=0,1,0)</f>
        <v>0</v>
      </c>
      <c r="AC77" s="148">
        <f>IF((T77+V77)=100,0,1)</f>
        <v>0</v>
      </c>
      <c r="AD77" s="148">
        <f t="shared" si="25"/>
        <v>0</v>
      </c>
      <c r="AE77" s="148">
        <f t="shared" si="26"/>
        <v>0</v>
      </c>
      <c r="AF77" s="214">
        <f t="shared" si="27"/>
        <v>-8.6708447260779747E-4</v>
      </c>
      <c r="AG77" s="214">
        <f t="shared" si="28"/>
        <v>1.9337855144490449E-4</v>
      </c>
      <c r="AH77" s="214">
        <f t="shared" si="29"/>
        <v>4.929905458287355E-2</v>
      </c>
      <c r="AJ77" s="360"/>
    </row>
    <row r="78" spans="1:36" s="7" customFormat="1">
      <c r="A78" s="208">
        <v>272</v>
      </c>
      <c r="B78" s="67">
        <v>11626</v>
      </c>
      <c r="C78" s="208">
        <v>272</v>
      </c>
      <c r="D78" s="18">
        <v>74</v>
      </c>
      <c r="E78" s="68" t="s">
        <v>482</v>
      </c>
      <c r="F78" s="19" t="s">
        <v>189</v>
      </c>
      <c r="G78" s="19" t="s">
        <v>290</v>
      </c>
      <c r="H78" s="20">
        <v>16</v>
      </c>
      <c r="I78" s="17">
        <v>3712285.9103160002</v>
      </c>
      <c r="J78" s="17">
        <v>6692926</v>
      </c>
      <c r="K78" s="17" t="s">
        <v>342</v>
      </c>
      <c r="L78" s="168">
        <v>21</v>
      </c>
      <c r="M78" s="55">
        <v>606216646</v>
      </c>
      <c r="N78" s="54">
        <v>1000000000</v>
      </c>
      <c r="O78" s="55">
        <v>11028</v>
      </c>
      <c r="P78" s="209">
        <v>1.43</v>
      </c>
      <c r="Q78" s="209">
        <v>4.3499999999999996</v>
      </c>
      <c r="R78" s="209">
        <v>24.33</v>
      </c>
      <c r="S78" s="210">
        <v>557</v>
      </c>
      <c r="T78" s="210">
        <v>14.264446700000001</v>
      </c>
      <c r="U78" s="210">
        <v>46</v>
      </c>
      <c r="V78" s="210">
        <v>85.735553300000007</v>
      </c>
      <c r="W78" s="17">
        <f t="shared" si="19"/>
        <v>603</v>
      </c>
      <c r="X78" s="83">
        <f t="shared" si="20"/>
        <v>3.6635354562656187E-2</v>
      </c>
      <c r="Y78" s="84">
        <f t="shared" si="21"/>
        <v>3.0724183592281254E-2</v>
      </c>
      <c r="Z78" s="85">
        <v>11626</v>
      </c>
      <c r="AA78" s="76">
        <f>IF(M78&gt;N78,1,0)</f>
        <v>0</v>
      </c>
      <c r="AB78" s="76">
        <f>IF(W78=0,1,0)</f>
        <v>0</v>
      </c>
      <c r="AC78" s="148">
        <f>IF((T78+V78)=100,0,1)</f>
        <v>0</v>
      </c>
      <c r="AD78" s="148">
        <f>IF(J78=0,1,0)</f>
        <v>0</v>
      </c>
      <c r="AE78" s="148">
        <f>IF(M78=0,1,0)</f>
        <v>0</v>
      </c>
      <c r="AF78" s="214">
        <f t="shared" si="27"/>
        <v>3.6726666043484422E-3</v>
      </c>
      <c r="AG78" s="214">
        <f t="shared" si="28"/>
        <v>1.1172097712528478E-2</v>
      </c>
      <c r="AH78" s="214">
        <f t="shared" si="29"/>
        <v>6.2486698240417901E-2</v>
      </c>
      <c r="AJ78" s="360"/>
    </row>
    <row r="79" spans="1:36" s="4" customFormat="1">
      <c r="A79" s="82">
        <v>277</v>
      </c>
      <c r="B79" s="67">
        <v>11661</v>
      </c>
      <c r="C79" s="82">
        <v>277</v>
      </c>
      <c r="D79" s="15">
        <v>75</v>
      </c>
      <c r="E79" s="67" t="s">
        <v>650</v>
      </c>
      <c r="F79" s="9" t="s">
        <v>393</v>
      </c>
      <c r="G79" s="9" t="s">
        <v>299</v>
      </c>
      <c r="H79" s="10" t="s">
        <v>24</v>
      </c>
      <c r="I79" s="11">
        <v>516766.07874700002</v>
      </c>
      <c r="J79" s="11">
        <v>737441</v>
      </c>
      <c r="K79" s="11" t="s">
        <v>394</v>
      </c>
      <c r="L79" s="167">
        <v>14</v>
      </c>
      <c r="M79" s="53">
        <v>721218</v>
      </c>
      <c r="N79" s="53">
        <v>1000000</v>
      </c>
      <c r="O79" s="53">
        <v>1004863</v>
      </c>
      <c r="P79" s="199">
        <v>1.18</v>
      </c>
      <c r="Q79" s="199">
        <v>6.1</v>
      </c>
      <c r="R79" s="199">
        <v>44.33</v>
      </c>
      <c r="S79" s="52">
        <v>359</v>
      </c>
      <c r="T79" s="52">
        <v>34</v>
      </c>
      <c r="U79" s="52">
        <v>18</v>
      </c>
      <c r="V79" s="52">
        <v>66</v>
      </c>
      <c r="W79" s="11">
        <f t="shared" si="19"/>
        <v>377</v>
      </c>
      <c r="X79" s="83">
        <f t="shared" si="20"/>
        <v>9.6213417697871336E-3</v>
      </c>
      <c r="Y79" s="84">
        <f t="shared" si="21"/>
        <v>8.0689234338774066E-3</v>
      </c>
      <c r="Z79" s="85">
        <v>11661</v>
      </c>
      <c r="AA79" s="76">
        <f>IF(M79&gt;N79,1,0)</f>
        <v>0</v>
      </c>
      <c r="AB79" s="76">
        <f>IF(W79=0,1,0)</f>
        <v>0</v>
      </c>
      <c r="AC79" s="148">
        <f>IF((T79+V79)=100,0,1)</f>
        <v>0</v>
      </c>
      <c r="AD79" s="148">
        <f>IF(J79=0,1,0)</f>
        <v>0</v>
      </c>
      <c r="AE79" s="148">
        <f>IF(M79=0,1,0)</f>
        <v>0</v>
      </c>
      <c r="AF79" s="214">
        <f t="shared" si="27"/>
        <v>3.3391715553967108E-4</v>
      </c>
      <c r="AG79" s="214">
        <f t="shared" si="28"/>
        <v>1.7261819057559267E-3</v>
      </c>
      <c r="AH79" s="214">
        <f t="shared" si="29"/>
        <v>1.2544531783960694E-2</v>
      </c>
      <c r="AJ79" s="360"/>
    </row>
    <row r="80" spans="1:36" s="7" customFormat="1">
      <c r="A80" s="208">
        <v>279</v>
      </c>
      <c r="B80" s="67">
        <v>11660</v>
      </c>
      <c r="C80" s="208">
        <v>279</v>
      </c>
      <c r="D80" s="18">
        <v>76</v>
      </c>
      <c r="E80" s="68" t="s">
        <v>484</v>
      </c>
      <c r="F80" s="19" t="s">
        <v>330</v>
      </c>
      <c r="G80" s="19" t="s">
        <v>299</v>
      </c>
      <c r="H80" s="20" t="s">
        <v>24</v>
      </c>
      <c r="I80" s="17">
        <v>1317848.3359419999</v>
      </c>
      <c r="J80" s="17">
        <v>5437977</v>
      </c>
      <c r="K80" s="17" t="s">
        <v>403</v>
      </c>
      <c r="L80" s="168">
        <v>14</v>
      </c>
      <c r="M80" s="55">
        <v>534329194</v>
      </c>
      <c r="N80" s="54">
        <v>2000000000</v>
      </c>
      <c r="O80" s="55">
        <v>10000</v>
      </c>
      <c r="P80" s="209">
        <v>1.67</v>
      </c>
      <c r="Q80" s="209">
        <v>5.15</v>
      </c>
      <c r="R80" s="209">
        <v>27.19</v>
      </c>
      <c r="S80" s="210">
        <v>2394</v>
      </c>
      <c r="T80" s="210">
        <v>10.7495207</v>
      </c>
      <c r="U80" s="210">
        <v>59</v>
      </c>
      <c r="V80" s="210">
        <v>89.250479299999995</v>
      </c>
      <c r="W80" s="17">
        <f t="shared" si="19"/>
        <v>2453</v>
      </c>
      <c r="X80" s="83">
        <f t="shared" si="20"/>
        <v>2.2431375833770455E-2</v>
      </c>
      <c r="Y80" s="84">
        <f t="shared" si="21"/>
        <v>1.8812038741580453E-2</v>
      </c>
      <c r="Z80" s="85">
        <v>11660</v>
      </c>
      <c r="AA80" s="76">
        <f t="shared" ref="AA80:AA88" si="30">IF(M80&gt;N80,1,0)</f>
        <v>0</v>
      </c>
      <c r="AB80" s="76">
        <f t="shared" ref="AB80" si="31">IF(W80=0,1,0)</f>
        <v>0</v>
      </c>
      <c r="AC80" s="148">
        <f t="shared" ref="AC80" si="32">IF((T80+V80)=100,0,1)</f>
        <v>0</v>
      </c>
      <c r="AD80" s="148">
        <f t="shared" ref="AD80" si="33">IF(J80=0,1,0)</f>
        <v>0</v>
      </c>
      <c r="AE80" s="148">
        <f t="shared" ref="AE80" si="34">IF(M80=0,1,0)</f>
        <v>0</v>
      </c>
      <c r="AF80" s="214">
        <f t="shared" si="27"/>
        <v>3.4848435281767177E-3</v>
      </c>
      <c r="AG80" s="214">
        <f t="shared" si="28"/>
        <v>1.074667315575455E-2</v>
      </c>
      <c r="AH80" s="214">
        <f t="shared" si="29"/>
        <v>5.6738260797080817E-2</v>
      </c>
      <c r="AJ80" s="360"/>
    </row>
    <row r="81" spans="1:36" s="4" customFormat="1">
      <c r="A81" s="82">
        <v>280</v>
      </c>
      <c r="B81" s="67">
        <v>11665</v>
      </c>
      <c r="C81" s="82">
        <v>280</v>
      </c>
      <c r="D81" s="15">
        <v>77</v>
      </c>
      <c r="E81" s="67" t="s">
        <v>651</v>
      </c>
      <c r="F81" s="9" t="s">
        <v>402</v>
      </c>
      <c r="G81" s="9" t="s">
        <v>299</v>
      </c>
      <c r="H81" s="10">
        <v>18</v>
      </c>
      <c r="I81" s="11">
        <v>459478.08702799998</v>
      </c>
      <c r="J81" s="11">
        <v>845877</v>
      </c>
      <c r="K81" s="11" t="s">
        <v>404</v>
      </c>
      <c r="L81" s="167">
        <v>14</v>
      </c>
      <c r="M81" s="53">
        <v>833407</v>
      </c>
      <c r="N81" s="53">
        <v>4000000</v>
      </c>
      <c r="O81" s="53">
        <v>1003668</v>
      </c>
      <c r="P81" s="199">
        <v>1.45</v>
      </c>
      <c r="Q81" s="199">
        <v>3.99</v>
      </c>
      <c r="R81" s="199">
        <v>28.58</v>
      </c>
      <c r="S81" s="52">
        <v>13146</v>
      </c>
      <c r="T81" s="52">
        <v>46</v>
      </c>
      <c r="U81" s="52">
        <v>9</v>
      </c>
      <c r="V81" s="52">
        <v>54</v>
      </c>
      <c r="W81" s="11">
        <f t="shared" ref="W81:W88" si="35">S81+U81</f>
        <v>13155</v>
      </c>
      <c r="X81" s="83">
        <f t="shared" si="20"/>
        <v>1.4931192451978516E-2</v>
      </c>
      <c r="Y81" s="84">
        <f t="shared" si="21"/>
        <v>1.2522021517812523E-2</v>
      </c>
      <c r="Z81" s="85">
        <v>11665</v>
      </c>
      <c r="AA81" s="76">
        <f t="shared" si="30"/>
        <v>0</v>
      </c>
      <c r="AB81" s="76">
        <f>IF(W81=0,1,0)</f>
        <v>0</v>
      </c>
      <c r="AC81" s="148">
        <f>IF((T81+V81)=100,0,1)</f>
        <v>0</v>
      </c>
      <c r="AD81" s="148">
        <f>IF(J81=0,1,0)</f>
        <v>0</v>
      </c>
      <c r="AE81" s="148">
        <f>IF(M81=0,1,0)</f>
        <v>0</v>
      </c>
      <c r="AF81" s="214">
        <f t="shared" si="27"/>
        <v>4.7065715337758361E-4</v>
      </c>
      <c r="AG81" s="214">
        <f t="shared" si="28"/>
        <v>1.2951186496390061E-3</v>
      </c>
      <c r="AH81" s="214">
        <f t="shared" si="29"/>
        <v>9.2768147886423038E-3</v>
      </c>
      <c r="AJ81" s="360"/>
    </row>
    <row r="82" spans="1:36" s="7" customFormat="1">
      <c r="A82" s="208">
        <v>283</v>
      </c>
      <c r="B82" s="67">
        <v>11673</v>
      </c>
      <c r="C82" s="208">
        <v>283</v>
      </c>
      <c r="D82" s="18">
        <v>78</v>
      </c>
      <c r="E82" s="68" t="s">
        <v>486</v>
      </c>
      <c r="F82" s="19" t="s">
        <v>408</v>
      </c>
      <c r="G82" s="19" t="s">
        <v>290</v>
      </c>
      <c r="H82" s="20">
        <v>18</v>
      </c>
      <c r="I82" s="17">
        <v>1020145.76957</v>
      </c>
      <c r="J82" s="17">
        <v>4327082</v>
      </c>
      <c r="K82" s="17" t="s">
        <v>410</v>
      </c>
      <c r="L82" s="168">
        <v>12</v>
      </c>
      <c r="M82" s="55">
        <v>431299990</v>
      </c>
      <c r="N82" s="54">
        <v>500000000</v>
      </c>
      <c r="O82" s="55">
        <v>10000</v>
      </c>
      <c r="P82" s="209">
        <v>1.59</v>
      </c>
      <c r="Q82" s="209">
        <v>4.96</v>
      </c>
      <c r="R82" s="209">
        <v>29.68</v>
      </c>
      <c r="S82" s="210">
        <v>655</v>
      </c>
      <c r="T82" s="210">
        <v>31.151388800000003</v>
      </c>
      <c r="U82" s="210">
        <v>92</v>
      </c>
      <c r="V82" s="210">
        <v>68.848611199999993</v>
      </c>
      <c r="W82" s="17">
        <f t="shared" si="35"/>
        <v>747</v>
      </c>
      <c r="X82" s="83">
        <f t="shared" si="20"/>
        <v>5.1725176802955929E-2</v>
      </c>
      <c r="Y82" s="84">
        <f t="shared" si="21"/>
        <v>4.3379239737375758E-2</v>
      </c>
      <c r="Z82" s="85"/>
      <c r="AA82" s="76">
        <f t="shared" si="30"/>
        <v>0</v>
      </c>
      <c r="AB82" s="76"/>
      <c r="AC82" s="148"/>
      <c r="AD82" s="148"/>
      <c r="AE82" s="148"/>
      <c r="AF82" s="214">
        <f t="shared" si="27"/>
        <v>2.6401080107446096E-3</v>
      </c>
      <c r="AG82" s="214">
        <f t="shared" si="28"/>
        <v>8.235808637291361E-3</v>
      </c>
      <c r="AH82" s="214">
        <f t="shared" si="29"/>
        <v>4.9282016200566048E-2</v>
      </c>
      <c r="AJ82" s="360"/>
    </row>
    <row r="83" spans="1:36" s="4" customFormat="1">
      <c r="A83" s="82">
        <v>300</v>
      </c>
      <c r="B83" s="67">
        <v>11692</v>
      </c>
      <c r="C83" s="82">
        <v>300</v>
      </c>
      <c r="D83" s="15">
        <v>79</v>
      </c>
      <c r="E83" s="67" t="s">
        <v>585</v>
      </c>
      <c r="F83" s="9" t="s">
        <v>577</v>
      </c>
      <c r="G83" s="9" t="s">
        <v>290</v>
      </c>
      <c r="H83" s="10"/>
      <c r="I83" s="11">
        <v>433189</v>
      </c>
      <c r="J83" s="11">
        <v>735109</v>
      </c>
      <c r="K83" s="11" t="s">
        <v>580</v>
      </c>
      <c r="L83" s="167">
        <v>8</v>
      </c>
      <c r="M83" s="53">
        <v>59624332</v>
      </c>
      <c r="N83" s="53">
        <v>250000000</v>
      </c>
      <c r="O83" s="53">
        <v>12073</v>
      </c>
      <c r="P83" s="199">
        <v>1.57</v>
      </c>
      <c r="Q83" s="199">
        <v>3.88</v>
      </c>
      <c r="R83" s="199">
        <v>0</v>
      </c>
      <c r="S83" s="52">
        <v>610</v>
      </c>
      <c r="T83" s="52">
        <v>8.4379436000000005</v>
      </c>
      <c r="U83" s="52">
        <v>17</v>
      </c>
      <c r="V83" s="52">
        <v>91.562056400000003</v>
      </c>
      <c r="W83" s="11">
        <f t="shared" si="35"/>
        <v>627</v>
      </c>
      <c r="X83" s="83">
        <f t="shared" si="20"/>
        <v>2.3802238540865149E-3</v>
      </c>
      <c r="Y83" s="84">
        <f t="shared" si="21"/>
        <v>1.9961710636267728E-3</v>
      </c>
      <c r="Z83" s="85"/>
      <c r="AA83" s="76">
        <f t="shared" si="30"/>
        <v>0</v>
      </c>
      <c r="AB83" s="76"/>
      <c r="AC83" s="148"/>
      <c r="AD83" s="148"/>
      <c r="AE83" s="148"/>
      <c r="AF83" s="214">
        <f t="shared" si="27"/>
        <v>4.4287466568463762E-4</v>
      </c>
      <c r="AG83" s="214">
        <f t="shared" si="28"/>
        <v>1.0944928043671298E-3</v>
      </c>
      <c r="AH83" s="214">
        <f t="shared" si="29"/>
        <v>0</v>
      </c>
      <c r="AJ83" s="360"/>
    </row>
    <row r="84" spans="1:36" s="7" customFormat="1">
      <c r="A84" s="208">
        <v>295</v>
      </c>
      <c r="B84" s="67">
        <v>11698</v>
      </c>
      <c r="C84" s="208">
        <v>295</v>
      </c>
      <c r="D84" s="18">
        <v>80</v>
      </c>
      <c r="E84" s="68" t="s">
        <v>652</v>
      </c>
      <c r="F84" s="19" t="s">
        <v>388</v>
      </c>
      <c r="G84" s="19" t="s">
        <v>290</v>
      </c>
      <c r="H84" s="20"/>
      <c r="I84" s="17">
        <v>0</v>
      </c>
      <c r="J84" s="17">
        <v>20688017</v>
      </c>
      <c r="K84" s="17" t="s">
        <v>594</v>
      </c>
      <c r="L84" s="168">
        <v>7</v>
      </c>
      <c r="M84" s="55">
        <v>1803182000</v>
      </c>
      <c r="N84" s="54">
        <v>4000000000</v>
      </c>
      <c r="O84" s="55">
        <v>11312</v>
      </c>
      <c r="P84" s="209">
        <v>1.18</v>
      </c>
      <c r="Q84" s="209">
        <v>4.49</v>
      </c>
      <c r="R84" s="209">
        <v>0</v>
      </c>
      <c r="S84" s="210">
        <v>1129</v>
      </c>
      <c r="T84" s="210">
        <v>2.2218594333333335</v>
      </c>
      <c r="U84" s="210">
        <v>147</v>
      </c>
      <c r="V84" s="210">
        <v>97.778140566666679</v>
      </c>
      <c r="W84" s="17">
        <f t="shared" si="35"/>
        <v>1276</v>
      </c>
      <c r="X84" s="83">
        <f t="shared" si="20"/>
        <v>1.7638631585728516E-2</v>
      </c>
      <c r="Y84" s="84">
        <f t="shared" si="21"/>
        <v>1.4792611170984718E-2</v>
      </c>
      <c r="Z84" s="85"/>
      <c r="AA84" s="76">
        <f t="shared" si="30"/>
        <v>0</v>
      </c>
      <c r="AB84" s="76"/>
      <c r="AC84" s="148"/>
      <c r="AD84" s="148"/>
      <c r="AE84" s="148"/>
      <c r="AF84" s="214">
        <f t="shared" si="27"/>
        <v>9.3676426865286298E-3</v>
      </c>
      <c r="AG84" s="214">
        <f t="shared" si="28"/>
        <v>3.5644674290265722E-2</v>
      </c>
      <c r="AH84" s="214">
        <f t="shared" si="29"/>
        <v>0</v>
      </c>
      <c r="AJ84" s="360"/>
    </row>
    <row r="85" spans="1:36" s="4" customFormat="1">
      <c r="A85" s="82">
        <v>289</v>
      </c>
      <c r="B85" s="67">
        <v>11725</v>
      </c>
      <c r="C85" s="82">
        <v>289</v>
      </c>
      <c r="D85" s="15">
        <v>81</v>
      </c>
      <c r="E85" s="67" t="s">
        <v>614</v>
      </c>
      <c r="F85" s="9" t="s">
        <v>615</v>
      </c>
      <c r="G85" s="9" t="s">
        <v>290</v>
      </c>
      <c r="H85" s="10">
        <v>0</v>
      </c>
      <c r="I85" s="11">
        <v>0</v>
      </c>
      <c r="J85" s="11">
        <v>1010691</v>
      </c>
      <c r="K85" s="11" t="s">
        <v>616</v>
      </c>
      <c r="L85" s="167">
        <v>4</v>
      </c>
      <c r="M85" s="53">
        <v>94300000</v>
      </c>
      <c r="N85" s="53">
        <v>300000000</v>
      </c>
      <c r="O85" s="53">
        <v>10302</v>
      </c>
      <c r="P85" s="199">
        <v>1.58</v>
      </c>
      <c r="Q85" s="199">
        <v>4.13</v>
      </c>
      <c r="R85" s="199">
        <v>0</v>
      </c>
      <c r="S85" s="52">
        <v>451</v>
      </c>
      <c r="T85" s="52">
        <v>6.3606056666666664</v>
      </c>
      <c r="U85" s="52">
        <v>30</v>
      </c>
      <c r="V85" s="52">
        <v>93.639394333333343</v>
      </c>
      <c r="W85" s="11">
        <f t="shared" ref="W85" si="36">S85+U85</f>
        <v>481</v>
      </c>
      <c r="X85" s="83">
        <f t="shared" si="20"/>
        <v>2.4668702950394212E-3</v>
      </c>
      <c r="Y85" s="84">
        <f t="shared" si="21"/>
        <v>2.0688369676758757E-3</v>
      </c>
      <c r="Z85" s="85"/>
      <c r="AA85" s="76">
        <f t="shared" si="30"/>
        <v>0</v>
      </c>
      <c r="AB85" s="76"/>
      <c r="AC85" s="148"/>
      <c r="AD85" s="148"/>
      <c r="AE85" s="148"/>
      <c r="AF85" s="214">
        <f t="shared" si="27"/>
        <v>6.1278049142211443E-4</v>
      </c>
      <c r="AG85" s="214">
        <f t="shared" si="28"/>
        <v>1.6017616642869192E-3</v>
      </c>
      <c r="AH85" s="214">
        <f t="shared" si="29"/>
        <v>0</v>
      </c>
      <c r="AJ85" s="360"/>
    </row>
    <row r="86" spans="1:36" s="7" customFormat="1">
      <c r="A86" s="208">
        <v>288</v>
      </c>
      <c r="B86" s="67">
        <v>11701</v>
      </c>
      <c r="C86" s="208">
        <v>288</v>
      </c>
      <c r="D86" s="18">
        <v>82</v>
      </c>
      <c r="E86" s="68" t="s">
        <v>627</v>
      </c>
      <c r="F86" s="19" t="s">
        <v>628</v>
      </c>
      <c r="G86" s="19" t="s">
        <v>299</v>
      </c>
      <c r="H86" s="20"/>
      <c r="I86" s="17">
        <v>0</v>
      </c>
      <c r="J86" s="17">
        <v>188548</v>
      </c>
      <c r="K86" s="17" t="s">
        <v>629</v>
      </c>
      <c r="L86" s="168">
        <v>3</v>
      </c>
      <c r="M86" s="55">
        <v>187350</v>
      </c>
      <c r="N86" s="54">
        <v>1000000</v>
      </c>
      <c r="O86" s="55">
        <v>1006366</v>
      </c>
      <c r="P86" s="209">
        <v>1.59</v>
      </c>
      <c r="Q86" s="209">
        <v>8.65</v>
      </c>
      <c r="R86" s="209">
        <v>0</v>
      </c>
      <c r="S86" s="210">
        <v>176</v>
      </c>
      <c r="T86" s="210">
        <v>84</v>
      </c>
      <c r="U86" s="210">
        <v>6</v>
      </c>
      <c r="V86" s="210">
        <v>16</v>
      </c>
      <c r="W86" s="17">
        <f t="shared" si="35"/>
        <v>182</v>
      </c>
      <c r="X86" s="83">
        <f t="shared" si="20"/>
        <v>6.0775796792686687E-3</v>
      </c>
      <c r="Y86" s="84">
        <f t="shared" si="21"/>
        <v>5.0969528230773026E-3</v>
      </c>
      <c r="Z86" s="85"/>
      <c r="AA86" s="76">
        <f t="shared" si="30"/>
        <v>0</v>
      </c>
      <c r="AB86" s="76"/>
      <c r="AC86" s="148"/>
      <c r="AD86" s="148"/>
      <c r="AE86" s="148"/>
      <c r="AF86" s="214">
        <f t="shared" si="27"/>
        <v>1.1503990107187123E-4</v>
      </c>
      <c r="AG86" s="214">
        <f t="shared" si="28"/>
        <v>6.2584600268659508E-4</v>
      </c>
      <c r="AH86" s="214">
        <f t="shared" si="29"/>
        <v>0</v>
      </c>
      <c r="AJ86" s="360"/>
    </row>
    <row r="87" spans="1:36" s="4" customFormat="1">
      <c r="A87" s="82">
        <v>301</v>
      </c>
      <c r="B87" s="67">
        <v>11722</v>
      </c>
      <c r="C87" s="82">
        <v>301</v>
      </c>
      <c r="D87" s="15">
        <v>83</v>
      </c>
      <c r="E87" s="67" t="s">
        <v>653</v>
      </c>
      <c r="F87" s="9" t="s">
        <v>631</v>
      </c>
      <c r="G87" s="9" t="s">
        <v>290</v>
      </c>
      <c r="H87" s="10"/>
      <c r="I87" s="11">
        <v>0</v>
      </c>
      <c r="J87" s="11">
        <v>231236</v>
      </c>
      <c r="K87" s="11" t="s">
        <v>633</v>
      </c>
      <c r="L87" s="167">
        <v>2</v>
      </c>
      <c r="M87" s="53">
        <v>21351691</v>
      </c>
      <c r="N87" s="53">
        <v>100000000</v>
      </c>
      <c r="O87" s="53">
        <v>10802</v>
      </c>
      <c r="P87" s="199">
        <v>8.0299999999999994</v>
      </c>
      <c r="Q87" s="199">
        <v>0</v>
      </c>
      <c r="R87" s="199">
        <v>0</v>
      </c>
      <c r="S87" s="52">
        <v>1289</v>
      </c>
      <c r="T87" s="52">
        <v>6.2872969999999997</v>
      </c>
      <c r="U87" s="52">
        <v>6</v>
      </c>
      <c r="V87" s="52">
        <v>93.712702999999991</v>
      </c>
      <c r="W87" s="11">
        <f t="shared" si="35"/>
        <v>1295</v>
      </c>
      <c r="X87" s="83">
        <f t="shared" si="20"/>
        <v>5.5789037586325752E-4</v>
      </c>
      <c r="Y87" s="84">
        <f t="shared" si="21"/>
        <v>4.6787390314659906E-4</v>
      </c>
      <c r="Z87" s="85"/>
      <c r="AA87" s="76">
        <f t="shared" si="30"/>
        <v>0</v>
      </c>
      <c r="AB87" s="76"/>
      <c r="AC87" s="148"/>
      <c r="AD87" s="148"/>
      <c r="AE87" s="148"/>
      <c r="AF87" s="214">
        <f t="shared" si="27"/>
        <v>7.1252554447196587E-4</v>
      </c>
      <c r="AG87" s="214">
        <f t="shared" si="28"/>
        <v>0</v>
      </c>
      <c r="AH87" s="214">
        <f t="shared" si="29"/>
        <v>0</v>
      </c>
      <c r="AJ87" s="360"/>
    </row>
    <row r="88" spans="1:36" s="7" customFormat="1">
      <c r="A88" s="208">
        <v>302</v>
      </c>
      <c r="B88" s="67">
        <v>11738</v>
      </c>
      <c r="C88" s="208">
        <v>302</v>
      </c>
      <c r="D88" s="18">
        <v>84</v>
      </c>
      <c r="E88" s="68" t="s">
        <v>654</v>
      </c>
      <c r="F88" s="19" t="s">
        <v>632</v>
      </c>
      <c r="G88" s="19" t="s">
        <v>299</v>
      </c>
      <c r="H88" s="20"/>
      <c r="I88" s="17">
        <v>0</v>
      </c>
      <c r="J88" s="17">
        <v>1084031</v>
      </c>
      <c r="K88" s="17" t="s">
        <v>633</v>
      </c>
      <c r="L88" s="168">
        <v>2</v>
      </c>
      <c r="M88" s="55">
        <v>10832805</v>
      </c>
      <c r="N88" s="54">
        <v>35000000</v>
      </c>
      <c r="O88" s="55">
        <v>100000</v>
      </c>
      <c r="P88" s="209">
        <v>1.59</v>
      </c>
      <c r="Q88" s="209">
        <v>0</v>
      </c>
      <c r="R88" s="209">
        <v>0</v>
      </c>
      <c r="S88" s="210">
        <v>241</v>
      </c>
      <c r="T88" s="210">
        <v>58</v>
      </c>
      <c r="U88" s="210">
        <v>4</v>
      </c>
      <c r="V88" s="210">
        <v>42</v>
      </c>
      <c r="W88" s="17">
        <f t="shared" si="35"/>
        <v>245</v>
      </c>
      <c r="X88" s="83">
        <f t="shared" si="20"/>
        <v>2.4126767585975522E-2</v>
      </c>
      <c r="Y88" s="84">
        <f t="shared" si="21"/>
        <v>2.0233876419348821E-2</v>
      </c>
      <c r="Z88" s="85"/>
      <c r="AA88" s="76">
        <f t="shared" si="30"/>
        <v>0</v>
      </c>
      <c r="AB88" s="76"/>
      <c r="AC88" s="148"/>
      <c r="AD88" s="148"/>
      <c r="AE88" s="148"/>
      <c r="AF88" s="214">
        <f t="shared" si="27"/>
        <v>6.6140621485691515E-4</v>
      </c>
      <c r="AG88" s="214">
        <f t="shared" si="28"/>
        <v>0</v>
      </c>
      <c r="AH88" s="214">
        <f t="shared" si="29"/>
        <v>0</v>
      </c>
      <c r="AJ88" s="360"/>
    </row>
    <row r="89" spans="1:36" s="4" customFormat="1">
      <c r="A89" s="82">
        <v>303</v>
      </c>
      <c r="B89" s="67">
        <v>11741</v>
      </c>
      <c r="C89" s="82">
        <v>303</v>
      </c>
      <c r="D89" s="15">
        <v>85</v>
      </c>
      <c r="E89" s="67" t="s">
        <v>644</v>
      </c>
      <c r="F89" s="9" t="s">
        <v>645</v>
      </c>
      <c r="G89" s="9" t="s">
        <v>299</v>
      </c>
      <c r="H89" s="10"/>
      <c r="I89" s="11">
        <v>0</v>
      </c>
      <c r="J89" s="11">
        <v>856517.53365700005</v>
      </c>
      <c r="K89" s="11" t="s">
        <v>646</v>
      </c>
      <c r="L89" s="167">
        <v>1</v>
      </c>
      <c r="M89" s="53">
        <v>85646889</v>
      </c>
      <c r="N89" s="53">
        <v>380000000</v>
      </c>
      <c r="O89" s="53">
        <v>10000</v>
      </c>
      <c r="P89" s="199">
        <v>0</v>
      </c>
      <c r="Q89" s="199">
        <v>0</v>
      </c>
      <c r="R89" s="199">
        <v>0</v>
      </c>
      <c r="S89" s="52">
        <v>404</v>
      </c>
      <c r="T89" s="52">
        <v>30</v>
      </c>
      <c r="U89" s="52">
        <v>5</v>
      </c>
      <c r="V89" s="52">
        <v>70</v>
      </c>
      <c r="W89" s="11">
        <f t="shared" ref="W89" si="37">S89+U89</f>
        <v>409</v>
      </c>
      <c r="X89" s="83">
        <f t="shared" si="20"/>
        <v>9.860228008425103E-3</v>
      </c>
      <c r="Y89" s="84"/>
      <c r="Z89" s="85"/>
      <c r="AA89" s="76"/>
      <c r="AB89" s="76"/>
      <c r="AC89" s="148"/>
      <c r="AD89" s="148"/>
      <c r="AE89" s="148"/>
      <c r="AF89" s="214">
        <f t="shared" si="27"/>
        <v>0</v>
      </c>
      <c r="AG89" s="214">
        <f t="shared" si="28"/>
        <v>0</v>
      </c>
      <c r="AH89" s="214">
        <f t="shared" si="29"/>
        <v>0</v>
      </c>
      <c r="AJ89" s="360"/>
    </row>
    <row r="90" spans="1:36" s="97" customFormat="1" ht="67.5">
      <c r="A90" s="94"/>
      <c r="B90" s="67"/>
      <c r="C90" s="94">
        <v>1</v>
      </c>
      <c r="D90" s="15"/>
      <c r="E90" s="325" t="s">
        <v>334</v>
      </c>
      <c r="F90" s="318" t="s">
        <v>24</v>
      </c>
      <c r="G90" s="318" t="s">
        <v>24</v>
      </c>
      <c r="H90" s="319" t="s">
        <v>24</v>
      </c>
      <c r="I90" s="320">
        <f>SUM(I5:I89)</f>
        <v>1832835646.146915</v>
      </c>
      <c r="J90" s="321">
        <f>SUM(J5:J89)</f>
        <v>2605976858.522377</v>
      </c>
      <c r="K90" s="322" t="s">
        <v>24</v>
      </c>
      <c r="L90" s="322" t="s">
        <v>24</v>
      </c>
      <c r="M90" s="320">
        <f>SUM(M5:M89)</f>
        <v>32124432212</v>
      </c>
      <c r="N90" s="320" t="s">
        <v>24</v>
      </c>
      <c r="O90" s="320" t="s">
        <v>24</v>
      </c>
      <c r="P90" s="323">
        <f>AF90</f>
        <v>1.4581156297007729</v>
      </c>
      <c r="Q90" s="323">
        <f>AG90</f>
        <v>4.4531310610793584</v>
      </c>
      <c r="R90" s="323">
        <f>AH90</f>
        <v>26.073494368126049</v>
      </c>
      <c r="S90" s="324">
        <f>SUM(S5:S89)</f>
        <v>5183904</v>
      </c>
      <c r="T90" s="339">
        <f>X90</f>
        <v>75.230130920996899</v>
      </c>
      <c r="U90" s="339">
        <f>SUM(U5:U89)</f>
        <v>14819</v>
      </c>
      <c r="V90" s="339">
        <f>100-T90</f>
        <v>24.769869079003101</v>
      </c>
      <c r="W90" s="339">
        <f>SUM(W5:W89)</f>
        <v>5198723</v>
      </c>
      <c r="X90" s="83">
        <f>SUM(X5:X89)</f>
        <v>75.230130920996899</v>
      </c>
      <c r="Y90" s="84" t="s">
        <v>24</v>
      </c>
      <c r="Z90" s="85"/>
      <c r="AA90" s="76"/>
      <c r="AB90" s="76"/>
      <c r="AC90" s="148"/>
      <c r="AD90" s="148"/>
      <c r="AE90" s="148"/>
      <c r="AF90" s="217">
        <f>SUM(AF5:AF89)</f>
        <v>1.4581156297007729</v>
      </c>
      <c r="AG90" s="217">
        <f>SUM(AG5:AG89)</f>
        <v>4.4531310610793584</v>
      </c>
      <c r="AH90" s="217">
        <f>SUM(AH5:AH89)</f>
        <v>26.073494368126049</v>
      </c>
      <c r="AJ90" s="360"/>
    </row>
    <row r="91" spans="1:36" s="4" customFormat="1">
      <c r="A91" s="82">
        <v>65</v>
      </c>
      <c r="B91" s="67">
        <v>10615</v>
      </c>
      <c r="C91" s="82">
        <v>65</v>
      </c>
      <c r="D91" s="15">
        <v>86</v>
      </c>
      <c r="E91" s="67" t="s">
        <v>30</v>
      </c>
      <c r="F91" s="9" t="s">
        <v>30</v>
      </c>
      <c r="G91" s="9" t="s">
        <v>25</v>
      </c>
      <c r="H91" s="10" t="s">
        <v>24</v>
      </c>
      <c r="I91" s="11">
        <v>482219.03378</v>
      </c>
      <c r="J91" s="11">
        <v>782415</v>
      </c>
      <c r="K91" s="11" t="s">
        <v>119</v>
      </c>
      <c r="L91" s="167">
        <v>148.76666666666665</v>
      </c>
      <c r="M91" s="53">
        <v>12105</v>
      </c>
      <c r="N91" s="53">
        <v>50000</v>
      </c>
      <c r="O91" s="53">
        <v>63393514</v>
      </c>
      <c r="P91" s="199">
        <v>-1.3</v>
      </c>
      <c r="Q91" s="199">
        <v>-13.52</v>
      </c>
      <c r="R91" s="199">
        <v>160.38</v>
      </c>
      <c r="S91" s="52">
        <v>120</v>
      </c>
      <c r="T91" s="52">
        <v>15</v>
      </c>
      <c r="U91" s="52">
        <v>8</v>
      </c>
      <c r="V91" s="52">
        <v>85</v>
      </c>
      <c r="W91" s="11">
        <f t="shared" ref="W91:W110" si="38">S91+U91</f>
        <v>128</v>
      </c>
      <c r="X91" s="83">
        <f>T91*J91/$J$112</f>
        <v>0.37863616101523134</v>
      </c>
      <c r="Y91" s="84">
        <f t="shared" ref="Y91:Y110" si="39">T91*J91/$J$185</f>
        <v>3.7769203361895224E-3</v>
      </c>
      <c r="Z91" s="85">
        <v>10615</v>
      </c>
      <c r="AA91" s="76">
        <f t="shared" si="22"/>
        <v>0</v>
      </c>
      <c r="AB91" s="76">
        <f t="shared" si="23"/>
        <v>0</v>
      </c>
      <c r="AC91" s="148">
        <f t="shared" si="24"/>
        <v>0</v>
      </c>
      <c r="AD91" s="148">
        <f t="shared" si="25"/>
        <v>0</v>
      </c>
      <c r="AE91" s="148">
        <f t="shared" si="26"/>
        <v>0</v>
      </c>
      <c r="AF91" s="214">
        <f t="shared" ref="AF91:AF111" si="40">$J91/$J$112*P91</f>
        <v>-3.281513395465338E-2</v>
      </c>
      <c r="AG91" s="214">
        <f t="shared" ref="AG91:AG111" si="41">$J91/$J$112*Q91</f>
        <v>-0.34127739312839517</v>
      </c>
      <c r="AH91" s="214">
        <f t="shared" ref="AH91:AH111" si="42">$J91/$J$112*R91</f>
        <v>4.048377833574853</v>
      </c>
      <c r="AJ91" s="360"/>
    </row>
    <row r="92" spans="1:36" s="7" customFormat="1">
      <c r="A92" s="208">
        <v>10</v>
      </c>
      <c r="B92" s="67">
        <v>10762</v>
      </c>
      <c r="C92" s="208">
        <v>10</v>
      </c>
      <c r="D92" s="18">
        <v>87</v>
      </c>
      <c r="E92" s="68" t="s">
        <v>487</v>
      </c>
      <c r="F92" s="19" t="s">
        <v>287</v>
      </c>
      <c r="G92" s="19" t="s">
        <v>25</v>
      </c>
      <c r="H92" s="20" t="s">
        <v>24</v>
      </c>
      <c r="I92" s="17">
        <v>1668410.686884</v>
      </c>
      <c r="J92" s="17">
        <v>2472220</v>
      </c>
      <c r="K92" s="17" t="s">
        <v>107</v>
      </c>
      <c r="L92" s="168">
        <v>130.30000000000001</v>
      </c>
      <c r="M92" s="55">
        <v>15474112</v>
      </c>
      <c r="N92" s="54">
        <v>200000000</v>
      </c>
      <c r="O92" s="55">
        <v>156951</v>
      </c>
      <c r="P92" s="209">
        <v>0.6</v>
      </c>
      <c r="Q92" s="209">
        <v>-2.31</v>
      </c>
      <c r="R92" s="209">
        <v>182.55</v>
      </c>
      <c r="S92" s="210">
        <v>2096</v>
      </c>
      <c r="T92" s="210">
        <v>82</v>
      </c>
      <c r="U92" s="210">
        <v>12</v>
      </c>
      <c r="V92" s="210">
        <v>17</v>
      </c>
      <c r="W92" s="17">
        <f t="shared" si="38"/>
        <v>2108</v>
      </c>
      <c r="X92" s="83">
        <f t="shared" ref="X92:X111" si="43">T92*J92/$J$112</f>
        <v>6.5402542111092936</v>
      </c>
      <c r="Y92" s="84">
        <f t="shared" si="39"/>
        <v>6.5239461195556986E-2</v>
      </c>
      <c r="Z92" s="85">
        <v>10762</v>
      </c>
      <c r="AA92" s="76">
        <f t="shared" si="22"/>
        <v>0</v>
      </c>
      <c r="AB92" s="76">
        <f t="shared" si="23"/>
        <v>0</v>
      </c>
      <c r="AC92" s="148">
        <f t="shared" si="24"/>
        <v>1</v>
      </c>
      <c r="AD92" s="148">
        <f t="shared" si="25"/>
        <v>0</v>
      </c>
      <c r="AE92" s="148">
        <f t="shared" si="26"/>
        <v>0</v>
      </c>
      <c r="AF92" s="214">
        <f t="shared" si="40"/>
        <v>4.7855518617872878E-2</v>
      </c>
      <c r="AG92" s="214">
        <f t="shared" si="41"/>
        <v>-0.1842437466788106</v>
      </c>
      <c r="AH92" s="214">
        <f t="shared" si="42"/>
        <v>14.560041539487825</v>
      </c>
      <c r="AJ92" s="360"/>
    </row>
    <row r="93" spans="1:36" s="4" customFormat="1">
      <c r="A93" s="82">
        <v>32</v>
      </c>
      <c r="B93" s="67">
        <v>10767</v>
      </c>
      <c r="C93" s="82">
        <v>32</v>
      </c>
      <c r="D93" s="15">
        <v>88</v>
      </c>
      <c r="E93" s="67" t="s">
        <v>488</v>
      </c>
      <c r="F93" s="9" t="s">
        <v>397</v>
      </c>
      <c r="G93" s="9" t="s">
        <v>25</v>
      </c>
      <c r="H93" s="10" t="s">
        <v>24</v>
      </c>
      <c r="I93" s="11">
        <v>225557.50727999999</v>
      </c>
      <c r="J93" s="11">
        <v>440787</v>
      </c>
      <c r="K93" s="11" t="s">
        <v>98</v>
      </c>
      <c r="L93" s="167">
        <v>129.4</v>
      </c>
      <c r="M93" s="53">
        <v>8696</v>
      </c>
      <c r="N93" s="53">
        <v>200000</v>
      </c>
      <c r="O93" s="53">
        <v>49883859</v>
      </c>
      <c r="P93" s="199">
        <v>-2.61</v>
      </c>
      <c r="Q93" s="199">
        <v>-17.420000000000002</v>
      </c>
      <c r="R93" s="199">
        <v>177.52</v>
      </c>
      <c r="S93" s="52">
        <v>138</v>
      </c>
      <c r="T93" s="52">
        <v>77</v>
      </c>
      <c r="U93" s="52">
        <v>4</v>
      </c>
      <c r="V93" s="52">
        <v>23</v>
      </c>
      <c r="W93" s="11">
        <f t="shared" si="38"/>
        <v>142</v>
      </c>
      <c r="X93" s="83">
        <f t="shared" si="43"/>
        <v>1.0949975914672221</v>
      </c>
      <c r="Y93" s="84">
        <f t="shared" si="39"/>
        <v>1.0922672203843549E-2</v>
      </c>
      <c r="Z93" s="85">
        <v>10767</v>
      </c>
      <c r="AA93" s="76">
        <f t="shared" si="22"/>
        <v>0</v>
      </c>
      <c r="AB93" s="76">
        <f t="shared" si="23"/>
        <v>0</v>
      </c>
      <c r="AC93" s="148">
        <f t="shared" si="24"/>
        <v>0</v>
      </c>
      <c r="AD93" s="148">
        <f t="shared" si="25"/>
        <v>0</v>
      </c>
      <c r="AE93" s="148">
        <f t="shared" si="26"/>
        <v>0</v>
      </c>
      <c r="AF93" s="214">
        <f t="shared" si="40"/>
        <v>-3.7116152126356487E-2</v>
      </c>
      <c r="AG93" s="214">
        <f t="shared" si="41"/>
        <v>-0.24772542913453263</v>
      </c>
      <c r="AH93" s="214">
        <f t="shared" si="42"/>
        <v>2.524467174509887</v>
      </c>
      <c r="AJ93" s="360"/>
    </row>
    <row r="94" spans="1:36" s="7" customFormat="1">
      <c r="A94" s="208">
        <v>37</v>
      </c>
      <c r="B94" s="67">
        <v>10763</v>
      </c>
      <c r="C94" s="208">
        <v>37</v>
      </c>
      <c r="D94" s="18">
        <v>89</v>
      </c>
      <c r="E94" s="68" t="s">
        <v>489</v>
      </c>
      <c r="F94" s="19" t="s">
        <v>36</v>
      </c>
      <c r="G94" s="19" t="s">
        <v>25</v>
      </c>
      <c r="H94" s="20" t="s">
        <v>24</v>
      </c>
      <c r="I94" s="17">
        <v>58410.467810000002</v>
      </c>
      <c r="J94" s="17">
        <v>205758</v>
      </c>
      <c r="K94" s="17" t="s">
        <v>127</v>
      </c>
      <c r="L94" s="168">
        <v>127.76666666666667</v>
      </c>
      <c r="M94" s="55">
        <v>16697</v>
      </c>
      <c r="N94" s="54">
        <v>50000</v>
      </c>
      <c r="O94" s="55">
        <v>12164064</v>
      </c>
      <c r="P94" s="209">
        <v>-4.09</v>
      </c>
      <c r="Q94" s="209">
        <v>-21.11</v>
      </c>
      <c r="R94" s="209">
        <v>251.72</v>
      </c>
      <c r="S94" s="210">
        <v>101</v>
      </c>
      <c r="T94" s="210">
        <v>50</v>
      </c>
      <c r="U94" s="210">
        <v>9</v>
      </c>
      <c r="V94" s="210">
        <v>50</v>
      </c>
      <c r="W94" s="17">
        <f t="shared" si="38"/>
        <v>110</v>
      </c>
      <c r="X94" s="83">
        <f t="shared" si="43"/>
        <v>0.33191004440598221</v>
      </c>
      <c r="Y94" s="84">
        <f t="shared" si="39"/>
        <v>3.3108242835054873E-3</v>
      </c>
      <c r="Z94" s="85">
        <v>10763</v>
      </c>
      <c r="AA94" s="76">
        <f t="shared" si="22"/>
        <v>0</v>
      </c>
      <c r="AB94" s="76">
        <f>IF(W94=0,1,0)</f>
        <v>0</v>
      </c>
      <c r="AC94" s="148">
        <f>IF((T94+V94)=100,0,1)</f>
        <v>0</v>
      </c>
      <c r="AD94" s="148">
        <f t="shared" si="25"/>
        <v>0</v>
      </c>
      <c r="AE94" s="148">
        <f t="shared" si="26"/>
        <v>0</v>
      </c>
      <c r="AF94" s="214">
        <f t="shared" si="40"/>
        <v>-2.7150241632409342E-2</v>
      </c>
      <c r="AG94" s="214">
        <f t="shared" si="41"/>
        <v>-0.14013242074820567</v>
      </c>
      <c r="AH94" s="214">
        <f t="shared" si="42"/>
        <v>1.6709679275574769</v>
      </c>
      <c r="AJ94" s="360"/>
    </row>
    <row r="95" spans="1:36" s="4" customFormat="1">
      <c r="A95" s="82">
        <v>17</v>
      </c>
      <c r="B95" s="67">
        <v>10885</v>
      </c>
      <c r="C95" s="82">
        <v>17</v>
      </c>
      <c r="D95" s="15">
        <v>90</v>
      </c>
      <c r="E95" s="67" t="s">
        <v>490</v>
      </c>
      <c r="F95" s="9" t="s">
        <v>202</v>
      </c>
      <c r="G95" s="9" t="s">
        <v>25</v>
      </c>
      <c r="H95" s="10" t="s">
        <v>24</v>
      </c>
      <c r="I95" s="11">
        <v>3213924.8936910001</v>
      </c>
      <c r="J95" s="11">
        <v>8826447</v>
      </c>
      <c r="K95" s="11" t="s">
        <v>99</v>
      </c>
      <c r="L95" s="167">
        <v>112.76666666666667</v>
      </c>
      <c r="M95" s="53">
        <v>374599</v>
      </c>
      <c r="N95" s="53">
        <v>5000000</v>
      </c>
      <c r="O95" s="53">
        <v>23341933</v>
      </c>
      <c r="P95" s="199">
        <v>-4.32</v>
      </c>
      <c r="Q95" s="199">
        <v>-10.91</v>
      </c>
      <c r="R95" s="199">
        <v>185.14</v>
      </c>
      <c r="S95" s="52">
        <v>3757</v>
      </c>
      <c r="T95" s="52">
        <v>77</v>
      </c>
      <c r="U95" s="52">
        <v>9</v>
      </c>
      <c r="V95" s="52">
        <v>23</v>
      </c>
      <c r="W95" s="11">
        <f t="shared" si="38"/>
        <v>3766</v>
      </c>
      <c r="X95" s="83">
        <f t="shared" si="43"/>
        <v>21.926550025779093</v>
      </c>
      <c r="Y95" s="84">
        <f t="shared" si="39"/>
        <v>0.21871876281650385</v>
      </c>
      <c r="Z95" s="85">
        <v>10885</v>
      </c>
      <c r="AA95" s="76">
        <f t="shared" si="22"/>
        <v>0</v>
      </c>
      <c r="AB95" s="76">
        <f t="shared" si="23"/>
        <v>0</v>
      </c>
      <c r="AC95" s="148">
        <f t="shared" si="24"/>
        <v>0</v>
      </c>
      <c r="AD95" s="148">
        <f t="shared" si="25"/>
        <v>0</v>
      </c>
      <c r="AE95" s="148">
        <f t="shared" si="26"/>
        <v>0</v>
      </c>
      <c r="AF95" s="214">
        <f t="shared" si="40"/>
        <v>-1.2301648845631905</v>
      </c>
      <c r="AG95" s="214">
        <f t="shared" si="41"/>
        <v>-3.1067358543019465</v>
      </c>
      <c r="AH95" s="214">
        <f t="shared" si="42"/>
        <v>52.720538594451178</v>
      </c>
      <c r="AJ95" s="360"/>
    </row>
    <row r="96" spans="1:36" s="7" customFormat="1">
      <c r="A96" s="208">
        <v>101</v>
      </c>
      <c r="B96" s="67">
        <v>10897</v>
      </c>
      <c r="C96" s="208">
        <v>101</v>
      </c>
      <c r="D96" s="18">
        <v>91</v>
      </c>
      <c r="E96" s="68" t="s">
        <v>491</v>
      </c>
      <c r="F96" s="19" t="s">
        <v>224</v>
      </c>
      <c r="G96" s="19" t="s">
        <v>25</v>
      </c>
      <c r="H96" s="20" t="s">
        <v>24</v>
      </c>
      <c r="I96" s="17">
        <v>390504.50554699998</v>
      </c>
      <c r="J96" s="17">
        <v>973978</v>
      </c>
      <c r="K96" s="17" t="s">
        <v>79</v>
      </c>
      <c r="L96" s="168">
        <v>112.4</v>
      </c>
      <c r="M96" s="55">
        <v>98486</v>
      </c>
      <c r="N96" s="54">
        <v>200000</v>
      </c>
      <c r="O96" s="55">
        <v>9699754</v>
      </c>
      <c r="P96" s="209">
        <v>-0.57999999999999996</v>
      </c>
      <c r="Q96" s="209">
        <v>-11.54</v>
      </c>
      <c r="R96" s="209">
        <v>194.92</v>
      </c>
      <c r="S96" s="210">
        <v>257</v>
      </c>
      <c r="T96" s="210">
        <v>15</v>
      </c>
      <c r="U96" s="210">
        <v>12</v>
      </c>
      <c r="V96" s="210">
        <v>85</v>
      </c>
      <c r="W96" s="17">
        <f t="shared" si="38"/>
        <v>269</v>
      </c>
      <c r="X96" s="83">
        <f t="shared" si="43"/>
        <v>0.47133975043077264</v>
      </c>
      <c r="Y96" s="84">
        <f t="shared" si="39"/>
        <v>4.7016446709242515E-3</v>
      </c>
      <c r="Z96" s="85">
        <v>10897</v>
      </c>
      <c r="AA96" s="76">
        <f t="shared" si="22"/>
        <v>0</v>
      </c>
      <c r="AB96" s="76">
        <f t="shared" si="23"/>
        <v>0</v>
      </c>
      <c r="AC96" s="148">
        <f t="shared" si="24"/>
        <v>0</v>
      </c>
      <c r="AD96" s="148">
        <f t="shared" si="25"/>
        <v>0</v>
      </c>
      <c r="AE96" s="148">
        <f t="shared" si="26"/>
        <v>0</v>
      </c>
      <c r="AF96" s="214">
        <f t="shared" si="40"/>
        <v>-1.8225137016656543E-2</v>
      </c>
      <c r="AG96" s="214">
        <f t="shared" si="41"/>
        <v>-0.36261738133140775</v>
      </c>
      <c r="AH96" s="214">
        <f t="shared" si="42"/>
        <v>6.1249029435977462</v>
      </c>
      <c r="AJ96" s="360"/>
    </row>
    <row r="97" spans="1:36" s="4" customFormat="1">
      <c r="A97" s="82">
        <v>111</v>
      </c>
      <c r="B97" s="67">
        <v>10934</v>
      </c>
      <c r="C97" s="82">
        <v>111</v>
      </c>
      <c r="D97" s="15">
        <v>92</v>
      </c>
      <c r="E97" s="67" t="s">
        <v>492</v>
      </c>
      <c r="F97" s="9" t="s">
        <v>388</v>
      </c>
      <c r="G97" s="9" t="s">
        <v>25</v>
      </c>
      <c r="H97" s="10" t="s">
        <v>24</v>
      </c>
      <c r="I97" s="11">
        <v>47778.207002000003</v>
      </c>
      <c r="J97" s="11">
        <v>157237</v>
      </c>
      <c r="K97" s="11" t="s">
        <v>100</v>
      </c>
      <c r="L97" s="167">
        <v>108.83333333333334</v>
      </c>
      <c r="M97" s="53">
        <v>10577</v>
      </c>
      <c r="N97" s="53">
        <v>500000</v>
      </c>
      <c r="O97" s="53">
        <v>14780066</v>
      </c>
      <c r="P97" s="199">
        <v>1.68</v>
      </c>
      <c r="Q97" s="199">
        <v>-2.19</v>
      </c>
      <c r="R97" s="199">
        <v>368.52</v>
      </c>
      <c r="S97" s="52">
        <v>581</v>
      </c>
      <c r="T97" s="52">
        <v>22</v>
      </c>
      <c r="U97" s="52">
        <v>44</v>
      </c>
      <c r="V97" s="52">
        <v>78</v>
      </c>
      <c r="W97" s="11">
        <f t="shared" si="38"/>
        <v>625</v>
      </c>
      <c r="X97" s="83">
        <f t="shared" si="43"/>
        <v>0.11160177221296817</v>
      </c>
      <c r="Y97" s="84">
        <f t="shared" si="39"/>
        <v>1.1132349374548887E-3</v>
      </c>
      <c r="Z97" s="85">
        <v>10934</v>
      </c>
      <c r="AA97" s="76">
        <f t="shared" si="22"/>
        <v>0</v>
      </c>
      <c r="AB97" s="76">
        <f t="shared" si="23"/>
        <v>0</v>
      </c>
      <c r="AC97" s="148">
        <f t="shared" si="24"/>
        <v>0</v>
      </c>
      <c r="AD97" s="148">
        <f t="shared" si="25"/>
        <v>0</v>
      </c>
      <c r="AE97" s="148">
        <f t="shared" si="26"/>
        <v>0</v>
      </c>
      <c r="AF97" s="214">
        <f t="shared" si="40"/>
        <v>8.5223171508084783E-3</v>
      </c>
      <c r="AG97" s="214">
        <f t="shared" si="41"/>
        <v>-1.1109449143018195E-2</v>
      </c>
      <c r="AH97" s="214">
        <f t="shared" si="42"/>
        <v>1.869431140723774</v>
      </c>
      <c r="AJ97" s="360"/>
    </row>
    <row r="98" spans="1:36" s="7" customFormat="1">
      <c r="A98" s="208">
        <v>112</v>
      </c>
      <c r="B98" s="67">
        <v>10980</v>
      </c>
      <c r="C98" s="208">
        <v>112</v>
      </c>
      <c r="D98" s="18">
        <v>93</v>
      </c>
      <c r="E98" s="68" t="s">
        <v>493</v>
      </c>
      <c r="F98" s="19" t="s">
        <v>20</v>
      </c>
      <c r="G98" s="19" t="s">
        <v>25</v>
      </c>
      <c r="H98" s="20" t="s">
        <v>24</v>
      </c>
      <c r="I98" s="17">
        <v>0</v>
      </c>
      <c r="J98" s="17">
        <v>0</v>
      </c>
      <c r="K98" s="17" t="s">
        <v>101</v>
      </c>
      <c r="L98" s="168">
        <v>106.93333333333334</v>
      </c>
      <c r="M98" s="55">
        <v>0</v>
      </c>
      <c r="N98" s="54">
        <v>200000</v>
      </c>
      <c r="O98" s="55">
        <v>0</v>
      </c>
      <c r="P98" s="209">
        <v>0</v>
      </c>
      <c r="Q98" s="209">
        <v>0</v>
      </c>
      <c r="R98" s="209">
        <v>0</v>
      </c>
      <c r="S98" s="210">
        <v>0</v>
      </c>
      <c r="T98" s="210">
        <v>0</v>
      </c>
      <c r="U98" s="210">
        <v>0</v>
      </c>
      <c r="V98" s="210">
        <v>0</v>
      </c>
      <c r="W98" s="17">
        <f t="shared" si="38"/>
        <v>0</v>
      </c>
      <c r="X98" s="83">
        <f t="shared" si="43"/>
        <v>0</v>
      </c>
      <c r="Y98" s="84">
        <f t="shared" si="39"/>
        <v>0</v>
      </c>
      <c r="Z98" s="85">
        <v>10980</v>
      </c>
      <c r="AA98" s="76">
        <f t="shared" si="22"/>
        <v>0</v>
      </c>
      <c r="AB98" s="76">
        <f t="shared" si="23"/>
        <v>1</v>
      </c>
      <c r="AC98" s="148">
        <f t="shared" si="24"/>
        <v>1</v>
      </c>
      <c r="AD98" s="148">
        <f t="shared" si="25"/>
        <v>1</v>
      </c>
      <c r="AE98" s="148">
        <f t="shared" si="26"/>
        <v>1</v>
      </c>
      <c r="AF98" s="214">
        <f t="shared" si="40"/>
        <v>0</v>
      </c>
      <c r="AG98" s="214">
        <f t="shared" si="41"/>
        <v>0</v>
      </c>
      <c r="AH98" s="214">
        <f t="shared" si="42"/>
        <v>0</v>
      </c>
      <c r="AJ98" s="360"/>
    </row>
    <row r="99" spans="1:36" s="4" customFormat="1">
      <c r="A99" s="82">
        <v>128</v>
      </c>
      <c r="B99" s="67">
        <v>11131</v>
      </c>
      <c r="C99" s="82">
        <v>128</v>
      </c>
      <c r="D99" s="15">
        <v>94</v>
      </c>
      <c r="E99" s="67" t="s">
        <v>494</v>
      </c>
      <c r="F99" s="9" t="s">
        <v>31</v>
      </c>
      <c r="G99" s="9" t="s">
        <v>25</v>
      </c>
      <c r="H99" s="10" t="s">
        <v>24</v>
      </c>
      <c r="I99" s="11">
        <v>992954.47466599999</v>
      </c>
      <c r="J99" s="11">
        <v>2173365</v>
      </c>
      <c r="K99" s="11" t="s">
        <v>103</v>
      </c>
      <c r="L99" s="167">
        <v>93.433333333333337</v>
      </c>
      <c r="M99" s="53">
        <v>316630</v>
      </c>
      <c r="N99" s="53">
        <v>1000000</v>
      </c>
      <c r="O99" s="53">
        <v>6746570</v>
      </c>
      <c r="P99" s="199">
        <v>-6.68</v>
      </c>
      <c r="Q99" s="199">
        <v>-10.09</v>
      </c>
      <c r="R99" s="199">
        <v>103.79</v>
      </c>
      <c r="S99" s="52">
        <v>545</v>
      </c>
      <c r="T99" s="52">
        <v>19</v>
      </c>
      <c r="U99" s="52">
        <v>14</v>
      </c>
      <c r="V99" s="52">
        <v>81</v>
      </c>
      <c r="W99" s="11">
        <f t="shared" si="38"/>
        <v>559</v>
      </c>
      <c r="X99" s="83">
        <f t="shared" si="43"/>
        <v>1.3322322144993384</v>
      </c>
      <c r="Y99" s="84">
        <f t="shared" si="39"/>
        <v>1.3289103000563492E-2</v>
      </c>
      <c r="Z99" s="85">
        <v>11131</v>
      </c>
      <c r="AA99" s="76">
        <f t="shared" si="22"/>
        <v>0</v>
      </c>
      <c r="AB99" s="76">
        <f t="shared" si="23"/>
        <v>0</v>
      </c>
      <c r="AC99" s="148">
        <f t="shared" si="24"/>
        <v>0</v>
      </c>
      <c r="AD99" s="148">
        <f t="shared" si="25"/>
        <v>0</v>
      </c>
      <c r="AE99" s="148">
        <f t="shared" si="26"/>
        <v>0</v>
      </c>
      <c r="AF99" s="214">
        <f t="shared" si="40"/>
        <v>-0.46838479962397783</v>
      </c>
      <c r="AG99" s="214">
        <f t="shared" si="41"/>
        <v>-0.70748542338412224</v>
      </c>
      <c r="AH99" s="214">
        <f t="shared" si="42"/>
        <v>7.2774937654150689</v>
      </c>
      <c r="AJ99" s="360"/>
    </row>
    <row r="100" spans="1:36" s="7" customFormat="1">
      <c r="A100" s="208">
        <v>135</v>
      </c>
      <c r="B100" s="67">
        <v>11157</v>
      </c>
      <c r="C100" s="208">
        <v>135</v>
      </c>
      <c r="D100" s="18">
        <v>95</v>
      </c>
      <c r="E100" s="68" t="s">
        <v>495</v>
      </c>
      <c r="F100" s="19" t="s">
        <v>47</v>
      </c>
      <c r="G100" s="19" t="s">
        <v>25</v>
      </c>
      <c r="H100" s="20" t="s">
        <v>24</v>
      </c>
      <c r="I100" s="17">
        <v>681488.67492000002</v>
      </c>
      <c r="J100" s="17">
        <v>667902</v>
      </c>
      <c r="K100" s="17" t="s">
        <v>105</v>
      </c>
      <c r="L100" s="168">
        <v>89.2</v>
      </c>
      <c r="M100" s="55">
        <v>2125464</v>
      </c>
      <c r="N100" s="54">
        <v>50000000</v>
      </c>
      <c r="O100" s="55">
        <v>310253</v>
      </c>
      <c r="P100" s="209">
        <v>2.02</v>
      </c>
      <c r="Q100" s="209">
        <v>-2.87</v>
      </c>
      <c r="R100" s="209">
        <v>165.68</v>
      </c>
      <c r="S100" s="210">
        <v>357</v>
      </c>
      <c r="T100" s="210">
        <v>53</v>
      </c>
      <c r="U100" s="210">
        <v>5</v>
      </c>
      <c r="V100" s="210">
        <v>47</v>
      </c>
      <c r="W100" s="17">
        <f t="shared" si="38"/>
        <v>362</v>
      </c>
      <c r="X100" s="83">
        <f t="shared" si="43"/>
        <v>1.1420425229034836</v>
      </c>
      <c r="Y100" s="84">
        <f t="shared" si="39"/>
        <v>1.1391948455165751E-2</v>
      </c>
      <c r="Z100" s="85">
        <v>11157</v>
      </c>
      <c r="AA100" s="76">
        <f t="shared" si="22"/>
        <v>0</v>
      </c>
      <c r="AB100" s="76">
        <f t="shared" si="23"/>
        <v>0</v>
      </c>
      <c r="AC100" s="148">
        <f t="shared" si="24"/>
        <v>0</v>
      </c>
      <c r="AD100" s="148">
        <f t="shared" si="25"/>
        <v>0</v>
      </c>
      <c r="AE100" s="148">
        <f t="shared" si="26"/>
        <v>0</v>
      </c>
      <c r="AF100" s="214">
        <f t="shared" si="40"/>
        <v>4.3526903703113899E-2</v>
      </c>
      <c r="AG100" s="214">
        <f t="shared" si="41"/>
        <v>-6.1842680013830149E-2</v>
      </c>
      <c r="AH100" s="214">
        <f t="shared" si="42"/>
        <v>3.5700680225405503</v>
      </c>
      <c r="AJ100" s="360"/>
    </row>
    <row r="101" spans="1:36" s="4" customFormat="1">
      <c r="A101" s="82">
        <v>143</v>
      </c>
      <c r="B101" s="67">
        <v>11172</v>
      </c>
      <c r="C101" s="82">
        <v>143</v>
      </c>
      <c r="D101" s="15">
        <v>96</v>
      </c>
      <c r="E101" s="67" t="s">
        <v>496</v>
      </c>
      <c r="F101" s="9" t="s">
        <v>40</v>
      </c>
      <c r="G101" s="9" t="s">
        <v>45</v>
      </c>
      <c r="H101" s="10" t="s">
        <v>24</v>
      </c>
      <c r="I101" s="11">
        <v>305275.86044999998</v>
      </c>
      <c r="J101" s="11">
        <v>2569260</v>
      </c>
      <c r="K101" s="11" t="s">
        <v>149</v>
      </c>
      <c r="L101" s="167">
        <v>87.1</v>
      </c>
      <c r="M101" s="53">
        <v>24882630</v>
      </c>
      <c r="N101" s="53">
        <v>50000000</v>
      </c>
      <c r="O101" s="53">
        <v>102961</v>
      </c>
      <c r="P101" s="199">
        <v>0.33</v>
      </c>
      <c r="Q101" s="199">
        <v>-17.7</v>
      </c>
      <c r="R101" s="199">
        <v>150.21</v>
      </c>
      <c r="S101" s="52">
        <v>1222</v>
      </c>
      <c r="T101" s="52">
        <v>2.0069599999999999</v>
      </c>
      <c r="U101" s="52">
        <v>22</v>
      </c>
      <c r="V101" s="52">
        <v>97.993039999999993</v>
      </c>
      <c r="W101" s="11">
        <f t="shared" si="38"/>
        <v>1244</v>
      </c>
      <c r="X101" s="83">
        <f t="shared" si="43"/>
        <v>0.16635675242351047</v>
      </c>
      <c r="Y101" s="84">
        <f t="shared" si="39"/>
        <v>1.6594194268347421E-3</v>
      </c>
      <c r="Z101" s="85">
        <v>11172</v>
      </c>
      <c r="AA101" s="76">
        <f t="shared" si="22"/>
        <v>0</v>
      </c>
      <c r="AB101" s="76">
        <f t="shared" si="23"/>
        <v>0</v>
      </c>
      <c r="AC101" s="148">
        <f t="shared" si="24"/>
        <v>0</v>
      </c>
      <c r="AD101" s="148">
        <f t="shared" si="25"/>
        <v>0</v>
      </c>
      <c r="AE101" s="148">
        <f t="shared" si="26"/>
        <v>0</v>
      </c>
      <c r="AF101" s="214">
        <f t="shared" si="40"/>
        <v>2.735367336656359E-2</v>
      </c>
      <c r="AG101" s="214">
        <f t="shared" si="41"/>
        <v>-1.4671515714793197</v>
      </c>
      <c r="AH101" s="214">
        <f t="shared" si="42"/>
        <v>12.45089477694399</v>
      </c>
      <c r="AJ101" s="360"/>
    </row>
    <row r="102" spans="1:36" s="7" customFormat="1">
      <c r="A102" s="208">
        <v>145</v>
      </c>
      <c r="B102" s="67">
        <v>11188</v>
      </c>
      <c r="C102" s="208">
        <v>145</v>
      </c>
      <c r="D102" s="18">
        <v>97</v>
      </c>
      <c r="E102" s="68" t="s">
        <v>497</v>
      </c>
      <c r="F102" s="19" t="s">
        <v>306</v>
      </c>
      <c r="G102" s="19" t="s">
        <v>25</v>
      </c>
      <c r="H102" s="20" t="s">
        <v>24</v>
      </c>
      <c r="I102" s="17">
        <v>1107920.3126340001</v>
      </c>
      <c r="J102" s="17">
        <v>2828231</v>
      </c>
      <c r="K102" s="17" t="s">
        <v>106</v>
      </c>
      <c r="L102" s="168">
        <v>85.133333333333326</v>
      </c>
      <c r="M102" s="55">
        <v>196141</v>
      </c>
      <c r="N102" s="54">
        <v>500000</v>
      </c>
      <c r="O102" s="55">
        <v>14215809</v>
      </c>
      <c r="P102" s="209">
        <v>0.68</v>
      </c>
      <c r="Q102" s="209">
        <v>-10.78</v>
      </c>
      <c r="R102" s="209">
        <v>181.24</v>
      </c>
      <c r="S102" s="210">
        <v>5249</v>
      </c>
      <c r="T102" s="210">
        <v>56</v>
      </c>
      <c r="U102" s="210">
        <v>4</v>
      </c>
      <c r="V102" s="210">
        <v>44</v>
      </c>
      <c r="W102" s="17">
        <f t="shared" si="38"/>
        <v>5253</v>
      </c>
      <c r="X102" s="83">
        <f t="shared" si="43"/>
        <v>5.1097136928645321</v>
      </c>
      <c r="Y102" s="84">
        <f t="shared" si="39"/>
        <v>5.0969726470234782E-2</v>
      </c>
      <c r="Z102" s="85">
        <v>11188</v>
      </c>
      <c r="AA102" s="76">
        <f t="shared" si="22"/>
        <v>0</v>
      </c>
      <c r="AB102" s="76">
        <f t="shared" si="23"/>
        <v>0</v>
      </c>
      <c r="AC102" s="148">
        <f t="shared" si="24"/>
        <v>0</v>
      </c>
      <c r="AD102" s="148">
        <f t="shared" si="25"/>
        <v>0</v>
      </c>
      <c r="AE102" s="148">
        <f t="shared" si="26"/>
        <v>0</v>
      </c>
      <c r="AF102" s="214">
        <f t="shared" si="40"/>
        <v>6.2046523413355037E-2</v>
      </c>
      <c r="AG102" s="214">
        <f t="shared" si="41"/>
        <v>-0.98361988587642246</v>
      </c>
      <c r="AH102" s="214">
        <f t="shared" si="42"/>
        <v>16.53722338740657</v>
      </c>
      <c r="AJ102" s="360"/>
    </row>
    <row r="103" spans="1:36" s="4" customFormat="1">
      <c r="A103" s="82">
        <v>151</v>
      </c>
      <c r="B103" s="67">
        <v>11196</v>
      </c>
      <c r="C103" s="82">
        <v>151</v>
      </c>
      <c r="D103" s="15">
        <v>98</v>
      </c>
      <c r="E103" s="67" t="s">
        <v>498</v>
      </c>
      <c r="F103" s="9" t="s">
        <v>17</v>
      </c>
      <c r="G103" s="9" t="s">
        <v>45</v>
      </c>
      <c r="H103" s="10" t="s">
        <v>24</v>
      </c>
      <c r="I103" s="11">
        <v>623502.83824199997</v>
      </c>
      <c r="J103" s="11">
        <v>1766955</v>
      </c>
      <c r="K103" s="11" t="s">
        <v>209</v>
      </c>
      <c r="L103" s="167">
        <v>82.333333333333343</v>
      </c>
      <c r="M103" s="53">
        <v>16857539</v>
      </c>
      <c r="N103" s="53">
        <v>100000000</v>
      </c>
      <c r="O103" s="53">
        <v>103560</v>
      </c>
      <c r="P103" s="199">
        <v>-1.55</v>
      </c>
      <c r="Q103" s="199">
        <v>-11.66</v>
      </c>
      <c r="R103" s="199">
        <v>206.51</v>
      </c>
      <c r="S103" s="52">
        <v>6188</v>
      </c>
      <c r="T103" s="52">
        <v>2.4204340000000002</v>
      </c>
      <c r="U103" s="52">
        <v>23</v>
      </c>
      <c r="V103" s="52">
        <v>97.579566</v>
      </c>
      <c r="W103" s="11">
        <f t="shared" si="38"/>
        <v>6211</v>
      </c>
      <c r="X103" s="83">
        <f t="shared" si="43"/>
        <v>0.13797881008866647</v>
      </c>
      <c r="Y103" s="84">
        <f t="shared" si="39"/>
        <v>1.3763476060759891E-3</v>
      </c>
      <c r="Z103" s="85">
        <v>11196</v>
      </c>
      <c r="AA103" s="76">
        <f t="shared" si="22"/>
        <v>0</v>
      </c>
      <c r="AB103" s="76">
        <f t="shared" si="23"/>
        <v>0</v>
      </c>
      <c r="AC103" s="148">
        <f t="shared" si="24"/>
        <v>0</v>
      </c>
      <c r="AD103" s="148">
        <f t="shared" si="25"/>
        <v>0</v>
      </c>
      <c r="AE103" s="148">
        <f t="shared" si="26"/>
        <v>0</v>
      </c>
      <c r="AF103" s="214">
        <f t="shared" si="40"/>
        <v>-8.8359011498530024E-2</v>
      </c>
      <c r="AG103" s="214">
        <f t="shared" si="41"/>
        <v>-0.66468778972442588</v>
      </c>
      <c r="AH103" s="214">
        <f t="shared" si="42"/>
        <v>11.7722706222977</v>
      </c>
      <c r="AJ103" s="360"/>
    </row>
    <row r="104" spans="1:36" s="7" customFormat="1">
      <c r="A104" s="208">
        <v>153</v>
      </c>
      <c r="B104" s="67">
        <v>11222</v>
      </c>
      <c r="C104" s="208">
        <v>153</v>
      </c>
      <c r="D104" s="18">
        <v>99</v>
      </c>
      <c r="E104" s="68" t="s">
        <v>499</v>
      </c>
      <c r="F104" s="19" t="s">
        <v>69</v>
      </c>
      <c r="G104" s="19" t="s">
        <v>25</v>
      </c>
      <c r="H104" s="20" t="s">
        <v>24</v>
      </c>
      <c r="I104" s="17">
        <v>318421.39140000002</v>
      </c>
      <c r="J104" s="17">
        <v>337632</v>
      </c>
      <c r="K104" s="17" t="s">
        <v>207</v>
      </c>
      <c r="L104" s="168">
        <v>82.266666666666666</v>
      </c>
      <c r="M104" s="55">
        <v>40830</v>
      </c>
      <c r="N104" s="54">
        <v>700000</v>
      </c>
      <c r="O104" s="55">
        <v>8075244</v>
      </c>
      <c r="P104" s="209">
        <v>-0.74</v>
      </c>
      <c r="Q104" s="209">
        <v>-4.28</v>
      </c>
      <c r="R104" s="209">
        <v>139.47</v>
      </c>
      <c r="S104" s="210">
        <v>104</v>
      </c>
      <c r="T104" s="210">
        <v>2</v>
      </c>
      <c r="U104" s="210">
        <v>5</v>
      </c>
      <c r="V104" s="210">
        <v>98</v>
      </c>
      <c r="W104" s="17">
        <f t="shared" si="38"/>
        <v>109</v>
      </c>
      <c r="X104" s="83">
        <f t="shared" si="43"/>
        <v>2.1785486272782702E-2</v>
      </c>
      <c r="Y104" s="84">
        <f t="shared" si="39"/>
        <v>2.1731164270424958E-4</v>
      </c>
      <c r="Z104" s="85">
        <v>11222</v>
      </c>
      <c r="AA104" s="76">
        <f t="shared" si="22"/>
        <v>0</v>
      </c>
      <c r="AB104" s="76">
        <f t="shared" si="23"/>
        <v>0</v>
      </c>
      <c r="AC104" s="148">
        <f t="shared" si="24"/>
        <v>0</v>
      </c>
      <c r="AD104" s="148">
        <f t="shared" si="25"/>
        <v>0</v>
      </c>
      <c r="AE104" s="148">
        <f t="shared" si="26"/>
        <v>0</v>
      </c>
      <c r="AF104" s="214">
        <f t="shared" si="40"/>
        <v>-8.0606299209295997E-3</v>
      </c>
      <c r="AG104" s="214">
        <f t="shared" si="41"/>
        <v>-4.6620940623754985E-2</v>
      </c>
      <c r="AH104" s="214">
        <f t="shared" si="42"/>
        <v>1.5192108852325017</v>
      </c>
      <c r="AJ104" s="360"/>
    </row>
    <row r="105" spans="1:36" s="4" customFormat="1">
      <c r="A105" s="82">
        <v>166</v>
      </c>
      <c r="B105" s="67">
        <v>11258</v>
      </c>
      <c r="C105" s="82">
        <v>166</v>
      </c>
      <c r="D105" s="15">
        <v>100</v>
      </c>
      <c r="E105" s="67" t="s">
        <v>500</v>
      </c>
      <c r="F105" s="9" t="s">
        <v>154</v>
      </c>
      <c r="G105" s="9" t="s">
        <v>25</v>
      </c>
      <c r="H105" s="10" t="s">
        <v>24</v>
      </c>
      <c r="I105" s="11">
        <v>113557</v>
      </c>
      <c r="J105" s="11">
        <v>261113</v>
      </c>
      <c r="K105" s="11" t="s">
        <v>166</v>
      </c>
      <c r="L105" s="167">
        <v>78.066666666666663</v>
      </c>
      <c r="M105" s="53">
        <v>42486</v>
      </c>
      <c r="N105" s="53">
        <v>200000</v>
      </c>
      <c r="O105" s="53">
        <v>6032739</v>
      </c>
      <c r="P105" s="199">
        <v>-0.91</v>
      </c>
      <c r="Q105" s="199">
        <v>-14</v>
      </c>
      <c r="R105" s="199">
        <v>163.71</v>
      </c>
      <c r="S105" s="52">
        <v>109</v>
      </c>
      <c r="T105" s="52">
        <v>16</v>
      </c>
      <c r="U105" s="52">
        <v>6</v>
      </c>
      <c r="V105" s="52">
        <v>84</v>
      </c>
      <c r="W105" s="11">
        <f t="shared" si="38"/>
        <v>115</v>
      </c>
      <c r="X105" s="83">
        <f t="shared" si="43"/>
        <v>0.13478517858840655</v>
      </c>
      <c r="Y105" s="84">
        <f t="shared" si="39"/>
        <v>1.3444909241170202E-3</v>
      </c>
      <c r="Z105" s="85">
        <v>11258</v>
      </c>
      <c r="AA105" s="76">
        <f t="shared" si="22"/>
        <v>0</v>
      </c>
      <c r="AB105" s="76">
        <f t="shared" si="23"/>
        <v>0</v>
      </c>
      <c r="AC105" s="148">
        <f t="shared" si="24"/>
        <v>0</v>
      </c>
      <c r="AD105" s="148">
        <f t="shared" si="25"/>
        <v>0</v>
      </c>
      <c r="AE105" s="148">
        <f t="shared" si="26"/>
        <v>0</v>
      </c>
      <c r="AF105" s="214">
        <f t="shared" si="40"/>
        <v>-7.665907032215623E-3</v>
      </c>
      <c r="AG105" s="214">
        <f t="shared" si="41"/>
        <v>-0.11793703126485573</v>
      </c>
      <c r="AH105" s="214">
        <f t="shared" si="42"/>
        <v>1.3791050991692524</v>
      </c>
      <c r="AJ105" s="360"/>
    </row>
    <row r="106" spans="1:36" s="7" customFormat="1">
      <c r="A106" s="208">
        <v>179</v>
      </c>
      <c r="B106" s="67">
        <v>11304</v>
      </c>
      <c r="C106" s="208">
        <v>179</v>
      </c>
      <c r="D106" s="18">
        <v>101</v>
      </c>
      <c r="E106" s="68" t="s">
        <v>501</v>
      </c>
      <c r="F106" s="19" t="s">
        <v>38</v>
      </c>
      <c r="G106" s="19" t="s">
        <v>25</v>
      </c>
      <c r="H106" s="20" t="s">
        <v>24</v>
      </c>
      <c r="I106" s="17">
        <v>465382.34104099998</v>
      </c>
      <c r="J106" s="17">
        <v>1009847</v>
      </c>
      <c r="K106" s="17" t="s">
        <v>169</v>
      </c>
      <c r="L106" s="168">
        <v>70.333333333333329</v>
      </c>
      <c r="M106" s="55">
        <v>185739</v>
      </c>
      <c r="N106" s="54">
        <v>300000</v>
      </c>
      <c r="O106" s="55">
        <v>5300788</v>
      </c>
      <c r="P106" s="209">
        <v>0.51</v>
      </c>
      <c r="Q106" s="209">
        <v>-9.3000000000000007</v>
      </c>
      <c r="R106" s="209">
        <v>215.35</v>
      </c>
      <c r="S106" s="210">
        <v>114</v>
      </c>
      <c r="T106" s="210">
        <v>0</v>
      </c>
      <c r="U106" s="210">
        <v>18</v>
      </c>
      <c r="V106" s="210">
        <v>100</v>
      </c>
      <c r="W106" s="17">
        <f t="shared" si="38"/>
        <v>132</v>
      </c>
      <c r="X106" s="83">
        <f t="shared" si="43"/>
        <v>0</v>
      </c>
      <c r="Y106" s="84">
        <f t="shared" si="39"/>
        <v>0</v>
      </c>
      <c r="Z106" s="85">
        <v>11304</v>
      </c>
      <c r="AA106" s="76">
        <f t="shared" si="22"/>
        <v>0</v>
      </c>
      <c r="AB106" s="76">
        <f t="shared" si="23"/>
        <v>0</v>
      </c>
      <c r="AC106" s="148">
        <f t="shared" si="24"/>
        <v>0</v>
      </c>
      <c r="AD106" s="148">
        <f t="shared" si="25"/>
        <v>0</v>
      </c>
      <c r="AE106" s="148">
        <f t="shared" si="26"/>
        <v>0</v>
      </c>
      <c r="AF106" s="214">
        <f t="shared" si="40"/>
        <v>1.6615729637025674E-2</v>
      </c>
      <c r="AG106" s="214">
        <f t="shared" si="41"/>
        <v>-0.3029927169104682</v>
      </c>
      <c r="AH106" s="214">
        <f t="shared" si="42"/>
        <v>7.0160732888891735</v>
      </c>
      <c r="AJ106" s="360"/>
    </row>
    <row r="107" spans="1:36" s="4" customFormat="1">
      <c r="A107" s="82">
        <v>180</v>
      </c>
      <c r="B107" s="67">
        <v>11305</v>
      </c>
      <c r="C107" s="82">
        <v>180</v>
      </c>
      <c r="D107" s="15">
        <v>102</v>
      </c>
      <c r="E107" s="67" t="s">
        <v>502</v>
      </c>
      <c r="F107" s="9" t="s">
        <v>172</v>
      </c>
      <c r="G107" s="9" t="s">
        <v>25</v>
      </c>
      <c r="H107" s="10" t="s">
        <v>24</v>
      </c>
      <c r="I107" s="11">
        <v>179713.247699</v>
      </c>
      <c r="J107" s="11">
        <v>277886</v>
      </c>
      <c r="K107" s="11" t="s">
        <v>173</v>
      </c>
      <c r="L107" s="167">
        <v>69.966666666666669</v>
      </c>
      <c r="M107" s="53">
        <v>23394</v>
      </c>
      <c r="N107" s="53">
        <v>200000</v>
      </c>
      <c r="O107" s="53">
        <v>11784384</v>
      </c>
      <c r="P107" s="199">
        <v>-2.58</v>
      </c>
      <c r="Q107" s="199">
        <v>-10.54</v>
      </c>
      <c r="R107" s="199">
        <v>217.63</v>
      </c>
      <c r="S107" s="52">
        <v>1030</v>
      </c>
      <c r="T107" s="52">
        <v>83</v>
      </c>
      <c r="U107" s="52">
        <v>3</v>
      </c>
      <c r="V107" s="52">
        <v>17</v>
      </c>
      <c r="W107" s="11">
        <f t="shared" si="38"/>
        <v>1033</v>
      </c>
      <c r="X107" s="83">
        <f t="shared" si="43"/>
        <v>0.74411219313790611</v>
      </c>
      <c r="Y107" s="84">
        <f t="shared" si="39"/>
        <v>7.4225675306170431E-3</v>
      </c>
      <c r="Z107" s="85">
        <v>11305</v>
      </c>
      <c r="AA107" s="76">
        <f t="shared" si="22"/>
        <v>0</v>
      </c>
      <c r="AB107" s="76">
        <f t="shared" si="23"/>
        <v>0</v>
      </c>
      <c r="AC107" s="148">
        <f t="shared" si="24"/>
        <v>0</v>
      </c>
      <c r="AD107" s="148">
        <f t="shared" si="25"/>
        <v>0</v>
      </c>
      <c r="AE107" s="148">
        <f t="shared" si="26"/>
        <v>0</v>
      </c>
      <c r="AF107" s="214">
        <f t="shared" si="40"/>
        <v>-2.3130234437298766E-2</v>
      </c>
      <c r="AG107" s="214">
        <f t="shared" si="41"/>
        <v>-9.4493283321367819E-2</v>
      </c>
      <c r="AH107" s="214">
        <f t="shared" si="42"/>
        <v>1.9510980312361745</v>
      </c>
      <c r="AJ107" s="360"/>
    </row>
    <row r="108" spans="1:36" s="7" customFormat="1">
      <c r="A108" s="208">
        <v>165</v>
      </c>
      <c r="B108" s="67">
        <v>11239</v>
      </c>
      <c r="C108" s="208">
        <v>165</v>
      </c>
      <c r="D108" s="18">
        <v>103</v>
      </c>
      <c r="E108" s="68" t="s">
        <v>503</v>
      </c>
      <c r="F108" s="19" t="s">
        <v>212</v>
      </c>
      <c r="G108" s="19" t="s">
        <v>25</v>
      </c>
      <c r="H108" s="20" t="s">
        <v>24</v>
      </c>
      <c r="I108" s="17">
        <v>240445.403296</v>
      </c>
      <c r="J108" s="17">
        <v>389541</v>
      </c>
      <c r="K108" s="17" t="s">
        <v>153</v>
      </c>
      <c r="L108" s="168">
        <v>78.133333333333326</v>
      </c>
      <c r="M108" s="55">
        <v>117590</v>
      </c>
      <c r="N108" s="54">
        <v>250000</v>
      </c>
      <c r="O108" s="55">
        <v>3266074</v>
      </c>
      <c r="P108" s="209">
        <v>2.65</v>
      </c>
      <c r="Q108" s="209">
        <v>-8.4499999999999993</v>
      </c>
      <c r="R108" s="209">
        <v>146.96</v>
      </c>
      <c r="S108" s="210">
        <v>316</v>
      </c>
      <c r="T108" s="210">
        <v>29</v>
      </c>
      <c r="U108" s="210">
        <v>11</v>
      </c>
      <c r="V108" s="210">
        <v>71</v>
      </c>
      <c r="W108" s="17">
        <f t="shared" si="38"/>
        <v>327</v>
      </c>
      <c r="X108" s="83">
        <f t="shared" si="43"/>
        <v>0.36445577305675314</v>
      </c>
      <c r="Y108" s="84">
        <f t="shared" si="39"/>
        <v>3.6354700438776932E-3</v>
      </c>
      <c r="Z108" s="85">
        <v>11239</v>
      </c>
      <c r="AA108" s="76">
        <f t="shared" si="22"/>
        <v>0</v>
      </c>
      <c r="AB108" s="76">
        <f t="shared" si="23"/>
        <v>0</v>
      </c>
      <c r="AC108" s="148">
        <f t="shared" si="24"/>
        <v>0</v>
      </c>
      <c r="AD108" s="148">
        <f t="shared" si="25"/>
        <v>0</v>
      </c>
      <c r="AE108" s="148">
        <f t="shared" si="26"/>
        <v>0</v>
      </c>
      <c r="AF108" s="214">
        <f t="shared" si="40"/>
        <v>3.3303717193117095E-2</v>
      </c>
      <c r="AG108" s="214">
        <f t="shared" si="41"/>
        <v>-0.10619487180446772</v>
      </c>
      <c r="AH108" s="214">
        <f t="shared" si="42"/>
        <v>1.8469110485662223</v>
      </c>
      <c r="AJ108" s="360"/>
    </row>
    <row r="109" spans="1:36" s="4" customFormat="1">
      <c r="A109" s="82">
        <v>204</v>
      </c>
      <c r="B109" s="67">
        <v>11327</v>
      </c>
      <c r="C109" s="82">
        <v>204</v>
      </c>
      <c r="D109" s="15">
        <v>104</v>
      </c>
      <c r="E109" s="67" t="s">
        <v>504</v>
      </c>
      <c r="F109" s="9" t="s">
        <v>39</v>
      </c>
      <c r="G109" s="9" t="s">
        <v>45</v>
      </c>
      <c r="H109" s="10" t="s">
        <v>24</v>
      </c>
      <c r="I109" s="11">
        <v>1507349.5040460001</v>
      </c>
      <c r="J109" s="11">
        <v>3492016</v>
      </c>
      <c r="K109" s="11" t="s">
        <v>204</v>
      </c>
      <c r="L109" s="167">
        <v>63.2</v>
      </c>
      <c r="M109" s="53">
        <v>36460000</v>
      </c>
      <c r="N109" s="53">
        <v>50000000</v>
      </c>
      <c r="O109" s="53">
        <v>93132</v>
      </c>
      <c r="P109" s="199">
        <v>-1.79</v>
      </c>
      <c r="Q109" s="199">
        <v>-10.220000000000001</v>
      </c>
      <c r="R109" s="199">
        <v>168.48</v>
      </c>
      <c r="S109" s="52">
        <v>1388</v>
      </c>
      <c r="T109" s="52">
        <v>4.8058999999999994</v>
      </c>
      <c r="U109" s="52">
        <v>8</v>
      </c>
      <c r="V109" s="52">
        <v>95.194100000000006</v>
      </c>
      <c r="W109" s="11">
        <f t="shared" si="38"/>
        <v>1396</v>
      </c>
      <c r="X109" s="83">
        <f t="shared" si="43"/>
        <v>0.54143286760193199</v>
      </c>
      <c r="Y109" s="84">
        <f t="shared" si="39"/>
        <v>5.4008280742231709E-3</v>
      </c>
      <c r="Z109" s="85">
        <v>11327</v>
      </c>
      <c r="AA109" s="76">
        <f t="shared" si="22"/>
        <v>0</v>
      </c>
      <c r="AB109" s="76">
        <f t="shared" si="23"/>
        <v>0</v>
      </c>
      <c r="AC109" s="148">
        <f t="shared" si="24"/>
        <v>0</v>
      </c>
      <c r="AD109" s="148">
        <f t="shared" si="25"/>
        <v>0</v>
      </c>
      <c r="AE109" s="148">
        <f t="shared" si="26"/>
        <v>0</v>
      </c>
      <c r="AF109" s="214">
        <f t="shared" si="40"/>
        <v>-0.20166146465957646</v>
      </c>
      <c r="AG109" s="214">
        <f t="shared" si="41"/>
        <v>-1.1513855691736712</v>
      </c>
      <c r="AH109" s="214">
        <f t="shared" si="42"/>
        <v>18.980962885947172</v>
      </c>
      <c r="AJ109" s="360"/>
    </row>
    <row r="110" spans="1:36" s="7" customFormat="1">
      <c r="A110" s="208">
        <v>213</v>
      </c>
      <c r="B110" s="67">
        <v>11381</v>
      </c>
      <c r="C110" s="208">
        <v>213</v>
      </c>
      <c r="D110" s="18">
        <v>105</v>
      </c>
      <c r="E110" s="68" t="s">
        <v>505</v>
      </c>
      <c r="F110" s="19" t="s">
        <v>233</v>
      </c>
      <c r="G110" s="19" t="s">
        <v>25</v>
      </c>
      <c r="H110" s="20" t="s">
        <v>24</v>
      </c>
      <c r="I110" s="17">
        <v>581263.06530200003</v>
      </c>
      <c r="J110" s="17">
        <v>1321432</v>
      </c>
      <c r="K110" s="17" t="s">
        <v>220</v>
      </c>
      <c r="L110" s="168">
        <v>59.3</v>
      </c>
      <c r="M110" s="55">
        <v>236215</v>
      </c>
      <c r="N110" s="54">
        <v>500000</v>
      </c>
      <c r="O110" s="55">
        <v>5440953</v>
      </c>
      <c r="P110" s="209">
        <v>0.47</v>
      </c>
      <c r="Q110" s="209">
        <v>-5.75</v>
      </c>
      <c r="R110" s="209">
        <v>221.65</v>
      </c>
      <c r="S110" s="210">
        <v>99</v>
      </c>
      <c r="T110" s="210">
        <v>0</v>
      </c>
      <c r="U110" s="210">
        <v>11</v>
      </c>
      <c r="V110" s="210">
        <v>100</v>
      </c>
      <c r="W110" s="17">
        <f t="shared" si="38"/>
        <v>110</v>
      </c>
      <c r="X110" s="83">
        <f t="shared" si="43"/>
        <v>0</v>
      </c>
      <c r="Y110" s="84">
        <f t="shared" si="39"/>
        <v>0</v>
      </c>
      <c r="Z110" s="85">
        <v>11381</v>
      </c>
      <c r="AA110" s="76">
        <f>IF(M110&gt;N110,1,0)</f>
        <v>0</v>
      </c>
      <c r="AB110" s="76">
        <f>IF(W110=0,1,0)</f>
        <v>0</v>
      </c>
      <c r="AC110" s="148">
        <f>IF((T110+V110)=100,0,1)</f>
        <v>0</v>
      </c>
      <c r="AD110" s="148">
        <f>IF(J110=0,1,0)</f>
        <v>0</v>
      </c>
      <c r="AE110" s="148">
        <f>IF(M110=0,1,0)</f>
        <v>0</v>
      </c>
      <c r="AF110" s="214">
        <f t="shared" si="40"/>
        <v>2.0037167962923274E-2</v>
      </c>
      <c r="AG110" s="214">
        <f t="shared" si="41"/>
        <v>-0.24513556550384855</v>
      </c>
      <c r="AH110" s="214">
        <f t="shared" si="42"/>
        <v>9.4494431467700934</v>
      </c>
      <c r="AJ110" s="360"/>
    </row>
    <row r="111" spans="1:36" s="4" customFormat="1">
      <c r="A111" s="82">
        <v>291</v>
      </c>
      <c r="B111" s="67">
        <v>11691</v>
      </c>
      <c r="C111" s="82">
        <v>291</v>
      </c>
      <c r="D111" s="15">
        <v>106</v>
      </c>
      <c r="E111" s="67" t="s">
        <v>605</v>
      </c>
      <c r="F111" s="9" t="s">
        <v>287</v>
      </c>
      <c r="G111" s="9" t="s">
        <v>25</v>
      </c>
      <c r="H111" s="10"/>
      <c r="I111" s="11">
        <v>0</v>
      </c>
      <c r="J111" s="11">
        <v>42027</v>
      </c>
      <c r="K111" s="11" t="s">
        <v>606</v>
      </c>
      <c r="L111" s="167">
        <v>5</v>
      </c>
      <c r="M111" s="53">
        <v>3193235</v>
      </c>
      <c r="N111" s="53">
        <v>20000000</v>
      </c>
      <c r="O111" s="53">
        <v>13040</v>
      </c>
      <c r="P111" s="199">
        <v>0.71</v>
      </c>
      <c r="Q111" s="199">
        <v>-0.95</v>
      </c>
      <c r="R111" s="199">
        <v>0</v>
      </c>
      <c r="S111" s="52">
        <v>107</v>
      </c>
      <c r="T111" s="52">
        <v>37</v>
      </c>
      <c r="U111" s="52">
        <v>6</v>
      </c>
      <c r="V111" s="52">
        <v>63</v>
      </c>
      <c r="W111" s="11">
        <f>S111+U111</f>
        <v>113</v>
      </c>
      <c r="X111" s="83">
        <f t="shared" si="43"/>
        <v>5.0167652012680711E-2</v>
      </c>
      <c r="Y111" s="84"/>
      <c r="Z111" s="85"/>
      <c r="AA111" s="76"/>
      <c r="AB111" s="76">
        <f>IF(W111=0,1,0)</f>
        <v>0</v>
      </c>
      <c r="AC111" s="148"/>
      <c r="AD111" s="148"/>
      <c r="AE111" s="148"/>
      <c r="AF111" s="214">
        <f t="shared" si="40"/>
        <v>9.6267656564873801E-4</v>
      </c>
      <c r="AG111" s="214">
        <f t="shared" si="41"/>
        <v>-1.2880883624877481E-3</v>
      </c>
      <c r="AH111" s="214">
        <f t="shared" si="42"/>
        <v>0</v>
      </c>
      <c r="AJ111" s="360"/>
    </row>
    <row r="112" spans="1:36" s="97" customFormat="1">
      <c r="A112" s="101"/>
      <c r="B112" s="67"/>
      <c r="C112" s="101"/>
      <c r="D112" s="206"/>
      <c r="E112" s="383" t="s">
        <v>26</v>
      </c>
      <c r="F112" s="95"/>
      <c r="G112" s="96" t="s">
        <v>24</v>
      </c>
      <c r="H112" s="104" t="s">
        <v>22</v>
      </c>
      <c r="I112" s="100">
        <f>SUM(I91:I111)</f>
        <v>13204079.415690001</v>
      </c>
      <c r="J112" s="98">
        <f>SUM(J91:J111)</f>
        <v>30996049</v>
      </c>
      <c r="K112" s="367" t="s">
        <v>24</v>
      </c>
      <c r="L112" s="367" t="s">
        <v>24</v>
      </c>
      <c r="M112" s="100">
        <f>SUM(M91:M111)</f>
        <v>100673165</v>
      </c>
      <c r="N112" s="368" t="s">
        <v>24</v>
      </c>
      <c r="O112" s="368" t="s">
        <v>24</v>
      </c>
      <c r="P112" s="369">
        <f>AF112</f>
        <v>-1.882509368855366</v>
      </c>
      <c r="Q112" s="369">
        <f>AG112</f>
        <v>-10.344677091909359</v>
      </c>
      <c r="R112" s="369">
        <f>AH112</f>
        <v>177.26948211431727</v>
      </c>
      <c r="S112" s="100">
        <f>SUM(S91:S111)</f>
        <v>23878</v>
      </c>
      <c r="T112" s="100">
        <f>X112</f>
        <v>40.600352699870562</v>
      </c>
      <c r="U112" s="100">
        <f>SUM(U91:U111)</f>
        <v>234</v>
      </c>
      <c r="V112" s="100">
        <f>100-T112</f>
        <v>59.399647300129438</v>
      </c>
      <c r="W112" s="100">
        <f>SUM(W91:W111)</f>
        <v>24112</v>
      </c>
      <c r="X112" s="83">
        <f>SUM(X91:X111)</f>
        <v>40.600352699870562</v>
      </c>
      <c r="Y112" s="84" t="s">
        <v>24</v>
      </c>
      <c r="Z112" s="85">
        <v>0</v>
      </c>
      <c r="AA112" s="76">
        <f t="shared" ref="AA112" si="44">IF(M112&gt;N112,1,0)</f>
        <v>0</v>
      </c>
      <c r="AB112" s="76">
        <f t="shared" si="23"/>
        <v>0</v>
      </c>
      <c r="AC112" s="148">
        <f t="shared" si="24"/>
        <v>0</v>
      </c>
      <c r="AD112" s="148">
        <f t="shared" ref="AD112" si="45">IF(J112=0,1,0)</f>
        <v>0</v>
      </c>
      <c r="AE112" s="148">
        <f t="shared" ref="AE112" si="46">IF(M112=0,1,0)</f>
        <v>0</v>
      </c>
      <c r="AF112" s="216">
        <f>SUM(AF91:AF111)</f>
        <v>-1.882509368855366</v>
      </c>
      <c r="AG112" s="216">
        <f t="shared" ref="AG112:AH112" si="47">SUM(AG91:AG111)</f>
        <v>-10.344677091909359</v>
      </c>
      <c r="AH112" s="216">
        <f t="shared" si="47"/>
        <v>177.26948211431727</v>
      </c>
      <c r="AJ112" s="360"/>
    </row>
    <row r="113" spans="1:36" s="4" customFormat="1">
      <c r="A113" s="82">
        <v>26</v>
      </c>
      <c r="B113" s="67">
        <v>10589</v>
      </c>
      <c r="C113" s="82">
        <v>26</v>
      </c>
      <c r="D113" s="15">
        <v>107</v>
      </c>
      <c r="E113" s="67" t="s">
        <v>506</v>
      </c>
      <c r="F113" s="9" t="s">
        <v>339</v>
      </c>
      <c r="G113" s="9" t="s">
        <v>228</v>
      </c>
      <c r="H113" s="10" t="s">
        <v>24</v>
      </c>
      <c r="I113" s="11">
        <v>776444.54888599995</v>
      </c>
      <c r="J113" s="11">
        <v>2129348</v>
      </c>
      <c r="K113" s="11" t="s">
        <v>115</v>
      </c>
      <c r="L113" s="167">
        <v>153.43333333333334</v>
      </c>
      <c r="M113" s="53">
        <v>11785</v>
      </c>
      <c r="N113" s="53">
        <v>50000</v>
      </c>
      <c r="O113" s="53">
        <v>179008711</v>
      </c>
      <c r="P113" s="199">
        <v>-2.15</v>
      </c>
      <c r="Q113" s="199">
        <v>-19.059999999999999</v>
      </c>
      <c r="R113" s="199">
        <v>303.33999999999997</v>
      </c>
      <c r="S113" s="52">
        <v>168</v>
      </c>
      <c r="T113" s="52">
        <v>94</v>
      </c>
      <c r="U113" s="52">
        <v>5</v>
      </c>
      <c r="V113" s="52">
        <v>6</v>
      </c>
      <c r="W113" s="11">
        <f t="shared" ref="W113:W144" si="48">S113+U113</f>
        <v>173</v>
      </c>
      <c r="X113" s="83">
        <f t="shared" ref="X113:X144" si="49">T113*J113/$J$184</f>
        <v>0.42552541150746914</v>
      </c>
      <c r="Y113" s="84">
        <f t="shared" ref="Y113:Y144" si="50">T113*J113/$J$185</f>
        <v>6.4414537878943343E-2</v>
      </c>
      <c r="Z113" s="85">
        <v>10589</v>
      </c>
      <c r="AA113" s="76">
        <f t="shared" ref="AA113:AA144" si="51">IF(M113&gt;N113,1,0)</f>
        <v>0</v>
      </c>
      <c r="AB113" s="76">
        <f t="shared" ref="AB113:AB144" si="52">IF(W113=0,1,0)</f>
        <v>0</v>
      </c>
      <c r="AC113" s="148">
        <f t="shared" ref="AC113:AC144" si="53">IF((T113+V113)=100,0,1)</f>
        <v>0</v>
      </c>
      <c r="AD113" s="148">
        <f t="shared" ref="AD113:AD144" si="54">IF(J113=0,1,0)</f>
        <v>0</v>
      </c>
      <c r="AE113" s="148">
        <f t="shared" ref="AE113:AE144" si="55">IF(M113=0,1,0)</f>
        <v>0</v>
      </c>
      <c r="AF113" s="214">
        <f t="shared" ref="AF113:AF144" si="56">$J113/$J$184*P113</f>
        <v>-9.7327620717133894E-3</v>
      </c>
      <c r="AG113" s="214">
        <f t="shared" ref="AG113:AG144" si="57">$J113/$J$184*Q113</f>
        <v>-8.6282067482259167E-2</v>
      </c>
      <c r="AH113" s="214">
        <f t="shared" ref="AH113:AH144" si="58">$J113/$J$184*R113</f>
        <v>1.3731795566667626</v>
      </c>
      <c r="AJ113" s="360"/>
    </row>
    <row r="114" spans="1:36" s="7" customFormat="1">
      <c r="A114" s="208">
        <v>44</v>
      </c>
      <c r="B114" s="67">
        <v>10591</v>
      </c>
      <c r="C114" s="208">
        <v>44</v>
      </c>
      <c r="D114" s="18">
        <v>108</v>
      </c>
      <c r="E114" s="68" t="s">
        <v>507</v>
      </c>
      <c r="F114" s="19" t="s">
        <v>317</v>
      </c>
      <c r="G114" s="19" t="s">
        <v>228</v>
      </c>
      <c r="H114" s="20" t="s">
        <v>24</v>
      </c>
      <c r="I114" s="17">
        <v>536553.15578799997</v>
      </c>
      <c r="J114" s="17">
        <v>2565602</v>
      </c>
      <c r="K114" s="17" t="s">
        <v>115</v>
      </c>
      <c r="L114" s="168">
        <v>153.43333333333334</v>
      </c>
      <c r="M114" s="55">
        <v>203291</v>
      </c>
      <c r="N114" s="54">
        <v>500000</v>
      </c>
      <c r="O114" s="55">
        <v>12544303</v>
      </c>
      <c r="P114" s="209">
        <v>1.33</v>
      </c>
      <c r="Q114" s="209">
        <v>-21.07</v>
      </c>
      <c r="R114" s="209">
        <v>330.89</v>
      </c>
      <c r="S114" s="210">
        <v>1031</v>
      </c>
      <c r="T114" s="210">
        <v>23</v>
      </c>
      <c r="U114" s="210">
        <v>15</v>
      </c>
      <c r="V114" s="210">
        <v>77</v>
      </c>
      <c r="W114" s="17">
        <f t="shared" si="48"/>
        <v>1046</v>
      </c>
      <c r="X114" s="83">
        <f t="shared" si="49"/>
        <v>0.12544926586423516</v>
      </c>
      <c r="Y114" s="84">
        <f t="shared" si="50"/>
        <v>1.8990067970959635E-2</v>
      </c>
      <c r="Z114" s="85">
        <v>10591</v>
      </c>
      <c r="AA114" s="76">
        <f t="shared" si="51"/>
        <v>0</v>
      </c>
      <c r="AB114" s="76">
        <f t="shared" si="52"/>
        <v>0</v>
      </c>
      <c r="AC114" s="148">
        <f t="shared" si="53"/>
        <v>0</v>
      </c>
      <c r="AD114" s="148">
        <f t="shared" si="54"/>
        <v>0</v>
      </c>
      <c r="AE114" s="148">
        <f t="shared" si="55"/>
        <v>0</v>
      </c>
      <c r="AF114" s="214">
        <f t="shared" si="56"/>
        <v>7.2542401564970769E-3</v>
      </c>
      <c r="AG114" s="214">
        <f t="shared" si="57"/>
        <v>-0.11492243616345368</v>
      </c>
      <c r="AH114" s="214">
        <f t="shared" si="58"/>
        <v>1.8047785905137725</v>
      </c>
      <c r="AJ114" s="360"/>
    </row>
    <row r="115" spans="1:36" s="4" customFormat="1">
      <c r="A115" s="82">
        <v>36</v>
      </c>
      <c r="B115" s="67">
        <v>10596</v>
      </c>
      <c r="C115" s="82">
        <v>36</v>
      </c>
      <c r="D115" s="15">
        <v>109</v>
      </c>
      <c r="E115" s="67" t="s">
        <v>508</v>
      </c>
      <c r="F115" s="9" t="s">
        <v>44</v>
      </c>
      <c r="G115" s="9" t="s">
        <v>228</v>
      </c>
      <c r="H115" s="10" t="s">
        <v>24</v>
      </c>
      <c r="I115" s="11">
        <v>1513042.3271029999</v>
      </c>
      <c r="J115" s="11">
        <v>5167908</v>
      </c>
      <c r="K115" s="11" t="s">
        <v>116</v>
      </c>
      <c r="L115" s="167">
        <v>151.86666666666667</v>
      </c>
      <c r="M115" s="53">
        <v>16295</v>
      </c>
      <c r="N115" s="53">
        <v>50000</v>
      </c>
      <c r="O115" s="53">
        <v>307061713</v>
      </c>
      <c r="P115" s="199">
        <v>0.44</v>
      </c>
      <c r="Q115" s="199">
        <v>-12.56</v>
      </c>
      <c r="R115" s="199">
        <v>294.16000000000003</v>
      </c>
      <c r="S115" s="52">
        <v>848</v>
      </c>
      <c r="T115" s="52">
        <v>50</v>
      </c>
      <c r="U115" s="52">
        <v>12</v>
      </c>
      <c r="V115" s="52">
        <v>50</v>
      </c>
      <c r="W115" s="11">
        <f t="shared" si="48"/>
        <v>860</v>
      </c>
      <c r="X115" s="83">
        <f t="shared" si="49"/>
        <v>0.54933311579581456</v>
      </c>
      <c r="Y115" s="84">
        <f t="shared" si="50"/>
        <v>8.3156112040952357E-2</v>
      </c>
      <c r="Z115" s="85">
        <v>10596</v>
      </c>
      <c r="AA115" s="76">
        <f t="shared" si="51"/>
        <v>0</v>
      </c>
      <c r="AB115" s="76">
        <f t="shared" si="52"/>
        <v>0</v>
      </c>
      <c r="AC115" s="148">
        <f t="shared" si="53"/>
        <v>0</v>
      </c>
      <c r="AD115" s="148">
        <f t="shared" si="54"/>
        <v>0</v>
      </c>
      <c r="AE115" s="148">
        <f t="shared" si="55"/>
        <v>0</v>
      </c>
      <c r="AF115" s="214">
        <f t="shared" si="56"/>
        <v>4.8341314190031683E-3</v>
      </c>
      <c r="AG115" s="214">
        <f t="shared" si="57"/>
        <v>-0.13799247868790862</v>
      </c>
      <c r="AH115" s="214">
        <f t="shared" si="58"/>
        <v>3.2318365868499366</v>
      </c>
      <c r="AJ115" s="360"/>
    </row>
    <row r="116" spans="1:36" s="7" customFormat="1">
      <c r="A116" s="208">
        <v>20</v>
      </c>
      <c r="B116" s="67">
        <v>10600</v>
      </c>
      <c r="C116" s="208">
        <v>20</v>
      </c>
      <c r="D116" s="18">
        <v>110</v>
      </c>
      <c r="E116" s="68" t="s">
        <v>509</v>
      </c>
      <c r="F116" s="19" t="s">
        <v>287</v>
      </c>
      <c r="G116" s="19" t="s">
        <v>228</v>
      </c>
      <c r="H116" s="20" t="s">
        <v>24</v>
      </c>
      <c r="I116" s="17">
        <v>7585980.252084</v>
      </c>
      <c r="J116" s="17">
        <v>17101394</v>
      </c>
      <c r="K116" s="17" t="s">
        <v>117</v>
      </c>
      <c r="L116" s="168">
        <v>151.76666666666665</v>
      </c>
      <c r="M116" s="55">
        <v>6959955</v>
      </c>
      <c r="N116" s="54">
        <v>50000000</v>
      </c>
      <c r="O116" s="55">
        <v>2424491</v>
      </c>
      <c r="P116" s="209">
        <v>2.83</v>
      </c>
      <c r="Q116" s="209">
        <v>-2.58</v>
      </c>
      <c r="R116" s="209">
        <v>300.8</v>
      </c>
      <c r="S116" s="210">
        <v>3164</v>
      </c>
      <c r="T116" s="210">
        <v>55</v>
      </c>
      <c r="U116" s="210">
        <v>11</v>
      </c>
      <c r="V116" s="210">
        <v>45</v>
      </c>
      <c r="W116" s="17">
        <f t="shared" si="48"/>
        <v>3175</v>
      </c>
      <c r="X116" s="83">
        <f t="shared" si="49"/>
        <v>1.9996095626158656</v>
      </c>
      <c r="Y116" s="84">
        <f t="shared" si="50"/>
        <v>0.302693851955669</v>
      </c>
      <c r="Z116" s="85">
        <v>10600</v>
      </c>
      <c r="AA116" s="76">
        <f t="shared" si="51"/>
        <v>0</v>
      </c>
      <c r="AB116" s="76">
        <f t="shared" si="52"/>
        <v>0</v>
      </c>
      <c r="AC116" s="148">
        <f t="shared" si="53"/>
        <v>0</v>
      </c>
      <c r="AD116" s="148">
        <f t="shared" si="54"/>
        <v>0</v>
      </c>
      <c r="AE116" s="148">
        <f t="shared" si="55"/>
        <v>0</v>
      </c>
      <c r="AF116" s="214">
        <f t="shared" si="56"/>
        <v>0.10288900113096182</v>
      </c>
      <c r="AG116" s="214">
        <f t="shared" si="57"/>
        <v>-9.3799866755435155E-2</v>
      </c>
      <c r="AH116" s="214">
        <f t="shared" si="58"/>
        <v>10.93604648063368</v>
      </c>
      <c r="AJ116" s="360"/>
    </row>
    <row r="117" spans="1:36" s="4" customFormat="1">
      <c r="A117" s="82">
        <v>25</v>
      </c>
      <c r="B117" s="67">
        <v>10616</v>
      </c>
      <c r="C117" s="82">
        <v>25</v>
      </c>
      <c r="D117" s="15">
        <v>111</v>
      </c>
      <c r="E117" s="67" t="s">
        <v>510</v>
      </c>
      <c r="F117" s="9" t="s">
        <v>388</v>
      </c>
      <c r="G117" s="9" t="s">
        <v>228</v>
      </c>
      <c r="H117" s="10" t="s">
        <v>24</v>
      </c>
      <c r="I117" s="11">
        <v>3754388.2463830002</v>
      </c>
      <c r="J117" s="11">
        <v>10205261</v>
      </c>
      <c r="K117" s="11" t="s">
        <v>118</v>
      </c>
      <c r="L117" s="167">
        <v>148.93333333333334</v>
      </c>
      <c r="M117" s="53">
        <v>30424</v>
      </c>
      <c r="N117" s="53">
        <v>100000</v>
      </c>
      <c r="O117" s="53">
        <v>330419818</v>
      </c>
      <c r="P117" s="199">
        <v>-2.14</v>
      </c>
      <c r="Q117" s="199">
        <v>-11.97</v>
      </c>
      <c r="R117" s="199">
        <v>295.87</v>
      </c>
      <c r="S117" s="52">
        <v>3714</v>
      </c>
      <c r="T117" s="52">
        <v>91</v>
      </c>
      <c r="U117" s="52">
        <v>7</v>
      </c>
      <c r="V117" s="52">
        <v>9</v>
      </c>
      <c r="W117" s="11">
        <f t="shared" si="48"/>
        <v>3721</v>
      </c>
      <c r="X117" s="83">
        <f t="shared" si="49"/>
        <v>1.974315300737534</v>
      </c>
      <c r="Y117" s="84">
        <f t="shared" si="50"/>
        <v>0.29886489569167135</v>
      </c>
      <c r="Z117" s="85">
        <v>10616</v>
      </c>
      <c r="AA117" s="76">
        <f t="shared" si="51"/>
        <v>0</v>
      </c>
      <c r="AB117" s="76">
        <f t="shared" si="52"/>
        <v>0</v>
      </c>
      <c r="AC117" s="148">
        <f t="shared" si="53"/>
        <v>0</v>
      </c>
      <c r="AD117" s="148">
        <f t="shared" si="54"/>
        <v>0</v>
      </c>
      <c r="AE117" s="148">
        <f t="shared" si="55"/>
        <v>0</v>
      </c>
      <c r="AF117" s="214">
        <f t="shared" si="56"/>
        <v>-4.6428953226135418E-2</v>
      </c>
      <c r="AG117" s="214">
        <f t="shared" si="57"/>
        <v>-0.25969839725086025</v>
      </c>
      <c r="AH117" s="214">
        <f t="shared" si="58"/>
        <v>6.4191282201012552</v>
      </c>
      <c r="AJ117" s="360"/>
    </row>
    <row r="118" spans="1:36" s="7" customFormat="1">
      <c r="A118" s="208">
        <v>19</v>
      </c>
      <c r="B118" s="67">
        <v>10630</v>
      </c>
      <c r="C118" s="208">
        <v>19</v>
      </c>
      <c r="D118" s="18">
        <v>112</v>
      </c>
      <c r="E118" s="68" t="s">
        <v>511</v>
      </c>
      <c r="F118" s="19" t="s">
        <v>382</v>
      </c>
      <c r="G118" s="19" t="s">
        <v>228</v>
      </c>
      <c r="H118" s="20" t="s">
        <v>24</v>
      </c>
      <c r="I118" s="17">
        <v>274777.51949999999</v>
      </c>
      <c r="J118" s="17">
        <v>603482</v>
      </c>
      <c r="K118" s="17" t="s">
        <v>120</v>
      </c>
      <c r="L118" s="168">
        <v>144.33333333333331</v>
      </c>
      <c r="M118" s="55">
        <v>136478</v>
      </c>
      <c r="N118" s="54">
        <v>500000</v>
      </c>
      <c r="O118" s="55">
        <v>4301150</v>
      </c>
      <c r="P118" s="209">
        <v>-7.02</v>
      </c>
      <c r="Q118" s="209">
        <v>-22.32</v>
      </c>
      <c r="R118" s="209">
        <v>241.8</v>
      </c>
      <c r="S118" s="210">
        <v>257</v>
      </c>
      <c r="T118" s="210">
        <v>20</v>
      </c>
      <c r="U118" s="210">
        <v>16</v>
      </c>
      <c r="V118" s="210">
        <v>80</v>
      </c>
      <c r="W118" s="17">
        <f t="shared" si="48"/>
        <v>273</v>
      </c>
      <c r="X118" s="83">
        <f t="shared" si="49"/>
        <v>2.5659330420486567E-2</v>
      </c>
      <c r="Y118" s="84">
        <f t="shared" si="50"/>
        <v>3.8842190539535928E-3</v>
      </c>
      <c r="Z118" s="85">
        <v>10630</v>
      </c>
      <c r="AA118" s="76">
        <f t="shared" si="51"/>
        <v>0</v>
      </c>
      <c r="AB118" s="76">
        <f t="shared" si="52"/>
        <v>0</v>
      </c>
      <c r="AC118" s="148">
        <f t="shared" si="53"/>
        <v>0</v>
      </c>
      <c r="AD118" s="148">
        <f t="shared" si="54"/>
        <v>0</v>
      </c>
      <c r="AE118" s="148">
        <f t="shared" si="55"/>
        <v>0</v>
      </c>
      <c r="AF118" s="214">
        <f t="shared" si="56"/>
        <v>-9.0064249775907851E-3</v>
      </c>
      <c r="AG118" s="214">
        <f t="shared" si="57"/>
        <v>-2.8635812749263013E-2</v>
      </c>
      <c r="AH118" s="214">
        <f t="shared" si="58"/>
        <v>0.31022130478368265</v>
      </c>
      <c r="AJ118" s="360"/>
    </row>
    <row r="119" spans="1:36" s="4" customFormat="1">
      <c r="A119" s="82">
        <v>27</v>
      </c>
      <c r="B119" s="67">
        <v>10706</v>
      </c>
      <c r="C119" s="82">
        <v>27</v>
      </c>
      <c r="D119" s="15">
        <v>113</v>
      </c>
      <c r="E119" s="67" t="s">
        <v>512</v>
      </c>
      <c r="F119" s="9" t="s">
        <v>344</v>
      </c>
      <c r="G119" s="9" t="s">
        <v>228</v>
      </c>
      <c r="H119" s="10" t="s">
        <v>24</v>
      </c>
      <c r="I119" s="11">
        <v>8127050.134451</v>
      </c>
      <c r="J119" s="11">
        <v>16198171</v>
      </c>
      <c r="K119" s="11" t="s">
        <v>121</v>
      </c>
      <c r="L119" s="167">
        <v>139.5</v>
      </c>
      <c r="M119" s="53">
        <v>3432581</v>
      </c>
      <c r="N119" s="53">
        <v>5000000</v>
      </c>
      <c r="O119" s="53">
        <v>4627874</v>
      </c>
      <c r="P119" s="199">
        <v>-14.71</v>
      </c>
      <c r="Q119" s="199">
        <v>-32.07</v>
      </c>
      <c r="R119" s="199">
        <v>384.28</v>
      </c>
      <c r="S119" s="52">
        <v>4058</v>
      </c>
      <c r="T119" s="52">
        <v>53</v>
      </c>
      <c r="U119" s="52">
        <v>21</v>
      </c>
      <c r="V119" s="52">
        <v>47</v>
      </c>
      <c r="W119" s="11">
        <f t="shared" si="48"/>
        <v>4079</v>
      </c>
      <c r="X119" s="83">
        <f t="shared" si="49"/>
        <v>1.8251259988298572</v>
      </c>
      <c r="Y119" s="84">
        <f t="shared" si="50"/>
        <v>0.27628114468883264</v>
      </c>
      <c r="Z119" s="85">
        <v>10706</v>
      </c>
      <c r="AA119" s="76">
        <f t="shared" si="51"/>
        <v>0</v>
      </c>
      <c r="AB119" s="76">
        <f t="shared" si="52"/>
        <v>0</v>
      </c>
      <c r="AC119" s="148">
        <f t="shared" si="53"/>
        <v>0</v>
      </c>
      <c r="AD119" s="148">
        <f t="shared" si="54"/>
        <v>0</v>
      </c>
      <c r="AE119" s="148">
        <f t="shared" si="55"/>
        <v>0</v>
      </c>
      <c r="AF119" s="214">
        <f t="shared" si="56"/>
        <v>-0.50655855552428675</v>
      </c>
      <c r="AG119" s="214">
        <f t="shared" si="57"/>
        <v>-1.1043734109900663</v>
      </c>
      <c r="AH119" s="214">
        <f t="shared" si="58"/>
        <v>13.23319658170448</v>
      </c>
      <c r="AJ119" s="360"/>
    </row>
    <row r="120" spans="1:36" s="7" customFormat="1">
      <c r="A120" s="208">
        <v>22</v>
      </c>
      <c r="B120" s="67">
        <v>10719</v>
      </c>
      <c r="C120" s="208">
        <v>22</v>
      </c>
      <c r="D120" s="18">
        <v>114</v>
      </c>
      <c r="E120" s="68" t="s">
        <v>513</v>
      </c>
      <c r="F120" s="19" t="s">
        <v>611</v>
      </c>
      <c r="G120" s="19" t="s">
        <v>228</v>
      </c>
      <c r="H120" s="20" t="s">
        <v>24</v>
      </c>
      <c r="I120" s="17">
        <v>7637573.8909750003</v>
      </c>
      <c r="J120" s="17">
        <v>16400503</v>
      </c>
      <c r="K120" s="17" t="s">
        <v>123</v>
      </c>
      <c r="L120" s="168">
        <v>137.4</v>
      </c>
      <c r="M120" s="55">
        <v>57459</v>
      </c>
      <c r="N120" s="54">
        <v>500000</v>
      </c>
      <c r="O120" s="55">
        <v>283323869</v>
      </c>
      <c r="P120" s="209">
        <v>0.35</v>
      </c>
      <c r="Q120" s="209">
        <v>-13.92</v>
      </c>
      <c r="R120" s="209">
        <v>366.74</v>
      </c>
      <c r="S120" s="210">
        <v>522</v>
      </c>
      <c r="T120" s="210">
        <v>94</v>
      </c>
      <c r="U120" s="210">
        <v>12</v>
      </c>
      <c r="V120" s="210">
        <v>6</v>
      </c>
      <c r="W120" s="17">
        <f t="shared" si="48"/>
        <v>534</v>
      </c>
      <c r="X120" s="83">
        <f t="shared" si="49"/>
        <v>3.277449617443688</v>
      </c>
      <c r="Y120" s="84">
        <f t="shared" si="50"/>
        <v>0.49612877825852036</v>
      </c>
      <c r="Z120" s="85">
        <v>10719</v>
      </c>
      <c r="AA120" s="76">
        <f t="shared" si="51"/>
        <v>0</v>
      </c>
      <c r="AB120" s="76">
        <f t="shared" si="52"/>
        <v>0</v>
      </c>
      <c r="AC120" s="148">
        <f t="shared" si="53"/>
        <v>0</v>
      </c>
      <c r="AD120" s="148">
        <f t="shared" si="54"/>
        <v>0</v>
      </c>
      <c r="AE120" s="148">
        <f t="shared" si="55"/>
        <v>0</v>
      </c>
      <c r="AF120" s="214">
        <f t="shared" si="56"/>
        <v>1.2203269852183944E-2</v>
      </c>
      <c r="AG120" s="214">
        <f t="shared" si="57"/>
        <v>-0.48534147526400151</v>
      </c>
      <c r="AH120" s="214">
        <f t="shared" si="58"/>
        <v>12.786934815971257</v>
      </c>
      <c r="AJ120" s="360"/>
    </row>
    <row r="121" spans="1:36" s="4" customFormat="1">
      <c r="A121" s="82">
        <v>21</v>
      </c>
      <c r="B121" s="67">
        <v>10743</v>
      </c>
      <c r="C121" s="82">
        <v>21</v>
      </c>
      <c r="D121" s="15">
        <v>115</v>
      </c>
      <c r="E121" s="67" t="s">
        <v>514</v>
      </c>
      <c r="F121" s="9" t="s">
        <v>33</v>
      </c>
      <c r="G121" s="9" t="s">
        <v>228</v>
      </c>
      <c r="H121" s="10" t="s">
        <v>24</v>
      </c>
      <c r="I121" s="11">
        <v>2251128.0405120002</v>
      </c>
      <c r="J121" s="11">
        <v>6311940</v>
      </c>
      <c r="K121" s="11" t="s">
        <v>124</v>
      </c>
      <c r="L121" s="167">
        <v>133.13333333333333</v>
      </c>
      <c r="M121" s="53">
        <v>5505364</v>
      </c>
      <c r="N121" s="53">
        <v>10000000</v>
      </c>
      <c r="O121" s="53">
        <v>1139041</v>
      </c>
      <c r="P121" s="199">
        <v>-2.85</v>
      </c>
      <c r="Q121" s="199">
        <v>-21.89</v>
      </c>
      <c r="R121" s="199">
        <v>243.28</v>
      </c>
      <c r="S121" s="52">
        <v>2386</v>
      </c>
      <c r="T121" s="52">
        <v>85</v>
      </c>
      <c r="U121" s="52">
        <v>8</v>
      </c>
      <c r="V121" s="52">
        <v>15</v>
      </c>
      <c r="W121" s="11">
        <f t="shared" si="48"/>
        <v>2394</v>
      </c>
      <c r="X121" s="83">
        <f t="shared" si="49"/>
        <v>1.1405984846784418</v>
      </c>
      <c r="Y121" s="84">
        <f t="shared" si="50"/>
        <v>0.17265978084764802</v>
      </c>
      <c r="Z121" s="85">
        <v>10743</v>
      </c>
      <c r="AA121" s="76">
        <f t="shared" si="51"/>
        <v>0</v>
      </c>
      <c r="AB121" s="76">
        <f t="shared" si="52"/>
        <v>0</v>
      </c>
      <c r="AC121" s="148">
        <f t="shared" si="53"/>
        <v>0</v>
      </c>
      <c r="AD121" s="148">
        <f t="shared" si="54"/>
        <v>0</v>
      </c>
      <c r="AE121" s="148">
        <f t="shared" si="55"/>
        <v>0</v>
      </c>
      <c r="AF121" s="214">
        <f t="shared" si="56"/>
        <v>-3.8243596250983052E-2</v>
      </c>
      <c r="AG121" s="214">
        <f t="shared" si="57"/>
        <v>-0.29373765681895403</v>
      </c>
      <c r="AH121" s="214">
        <f t="shared" si="58"/>
        <v>3.2645270512067217</v>
      </c>
      <c r="AJ121" s="360"/>
    </row>
    <row r="122" spans="1:36" s="7" customFormat="1">
      <c r="A122" s="208">
        <v>60</v>
      </c>
      <c r="B122" s="67">
        <v>10753</v>
      </c>
      <c r="C122" s="208">
        <v>60</v>
      </c>
      <c r="D122" s="18">
        <v>116</v>
      </c>
      <c r="E122" s="68" t="s">
        <v>515</v>
      </c>
      <c r="F122" s="19" t="s">
        <v>346</v>
      </c>
      <c r="G122" s="19" t="s">
        <v>228</v>
      </c>
      <c r="H122" s="20" t="s">
        <v>24</v>
      </c>
      <c r="I122" s="17">
        <v>436671.95871600002</v>
      </c>
      <c r="J122" s="17">
        <v>976538</v>
      </c>
      <c r="K122" s="17" t="s">
        <v>125</v>
      </c>
      <c r="L122" s="168">
        <v>130.26666666666665</v>
      </c>
      <c r="M122" s="55">
        <v>30927</v>
      </c>
      <c r="N122" s="54">
        <v>100000</v>
      </c>
      <c r="O122" s="55">
        <v>31134820</v>
      </c>
      <c r="P122" s="209">
        <v>-5.23</v>
      </c>
      <c r="Q122" s="209">
        <v>-21.51</v>
      </c>
      <c r="R122" s="209">
        <v>297.82</v>
      </c>
      <c r="S122" s="210">
        <v>768</v>
      </c>
      <c r="T122" s="210">
        <v>75</v>
      </c>
      <c r="U122" s="210">
        <v>7</v>
      </c>
      <c r="V122" s="210">
        <v>25</v>
      </c>
      <c r="W122" s="17">
        <f t="shared" si="48"/>
        <v>775</v>
      </c>
      <c r="X122" s="83">
        <f t="shared" si="49"/>
        <v>0.15570458942951765</v>
      </c>
      <c r="Y122" s="84">
        <f t="shared" si="50"/>
        <v>2.3570012277767192E-2</v>
      </c>
      <c r="Z122" s="85">
        <v>10753</v>
      </c>
      <c r="AA122" s="76">
        <f t="shared" si="51"/>
        <v>0</v>
      </c>
      <c r="AB122" s="76">
        <f t="shared" si="52"/>
        <v>0</v>
      </c>
      <c r="AC122" s="148">
        <f t="shared" si="53"/>
        <v>0</v>
      </c>
      <c r="AD122" s="148">
        <f t="shared" si="54"/>
        <v>0</v>
      </c>
      <c r="AE122" s="148">
        <f t="shared" si="55"/>
        <v>0</v>
      </c>
      <c r="AF122" s="214">
        <f t="shared" si="56"/>
        <v>-1.0857800036218364E-2</v>
      </c>
      <c r="AG122" s="214">
        <f t="shared" si="57"/>
        <v>-4.4656076248385662E-2</v>
      </c>
      <c r="AH122" s="214">
        <f t="shared" si="58"/>
        <v>0.61829254431865266</v>
      </c>
      <c r="AJ122" s="360"/>
    </row>
    <row r="123" spans="1:36" s="4" customFormat="1">
      <c r="A123" s="82">
        <v>45</v>
      </c>
      <c r="B123" s="67">
        <v>10782</v>
      </c>
      <c r="C123" s="82">
        <v>45</v>
      </c>
      <c r="D123" s="15">
        <v>117</v>
      </c>
      <c r="E123" s="67" t="s">
        <v>516</v>
      </c>
      <c r="F123" s="9" t="s">
        <v>18</v>
      </c>
      <c r="G123" s="9" t="s">
        <v>228</v>
      </c>
      <c r="H123" s="10" t="s">
        <v>24</v>
      </c>
      <c r="I123" s="11">
        <v>460272.94515500002</v>
      </c>
      <c r="J123" s="11">
        <v>1941569</v>
      </c>
      <c r="K123" s="11" t="s">
        <v>126</v>
      </c>
      <c r="L123" s="167">
        <v>129.66666666666669</v>
      </c>
      <c r="M123" s="53">
        <v>37671</v>
      </c>
      <c r="N123" s="53">
        <v>50000</v>
      </c>
      <c r="O123" s="53">
        <v>51361017</v>
      </c>
      <c r="P123" s="199">
        <v>-2.63</v>
      </c>
      <c r="Q123" s="199">
        <v>-14.77</v>
      </c>
      <c r="R123" s="199">
        <v>362.3</v>
      </c>
      <c r="S123" s="52">
        <v>767</v>
      </c>
      <c r="T123" s="52">
        <v>41</v>
      </c>
      <c r="U123" s="52">
        <v>9</v>
      </c>
      <c r="V123" s="52">
        <v>59</v>
      </c>
      <c r="W123" s="11">
        <f t="shared" si="48"/>
        <v>776</v>
      </c>
      <c r="X123" s="83">
        <f t="shared" si="49"/>
        <v>0.16923402692309969</v>
      </c>
      <c r="Y123" s="84">
        <f t="shared" si="50"/>
        <v>2.5618050868044993E-2</v>
      </c>
      <c r="Z123" s="85">
        <v>10782</v>
      </c>
      <c r="AA123" s="76">
        <f t="shared" si="51"/>
        <v>0</v>
      </c>
      <c r="AB123" s="76">
        <f t="shared" si="52"/>
        <v>0</v>
      </c>
      <c r="AC123" s="148">
        <f t="shared" si="53"/>
        <v>0</v>
      </c>
      <c r="AD123" s="148">
        <f t="shared" si="54"/>
        <v>0</v>
      </c>
      <c r="AE123" s="148">
        <f t="shared" si="55"/>
        <v>0</v>
      </c>
      <c r="AF123" s="214">
        <f t="shared" si="56"/>
        <v>-1.0855743678237859E-2</v>
      </c>
      <c r="AG123" s="214">
        <f t="shared" si="57"/>
        <v>-6.096552628424836E-2</v>
      </c>
      <c r="AH123" s="214">
        <f t="shared" si="58"/>
        <v>1.495450925713147</v>
      </c>
      <c r="AJ123" s="360"/>
    </row>
    <row r="124" spans="1:36" s="7" customFormat="1">
      <c r="A124" s="208">
        <v>33</v>
      </c>
      <c r="B124" s="67">
        <v>10764</v>
      </c>
      <c r="C124" s="208">
        <v>33</v>
      </c>
      <c r="D124" s="18">
        <v>118</v>
      </c>
      <c r="E124" s="68" t="s">
        <v>517</v>
      </c>
      <c r="F124" s="19" t="s">
        <v>214</v>
      </c>
      <c r="G124" s="19" t="s">
        <v>228</v>
      </c>
      <c r="H124" s="20" t="s">
        <v>24</v>
      </c>
      <c r="I124" s="17">
        <v>722285.73456000001</v>
      </c>
      <c r="J124" s="17">
        <v>1202568</v>
      </c>
      <c r="K124" s="17" t="s">
        <v>98</v>
      </c>
      <c r="L124" s="168">
        <v>129.4</v>
      </c>
      <c r="M124" s="55">
        <v>29504</v>
      </c>
      <c r="N124" s="54">
        <v>100000</v>
      </c>
      <c r="O124" s="55">
        <v>39094762</v>
      </c>
      <c r="P124" s="209">
        <v>-3.53</v>
      </c>
      <c r="Q124" s="209">
        <v>-20.77</v>
      </c>
      <c r="R124" s="209">
        <v>293.97000000000003</v>
      </c>
      <c r="S124" s="210">
        <v>119</v>
      </c>
      <c r="T124" s="210">
        <v>2</v>
      </c>
      <c r="U124" s="210">
        <v>6</v>
      </c>
      <c r="V124" s="210">
        <v>98</v>
      </c>
      <c r="W124" s="17">
        <f t="shared" si="48"/>
        <v>125</v>
      </c>
      <c r="X124" s="83">
        <f t="shared" si="49"/>
        <v>5.1131748196472622E-3</v>
      </c>
      <c r="Y124" s="84">
        <f t="shared" si="50"/>
        <v>7.7401439301832769E-4</v>
      </c>
      <c r="Z124" s="85">
        <v>10764</v>
      </c>
      <c r="AA124" s="76">
        <f t="shared" si="51"/>
        <v>0</v>
      </c>
      <c r="AB124" s="76">
        <f t="shared" si="52"/>
        <v>0</v>
      </c>
      <c r="AC124" s="148">
        <f t="shared" si="53"/>
        <v>0</v>
      </c>
      <c r="AD124" s="148">
        <f t="shared" si="54"/>
        <v>0</v>
      </c>
      <c r="AE124" s="148">
        <f t="shared" si="55"/>
        <v>0</v>
      </c>
      <c r="AF124" s="214">
        <f t="shared" si="56"/>
        <v>-9.0247535566774176E-3</v>
      </c>
      <c r="AG124" s="214">
        <f t="shared" si="57"/>
        <v>-5.3100320502036814E-2</v>
      </c>
      <c r="AH124" s="214">
        <f t="shared" si="58"/>
        <v>0.75156000086585295</v>
      </c>
      <c r="AJ124" s="360"/>
    </row>
    <row r="125" spans="1:36" s="4" customFormat="1">
      <c r="A125" s="82">
        <v>49</v>
      </c>
      <c r="B125" s="67">
        <v>10771</v>
      </c>
      <c r="C125" s="82">
        <v>49</v>
      </c>
      <c r="D125" s="15">
        <v>119</v>
      </c>
      <c r="E125" s="67" t="s">
        <v>518</v>
      </c>
      <c r="F125" s="9" t="s">
        <v>35</v>
      </c>
      <c r="G125" s="9" t="s">
        <v>228</v>
      </c>
      <c r="H125" s="10" t="s">
        <v>24</v>
      </c>
      <c r="I125" s="11">
        <v>174807.125902</v>
      </c>
      <c r="J125" s="11">
        <v>1128730</v>
      </c>
      <c r="K125" s="11" t="s">
        <v>74</v>
      </c>
      <c r="L125" s="167">
        <v>129.33333333333331</v>
      </c>
      <c r="M125" s="53">
        <v>15619</v>
      </c>
      <c r="N125" s="53">
        <v>50000</v>
      </c>
      <c r="O125" s="53">
        <v>71843583</v>
      </c>
      <c r="P125" s="199">
        <v>-3.09</v>
      </c>
      <c r="Q125" s="199">
        <v>-19.29</v>
      </c>
      <c r="R125" s="199">
        <v>286.32</v>
      </c>
      <c r="S125" s="52">
        <v>136</v>
      </c>
      <c r="T125" s="52">
        <v>20</v>
      </c>
      <c r="U125" s="52">
        <v>4</v>
      </c>
      <c r="V125" s="52">
        <v>80</v>
      </c>
      <c r="W125" s="11">
        <f t="shared" si="48"/>
        <v>140</v>
      </c>
      <c r="X125" s="83">
        <f t="shared" si="49"/>
        <v>4.7992245047102984E-2</v>
      </c>
      <c r="Y125" s="84">
        <f t="shared" si="50"/>
        <v>7.2648970023447904E-3</v>
      </c>
      <c r="Z125" s="85">
        <v>10771</v>
      </c>
      <c r="AA125" s="76">
        <f t="shared" si="51"/>
        <v>0</v>
      </c>
      <c r="AB125" s="76">
        <f t="shared" si="52"/>
        <v>0</v>
      </c>
      <c r="AC125" s="148">
        <f t="shared" si="53"/>
        <v>0</v>
      </c>
      <c r="AD125" s="148">
        <f t="shared" si="54"/>
        <v>0</v>
      </c>
      <c r="AE125" s="148">
        <f t="shared" si="55"/>
        <v>0</v>
      </c>
      <c r="AF125" s="214">
        <f t="shared" si="56"/>
        <v>-7.4148018597774102E-3</v>
      </c>
      <c r="AG125" s="214">
        <f t="shared" si="57"/>
        <v>-4.6288520347930823E-2</v>
      </c>
      <c r="AH125" s="214">
        <f t="shared" si="58"/>
        <v>0.68705698009432625</v>
      </c>
      <c r="AJ125" s="360"/>
    </row>
    <row r="126" spans="1:36" s="7" customFormat="1">
      <c r="A126" s="208">
        <v>51</v>
      </c>
      <c r="B126" s="67">
        <v>10781</v>
      </c>
      <c r="C126" s="208">
        <v>51</v>
      </c>
      <c r="D126" s="18">
        <v>120</v>
      </c>
      <c r="E126" s="68" t="s">
        <v>519</v>
      </c>
      <c r="F126" s="19" t="s">
        <v>37</v>
      </c>
      <c r="G126" s="19" t="s">
        <v>228</v>
      </c>
      <c r="H126" s="20" t="s">
        <v>24</v>
      </c>
      <c r="I126" s="17">
        <v>2876994.8205180001</v>
      </c>
      <c r="J126" s="17">
        <v>7209624</v>
      </c>
      <c r="K126" s="17" t="s">
        <v>128</v>
      </c>
      <c r="L126" s="168">
        <v>125.6</v>
      </c>
      <c r="M126" s="55">
        <v>107696</v>
      </c>
      <c r="N126" s="54">
        <v>400000</v>
      </c>
      <c r="O126" s="55">
        <v>65513839</v>
      </c>
      <c r="P126" s="209">
        <v>-6.95</v>
      </c>
      <c r="Q126" s="209">
        <v>-26.58</v>
      </c>
      <c r="R126" s="209">
        <v>311.27999999999997</v>
      </c>
      <c r="S126" s="210">
        <v>3215</v>
      </c>
      <c r="T126" s="210">
        <v>53</v>
      </c>
      <c r="U126" s="210">
        <v>10</v>
      </c>
      <c r="V126" s="210">
        <v>47</v>
      </c>
      <c r="W126" s="17">
        <f t="shared" si="48"/>
        <v>3225</v>
      </c>
      <c r="X126" s="83">
        <f t="shared" si="49"/>
        <v>0.81234308516607889</v>
      </c>
      <c r="Y126" s="84">
        <f t="shared" si="50"/>
        <v>0.12296963475049623</v>
      </c>
      <c r="Z126" s="85">
        <v>10781</v>
      </c>
      <c r="AA126" s="76">
        <f t="shared" si="51"/>
        <v>0</v>
      </c>
      <c r="AB126" s="76">
        <f t="shared" si="52"/>
        <v>0</v>
      </c>
      <c r="AC126" s="148">
        <f t="shared" si="53"/>
        <v>0</v>
      </c>
      <c r="AD126" s="148">
        <f t="shared" si="54"/>
        <v>0</v>
      </c>
      <c r="AE126" s="148">
        <f t="shared" si="55"/>
        <v>0</v>
      </c>
      <c r="AF126" s="214">
        <f t="shared" si="56"/>
        <v>-0.10652423475291035</v>
      </c>
      <c r="AG126" s="214">
        <f t="shared" si="57"/>
        <v>-0.40739772082479958</v>
      </c>
      <c r="AH126" s="214">
        <f t="shared" si="58"/>
        <v>4.7710595386886228</v>
      </c>
      <c r="AJ126" s="360"/>
    </row>
    <row r="127" spans="1:36" s="4" customFormat="1">
      <c r="A127" s="82">
        <v>43</v>
      </c>
      <c r="B127" s="67">
        <v>10789</v>
      </c>
      <c r="C127" s="82">
        <v>43</v>
      </c>
      <c r="D127" s="15">
        <v>121</v>
      </c>
      <c r="E127" s="67" t="s">
        <v>520</v>
      </c>
      <c r="F127" s="9" t="s">
        <v>595</v>
      </c>
      <c r="G127" s="9" t="s">
        <v>228</v>
      </c>
      <c r="H127" s="10" t="s">
        <v>24</v>
      </c>
      <c r="I127" s="11">
        <v>1433785.5007839999</v>
      </c>
      <c r="J127" s="11">
        <v>1126699</v>
      </c>
      <c r="K127" s="11" t="s">
        <v>130</v>
      </c>
      <c r="L127" s="167">
        <v>124.3</v>
      </c>
      <c r="M127" s="53">
        <v>14375</v>
      </c>
      <c r="N127" s="53">
        <v>200000</v>
      </c>
      <c r="O127" s="53">
        <v>77488571</v>
      </c>
      <c r="P127" s="199">
        <v>-1.95</v>
      </c>
      <c r="Q127" s="199">
        <v>-17.87</v>
      </c>
      <c r="R127" s="199">
        <v>241.05</v>
      </c>
      <c r="S127" s="52">
        <v>198</v>
      </c>
      <c r="T127" s="52">
        <v>62</v>
      </c>
      <c r="U127" s="52">
        <v>8</v>
      </c>
      <c r="V127" s="52">
        <v>38</v>
      </c>
      <c r="W127" s="11">
        <f t="shared" si="48"/>
        <v>206</v>
      </c>
      <c r="X127" s="83">
        <f t="shared" si="49"/>
        <v>0.14850825702976819</v>
      </c>
      <c r="Y127" s="84">
        <f t="shared" si="50"/>
        <v>2.2480656828204361E-2</v>
      </c>
      <c r="Z127" s="85">
        <v>10789</v>
      </c>
      <c r="AA127" s="76">
        <f t="shared" si="51"/>
        <v>0</v>
      </c>
      <c r="AB127" s="76">
        <f t="shared" si="52"/>
        <v>0</v>
      </c>
      <c r="AC127" s="148">
        <f t="shared" si="53"/>
        <v>0</v>
      </c>
      <c r="AD127" s="148">
        <f t="shared" si="54"/>
        <v>0</v>
      </c>
      <c r="AE127" s="148">
        <f t="shared" si="55"/>
        <v>0</v>
      </c>
      <c r="AF127" s="214">
        <f t="shared" si="56"/>
        <v>-4.6708242130330318E-3</v>
      </c>
      <c r="AG127" s="214">
        <f t="shared" si="57"/>
        <v>-4.2803912147128351E-2</v>
      </c>
      <c r="AH127" s="214">
        <f t="shared" si="58"/>
        <v>0.57738573156492945</v>
      </c>
      <c r="AJ127" s="360"/>
    </row>
    <row r="128" spans="1:36" s="7" customFormat="1">
      <c r="A128" s="208">
        <v>54</v>
      </c>
      <c r="B128" s="67">
        <v>10787</v>
      </c>
      <c r="C128" s="208">
        <v>54</v>
      </c>
      <c r="D128" s="18">
        <v>122</v>
      </c>
      <c r="E128" s="68" t="s">
        <v>521</v>
      </c>
      <c r="F128" s="19" t="s">
        <v>291</v>
      </c>
      <c r="G128" s="19" t="s">
        <v>228</v>
      </c>
      <c r="H128" s="20" t="s">
        <v>24</v>
      </c>
      <c r="I128" s="17">
        <v>787351.47187200002</v>
      </c>
      <c r="J128" s="17">
        <v>10530073</v>
      </c>
      <c r="K128" s="17" t="s">
        <v>131</v>
      </c>
      <c r="L128" s="168">
        <v>122.36666666666666</v>
      </c>
      <c r="M128" s="55">
        <v>12512872</v>
      </c>
      <c r="N128" s="54">
        <v>20000000</v>
      </c>
      <c r="O128" s="55">
        <v>834405</v>
      </c>
      <c r="P128" s="209">
        <v>-3.68</v>
      </c>
      <c r="Q128" s="209">
        <v>-29.01</v>
      </c>
      <c r="R128" s="209">
        <v>412.15</v>
      </c>
      <c r="S128" s="210">
        <v>6342</v>
      </c>
      <c r="T128" s="210">
        <v>48</v>
      </c>
      <c r="U128" s="210">
        <v>22</v>
      </c>
      <c r="V128" s="210">
        <v>52</v>
      </c>
      <c r="W128" s="17">
        <f t="shared" si="48"/>
        <v>6364</v>
      </c>
      <c r="X128" s="83">
        <f t="shared" si="49"/>
        <v>1.0745425611720421</v>
      </c>
      <c r="Y128" s="84">
        <f t="shared" si="50"/>
        <v>0.16266046782951846</v>
      </c>
      <c r="Z128" s="85">
        <v>10787</v>
      </c>
      <c r="AA128" s="76">
        <f t="shared" si="51"/>
        <v>0</v>
      </c>
      <c r="AB128" s="76">
        <f t="shared" si="52"/>
        <v>0</v>
      </c>
      <c r="AC128" s="148">
        <f t="shared" si="53"/>
        <v>0</v>
      </c>
      <c r="AD128" s="148">
        <f t="shared" si="54"/>
        <v>0</v>
      </c>
      <c r="AE128" s="148">
        <f t="shared" si="55"/>
        <v>0</v>
      </c>
      <c r="AF128" s="214">
        <f t="shared" si="56"/>
        <v>-8.2381596356523215E-2</v>
      </c>
      <c r="AG128" s="214">
        <f t="shared" si="57"/>
        <v>-0.64942666040835284</v>
      </c>
      <c r="AH128" s="214">
        <f t="shared" si="58"/>
        <v>9.2265149288970214</v>
      </c>
      <c r="AJ128" s="360"/>
    </row>
    <row r="129" spans="1:36" s="4" customFormat="1">
      <c r="A129" s="82">
        <v>46</v>
      </c>
      <c r="B129" s="67">
        <v>10801</v>
      </c>
      <c r="C129" s="82">
        <v>46</v>
      </c>
      <c r="D129" s="15">
        <v>123</v>
      </c>
      <c r="E129" s="67" t="s">
        <v>522</v>
      </c>
      <c r="F129" s="9" t="s">
        <v>38</v>
      </c>
      <c r="G129" s="9" t="s">
        <v>228</v>
      </c>
      <c r="H129" s="10" t="s">
        <v>24</v>
      </c>
      <c r="I129" s="11">
        <v>291788.74998399999</v>
      </c>
      <c r="J129" s="11">
        <v>1254041</v>
      </c>
      <c r="K129" s="11" t="s">
        <v>132</v>
      </c>
      <c r="L129" s="167">
        <v>120.73333333333333</v>
      </c>
      <c r="M129" s="53">
        <v>200508</v>
      </c>
      <c r="N129" s="53">
        <v>500000</v>
      </c>
      <c r="O129" s="53">
        <v>6154905</v>
      </c>
      <c r="P129" s="199">
        <v>4.49</v>
      </c>
      <c r="Q129" s="199">
        <v>-12.55</v>
      </c>
      <c r="R129" s="199">
        <v>329.14</v>
      </c>
      <c r="S129" s="52">
        <v>563</v>
      </c>
      <c r="T129" s="52">
        <v>35</v>
      </c>
      <c r="U129" s="52">
        <v>8</v>
      </c>
      <c r="V129" s="52">
        <v>65</v>
      </c>
      <c r="W129" s="11">
        <f t="shared" si="48"/>
        <v>571</v>
      </c>
      <c r="X129" s="83">
        <f t="shared" si="49"/>
        <v>9.3310557174390366E-2</v>
      </c>
      <c r="Y129" s="84">
        <f t="shared" si="50"/>
        <v>1.4125023458227885E-2</v>
      </c>
      <c r="Z129" s="85">
        <v>10801</v>
      </c>
      <c r="AA129" s="76">
        <f t="shared" si="51"/>
        <v>0</v>
      </c>
      <c r="AB129" s="76">
        <f t="shared" si="52"/>
        <v>0</v>
      </c>
      <c r="AC129" s="148">
        <f t="shared" si="53"/>
        <v>0</v>
      </c>
      <c r="AD129" s="148">
        <f t="shared" si="54"/>
        <v>0</v>
      </c>
      <c r="AE129" s="148">
        <f t="shared" si="55"/>
        <v>0</v>
      </c>
      <c r="AF129" s="214">
        <f t="shared" si="56"/>
        <v>1.197041147751465E-2</v>
      </c>
      <c r="AG129" s="214">
        <f t="shared" si="57"/>
        <v>-3.3458499786817114E-2</v>
      </c>
      <c r="AH129" s="214">
        <f t="shared" si="58"/>
        <v>0.87749247966796684</v>
      </c>
      <c r="AJ129" s="360"/>
    </row>
    <row r="130" spans="1:36" s="7" customFormat="1">
      <c r="A130" s="208">
        <v>61</v>
      </c>
      <c r="B130" s="67">
        <v>10825</v>
      </c>
      <c r="C130" s="208">
        <v>61</v>
      </c>
      <c r="D130" s="18">
        <v>124</v>
      </c>
      <c r="E130" s="68" t="s">
        <v>523</v>
      </c>
      <c r="F130" s="19" t="s">
        <v>609</v>
      </c>
      <c r="G130" s="19" t="s">
        <v>228</v>
      </c>
      <c r="H130" s="20" t="s">
        <v>24</v>
      </c>
      <c r="I130" s="17">
        <v>137914.406387</v>
      </c>
      <c r="J130" s="17">
        <v>307673</v>
      </c>
      <c r="K130" s="17" t="s">
        <v>133</v>
      </c>
      <c r="L130" s="168">
        <v>118.66666666666667</v>
      </c>
      <c r="M130" s="55">
        <v>512410</v>
      </c>
      <c r="N130" s="54">
        <v>15000000</v>
      </c>
      <c r="O130" s="55">
        <v>585189</v>
      </c>
      <c r="P130" s="209">
        <v>-5.0599999999999996</v>
      </c>
      <c r="Q130" s="209">
        <v>-25.39</v>
      </c>
      <c r="R130" s="209">
        <v>227.75</v>
      </c>
      <c r="S130" s="210">
        <v>45</v>
      </c>
      <c r="T130" s="210">
        <v>24</v>
      </c>
      <c r="U130" s="210">
        <v>6</v>
      </c>
      <c r="V130" s="210">
        <v>76</v>
      </c>
      <c r="W130" s="17">
        <f t="shared" si="48"/>
        <v>51</v>
      </c>
      <c r="X130" s="83">
        <f t="shared" si="49"/>
        <v>1.5698264077726985E-2</v>
      </c>
      <c r="Y130" s="84">
        <f t="shared" si="50"/>
        <v>2.3763479188848658E-3</v>
      </c>
      <c r="Z130" s="85">
        <v>10825</v>
      </c>
      <c r="AA130" s="76">
        <f t="shared" si="51"/>
        <v>0</v>
      </c>
      <c r="AB130" s="76">
        <f t="shared" si="52"/>
        <v>0</v>
      </c>
      <c r="AC130" s="148">
        <f t="shared" si="53"/>
        <v>0</v>
      </c>
      <c r="AD130" s="148">
        <f t="shared" si="54"/>
        <v>0</v>
      </c>
      <c r="AE130" s="148">
        <f t="shared" si="55"/>
        <v>0</v>
      </c>
      <c r="AF130" s="214">
        <f t="shared" si="56"/>
        <v>-3.3097173430541057E-3</v>
      </c>
      <c r="AG130" s="214">
        <f t="shared" si="57"/>
        <v>-1.6607455205562009E-2</v>
      </c>
      <c r="AH130" s="214">
        <f t="shared" si="58"/>
        <v>0.14896998515426338</v>
      </c>
      <c r="AJ130" s="360"/>
    </row>
    <row r="131" spans="1:36" s="4" customFormat="1">
      <c r="A131" s="82">
        <v>38</v>
      </c>
      <c r="B131" s="67">
        <v>10830</v>
      </c>
      <c r="C131" s="82">
        <v>38</v>
      </c>
      <c r="D131" s="15">
        <v>125</v>
      </c>
      <c r="E131" s="67" t="s">
        <v>524</v>
      </c>
      <c r="F131" s="9" t="s">
        <v>388</v>
      </c>
      <c r="G131" s="9" t="s">
        <v>228</v>
      </c>
      <c r="H131" s="10" t="s">
        <v>24</v>
      </c>
      <c r="I131" s="11">
        <v>485104.52480100002</v>
      </c>
      <c r="J131" s="11">
        <v>2058667</v>
      </c>
      <c r="K131" s="11" t="s">
        <v>134</v>
      </c>
      <c r="L131" s="167">
        <v>117.83333333333333</v>
      </c>
      <c r="M131" s="53">
        <v>25834</v>
      </c>
      <c r="N131" s="53">
        <v>100000</v>
      </c>
      <c r="O131" s="53">
        <v>78749976</v>
      </c>
      <c r="P131" s="199">
        <v>0.43</v>
      </c>
      <c r="Q131" s="199">
        <v>-8.4</v>
      </c>
      <c r="R131" s="199">
        <v>316.27</v>
      </c>
      <c r="S131" s="52">
        <v>2187</v>
      </c>
      <c r="T131" s="52">
        <v>92</v>
      </c>
      <c r="U131" s="52">
        <v>5</v>
      </c>
      <c r="V131" s="52">
        <v>8</v>
      </c>
      <c r="W131" s="11">
        <f t="shared" si="48"/>
        <v>2192</v>
      </c>
      <c r="X131" s="83">
        <f t="shared" si="49"/>
        <v>0.40264743137700609</v>
      </c>
      <c r="Y131" s="84">
        <f t="shared" si="50"/>
        <v>6.0951349834575369E-2</v>
      </c>
      <c r="Z131" s="85">
        <v>10830</v>
      </c>
      <c r="AA131" s="76">
        <f t="shared" si="51"/>
        <v>0</v>
      </c>
      <c r="AB131" s="76">
        <f t="shared" si="52"/>
        <v>0</v>
      </c>
      <c r="AC131" s="148">
        <f t="shared" si="53"/>
        <v>0</v>
      </c>
      <c r="AD131" s="148">
        <f t="shared" si="54"/>
        <v>0</v>
      </c>
      <c r="AE131" s="148">
        <f t="shared" si="55"/>
        <v>0</v>
      </c>
      <c r="AF131" s="214">
        <f t="shared" si="56"/>
        <v>1.8819390814360064E-3</v>
      </c>
      <c r="AG131" s="214">
        <f t="shared" si="57"/>
        <v>-3.6763461125726642E-2</v>
      </c>
      <c r="AH131" s="214">
        <f t="shared" si="58"/>
        <v>1.3841880774087576</v>
      </c>
      <c r="AJ131" s="360"/>
    </row>
    <row r="132" spans="1:36" s="7" customFormat="1">
      <c r="A132" s="208">
        <v>18</v>
      </c>
      <c r="B132" s="67">
        <v>10835</v>
      </c>
      <c r="C132" s="208">
        <v>18</v>
      </c>
      <c r="D132" s="18">
        <v>126</v>
      </c>
      <c r="E132" s="68" t="s">
        <v>525</v>
      </c>
      <c r="F132" s="19" t="s">
        <v>15</v>
      </c>
      <c r="G132" s="19" t="s">
        <v>228</v>
      </c>
      <c r="H132" s="20"/>
      <c r="I132" s="17">
        <v>420798.53274699999</v>
      </c>
      <c r="J132" s="17">
        <v>2284668</v>
      </c>
      <c r="K132" s="17" t="s">
        <v>114</v>
      </c>
      <c r="L132" s="168">
        <v>117.23333333333333</v>
      </c>
      <c r="M132" s="55">
        <v>70718</v>
      </c>
      <c r="N132" s="54">
        <v>500000</v>
      </c>
      <c r="O132" s="55">
        <v>31864426</v>
      </c>
      <c r="P132" s="209">
        <v>-5.28</v>
      </c>
      <c r="Q132" s="209">
        <v>-22.74</v>
      </c>
      <c r="R132" s="209">
        <v>322.72000000000003</v>
      </c>
      <c r="S132" s="210">
        <v>370</v>
      </c>
      <c r="T132" s="210">
        <v>30</v>
      </c>
      <c r="U132" s="210">
        <v>6</v>
      </c>
      <c r="V132" s="210">
        <v>70</v>
      </c>
      <c r="W132" s="17">
        <f t="shared" si="48"/>
        <v>376</v>
      </c>
      <c r="X132" s="83">
        <f t="shared" si="49"/>
        <v>0.14571201240412857</v>
      </c>
      <c r="Y132" s="84">
        <f t="shared" si="50"/>
        <v>2.2057371166558523E-2</v>
      </c>
      <c r="Z132" s="85">
        <v>10835</v>
      </c>
      <c r="AA132" s="76">
        <f t="shared" si="51"/>
        <v>0</v>
      </c>
      <c r="AB132" s="76">
        <f t="shared" si="52"/>
        <v>0</v>
      </c>
      <c r="AC132" s="148">
        <f t="shared" si="53"/>
        <v>0</v>
      </c>
      <c r="AD132" s="148">
        <f t="shared" si="54"/>
        <v>0</v>
      </c>
      <c r="AE132" s="148">
        <f t="shared" si="55"/>
        <v>0</v>
      </c>
      <c r="AF132" s="214">
        <f t="shared" si="56"/>
        <v>-2.5645314183126627E-2</v>
      </c>
      <c r="AG132" s="214">
        <f t="shared" si="57"/>
        <v>-0.11044970540232943</v>
      </c>
      <c r="AH132" s="214">
        <f t="shared" si="58"/>
        <v>1.5674726881020122</v>
      </c>
      <c r="AJ132" s="360"/>
    </row>
    <row r="133" spans="1:36" s="4" customFormat="1">
      <c r="A133" s="82">
        <v>4</v>
      </c>
      <c r="B133" s="67">
        <v>10843</v>
      </c>
      <c r="C133" s="82">
        <v>4</v>
      </c>
      <c r="D133" s="15">
        <v>127</v>
      </c>
      <c r="E133" s="67" t="s">
        <v>526</v>
      </c>
      <c r="F133" s="9" t="s">
        <v>19</v>
      </c>
      <c r="G133" s="9" t="s">
        <v>228</v>
      </c>
      <c r="H133" s="10" t="s">
        <v>24</v>
      </c>
      <c r="I133" s="11">
        <v>744959.24018199998</v>
      </c>
      <c r="J133" s="11">
        <v>2253769</v>
      </c>
      <c r="K133" s="11" t="s">
        <v>135</v>
      </c>
      <c r="L133" s="167">
        <v>116.13333333333334</v>
      </c>
      <c r="M133" s="53">
        <v>74740</v>
      </c>
      <c r="N133" s="53">
        <v>500000</v>
      </c>
      <c r="O133" s="53">
        <v>29750572</v>
      </c>
      <c r="P133" s="199">
        <v>0.86</v>
      </c>
      <c r="Q133" s="199">
        <v>-15.09</v>
      </c>
      <c r="R133" s="199">
        <v>334.76</v>
      </c>
      <c r="S133" s="52">
        <v>822</v>
      </c>
      <c r="T133" s="52">
        <v>36</v>
      </c>
      <c r="U133" s="52">
        <v>8</v>
      </c>
      <c r="V133" s="52">
        <v>64</v>
      </c>
      <c r="W133" s="11">
        <f t="shared" si="48"/>
        <v>830</v>
      </c>
      <c r="X133" s="83">
        <f t="shared" si="49"/>
        <v>0.17248959576658338</v>
      </c>
      <c r="Y133" s="84">
        <f t="shared" si="50"/>
        <v>2.6110867411816563E-2</v>
      </c>
      <c r="Z133" s="85">
        <v>10843</v>
      </c>
      <c r="AA133" s="76">
        <f t="shared" si="51"/>
        <v>0</v>
      </c>
      <c r="AB133" s="76">
        <f t="shared" si="52"/>
        <v>0</v>
      </c>
      <c r="AC133" s="148">
        <f t="shared" si="53"/>
        <v>0</v>
      </c>
      <c r="AD133" s="148">
        <f t="shared" si="54"/>
        <v>0</v>
      </c>
      <c r="AE133" s="148">
        <f t="shared" si="55"/>
        <v>0</v>
      </c>
      <c r="AF133" s="214">
        <f t="shared" si="56"/>
        <v>4.1205847877572692E-3</v>
      </c>
      <c r="AG133" s="214">
        <f t="shared" si="57"/>
        <v>-7.2301888892159522E-2</v>
      </c>
      <c r="AH133" s="214">
        <f t="shared" si="58"/>
        <v>1.603961585522818</v>
      </c>
      <c r="AJ133" s="360"/>
    </row>
    <row r="134" spans="1:36" s="7" customFormat="1">
      <c r="A134" s="208">
        <v>9</v>
      </c>
      <c r="B134" s="67">
        <v>10851</v>
      </c>
      <c r="C134" s="208">
        <v>9</v>
      </c>
      <c r="D134" s="18">
        <v>128</v>
      </c>
      <c r="E134" s="68" t="s">
        <v>527</v>
      </c>
      <c r="F134" s="19" t="s">
        <v>287</v>
      </c>
      <c r="G134" s="19" t="s">
        <v>228</v>
      </c>
      <c r="H134" s="20" t="s">
        <v>22</v>
      </c>
      <c r="I134" s="17">
        <v>12571043.928719999</v>
      </c>
      <c r="J134" s="17">
        <v>24616910</v>
      </c>
      <c r="K134" s="17" t="s">
        <v>109</v>
      </c>
      <c r="L134" s="168">
        <v>116.03333333333333</v>
      </c>
      <c r="M134" s="55">
        <v>44383765</v>
      </c>
      <c r="N134" s="54">
        <v>300000000</v>
      </c>
      <c r="O134" s="55">
        <v>543058</v>
      </c>
      <c r="P134" s="209">
        <v>0.38</v>
      </c>
      <c r="Q134" s="209">
        <v>-7.68</v>
      </c>
      <c r="R134" s="209">
        <v>263.92</v>
      </c>
      <c r="S134" s="210">
        <v>10973</v>
      </c>
      <c r="T134" s="210">
        <v>61</v>
      </c>
      <c r="U134" s="210">
        <v>15</v>
      </c>
      <c r="V134" s="210">
        <v>39</v>
      </c>
      <c r="W134" s="17">
        <f t="shared" si="48"/>
        <v>10988</v>
      </c>
      <c r="X134" s="83">
        <f t="shared" si="49"/>
        <v>3.1923784872543157</v>
      </c>
      <c r="Y134" s="84">
        <f t="shared" si="50"/>
        <v>0.48325101023386818</v>
      </c>
      <c r="Z134" s="85">
        <v>10851</v>
      </c>
      <c r="AA134" s="76">
        <f t="shared" si="51"/>
        <v>0</v>
      </c>
      <c r="AB134" s="76">
        <f t="shared" si="52"/>
        <v>0</v>
      </c>
      <c r="AC134" s="148">
        <f t="shared" si="53"/>
        <v>0</v>
      </c>
      <c r="AD134" s="148">
        <f t="shared" si="54"/>
        <v>0</v>
      </c>
      <c r="AE134" s="148">
        <f t="shared" si="55"/>
        <v>0</v>
      </c>
      <c r="AF134" s="214">
        <f t="shared" si="56"/>
        <v>1.9886947953387541E-2</v>
      </c>
      <c r="AG134" s="214">
        <f t="shared" si="57"/>
        <v>-0.4019256849526745</v>
      </c>
      <c r="AH134" s="214">
        <f t="shared" si="58"/>
        <v>13.812008694363263</v>
      </c>
      <c r="AJ134" s="360"/>
    </row>
    <row r="135" spans="1:36" s="4" customFormat="1">
      <c r="A135" s="82">
        <v>8</v>
      </c>
      <c r="B135" s="67">
        <v>10855</v>
      </c>
      <c r="C135" s="82">
        <v>8</v>
      </c>
      <c r="D135" s="15">
        <v>129</v>
      </c>
      <c r="E135" s="67" t="s">
        <v>528</v>
      </c>
      <c r="F135" s="9" t="s">
        <v>27</v>
      </c>
      <c r="G135" s="9" t="s">
        <v>228</v>
      </c>
      <c r="H135" s="10" t="s">
        <v>22</v>
      </c>
      <c r="I135" s="11">
        <v>1192464.950674</v>
      </c>
      <c r="J135" s="11">
        <v>9062990</v>
      </c>
      <c r="K135" s="11" t="s">
        <v>108</v>
      </c>
      <c r="L135" s="167">
        <v>115.6</v>
      </c>
      <c r="M135" s="53">
        <v>346499</v>
      </c>
      <c r="N135" s="53">
        <v>1500000</v>
      </c>
      <c r="O135" s="53">
        <v>25962376</v>
      </c>
      <c r="P135" s="199">
        <v>-5.47</v>
      </c>
      <c r="Q135" s="199">
        <v>-22.42</v>
      </c>
      <c r="R135" s="199">
        <v>362.12</v>
      </c>
      <c r="S135" s="52">
        <v>7288</v>
      </c>
      <c r="T135" s="52">
        <v>66</v>
      </c>
      <c r="U135" s="52">
        <v>9</v>
      </c>
      <c r="V135" s="52">
        <v>34</v>
      </c>
      <c r="W135" s="11">
        <f t="shared" si="48"/>
        <v>7297</v>
      </c>
      <c r="X135" s="83">
        <f t="shared" si="49"/>
        <v>1.2716466133620661</v>
      </c>
      <c r="Y135" s="84">
        <f t="shared" si="50"/>
        <v>0.19249738495018887</v>
      </c>
      <c r="Z135" s="85">
        <v>10855</v>
      </c>
      <c r="AA135" s="76">
        <f t="shared" si="51"/>
        <v>0</v>
      </c>
      <c r="AB135" s="76">
        <f t="shared" si="52"/>
        <v>0</v>
      </c>
      <c r="AC135" s="148">
        <f t="shared" si="53"/>
        <v>0</v>
      </c>
      <c r="AD135" s="148">
        <f t="shared" si="54"/>
        <v>0</v>
      </c>
      <c r="AE135" s="148">
        <f t="shared" si="55"/>
        <v>0</v>
      </c>
      <c r="AF135" s="214">
        <f t="shared" si="56"/>
        <v>-0.10539252992561365</v>
      </c>
      <c r="AG135" s="214">
        <f t="shared" si="57"/>
        <v>-0.43197450108450797</v>
      </c>
      <c r="AH135" s="214">
        <f t="shared" si="58"/>
        <v>6.9771010853132029</v>
      </c>
      <c r="AJ135" s="360"/>
    </row>
    <row r="136" spans="1:36" s="7" customFormat="1">
      <c r="A136" s="208">
        <v>64</v>
      </c>
      <c r="B136" s="67">
        <v>10864</v>
      </c>
      <c r="C136" s="208">
        <v>64</v>
      </c>
      <c r="D136" s="18">
        <v>130</v>
      </c>
      <c r="E136" s="68" t="s">
        <v>529</v>
      </c>
      <c r="F136" s="19" t="s">
        <v>172</v>
      </c>
      <c r="G136" s="19" t="s">
        <v>228</v>
      </c>
      <c r="H136" s="20" t="s">
        <v>24</v>
      </c>
      <c r="I136" s="17">
        <v>228688.45160199999</v>
      </c>
      <c r="J136" s="17">
        <v>961631</v>
      </c>
      <c r="K136" s="17" t="s">
        <v>136</v>
      </c>
      <c r="L136" s="168">
        <v>115.23333333333333</v>
      </c>
      <c r="M136" s="55">
        <v>15055</v>
      </c>
      <c r="N136" s="54">
        <v>50000</v>
      </c>
      <c r="O136" s="55">
        <v>63382151</v>
      </c>
      <c r="P136" s="209">
        <v>-3.99</v>
      </c>
      <c r="Q136" s="209">
        <v>-18.23</v>
      </c>
      <c r="R136" s="209">
        <v>416.94</v>
      </c>
      <c r="S136" s="210">
        <v>461</v>
      </c>
      <c r="T136" s="210">
        <v>90</v>
      </c>
      <c r="U136" s="210">
        <v>4</v>
      </c>
      <c r="V136" s="210">
        <v>10</v>
      </c>
      <c r="W136" s="17">
        <f t="shared" si="48"/>
        <v>465</v>
      </c>
      <c r="X136" s="83">
        <f t="shared" si="49"/>
        <v>0.18399328243779126</v>
      </c>
      <c r="Y136" s="84">
        <f t="shared" si="50"/>
        <v>2.7852254978319176E-2</v>
      </c>
      <c r="Z136" s="85">
        <v>10864</v>
      </c>
      <c r="AA136" s="76">
        <f t="shared" si="51"/>
        <v>0</v>
      </c>
      <c r="AB136" s="76">
        <f t="shared" si="52"/>
        <v>0</v>
      </c>
      <c r="AC136" s="148">
        <f t="shared" si="53"/>
        <v>0</v>
      </c>
      <c r="AD136" s="148">
        <f t="shared" si="54"/>
        <v>0</v>
      </c>
      <c r="AE136" s="148">
        <f t="shared" si="55"/>
        <v>0</v>
      </c>
      <c r="AF136" s="214">
        <f t="shared" si="56"/>
        <v>-8.157035521408746E-3</v>
      </c>
      <c r="AG136" s="214">
        <f t="shared" si="57"/>
        <v>-3.7268861542677056E-2</v>
      </c>
      <c r="AH136" s="214">
        <f t="shared" si="58"/>
        <v>0.85237954644014102</v>
      </c>
      <c r="AJ136" s="360"/>
    </row>
    <row r="137" spans="1:36" s="4" customFormat="1">
      <c r="A137" s="82">
        <v>15</v>
      </c>
      <c r="B137" s="67">
        <v>10872</v>
      </c>
      <c r="C137" s="82">
        <v>15</v>
      </c>
      <c r="D137" s="15">
        <v>131</v>
      </c>
      <c r="E137" s="67" t="s">
        <v>530</v>
      </c>
      <c r="F137" s="9" t="s">
        <v>28</v>
      </c>
      <c r="G137" s="9" t="s">
        <v>228</v>
      </c>
      <c r="H137" s="10" t="s">
        <v>22</v>
      </c>
      <c r="I137" s="11">
        <v>596406.153391</v>
      </c>
      <c r="J137" s="11">
        <v>3356816</v>
      </c>
      <c r="K137" s="11" t="s">
        <v>111</v>
      </c>
      <c r="L137" s="167">
        <v>113.96666666666667</v>
      </c>
      <c r="M137" s="53">
        <v>137559</v>
      </c>
      <c r="N137" s="53">
        <v>500000</v>
      </c>
      <c r="O137" s="53">
        <v>24022762</v>
      </c>
      <c r="P137" s="199">
        <v>-7.16</v>
      </c>
      <c r="Q137" s="199">
        <v>-25.76</v>
      </c>
      <c r="R137" s="199">
        <v>269.52999999999997</v>
      </c>
      <c r="S137" s="52">
        <v>4584</v>
      </c>
      <c r="T137" s="52">
        <v>70</v>
      </c>
      <c r="U137" s="52">
        <v>8</v>
      </c>
      <c r="V137" s="52">
        <v>30</v>
      </c>
      <c r="W137" s="11">
        <f t="shared" si="48"/>
        <v>4592</v>
      </c>
      <c r="X137" s="83">
        <f t="shared" si="49"/>
        <v>0.49954725769238539</v>
      </c>
      <c r="Y137" s="84">
        <f t="shared" si="50"/>
        <v>7.5619704212150474E-2</v>
      </c>
      <c r="Z137" s="85">
        <v>10872</v>
      </c>
      <c r="AA137" s="76">
        <f t="shared" si="51"/>
        <v>0</v>
      </c>
      <c r="AB137" s="76">
        <f t="shared" si="52"/>
        <v>0</v>
      </c>
      <c r="AC137" s="148">
        <f t="shared" si="53"/>
        <v>0</v>
      </c>
      <c r="AD137" s="148">
        <f t="shared" si="54"/>
        <v>0</v>
      </c>
      <c r="AE137" s="148">
        <f t="shared" si="55"/>
        <v>0</v>
      </c>
      <c r="AF137" s="214">
        <f t="shared" si="56"/>
        <v>-5.1096548072535421E-2</v>
      </c>
      <c r="AG137" s="214">
        <f t="shared" si="57"/>
        <v>-0.18383339083079783</v>
      </c>
      <c r="AH137" s="214">
        <f t="shared" si="58"/>
        <v>1.9234710337975518</v>
      </c>
      <c r="AJ137" s="360"/>
    </row>
    <row r="138" spans="1:36" s="7" customFormat="1">
      <c r="A138" s="208">
        <v>12</v>
      </c>
      <c r="B138" s="67">
        <v>10869</v>
      </c>
      <c r="C138" s="208">
        <v>12</v>
      </c>
      <c r="D138" s="18">
        <v>132</v>
      </c>
      <c r="E138" s="68" t="s">
        <v>531</v>
      </c>
      <c r="F138" s="19" t="s">
        <v>43</v>
      </c>
      <c r="G138" s="19" t="s">
        <v>228</v>
      </c>
      <c r="H138" s="20" t="s">
        <v>22</v>
      </c>
      <c r="I138" s="17">
        <v>620930.44273899996</v>
      </c>
      <c r="J138" s="17">
        <v>1183277</v>
      </c>
      <c r="K138" s="17" t="s">
        <v>110</v>
      </c>
      <c r="L138" s="168">
        <v>114.23333333333333</v>
      </c>
      <c r="M138" s="55">
        <v>42459</v>
      </c>
      <c r="N138" s="54">
        <v>500000</v>
      </c>
      <c r="O138" s="55">
        <v>27029864</v>
      </c>
      <c r="P138" s="209">
        <v>-11.41</v>
      </c>
      <c r="Q138" s="209">
        <v>-29.27</v>
      </c>
      <c r="R138" s="209">
        <v>260.66000000000003</v>
      </c>
      <c r="S138" s="210">
        <v>713</v>
      </c>
      <c r="T138" s="210">
        <v>51</v>
      </c>
      <c r="U138" s="210">
        <v>6</v>
      </c>
      <c r="V138" s="210">
        <v>49</v>
      </c>
      <c r="W138" s="17">
        <f t="shared" si="48"/>
        <v>719</v>
      </c>
      <c r="X138" s="83">
        <f t="shared" si="49"/>
        <v>0.12829437096881649</v>
      </c>
      <c r="Y138" s="84">
        <f t="shared" si="50"/>
        <v>1.9420749959796424E-2</v>
      </c>
      <c r="Z138" s="85">
        <v>10869</v>
      </c>
      <c r="AA138" s="76">
        <f t="shared" si="51"/>
        <v>0</v>
      </c>
      <c r="AB138" s="76">
        <f t="shared" si="52"/>
        <v>0</v>
      </c>
      <c r="AC138" s="148">
        <f t="shared" si="53"/>
        <v>0</v>
      </c>
      <c r="AD138" s="148">
        <f t="shared" si="54"/>
        <v>0</v>
      </c>
      <c r="AE138" s="148">
        <f t="shared" si="55"/>
        <v>0</v>
      </c>
      <c r="AF138" s="214">
        <f t="shared" si="56"/>
        <v>-2.8702721034396007E-2</v>
      </c>
      <c r="AG138" s="214">
        <f t="shared" si="57"/>
        <v>-7.3630906632495274E-2</v>
      </c>
      <c r="AH138" s="214">
        <f t="shared" si="58"/>
        <v>0.65571001444571986</v>
      </c>
      <c r="AJ138" s="360"/>
    </row>
    <row r="139" spans="1:36" s="4" customFormat="1">
      <c r="A139" s="82">
        <v>103</v>
      </c>
      <c r="B139" s="67">
        <v>10896</v>
      </c>
      <c r="C139" s="82">
        <v>103</v>
      </c>
      <c r="D139" s="15">
        <v>133</v>
      </c>
      <c r="E139" s="67" t="s">
        <v>655</v>
      </c>
      <c r="F139" s="9" t="s">
        <v>330</v>
      </c>
      <c r="G139" s="9" t="s">
        <v>228</v>
      </c>
      <c r="H139" s="10" t="s">
        <v>24</v>
      </c>
      <c r="I139" s="11">
        <v>779952.85832</v>
      </c>
      <c r="J139" s="11">
        <v>3565256</v>
      </c>
      <c r="K139" s="11" t="s">
        <v>137</v>
      </c>
      <c r="L139" s="167">
        <v>112.13333333333334</v>
      </c>
      <c r="M139" s="53">
        <v>67166</v>
      </c>
      <c r="N139" s="53">
        <v>1000000</v>
      </c>
      <c r="O139" s="53">
        <v>52553322</v>
      </c>
      <c r="P139" s="199">
        <v>-1.91</v>
      </c>
      <c r="Q139" s="199">
        <v>-21.12</v>
      </c>
      <c r="R139" s="199">
        <v>340.03</v>
      </c>
      <c r="S139" s="52">
        <v>1452</v>
      </c>
      <c r="T139" s="52">
        <v>38</v>
      </c>
      <c r="U139" s="52">
        <v>14</v>
      </c>
      <c r="V139" s="52">
        <v>62</v>
      </c>
      <c r="W139" s="11">
        <f t="shared" si="48"/>
        <v>1466</v>
      </c>
      <c r="X139" s="83">
        <f t="shared" si="49"/>
        <v>0.28802177248282845</v>
      </c>
      <c r="Y139" s="84">
        <f t="shared" si="50"/>
        <v>4.3599721360541827E-2</v>
      </c>
      <c r="Z139" s="85">
        <v>10896</v>
      </c>
      <c r="AA139" s="76">
        <f t="shared" si="51"/>
        <v>0</v>
      </c>
      <c r="AB139" s="76">
        <f t="shared" si="52"/>
        <v>0</v>
      </c>
      <c r="AC139" s="148">
        <f t="shared" si="53"/>
        <v>0</v>
      </c>
      <c r="AD139" s="148">
        <f t="shared" si="54"/>
        <v>0</v>
      </c>
      <c r="AE139" s="148">
        <f t="shared" si="55"/>
        <v>0</v>
      </c>
      <c r="AF139" s="214">
        <f t="shared" si="56"/>
        <v>-1.4476883827426379E-2</v>
      </c>
      <c r="AG139" s="214">
        <f t="shared" si="57"/>
        <v>-0.16007946933782469</v>
      </c>
      <c r="AH139" s="214">
        <f t="shared" si="58"/>
        <v>2.5772642972983202</v>
      </c>
      <c r="AJ139" s="360"/>
    </row>
    <row r="140" spans="1:36" s="7" customFormat="1">
      <c r="A140" s="208">
        <v>116</v>
      </c>
      <c r="B140" s="67">
        <v>11055</v>
      </c>
      <c r="C140" s="208">
        <v>116</v>
      </c>
      <c r="D140" s="18">
        <v>134</v>
      </c>
      <c r="E140" s="68" t="s">
        <v>533</v>
      </c>
      <c r="F140" s="19" t="s">
        <v>37</v>
      </c>
      <c r="G140" s="19" t="s">
        <v>228</v>
      </c>
      <c r="H140" s="20" t="s">
        <v>24</v>
      </c>
      <c r="I140" s="17">
        <v>2855481.8418279998</v>
      </c>
      <c r="J140" s="17">
        <v>5352667</v>
      </c>
      <c r="K140" s="17" t="s">
        <v>138</v>
      </c>
      <c r="L140" s="168">
        <v>102.73333333333333</v>
      </c>
      <c r="M140" s="55">
        <v>98493</v>
      </c>
      <c r="N140" s="54">
        <v>200000</v>
      </c>
      <c r="O140" s="55">
        <v>53239460</v>
      </c>
      <c r="P140" s="209">
        <v>-6.19</v>
      </c>
      <c r="Q140" s="209">
        <v>-27.57</v>
      </c>
      <c r="R140" s="209">
        <v>304.79000000000002</v>
      </c>
      <c r="S140" s="210">
        <v>2558</v>
      </c>
      <c r="T140" s="210">
        <v>57</v>
      </c>
      <c r="U140" s="210">
        <v>13</v>
      </c>
      <c r="V140" s="210">
        <v>43</v>
      </c>
      <c r="W140" s="17">
        <f t="shared" si="48"/>
        <v>2571</v>
      </c>
      <c r="X140" s="83">
        <f t="shared" si="49"/>
        <v>0.64862858523357536</v>
      </c>
      <c r="Y140" s="84">
        <f t="shared" si="50"/>
        <v>9.8187110435730571E-2</v>
      </c>
      <c r="Z140" s="85">
        <v>11055</v>
      </c>
      <c r="AA140" s="76">
        <f t="shared" si="51"/>
        <v>0</v>
      </c>
      <c r="AB140" s="76">
        <f t="shared" si="52"/>
        <v>0</v>
      </c>
      <c r="AC140" s="148">
        <f t="shared" si="53"/>
        <v>0</v>
      </c>
      <c r="AD140" s="148">
        <f t="shared" si="54"/>
        <v>0</v>
      </c>
      <c r="AE140" s="148">
        <f t="shared" si="55"/>
        <v>0</v>
      </c>
      <c r="AF140" s="214">
        <f t="shared" si="56"/>
        <v>-7.0438788466593544E-2</v>
      </c>
      <c r="AG140" s="214">
        <f t="shared" si="57"/>
        <v>-0.31373140517350306</v>
      </c>
      <c r="AH140" s="214">
        <f t="shared" si="58"/>
        <v>3.4683422191814293</v>
      </c>
      <c r="AJ140" s="360"/>
    </row>
    <row r="141" spans="1:36" s="4" customFormat="1">
      <c r="A141" s="82">
        <v>119</v>
      </c>
      <c r="B141" s="67">
        <v>11087</v>
      </c>
      <c r="C141" s="82">
        <v>119</v>
      </c>
      <c r="D141" s="15">
        <v>135</v>
      </c>
      <c r="E141" s="67" t="s">
        <v>534</v>
      </c>
      <c r="F141" s="9" t="s">
        <v>47</v>
      </c>
      <c r="G141" s="9" t="s">
        <v>228</v>
      </c>
      <c r="H141" s="10" t="s">
        <v>24</v>
      </c>
      <c r="I141" s="11">
        <v>421247.38339199999</v>
      </c>
      <c r="J141" s="11">
        <v>822347</v>
      </c>
      <c r="K141" s="11" t="s">
        <v>139</v>
      </c>
      <c r="L141" s="167">
        <v>99.3</v>
      </c>
      <c r="M141" s="53">
        <v>1153564</v>
      </c>
      <c r="N141" s="53">
        <v>50000000</v>
      </c>
      <c r="O141" s="53">
        <v>704626</v>
      </c>
      <c r="P141" s="199">
        <v>0.89</v>
      </c>
      <c r="Q141" s="199">
        <v>-6.7</v>
      </c>
      <c r="R141" s="199">
        <v>340.13</v>
      </c>
      <c r="S141" s="52">
        <v>458</v>
      </c>
      <c r="T141" s="52">
        <v>91</v>
      </c>
      <c r="U141" s="52">
        <v>2</v>
      </c>
      <c r="V141" s="52">
        <v>9</v>
      </c>
      <c r="W141" s="11">
        <f t="shared" si="48"/>
        <v>460</v>
      </c>
      <c r="X141" s="83">
        <f t="shared" si="49"/>
        <v>0.15909169443247057</v>
      </c>
      <c r="Y141" s="84">
        <f t="shared" si="50"/>
        <v>2.4082740302022541E-2</v>
      </c>
      <c r="Z141" s="85">
        <v>11087</v>
      </c>
      <c r="AA141" s="76">
        <f t="shared" si="51"/>
        <v>0</v>
      </c>
      <c r="AB141" s="76">
        <f t="shared" si="52"/>
        <v>0</v>
      </c>
      <c r="AC141" s="148">
        <f t="shared" si="53"/>
        <v>0</v>
      </c>
      <c r="AD141" s="148">
        <f t="shared" si="54"/>
        <v>0</v>
      </c>
      <c r="AE141" s="148">
        <f t="shared" si="55"/>
        <v>0</v>
      </c>
      <c r="AF141" s="214">
        <f t="shared" si="56"/>
        <v>1.5559517367571298E-3</v>
      </c>
      <c r="AG141" s="214">
        <f t="shared" si="57"/>
        <v>-1.1713344535137943E-2</v>
      </c>
      <c r="AH141" s="214">
        <f t="shared" si="58"/>
        <v>0.59463580249798031</v>
      </c>
      <c r="AJ141" s="360"/>
    </row>
    <row r="142" spans="1:36" s="7" customFormat="1">
      <c r="A142" s="208">
        <v>122</v>
      </c>
      <c r="B142" s="67">
        <v>11095</v>
      </c>
      <c r="C142" s="208">
        <v>122</v>
      </c>
      <c r="D142" s="18">
        <v>136</v>
      </c>
      <c r="E142" s="68" t="s">
        <v>535</v>
      </c>
      <c r="F142" s="19" t="s">
        <v>41</v>
      </c>
      <c r="G142" s="19" t="s">
        <v>228</v>
      </c>
      <c r="H142" s="20" t="s">
        <v>24</v>
      </c>
      <c r="I142" s="17">
        <v>524922.25014999998</v>
      </c>
      <c r="J142" s="17">
        <v>2515233</v>
      </c>
      <c r="K142" s="17" t="s">
        <v>140</v>
      </c>
      <c r="L142" s="168">
        <v>98.1</v>
      </c>
      <c r="M142" s="55">
        <v>4788607</v>
      </c>
      <c r="N142" s="54">
        <v>10000000</v>
      </c>
      <c r="O142" s="55">
        <v>521151</v>
      </c>
      <c r="P142" s="209">
        <v>-1.86</v>
      </c>
      <c r="Q142" s="209">
        <v>-16.690000000000001</v>
      </c>
      <c r="R142" s="209">
        <v>350.1</v>
      </c>
      <c r="S142" s="210">
        <v>1514</v>
      </c>
      <c r="T142" s="210">
        <v>42</v>
      </c>
      <c r="U142" s="210">
        <v>11</v>
      </c>
      <c r="V142" s="210">
        <v>58</v>
      </c>
      <c r="W142" s="17">
        <f t="shared" si="48"/>
        <v>1525</v>
      </c>
      <c r="X142" s="83">
        <f t="shared" si="49"/>
        <v>0.2245838462889938</v>
      </c>
      <c r="Y142" s="84">
        <f t="shared" si="50"/>
        <v>3.3996711553681801E-2</v>
      </c>
      <c r="Z142" s="85">
        <v>11095</v>
      </c>
      <c r="AA142" s="76">
        <f t="shared" si="51"/>
        <v>0</v>
      </c>
      <c r="AB142" s="76">
        <f t="shared" si="52"/>
        <v>0</v>
      </c>
      <c r="AC142" s="148">
        <f t="shared" si="53"/>
        <v>0</v>
      </c>
      <c r="AD142" s="148">
        <f t="shared" si="54"/>
        <v>0</v>
      </c>
      <c r="AE142" s="148">
        <f t="shared" si="55"/>
        <v>0</v>
      </c>
      <c r="AF142" s="214">
        <f t="shared" si="56"/>
        <v>-9.9458560499411548E-3</v>
      </c>
      <c r="AG142" s="214">
        <f t="shared" si="57"/>
        <v>-8.9245342727697782E-2</v>
      </c>
      <c r="AH142" s="214">
        <f t="shared" si="58"/>
        <v>1.872066775851827</v>
      </c>
      <c r="AJ142" s="360"/>
    </row>
    <row r="143" spans="1:36" s="4" customFormat="1">
      <c r="A143" s="82">
        <v>124</v>
      </c>
      <c r="B143" s="67">
        <v>11099</v>
      </c>
      <c r="C143" s="82">
        <v>124</v>
      </c>
      <c r="D143" s="15">
        <v>137</v>
      </c>
      <c r="E143" s="67" t="s">
        <v>536</v>
      </c>
      <c r="F143" s="9" t="s">
        <v>306</v>
      </c>
      <c r="G143" s="9" t="s">
        <v>228</v>
      </c>
      <c r="H143" s="10" t="s">
        <v>24</v>
      </c>
      <c r="I143" s="11">
        <v>3303761.7867680001</v>
      </c>
      <c r="J143" s="11">
        <v>13750021</v>
      </c>
      <c r="K143" s="11" t="s">
        <v>141</v>
      </c>
      <c r="L143" s="167">
        <v>97.666666666666657</v>
      </c>
      <c r="M143" s="53">
        <v>2889364</v>
      </c>
      <c r="N143" s="53">
        <v>5000000</v>
      </c>
      <c r="O143" s="53">
        <v>4678520</v>
      </c>
      <c r="P143" s="199">
        <v>-1.37</v>
      </c>
      <c r="Q143" s="199">
        <v>-21.68</v>
      </c>
      <c r="R143" s="199">
        <v>291.52999999999997</v>
      </c>
      <c r="S143" s="52">
        <v>14113</v>
      </c>
      <c r="T143" s="52">
        <v>75</v>
      </c>
      <c r="U143" s="52">
        <v>9</v>
      </c>
      <c r="V143" s="52">
        <v>25</v>
      </c>
      <c r="W143" s="11">
        <f t="shared" si="48"/>
        <v>14122</v>
      </c>
      <c r="X143" s="83">
        <f t="shared" si="49"/>
        <v>2.1923789698426952</v>
      </c>
      <c r="Y143" s="84">
        <f t="shared" si="50"/>
        <v>0.33187460579061617</v>
      </c>
      <c r="Z143" s="85">
        <v>11099</v>
      </c>
      <c r="AA143" s="76">
        <f t="shared" si="51"/>
        <v>0</v>
      </c>
      <c r="AB143" s="76">
        <f t="shared" si="52"/>
        <v>0</v>
      </c>
      <c r="AC143" s="148">
        <f t="shared" si="53"/>
        <v>0</v>
      </c>
      <c r="AD143" s="148">
        <f t="shared" si="54"/>
        <v>0</v>
      </c>
      <c r="AE143" s="148">
        <f t="shared" si="55"/>
        <v>0</v>
      </c>
      <c r="AF143" s="214">
        <f t="shared" si="56"/>
        <v>-4.0047455849126563E-2</v>
      </c>
      <c r="AG143" s="214">
        <f t="shared" si="57"/>
        <v>-0.6337436808825283</v>
      </c>
      <c r="AH143" s="214">
        <f t="shared" si="58"/>
        <v>8.5219232143765442</v>
      </c>
      <c r="AJ143" s="360"/>
    </row>
    <row r="144" spans="1:36" s="7" customFormat="1">
      <c r="A144" s="208">
        <v>126</v>
      </c>
      <c r="B144" s="67">
        <v>11132</v>
      </c>
      <c r="C144" s="208">
        <v>126</v>
      </c>
      <c r="D144" s="18">
        <v>138</v>
      </c>
      <c r="E144" s="68" t="s">
        <v>537</v>
      </c>
      <c r="F144" s="19" t="s">
        <v>287</v>
      </c>
      <c r="G144" s="19" t="s">
        <v>228</v>
      </c>
      <c r="H144" s="20" t="s">
        <v>24</v>
      </c>
      <c r="I144" s="17">
        <v>4746588.654747</v>
      </c>
      <c r="J144" s="17">
        <v>18140063</v>
      </c>
      <c r="K144" s="17" t="s">
        <v>142</v>
      </c>
      <c r="L144" s="168">
        <v>93.3</v>
      </c>
      <c r="M144" s="55">
        <v>86580191</v>
      </c>
      <c r="N144" s="54">
        <v>1000000000</v>
      </c>
      <c r="O144" s="55">
        <v>205373</v>
      </c>
      <c r="P144" s="209">
        <v>-3.79</v>
      </c>
      <c r="Q144" s="209">
        <v>-14.36</v>
      </c>
      <c r="R144" s="209">
        <v>261.51</v>
      </c>
      <c r="S144" s="210">
        <v>13076</v>
      </c>
      <c r="T144" s="210">
        <v>75</v>
      </c>
      <c r="U144" s="210">
        <v>17</v>
      </c>
      <c r="V144" s="210">
        <v>25</v>
      </c>
      <c r="W144" s="17">
        <f t="shared" si="48"/>
        <v>13093</v>
      </c>
      <c r="X144" s="83">
        <f t="shared" si="49"/>
        <v>2.8923514104321431</v>
      </c>
      <c r="Y144" s="84">
        <f t="shared" si="50"/>
        <v>0.43783396819117165</v>
      </c>
      <c r="Z144" s="85">
        <v>11132</v>
      </c>
      <c r="AA144" s="76">
        <f t="shared" si="51"/>
        <v>0</v>
      </c>
      <c r="AB144" s="76">
        <f t="shared" si="52"/>
        <v>0</v>
      </c>
      <c r="AC144" s="148">
        <f t="shared" si="53"/>
        <v>0</v>
      </c>
      <c r="AD144" s="148">
        <f t="shared" si="54"/>
        <v>0</v>
      </c>
      <c r="AE144" s="148">
        <f t="shared" si="55"/>
        <v>0</v>
      </c>
      <c r="AF144" s="214">
        <f t="shared" si="56"/>
        <v>-0.1461601579405043</v>
      </c>
      <c r="AG144" s="214">
        <f t="shared" si="57"/>
        <v>-0.55378888338407439</v>
      </c>
      <c r="AH144" s="214">
        <f t="shared" si="58"/>
        <v>10.085050897894797</v>
      </c>
      <c r="AJ144" s="360"/>
    </row>
    <row r="145" spans="1:36" s="4" customFormat="1">
      <c r="A145" s="82">
        <v>129</v>
      </c>
      <c r="B145" s="67">
        <v>11141</v>
      </c>
      <c r="C145" s="82">
        <v>129</v>
      </c>
      <c r="D145" s="15">
        <v>139</v>
      </c>
      <c r="E145" s="67" t="s">
        <v>538</v>
      </c>
      <c r="F145" s="9" t="s">
        <v>189</v>
      </c>
      <c r="G145" s="9" t="s">
        <v>228</v>
      </c>
      <c r="H145" s="10" t="s">
        <v>24</v>
      </c>
      <c r="I145" s="11">
        <v>276676.73103999998</v>
      </c>
      <c r="J145" s="11">
        <v>829880</v>
      </c>
      <c r="K145" s="11" t="s">
        <v>104</v>
      </c>
      <c r="L145" s="167">
        <v>92.933333333333337</v>
      </c>
      <c r="M145" s="53">
        <v>34690</v>
      </c>
      <c r="N145" s="53">
        <v>100000</v>
      </c>
      <c r="O145" s="53">
        <v>23922731</v>
      </c>
      <c r="P145" s="199">
        <v>-5.25</v>
      </c>
      <c r="Q145" s="199">
        <v>-8.31</v>
      </c>
      <c r="R145" s="199">
        <v>370.09</v>
      </c>
      <c r="S145" s="52">
        <v>498</v>
      </c>
      <c r="T145" s="52">
        <v>56</v>
      </c>
      <c r="U145" s="52">
        <v>4</v>
      </c>
      <c r="V145" s="52">
        <v>44</v>
      </c>
      <c r="W145" s="11">
        <f t="shared" ref="W145:W176" si="59">S145+U145</f>
        <v>502</v>
      </c>
      <c r="X145" s="83">
        <f t="shared" ref="X145:X176" si="60">T145*J145/$J$184</f>
        <v>9.8799404724895692E-2</v>
      </c>
      <c r="Y145" s="84">
        <f t="shared" ref="Y145:Y176" si="61">T145*J145/$J$185</f>
        <v>1.4955905865934727E-2</v>
      </c>
      <c r="Z145" s="85">
        <v>11141</v>
      </c>
      <c r="AA145" s="76">
        <f t="shared" ref="AA145:AA178" si="62">IF(M145&gt;N145,1,0)</f>
        <v>0</v>
      </c>
      <c r="AB145" s="76">
        <f t="shared" ref="AB145:AB178" si="63">IF(W145=0,1,0)</f>
        <v>0</v>
      </c>
      <c r="AC145" s="148">
        <f t="shared" ref="AC145:AC178" si="64">IF((T145+V145)=100,0,1)</f>
        <v>0</v>
      </c>
      <c r="AD145" s="148">
        <f t="shared" ref="AD145:AD178" si="65">IF(J145=0,1,0)</f>
        <v>0</v>
      </c>
      <c r="AE145" s="148">
        <f t="shared" ref="AE145:AE178" si="66">IF(M145=0,1,0)</f>
        <v>0</v>
      </c>
      <c r="AF145" s="214">
        <f t="shared" ref="AF145:AF176" si="67">$J145/$J$184*P145</f>
        <v>-9.2624441929589699E-3</v>
      </c>
      <c r="AG145" s="214">
        <f t="shared" ref="AG145:AG176" si="68">$J145/$J$184*Q145</f>
        <v>-1.4661125951140771E-2</v>
      </c>
      <c r="AH145" s="214">
        <f t="shared" ref="AH145:AH176" si="69">$J145/$J$184*R145</f>
        <v>0.65294056597565431</v>
      </c>
      <c r="AJ145" s="360"/>
    </row>
    <row r="146" spans="1:36" s="7" customFormat="1">
      <c r="A146" s="208">
        <v>133</v>
      </c>
      <c r="B146" s="67">
        <v>11149</v>
      </c>
      <c r="C146" s="208">
        <v>133</v>
      </c>
      <c r="D146" s="18">
        <v>140</v>
      </c>
      <c r="E146" s="68" t="s">
        <v>539</v>
      </c>
      <c r="F146" s="19" t="s">
        <v>40</v>
      </c>
      <c r="G146" s="19" t="s">
        <v>228</v>
      </c>
      <c r="H146" s="20" t="s">
        <v>24</v>
      </c>
      <c r="I146" s="17">
        <v>105297.141466</v>
      </c>
      <c r="J146" s="17">
        <v>1674621</v>
      </c>
      <c r="K146" s="17" t="s">
        <v>144</v>
      </c>
      <c r="L146" s="168">
        <v>89.966666666666669</v>
      </c>
      <c r="M146" s="55">
        <v>101722</v>
      </c>
      <c r="N146" s="54">
        <v>200000</v>
      </c>
      <c r="O146" s="55">
        <v>16265286</v>
      </c>
      <c r="P146" s="209">
        <v>-3.83</v>
      </c>
      <c r="Q146" s="209">
        <v>-37.28</v>
      </c>
      <c r="R146" s="209">
        <v>201.54</v>
      </c>
      <c r="S146" s="210">
        <v>1028</v>
      </c>
      <c r="T146" s="210">
        <v>43</v>
      </c>
      <c r="U146" s="210">
        <v>7</v>
      </c>
      <c r="V146" s="210">
        <v>57</v>
      </c>
      <c r="W146" s="17">
        <f t="shared" si="59"/>
        <v>1035</v>
      </c>
      <c r="X146" s="83">
        <f t="shared" si="60"/>
        <v>0.15308618181053307</v>
      </c>
      <c r="Y146" s="84">
        <f t="shared" si="61"/>
        <v>2.3173646955757191E-2</v>
      </c>
      <c r="Z146" s="85">
        <v>11149</v>
      </c>
      <c r="AA146" s="76">
        <f t="shared" si="62"/>
        <v>0</v>
      </c>
      <c r="AB146" s="76">
        <f t="shared" si="63"/>
        <v>0</v>
      </c>
      <c r="AC146" s="148">
        <f t="shared" si="64"/>
        <v>0</v>
      </c>
      <c r="AD146" s="148">
        <f t="shared" si="65"/>
        <v>0</v>
      </c>
      <c r="AE146" s="148">
        <f t="shared" si="66"/>
        <v>0</v>
      </c>
      <c r="AF146" s="214">
        <f t="shared" si="67"/>
        <v>-1.3635350612426551E-2</v>
      </c>
      <c r="AG146" s="214">
        <f t="shared" si="68"/>
        <v>-0.13272215948596913</v>
      </c>
      <c r="AH146" s="214">
        <f t="shared" si="69"/>
        <v>0.71751137400220544</v>
      </c>
      <c r="AJ146" s="360"/>
    </row>
    <row r="147" spans="1:36" s="4" customFormat="1">
      <c r="A147" s="82">
        <v>140</v>
      </c>
      <c r="B147" s="67">
        <v>11173</v>
      </c>
      <c r="C147" s="82">
        <v>140</v>
      </c>
      <c r="D147" s="15">
        <v>141</v>
      </c>
      <c r="E147" s="67" t="s">
        <v>540</v>
      </c>
      <c r="F147" s="9" t="s">
        <v>16</v>
      </c>
      <c r="G147" s="9" t="s">
        <v>228</v>
      </c>
      <c r="H147" s="10" t="s">
        <v>24</v>
      </c>
      <c r="I147" s="11">
        <v>480429.77759999997</v>
      </c>
      <c r="J147" s="11">
        <v>932658</v>
      </c>
      <c r="K147" s="11" t="s">
        <v>145</v>
      </c>
      <c r="L147" s="167">
        <v>88.766666666666666</v>
      </c>
      <c r="M147" s="53">
        <v>50794</v>
      </c>
      <c r="N147" s="53">
        <v>200000</v>
      </c>
      <c r="O147" s="53">
        <v>17946154</v>
      </c>
      <c r="P147" s="199">
        <v>-2.72</v>
      </c>
      <c r="Q147" s="199">
        <v>-20.46</v>
      </c>
      <c r="R147" s="199">
        <v>254.86</v>
      </c>
      <c r="S147" s="52">
        <v>126</v>
      </c>
      <c r="T147" s="52">
        <v>7</v>
      </c>
      <c r="U147" s="52">
        <v>7</v>
      </c>
      <c r="V147" s="52">
        <v>93</v>
      </c>
      <c r="W147" s="11">
        <f t="shared" si="59"/>
        <v>133</v>
      </c>
      <c r="X147" s="83">
        <f t="shared" si="60"/>
        <v>1.3879424617401276E-2</v>
      </c>
      <c r="Y147" s="84">
        <f t="shared" si="61"/>
        <v>2.1010184082504327E-3</v>
      </c>
      <c r="Z147" s="85">
        <v>11173</v>
      </c>
      <c r="AA147" s="76">
        <f t="shared" si="62"/>
        <v>0</v>
      </c>
      <c r="AB147" s="76">
        <f t="shared" si="63"/>
        <v>0</v>
      </c>
      <c r="AC147" s="148">
        <f t="shared" si="64"/>
        <v>0</v>
      </c>
      <c r="AD147" s="148">
        <f t="shared" si="65"/>
        <v>0</v>
      </c>
      <c r="AE147" s="148">
        <f t="shared" si="66"/>
        <v>0</v>
      </c>
      <c r="AF147" s="214">
        <f t="shared" si="67"/>
        <v>-5.3931478513330666E-3</v>
      </c>
      <c r="AG147" s="214">
        <f t="shared" si="68"/>
        <v>-4.0567575381718582E-2</v>
      </c>
      <c r="AH147" s="214">
        <f t="shared" si="69"/>
        <v>0.50533002257012694</v>
      </c>
      <c r="AJ147" s="360"/>
    </row>
    <row r="148" spans="1:36" s="7" customFormat="1">
      <c r="A148" s="208">
        <v>141</v>
      </c>
      <c r="B148" s="67">
        <v>11182</v>
      </c>
      <c r="C148" s="208">
        <v>141</v>
      </c>
      <c r="D148" s="18">
        <v>142</v>
      </c>
      <c r="E148" s="68" t="s">
        <v>541</v>
      </c>
      <c r="F148" s="19" t="s">
        <v>44</v>
      </c>
      <c r="G148" s="19" t="s">
        <v>228</v>
      </c>
      <c r="H148" s="20" t="s">
        <v>24</v>
      </c>
      <c r="I148" s="17">
        <v>1681110.6301829999</v>
      </c>
      <c r="J148" s="17">
        <v>5815073</v>
      </c>
      <c r="K148" s="17" t="s">
        <v>112</v>
      </c>
      <c r="L148" s="168">
        <v>85.6</v>
      </c>
      <c r="M148" s="55">
        <v>257875</v>
      </c>
      <c r="N148" s="54">
        <v>750000</v>
      </c>
      <c r="O148" s="55">
        <v>21802983</v>
      </c>
      <c r="P148" s="209">
        <v>-1.41</v>
      </c>
      <c r="Q148" s="209">
        <v>-13.15</v>
      </c>
      <c r="R148" s="209">
        <v>321.91000000000003</v>
      </c>
      <c r="S148" s="210">
        <v>2655</v>
      </c>
      <c r="T148" s="210">
        <v>56</v>
      </c>
      <c r="U148" s="210">
        <v>12</v>
      </c>
      <c r="V148" s="210">
        <v>44</v>
      </c>
      <c r="W148" s="17">
        <f t="shared" si="59"/>
        <v>2667</v>
      </c>
      <c r="X148" s="83">
        <f t="shared" si="60"/>
        <v>0.69229979133346187</v>
      </c>
      <c r="Y148" s="84">
        <f t="shared" si="61"/>
        <v>0.10479790378312365</v>
      </c>
      <c r="Z148" s="85">
        <v>11182</v>
      </c>
      <c r="AA148" s="76">
        <f t="shared" si="62"/>
        <v>0</v>
      </c>
      <c r="AB148" s="76">
        <f t="shared" si="63"/>
        <v>0</v>
      </c>
      <c r="AC148" s="148">
        <f t="shared" si="64"/>
        <v>0</v>
      </c>
      <c r="AD148" s="148">
        <f t="shared" si="65"/>
        <v>0</v>
      </c>
      <c r="AE148" s="148">
        <f t="shared" si="66"/>
        <v>0</v>
      </c>
      <c r="AF148" s="214">
        <f t="shared" si="67"/>
        <v>-1.7431119746074666E-2</v>
      </c>
      <c r="AG148" s="214">
        <f t="shared" si="68"/>
        <v>-0.16256682600062544</v>
      </c>
      <c r="AH148" s="214">
        <f t="shared" si="69"/>
        <v>3.9796111755027632</v>
      </c>
      <c r="AJ148" s="360"/>
    </row>
    <row r="149" spans="1:36" s="4" customFormat="1">
      <c r="A149" s="82">
        <v>144</v>
      </c>
      <c r="B149" s="67">
        <v>11183</v>
      </c>
      <c r="C149" s="82">
        <v>144</v>
      </c>
      <c r="D149" s="15">
        <v>143</v>
      </c>
      <c r="E149" s="67" t="s">
        <v>542</v>
      </c>
      <c r="F149" s="9" t="s">
        <v>41</v>
      </c>
      <c r="G149" s="9" t="s">
        <v>46</v>
      </c>
      <c r="H149" s="10" t="s">
        <v>24</v>
      </c>
      <c r="I149" s="11">
        <v>1536154.1139710001</v>
      </c>
      <c r="J149" s="11">
        <v>8567840</v>
      </c>
      <c r="K149" s="11" t="s">
        <v>112</v>
      </c>
      <c r="L149" s="167">
        <v>85.6</v>
      </c>
      <c r="M149" s="53">
        <v>43704985</v>
      </c>
      <c r="N149" s="53">
        <v>200000000</v>
      </c>
      <c r="O149" s="53">
        <v>194560</v>
      </c>
      <c r="P149" s="199">
        <v>-1.1499999999999999</v>
      </c>
      <c r="Q149" s="199">
        <v>-15.69</v>
      </c>
      <c r="R149" s="199">
        <v>376.83</v>
      </c>
      <c r="S149" s="52">
        <v>9036</v>
      </c>
      <c r="T149" s="52">
        <v>5.1368619999999998</v>
      </c>
      <c r="U149" s="52">
        <v>106</v>
      </c>
      <c r="V149" s="52">
        <v>94.863138000000006</v>
      </c>
      <c r="W149" s="11">
        <f t="shared" si="59"/>
        <v>9142</v>
      </c>
      <c r="X149" s="83">
        <f t="shared" si="60"/>
        <v>9.3566470854015302E-2</v>
      </c>
      <c r="Y149" s="84">
        <f t="shared" si="61"/>
        <v>1.4163762769592494E-2</v>
      </c>
      <c r="Z149" s="85">
        <v>11183</v>
      </c>
      <c r="AA149" s="76">
        <f t="shared" si="62"/>
        <v>0</v>
      </c>
      <c r="AB149" s="76">
        <f t="shared" si="63"/>
        <v>0</v>
      </c>
      <c r="AC149" s="148">
        <f t="shared" si="64"/>
        <v>0</v>
      </c>
      <c r="AD149" s="148">
        <f t="shared" si="65"/>
        <v>0</v>
      </c>
      <c r="AE149" s="148">
        <f t="shared" si="66"/>
        <v>0</v>
      </c>
      <c r="AF149" s="214">
        <f t="shared" si="67"/>
        <v>-2.0946920801477167E-2</v>
      </c>
      <c r="AG149" s="214">
        <f t="shared" si="68"/>
        <v>-0.28578885858711023</v>
      </c>
      <c r="AH149" s="214">
        <f t="shared" si="69"/>
        <v>6.863850578800557</v>
      </c>
      <c r="AJ149" s="360"/>
    </row>
    <row r="150" spans="1:36" s="7" customFormat="1">
      <c r="A150" s="208">
        <v>142</v>
      </c>
      <c r="B150" s="67">
        <v>11186</v>
      </c>
      <c r="C150" s="208">
        <v>142</v>
      </c>
      <c r="D150" s="18">
        <v>144</v>
      </c>
      <c r="E150" s="68" t="s">
        <v>543</v>
      </c>
      <c r="F150" s="19" t="s">
        <v>32</v>
      </c>
      <c r="G150" s="19" t="s">
        <v>228</v>
      </c>
      <c r="H150" s="20" t="s">
        <v>24</v>
      </c>
      <c r="I150" s="17">
        <v>464832</v>
      </c>
      <c r="J150" s="17">
        <v>1006564</v>
      </c>
      <c r="K150" s="17" t="s">
        <v>146</v>
      </c>
      <c r="L150" s="168">
        <v>85.566666666666663</v>
      </c>
      <c r="M150" s="55">
        <v>49250</v>
      </c>
      <c r="N150" s="54">
        <v>100000</v>
      </c>
      <c r="O150" s="55">
        <v>19871498</v>
      </c>
      <c r="P150" s="209">
        <v>-2.88</v>
      </c>
      <c r="Q150" s="209">
        <v>-21.69</v>
      </c>
      <c r="R150" s="209">
        <v>273.92</v>
      </c>
      <c r="S150" s="210">
        <v>54</v>
      </c>
      <c r="T150" s="210">
        <v>75</v>
      </c>
      <c r="U150" s="210">
        <v>3</v>
      </c>
      <c r="V150" s="210">
        <v>25</v>
      </c>
      <c r="W150" s="17">
        <f t="shared" si="59"/>
        <v>57</v>
      </c>
      <c r="X150" s="83">
        <f t="shared" si="60"/>
        <v>0.16049210000484671</v>
      </c>
      <c r="Y150" s="84">
        <f t="shared" si="61"/>
        <v>2.4294728764634305E-2</v>
      </c>
      <c r="Z150" s="85">
        <v>11186</v>
      </c>
      <c r="AA150" s="76">
        <f t="shared" si="62"/>
        <v>0</v>
      </c>
      <c r="AB150" s="76">
        <f t="shared" si="63"/>
        <v>0</v>
      </c>
      <c r="AC150" s="148">
        <f t="shared" si="64"/>
        <v>0</v>
      </c>
      <c r="AD150" s="148">
        <f t="shared" si="65"/>
        <v>0</v>
      </c>
      <c r="AE150" s="148">
        <f t="shared" si="66"/>
        <v>0</v>
      </c>
      <c r="AF150" s="214">
        <f t="shared" si="67"/>
        <v>-6.1628966401861135E-3</v>
      </c>
      <c r="AG150" s="214">
        <f t="shared" si="68"/>
        <v>-4.6414315321401667E-2</v>
      </c>
      <c r="AH150" s="214">
        <f t="shared" si="69"/>
        <v>0.58615994711103481</v>
      </c>
      <c r="AJ150" s="360"/>
    </row>
    <row r="151" spans="1:36" s="4" customFormat="1">
      <c r="A151" s="82">
        <v>147</v>
      </c>
      <c r="B151" s="67">
        <v>11197</v>
      </c>
      <c r="C151" s="82">
        <v>147</v>
      </c>
      <c r="D151" s="15">
        <v>145</v>
      </c>
      <c r="E151" s="67" t="s">
        <v>544</v>
      </c>
      <c r="F151" s="9" t="s">
        <v>189</v>
      </c>
      <c r="G151" s="9" t="s">
        <v>46</v>
      </c>
      <c r="H151" s="10" t="s">
        <v>24</v>
      </c>
      <c r="I151" s="11">
        <v>1057576.094785</v>
      </c>
      <c r="J151" s="11">
        <v>3615821</v>
      </c>
      <c r="K151" s="11" t="s">
        <v>147</v>
      </c>
      <c r="L151" s="167">
        <v>83.866666666666674</v>
      </c>
      <c r="M151" s="53">
        <v>33346400</v>
      </c>
      <c r="N151" s="53">
        <v>700000000</v>
      </c>
      <c r="O151" s="53">
        <v>106730</v>
      </c>
      <c r="P151" s="199">
        <v>-1.38</v>
      </c>
      <c r="Q151" s="199">
        <v>-17.23</v>
      </c>
      <c r="R151" s="199">
        <v>305.85000000000002</v>
      </c>
      <c r="S151" s="52">
        <v>3212</v>
      </c>
      <c r="T151" s="52">
        <v>0.42372299999999996</v>
      </c>
      <c r="U151" s="52">
        <v>41</v>
      </c>
      <c r="V151" s="52">
        <v>99.576277000000005</v>
      </c>
      <c r="W151" s="11">
        <f t="shared" si="59"/>
        <v>3253</v>
      </c>
      <c r="X151" s="83">
        <f t="shared" si="60"/>
        <v>3.25716653327527E-3</v>
      </c>
      <c r="Y151" s="84">
        <f t="shared" si="61"/>
        <v>4.9305839642435482E-4</v>
      </c>
      <c r="Z151" s="85">
        <v>11197</v>
      </c>
      <c r="AA151" s="76">
        <f t="shared" si="62"/>
        <v>0</v>
      </c>
      <c r="AB151" s="76">
        <f t="shared" si="63"/>
        <v>0</v>
      </c>
      <c r="AC151" s="148">
        <f t="shared" si="64"/>
        <v>0</v>
      </c>
      <c r="AD151" s="148">
        <f t="shared" si="65"/>
        <v>0</v>
      </c>
      <c r="AE151" s="148">
        <f t="shared" si="66"/>
        <v>0</v>
      </c>
      <c r="AF151" s="214">
        <f t="shared" si="67"/>
        <v>-1.0608085508504075E-2</v>
      </c>
      <c r="AG151" s="214">
        <f t="shared" si="68"/>
        <v>-0.1324473284866125</v>
      </c>
      <c r="AH151" s="214">
        <f t="shared" si="69"/>
        <v>2.3510746034608494</v>
      </c>
      <c r="AJ151" s="360"/>
    </row>
    <row r="152" spans="1:36" s="7" customFormat="1">
      <c r="A152" s="208">
        <v>148</v>
      </c>
      <c r="B152" s="67">
        <v>11195</v>
      </c>
      <c r="C152" s="208">
        <v>148</v>
      </c>
      <c r="D152" s="18">
        <v>146</v>
      </c>
      <c r="E152" s="68" t="s">
        <v>545</v>
      </c>
      <c r="F152" s="19" t="s">
        <v>47</v>
      </c>
      <c r="G152" s="19" t="s">
        <v>46</v>
      </c>
      <c r="H152" s="20" t="s">
        <v>24</v>
      </c>
      <c r="I152" s="17">
        <v>568078.71472799999</v>
      </c>
      <c r="J152" s="17">
        <v>2716714</v>
      </c>
      <c r="K152" s="17" t="s">
        <v>150</v>
      </c>
      <c r="L152" s="168">
        <v>83.733333333333334</v>
      </c>
      <c r="M152" s="55">
        <v>16690152</v>
      </c>
      <c r="N152" s="54">
        <v>50000000</v>
      </c>
      <c r="O152" s="55">
        <v>160819</v>
      </c>
      <c r="P152" s="209">
        <v>-0.12</v>
      </c>
      <c r="Q152" s="209">
        <v>-7.74</v>
      </c>
      <c r="R152" s="209">
        <v>406.5</v>
      </c>
      <c r="S152" s="210">
        <v>4240</v>
      </c>
      <c r="T152" s="210">
        <v>10.702242</v>
      </c>
      <c r="U152" s="210">
        <v>385</v>
      </c>
      <c r="V152" s="210">
        <v>89.297758000000002</v>
      </c>
      <c r="W152" s="17">
        <f t="shared" si="59"/>
        <v>4625</v>
      </c>
      <c r="X152" s="83">
        <f t="shared" si="60"/>
        <v>6.1811558015467498E-2</v>
      </c>
      <c r="Y152" s="84">
        <f t="shared" si="61"/>
        <v>9.3568159209075751E-3</v>
      </c>
      <c r="Z152" s="85">
        <v>11195</v>
      </c>
      <c r="AA152" s="76">
        <f t="shared" si="62"/>
        <v>0</v>
      </c>
      <c r="AB152" s="76">
        <f t="shared" si="63"/>
        <v>0</v>
      </c>
      <c r="AC152" s="148">
        <f t="shared" si="64"/>
        <v>0</v>
      </c>
      <c r="AD152" s="148">
        <f t="shared" si="65"/>
        <v>0</v>
      </c>
      <c r="AE152" s="148">
        <f t="shared" si="66"/>
        <v>0</v>
      </c>
      <c r="AF152" s="214">
        <f t="shared" si="67"/>
        <v>-6.930685142287102E-4</v>
      </c>
      <c r="AG152" s="214">
        <f t="shared" si="68"/>
        <v>-4.4702919167751813E-2</v>
      </c>
      <c r="AH152" s="214">
        <f t="shared" si="69"/>
        <v>2.3477695919497559</v>
      </c>
      <c r="AJ152" s="360"/>
    </row>
    <row r="153" spans="1:36" s="4" customFormat="1">
      <c r="A153" s="82">
        <v>149</v>
      </c>
      <c r="B153" s="67">
        <v>11215</v>
      </c>
      <c r="C153" s="82">
        <v>149</v>
      </c>
      <c r="D153" s="15">
        <v>147</v>
      </c>
      <c r="E153" s="67" t="s">
        <v>546</v>
      </c>
      <c r="F153" s="9" t="s">
        <v>287</v>
      </c>
      <c r="G153" s="9" t="s">
        <v>46</v>
      </c>
      <c r="H153" s="10" t="s">
        <v>24</v>
      </c>
      <c r="I153" s="11">
        <v>2619354.7903920002</v>
      </c>
      <c r="J153" s="11">
        <v>7168826</v>
      </c>
      <c r="K153" s="11" t="s">
        <v>151</v>
      </c>
      <c r="L153" s="167">
        <v>83.366666666666674</v>
      </c>
      <c r="M153" s="53">
        <v>36453924</v>
      </c>
      <c r="N153" s="53">
        <v>100000000</v>
      </c>
      <c r="O153" s="53">
        <v>193270</v>
      </c>
      <c r="P153" s="199">
        <v>2.48</v>
      </c>
      <c r="Q153" s="199">
        <v>-6.15</v>
      </c>
      <c r="R153" s="199">
        <v>320.14</v>
      </c>
      <c r="S153" s="52">
        <v>12205</v>
      </c>
      <c r="T153" s="52">
        <v>15.153389000000001</v>
      </c>
      <c r="U153" s="52">
        <v>109</v>
      </c>
      <c r="V153" s="52">
        <v>84.84661100000001</v>
      </c>
      <c r="W153" s="11">
        <f t="shared" si="59"/>
        <v>12314</v>
      </c>
      <c r="X153" s="83">
        <f t="shared" si="60"/>
        <v>0.23094513295251173</v>
      </c>
      <c r="Y153" s="84">
        <f t="shared" si="61"/>
        <v>3.4959660721146035E-2</v>
      </c>
      <c r="Z153" s="85">
        <v>11215</v>
      </c>
      <c r="AA153" s="76">
        <f t="shared" si="62"/>
        <v>0</v>
      </c>
      <c r="AB153" s="76">
        <f t="shared" si="63"/>
        <v>0</v>
      </c>
      <c r="AC153" s="148">
        <f t="shared" si="64"/>
        <v>0</v>
      </c>
      <c r="AD153" s="148">
        <f t="shared" si="65"/>
        <v>0</v>
      </c>
      <c r="AE153" s="148">
        <f t="shared" si="66"/>
        <v>0</v>
      </c>
      <c r="AF153" s="214">
        <f t="shared" si="67"/>
        <v>3.7796424926610742E-2</v>
      </c>
      <c r="AG153" s="214">
        <f t="shared" si="68"/>
        <v>-9.3729037620425837E-2</v>
      </c>
      <c r="AH153" s="214">
        <f t="shared" si="69"/>
        <v>4.8790917241956304</v>
      </c>
      <c r="AJ153" s="360"/>
    </row>
    <row r="154" spans="1:36" s="7" customFormat="1">
      <c r="A154" s="208">
        <v>152</v>
      </c>
      <c r="B154" s="67">
        <v>11220</v>
      </c>
      <c r="C154" s="208">
        <v>152</v>
      </c>
      <c r="D154" s="18">
        <v>148</v>
      </c>
      <c r="E154" s="68" t="s">
        <v>547</v>
      </c>
      <c r="F154" s="19" t="s">
        <v>200</v>
      </c>
      <c r="G154" s="19" t="s">
        <v>228</v>
      </c>
      <c r="H154" s="20" t="s">
        <v>24</v>
      </c>
      <c r="I154" s="17">
        <v>474609.66409899999</v>
      </c>
      <c r="J154" s="17">
        <v>878411</v>
      </c>
      <c r="K154" s="17" t="s">
        <v>207</v>
      </c>
      <c r="L154" s="168">
        <v>82.266666666666666</v>
      </c>
      <c r="M154" s="55">
        <v>86490</v>
      </c>
      <c r="N154" s="54">
        <v>150000</v>
      </c>
      <c r="O154" s="55">
        <v>9873854</v>
      </c>
      <c r="P154" s="209">
        <v>-4.17</v>
      </c>
      <c r="Q154" s="209">
        <v>-11.69</v>
      </c>
      <c r="R154" s="209">
        <v>224.91</v>
      </c>
      <c r="S154" s="210">
        <v>694</v>
      </c>
      <c r="T154" s="210">
        <v>92</v>
      </c>
      <c r="U154" s="210">
        <v>3</v>
      </c>
      <c r="V154" s="210">
        <v>8</v>
      </c>
      <c r="W154" s="17">
        <f t="shared" si="59"/>
        <v>697</v>
      </c>
      <c r="X154" s="83">
        <f t="shared" si="60"/>
        <v>0.17180531520799977</v>
      </c>
      <c r="Y154" s="84">
        <f t="shared" si="61"/>
        <v>2.6007283431239335E-2</v>
      </c>
      <c r="Z154" s="85">
        <v>11220</v>
      </c>
      <c r="AA154" s="76">
        <f t="shared" si="62"/>
        <v>0</v>
      </c>
      <c r="AB154" s="76">
        <f t="shared" si="63"/>
        <v>0</v>
      </c>
      <c r="AC154" s="148">
        <f t="shared" si="64"/>
        <v>0</v>
      </c>
      <c r="AD154" s="148">
        <f t="shared" si="65"/>
        <v>0</v>
      </c>
      <c r="AE154" s="148">
        <f t="shared" si="66"/>
        <v>0</v>
      </c>
      <c r="AF154" s="214">
        <f t="shared" si="67"/>
        <v>-7.7872626567104244E-3</v>
      </c>
      <c r="AG154" s="214">
        <f t="shared" si="68"/>
        <v>-2.1830479725886056E-2</v>
      </c>
      <c r="AH154" s="214">
        <f t="shared" si="69"/>
        <v>0.420007972211209</v>
      </c>
      <c r="AJ154" s="360"/>
    </row>
    <row r="155" spans="1:36" s="4" customFormat="1">
      <c r="A155" s="82">
        <v>155</v>
      </c>
      <c r="B155" s="67">
        <v>11235</v>
      </c>
      <c r="C155" s="82">
        <v>155</v>
      </c>
      <c r="D155" s="15">
        <v>149</v>
      </c>
      <c r="E155" s="67" t="s">
        <v>548</v>
      </c>
      <c r="F155" s="9" t="s">
        <v>28</v>
      </c>
      <c r="G155" s="9" t="s">
        <v>228</v>
      </c>
      <c r="H155" s="10" t="s">
        <v>24</v>
      </c>
      <c r="I155" s="11">
        <v>1149920.9172809999</v>
      </c>
      <c r="J155" s="11">
        <v>6091090</v>
      </c>
      <c r="K155" s="11" t="s">
        <v>208</v>
      </c>
      <c r="L155" s="167">
        <v>81.266666666666666</v>
      </c>
      <c r="M155" s="53">
        <v>477480</v>
      </c>
      <c r="N155" s="53">
        <v>1000000</v>
      </c>
      <c r="O155" s="53">
        <v>12644691</v>
      </c>
      <c r="P155" s="199">
        <v>-9.1999999999999993</v>
      </c>
      <c r="Q155" s="199">
        <v>-28.29</v>
      </c>
      <c r="R155" s="199">
        <v>326.63</v>
      </c>
      <c r="S155" s="52">
        <v>4619</v>
      </c>
      <c r="T155" s="52">
        <v>78</v>
      </c>
      <c r="U155" s="52">
        <v>7</v>
      </c>
      <c r="V155" s="52">
        <v>22</v>
      </c>
      <c r="W155" s="11">
        <f t="shared" si="59"/>
        <v>4626</v>
      </c>
      <c r="X155" s="83">
        <f t="shared" si="60"/>
        <v>1.0100447646004256</v>
      </c>
      <c r="Y155" s="84">
        <f t="shared" si="61"/>
        <v>0.15289701857826768</v>
      </c>
      <c r="Z155" s="85">
        <v>11235</v>
      </c>
      <c r="AA155" s="76">
        <f t="shared" si="62"/>
        <v>0</v>
      </c>
      <c r="AB155" s="76">
        <f t="shared" si="63"/>
        <v>0</v>
      </c>
      <c r="AC155" s="148">
        <f t="shared" si="64"/>
        <v>0</v>
      </c>
      <c r="AD155" s="148">
        <f t="shared" si="65"/>
        <v>0</v>
      </c>
      <c r="AE155" s="148">
        <f t="shared" si="66"/>
        <v>0</v>
      </c>
      <c r="AF155" s="214">
        <f t="shared" si="67"/>
        <v>-0.11913348505543479</v>
      </c>
      <c r="AG155" s="214">
        <f t="shared" si="68"/>
        <v>-0.36633546654546201</v>
      </c>
      <c r="AH155" s="214">
        <f t="shared" si="69"/>
        <v>4.2296271982235512</v>
      </c>
      <c r="AJ155" s="360"/>
    </row>
    <row r="156" spans="1:36" s="7" customFormat="1">
      <c r="A156" s="208">
        <v>156</v>
      </c>
      <c r="B156" s="67">
        <v>11234</v>
      </c>
      <c r="C156" s="208">
        <v>156</v>
      </c>
      <c r="D156" s="18">
        <v>150</v>
      </c>
      <c r="E156" s="68" t="s">
        <v>549</v>
      </c>
      <c r="F156" s="19" t="s">
        <v>620</v>
      </c>
      <c r="G156" s="19" t="s">
        <v>228</v>
      </c>
      <c r="H156" s="20" t="s">
        <v>24</v>
      </c>
      <c r="I156" s="17">
        <v>964057.70813899999</v>
      </c>
      <c r="J156" s="17">
        <v>5603012</v>
      </c>
      <c r="K156" s="17" t="s">
        <v>113</v>
      </c>
      <c r="L156" s="168">
        <v>81.133333333333326</v>
      </c>
      <c r="M156" s="55">
        <v>259330</v>
      </c>
      <c r="N156" s="54">
        <v>500000</v>
      </c>
      <c r="O156" s="55">
        <v>21507375</v>
      </c>
      <c r="P156" s="209">
        <v>-0.4</v>
      </c>
      <c r="Q156" s="209">
        <v>-14.93</v>
      </c>
      <c r="R156" s="209">
        <v>378.39</v>
      </c>
      <c r="S156" s="210">
        <v>630</v>
      </c>
      <c r="T156" s="210">
        <v>92</v>
      </c>
      <c r="U156" s="210">
        <v>12</v>
      </c>
      <c r="V156" s="210">
        <v>8</v>
      </c>
      <c r="W156" s="17">
        <f t="shared" si="59"/>
        <v>642</v>
      </c>
      <c r="X156" s="83">
        <f t="shared" si="60"/>
        <v>1.095873392721864</v>
      </c>
      <c r="Y156" s="84">
        <f t="shared" si="61"/>
        <v>0.16588945397158639</v>
      </c>
      <c r="Z156" s="85">
        <v>11234</v>
      </c>
      <c r="AA156" s="76">
        <f t="shared" si="62"/>
        <v>0</v>
      </c>
      <c r="AB156" s="76">
        <f t="shared" si="63"/>
        <v>0</v>
      </c>
      <c r="AC156" s="148">
        <f t="shared" si="64"/>
        <v>0</v>
      </c>
      <c r="AD156" s="148">
        <f t="shared" si="65"/>
        <v>0</v>
      </c>
      <c r="AE156" s="148">
        <f t="shared" si="66"/>
        <v>0</v>
      </c>
      <c r="AF156" s="214">
        <f t="shared" si="67"/>
        <v>-4.76466692487767E-3</v>
      </c>
      <c r="AG156" s="214">
        <f t="shared" si="68"/>
        <v>-0.17784119297105902</v>
      </c>
      <c r="AH156" s="214">
        <f t="shared" si="69"/>
        <v>4.5072557942611535</v>
      </c>
      <c r="AJ156" s="360"/>
    </row>
    <row r="157" spans="1:36" s="4" customFormat="1">
      <c r="A157" s="82">
        <v>160</v>
      </c>
      <c r="B157" s="67">
        <v>11223</v>
      </c>
      <c r="C157" s="82">
        <v>160</v>
      </c>
      <c r="D157" s="15">
        <v>151</v>
      </c>
      <c r="E157" s="67" t="s">
        <v>550</v>
      </c>
      <c r="F157" s="9" t="s">
        <v>322</v>
      </c>
      <c r="G157" s="9" t="s">
        <v>228</v>
      </c>
      <c r="H157" s="10" t="s">
        <v>24</v>
      </c>
      <c r="I157" s="11">
        <v>4747833.7036250001</v>
      </c>
      <c r="J157" s="11">
        <v>4764989</v>
      </c>
      <c r="K157" s="11" t="s">
        <v>148</v>
      </c>
      <c r="L157" s="167">
        <v>80.599999999999994</v>
      </c>
      <c r="M157" s="53">
        <v>1961084</v>
      </c>
      <c r="N157" s="53">
        <v>10000000</v>
      </c>
      <c r="O157" s="53">
        <v>2404844</v>
      </c>
      <c r="P157" s="199">
        <v>1.33</v>
      </c>
      <c r="Q157" s="199">
        <v>-20.72</v>
      </c>
      <c r="R157" s="199">
        <v>243.27</v>
      </c>
      <c r="S157" s="52">
        <v>4780</v>
      </c>
      <c r="T157" s="52">
        <v>71</v>
      </c>
      <c r="U157" s="52">
        <v>17</v>
      </c>
      <c r="V157" s="52">
        <v>29</v>
      </c>
      <c r="W157" s="11">
        <f t="shared" si="59"/>
        <v>4797</v>
      </c>
      <c r="X157" s="83">
        <f t="shared" si="60"/>
        <v>0.71923572958844295</v>
      </c>
      <c r="Y157" s="84">
        <f t="shared" si="61"/>
        <v>0.10887537123420654</v>
      </c>
      <c r="Z157" s="85">
        <v>11223</v>
      </c>
      <c r="AA157" s="76">
        <f t="shared" si="62"/>
        <v>0</v>
      </c>
      <c r="AB157" s="76">
        <f t="shared" si="63"/>
        <v>0</v>
      </c>
      <c r="AC157" s="148">
        <f t="shared" si="64"/>
        <v>0</v>
      </c>
      <c r="AD157" s="148">
        <f t="shared" si="65"/>
        <v>0</v>
      </c>
      <c r="AE157" s="148">
        <f t="shared" si="66"/>
        <v>0</v>
      </c>
      <c r="AF157" s="214">
        <f t="shared" si="67"/>
        <v>1.3473007328910271E-2</v>
      </c>
      <c r="AG157" s="214">
        <f t="shared" si="68"/>
        <v>-0.20989527207144421</v>
      </c>
      <c r="AH157" s="214">
        <f t="shared" si="69"/>
        <v>2.4643447315067681</v>
      </c>
      <c r="AJ157" s="360"/>
    </row>
    <row r="158" spans="1:36" s="7" customFormat="1">
      <c r="A158" s="208">
        <v>167</v>
      </c>
      <c r="B158" s="67">
        <v>11268</v>
      </c>
      <c r="C158" s="208">
        <v>167</v>
      </c>
      <c r="D158" s="18">
        <v>152</v>
      </c>
      <c r="E158" s="68" t="s">
        <v>551</v>
      </c>
      <c r="F158" s="19" t="s">
        <v>304</v>
      </c>
      <c r="G158" s="19" t="s">
        <v>228</v>
      </c>
      <c r="H158" s="20" t="s">
        <v>24</v>
      </c>
      <c r="I158" s="17">
        <v>997632.67679699999</v>
      </c>
      <c r="J158" s="17">
        <v>2417578</v>
      </c>
      <c r="K158" s="17" t="s">
        <v>155</v>
      </c>
      <c r="L158" s="168">
        <v>75.933333333333337</v>
      </c>
      <c r="M158" s="55">
        <v>148654</v>
      </c>
      <c r="N158" s="54">
        <v>200000</v>
      </c>
      <c r="O158" s="55">
        <v>15995804</v>
      </c>
      <c r="P158" s="209">
        <v>-5.07</v>
      </c>
      <c r="Q158" s="209">
        <v>-23.07</v>
      </c>
      <c r="R158" s="209">
        <v>280.2</v>
      </c>
      <c r="S158" s="210">
        <v>341</v>
      </c>
      <c r="T158" s="210">
        <v>29</v>
      </c>
      <c r="U158" s="210">
        <v>9</v>
      </c>
      <c r="V158" s="210">
        <v>71</v>
      </c>
      <c r="W158" s="17">
        <f t="shared" si="59"/>
        <v>350</v>
      </c>
      <c r="X158" s="83">
        <f t="shared" si="60"/>
        <v>0.14904914718746154</v>
      </c>
      <c r="Y158" s="84">
        <f t="shared" si="61"/>
        <v>2.2562534874988115E-2</v>
      </c>
      <c r="Z158" s="85">
        <v>11268</v>
      </c>
      <c r="AA158" s="76">
        <f t="shared" si="62"/>
        <v>0</v>
      </c>
      <c r="AB158" s="76">
        <f t="shared" si="63"/>
        <v>0</v>
      </c>
      <c r="AC158" s="148">
        <f t="shared" si="64"/>
        <v>0</v>
      </c>
      <c r="AD158" s="148">
        <f t="shared" si="65"/>
        <v>0</v>
      </c>
      <c r="AE158" s="148">
        <f t="shared" si="66"/>
        <v>0</v>
      </c>
      <c r="AF158" s="214">
        <f t="shared" si="67"/>
        <v>-2.6057902628980344E-2</v>
      </c>
      <c r="AG158" s="214">
        <f t="shared" si="68"/>
        <v>-0.11857116640050819</v>
      </c>
      <c r="AH158" s="214">
        <f t="shared" si="69"/>
        <v>1.4401231393767833</v>
      </c>
      <c r="AJ158" s="360"/>
    </row>
    <row r="159" spans="1:36" s="4" customFormat="1">
      <c r="A159" s="82">
        <v>168</v>
      </c>
      <c r="B159" s="67">
        <v>11273</v>
      </c>
      <c r="C159" s="82">
        <v>168</v>
      </c>
      <c r="D159" s="15">
        <v>153</v>
      </c>
      <c r="E159" s="67" t="s">
        <v>552</v>
      </c>
      <c r="F159" s="9" t="s">
        <v>212</v>
      </c>
      <c r="G159" s="9" t="s">
        <v>228</v>
      </c>
      <c r="H159" s="10" t="s">
        <v>24</v>
      </c>
      <c r="I159" s="11">
        <v>706823.83377699996</v>
      </c>
      <c r="J159" s="11">
        <v>6265590</v>
      </c>
      <c r="K159" s="11" t="s">
        <v>156</v>
      </c>
      <c r="L159" s="167">
        <v>75.533333333333331</v>
      </c>
      <c r="M159" s="53">
        <v>486135</v>
      </c>
      <c r="N159" s="53">
        <v>1000000</v>
      </c>
      <c r="O159" s="53">
        <v>12796196</v>
      </c>
      <c r="P159" s="199">
        <v>-2.23</v>
      </c>
      <c r="Q159" s="199">
        <v>-13.17</v>
      </c>
      <c r="R159" s="199">
        <v>395.42</v>
      </c>
      <c r="S159" s="52">
        <v>3751</v>
      </c>
      <c r="T159" s="52">
        <v>47</v>
      </c>
      <c r="U159" s="52">
        <v>16</v>
      </c>
      <c r="V159" s="52">
        <v>53</v>
      </c>
      <c r="W159" s="11">
        <f t="shared" si="59"/>
        <v>3767</v>
      </c>
      <c r="X159" s="83">
        <f t="shared" si="60"/>
        <v>0.62605261401308843</v>
      </c>
      <c r="Y159" s="84">
        <f t="shared" si="61"/>
        <v>9.476963943632713E-2</v>
      </c>
      <c r="Z159" s="85">
        <v>11273</v>
      </c>
      <c r="AA159" s="76">
        <f t="shared" si="62"/>
        <v>0</v>
      </c>
      <c r="AB159" s="76">
        <f t="shared" si="63"/>
        <v>0</v>
      </c>
      <c r="AC159" s="148">
        <f t="shared" si="64"/>
        <v>0</v>
      </c>
      <c r="AD159" s="148">
        <f t="shared" si="65"/>
        <v>0</v>
      </c>
      <c r="AE159" s="148">
        <f t="shared" si="66"/>
        <v>0</v>
      </c>
      <c r="AF159" s="214">
        <f t="shared" si="67"/>
        <v>-2.9704198494663554E-2</v>
      </c>
      <c r="AG159" s="214">
        <f t="shared" si="68"/>
        <v>-0.17542793460749731</v>
      </c>
      <c r="AH159" s="214">
        <f t="shared" si="69"/>
        <v>5.2671005241075619</v>
      </c>
      <c r="AJ159" s="360"/>
    </row>
    <row r="160" spans="1:36" s="7" customFormat="1">
      <c r="A160" s="208">
        <v>169</v>
      </c>
      <c r="B160" s="67">
        <v>11260</v>
      </c>
      <c r="C160" s="208">
        <v>169</v>
      </c>
      <c r="D160" s="18">
        <v>154</v>
      </c>
      <c r="E160" s="68" t="s">
        <v>553</v>
      </c>
      <c r="F160" s="19" t="s">
        <v>38</v>
      </c>
      <c r="G160" s="19" t="s">
        <v>46</v>
      </c>
      <c r="H160" s="20" t="s">
        <v>24</v>
      </c>
      <c r="I160" s="17">
        <v>504175.67202</v>
      </c>
      <c r="J160" s="17">
        <v>1289799</v>
      </c>
      <c r="K160" s="17" t="s">
        <v>160</v>
      </c>
      <c r="L160" s="168">
        <v>75</v>
      </c>
      <c r="M160" s="55">
        <v>11078690</v>
      </c>
      <c r="N160" s="54">
        <v>50000000</v>
      </c>
      <c r="O160" s="55">
        <v>114862</v>
      </c>
      <c r="P160" s="209">
        <v>-0.33</v>
      </c>
      <c r="Q160" s="209">
        <v>-17.04</v>
      </c>
      <c r="R160" s="209">
        <v>220.66</v>
      </c>
      <c r="S160" s="210">
        <v>1534</v>
      </c>
      <c r="T160" s="210">
        <v>1.5194779999999999</v>
      </c>
      <c r="U160" s="210">
        <v>15</v>
      </c>
      <c r="V160" s="210">
        <v>98.480522000000008</v>
      </c>
      <c r="W160" s="17">
        <f t="shared" si="59"/>
        <v>1549</v>
      </c>
      <c r="X160" s="83">
        <f t="shared" si="60"/>
        <v>4.1664622857160378E-3</v>
      </c>
      <c r="Y160" s="84">
        <f t="shared" si="61"/>
        <v>6.3070438443071388E-4</v>
      </c>
      <c r="Z160" s="85">
        <v>11260</v>
      </c>
      <c r="AA160" s="76">
        <f t="shared" si="62"/>
        <v>0</v>
      </c>
      <c r="AB160" s="76">
        <f t="shared" si="63"/>
        <v>0</v>
      </c>
      <c r="AC160" s="148">
        <f t="shared" si="64"/>
        <v>0</v>
      </c>
      <c r="AD160" s="148">
        <f t="shared" si="65"/>
        <v>0</v>
      </c>
      <c r="AE160" s="148">
        <f t="shared" si="66"/>
        <v>0</v>
      </c>
      <c r="AF160" s="214">
        <f t="shared" si="67"/>
        <v>-9.0487164294994233E-4</v>
      </c>
      <c r="AG160" s="214">
        <f t="shared" si="68"/>
        <v>-4.6724281199597012E-2</v>
      </c>
      <c r="AH160" s="214">
        <f t="shared" si="69"/>
        <v>0.60505750525252799</v>
      </c>
      <c r="AJ160" s="360"/>
    </row>
    <row r="161" spans="1:36" s="4" customFormat="1">
      <c r="A161" s="82">
        <v>170</v>
      </c>
      <c r="B161" s="67">
        <v>11280</v>
      </c>
      <c r="C161" s="82">
        <v>170</v>
      </c>
      <c r="D161" s="15">
        <v>155</v>
      </c>
      <c r="E161" s="67" t="s">
        <v>554</v>
      </c>
      <c r="F161" s="9" t="s">
        <v>17</v>
      </c>
      <c r="G161" s="9" t="s">
        <v>228</v>
      </c>
      <c r="H161" s="10" t="s">
        <v>24</v>
      </c>
      <c r="I161" s="11">
        <v>220799.087593</v>
      </c>
      <c r="J161" s="11">
        <v>2056106</v>
      </c>
      <c r="K161" s="11" t="s">
        <v>157</v>
      </c>
      <c r="L161" s="167">
        <v>74.766666666666666</v>
      </c>
      <c r="M161" s="53">
        <v>23783255</v>
      </c>
      <c r="N161" s="53">
        <v>50000000</v>
      </c>
      <c r="O161" s="53">
        <v>85537</v>
      </c>
      <c r="P161" s="199">
        <v>-2.76</v>
      </c>
      <c r="Q161" s="199">
        <v>-18.399999999999999</v>
      </c>
      <c r="R161" s="199">
        <v>277.99</v>
      </c>
      <c r="S161" s="52">
        <v>1974</v>
      </c>
      <c r="T161" s="52">
        <v>0</v>
      </c>
      <c r="U161" s="52">
        <v>10</v>
      </c>
      <c r="V161" s="52">
        <v>100</v>
      </c>
      <c r="W161" s="11">
        <f t="shared" si="59"/>
        <v>1984</v>
      </c>
      <c r="X161" s="83">
        <f t="shared" si="60"/>
        <v>0</v>
      </c>
      <c r="Y161" s="84">
        <f t="shared" si="61"/>
        <v>0</v>
      </c>
      <c r="Z161" s="85">
        <v>11280</v>
      </c>
      <c r="AA161" s="76">
        <f t="shared" si="62"/>
        <v>0</v>
      </c>
      <c r="AB161" s="76">
        <f t="shared" si="63"/>
        <v>0</v>
      </c>
      <c r="AC161" s="148">
        <f t="shared" si="64"/>
        <v>0</v>
      </c>
      <c r="AD161" s="148">
        <f t="shared" si="65"/>
        <v>0</v>
      </c>
      <c r="AE161" s="148">
        <f t="shared" si="66"/>
        <v>0</v>
      </c>
      <c r="AF161" s="214">
        <f t="shared" si="67"/>
        <v>-1.2064396032075859E-2</v>
      </c>
      <c r="AG161" s="214">
        <f t="shared" si="68"/>
        <v>-8.042930688050573E-2</v>
      </c>
      <c r="AH161" s="214">
        <f t="shared" si="69"/>
        <v>1.2151382075930321</v>
      </c>
      <c r="AJ161" s="360"/>
    </row>
    <row r="162" spans="1:36" s="7" customFormat="1">
      <c r="A162" s="208">
        <v>174</v>
      </c>
      <c r="B162" s="67">
        <v>11285</v>
      </c>
      <c r="C162" s="208">
        <v>174</v>
      </c>
      <c r="D162" s="18">
        <v>156</v>
      </c>
      <c r="E162" s="68" t="s">
        <v>555</v>
      </c>
      <c r="F162" s="19" t="s">
        <v>39</v>
      </c>
      <c r="G162" s="19" t="s">
        <v>228</v>
      </c>
      <c r="H162" s="20" t="s">
        <v>24</v>
      </c>
      <c r="I162" s="17">
        <v>2098978.8867009999</v>
      </c>
      <c r="J162" s="17">
        <v>17670825</v>
      </c>
      <c r="K162" s="17" t="s">
        <v>165</v>
      </c>
      <c r="L162" s="168">
        <v>73.599999999999994</v>
      </c>
      <c r="M162" s="55">
        <v>8882410</v>
      </c>
      <c r="N162" s="54">
        <v>15000000</v>
      </c>
      <c r="O162" s="55">
        <v>1962561</v>
      </c>
      <c r="P162" s="209">
        <v>-5.95</v>
      </c>
      <c r="Q162" s="209">
        <v>-20.67</v>
      </c>
      <c r="R162" s="209">
        <v>342.62</v>
      </c>
      <c r="S162" s="210">
        <v>12291</v>
      </c>
      <c r="T162" s="210">
        <v>52</v>
      </c>
      <c r="U162" s="210">
        <v>22</v>
      </c>
      <c r="V162" s="210">
        <v>48</v>
      </c>
      <c r="W162" s="17">
        <f t="shared" si="59"/>
        <v>12313</v>
      </c>
      <c r="X162" s="83">
        <f t="shared" si="60"/>
        <v>1.9534899092959621</v>
      </c>
      <c r="Y162" s="84">
        <f t="shared" si="61"/>
        <v>0.29571242129277542</v>
      </c>
      <c r="Z162" s="85">
        <v>11285</v>
      </c>
      <c r="AA162" s="76">
        <f t="shared" si="62"/>
        <v>0</v>
      </c>
      <c r="AB162" s="76">
        <f t="shared" si="63"/>
        <v>0</v>
      </c>
      <c r="AC162" s="148">
        <f t="shared" si="64"/>
        <v>0</v>
      </c>
      <c r="AD162" s="148">
        <f t="shared" si="65"/>
        <v>0</v>
      </c>
      <c r="AE162" s="148">
        <f t="shared" si="66"/>
        <v>0</v>
      </c>
      <c r="AF162" s="214">
        <f t="shared" si="67"/>
        <v>-0.22352432615982645</v>
      </c>
      <c r="AG162" s="214">
        <f t="shared" si="68"/>
        <v>-0.77651223894514509</v>
      </c>
      <c r="AH162" s="214">
        <f t="shared" si="69"/>
        <v>12.871244475441973</v>
      </c>
      <c r="AJ162" s="360"/>
    </row>
    <row r="163" spans="1:36" s="4" customFormat="1">
      <c r="A163" s="82">
        <v>177</v>
      </c>
      <c r="B163" s="67">
        <v>11297</v>
      </c>
      <c r="C163" s="82">
        <v>177</v>
      </c>
      <c r="D163" s="15">
        <v>157</v>
      </c>
      <c r="E163" s="67" t="s">
        <v>556</v>
      </c>
      <c r="F163" s="9" t="s">
        <v>234</v>
      </c>
      <c r="G163" s="9" t="s">
        <v>228</v>
      </c>
      <c r="H163" s="10" t="s">
        <v>24</v>
      </c>
      <c r="I163" s="11">
        <v>376897.01134800003</v>
      </c>
      <c r="J163" s="11">
        <v>5415476</v>
      </c>
      <c r="K163" s="11" t="s">
        <v>167</v>
      </c>
      <c r="L163" s="167">
        <v>72.033333333333331</v>
      </c>
      <c r="M163" s="53">
        <v>276074</v>
      </c>
      <c r="N163" s="53">
        <v>1000000</v>
      </c>
      <c r="O163" s="53">
        <v>19413949</v>
      </c>
      <c r="P163" s="199">
        <v>-4.38</v>
      </c>
      <c r="Q163" s="199">
        <v>-22.28</v>
      </c>
      <c r="R163" s="199">
        <v>370.21</v>
      </c>
      <c r="S163" s="52">
        <v>2168</v>
      </c>
      <c r="T163" s="52">
        <v>54</v>
      </c>
      <c r="U163" s="52">
        <v>6</v>
      </c>
      <c r="V163" s="52">
        <v>46</v>
      </c>
      <c r="W163" s="11">
        <f t="shared" si="59"/>
        <v>2174</v>
      </c>
      <c r="X163" s="83">
        <f t="shared" si="60"/>
        <v>0.62170075956562132</v>
      </c>
      <c r="Y163" s="84">
        <f t="shared" si="61"/>
        <v>9.4110871039495211E-2</v>
      </c>
      <c r="Z163" s="85">
        <v>11297</v>
      </c>
      <c r="AA163" s="76">
        <f t="shared" si="62"/>
        <v>0</v>
      </c>
      <c r="AB163" s="76">
        <f t="shared" si="63"/>
        <v>0</v>
      </c>
      <c r="AC163" s="148">
        <f t="shared" si="64"/>
        <v>0</v>
      </c>
      <c r="AD163" s="148">
        <f t="shared" si="65"/>
        <v>0</v>
      </c>
      <c r="AE163" s="148">
        <f t="shared" si="66"/>
        <v>0</v>
      </c>
      <c r="AF163" s="214">
        <f t="shared" si="67"/>
        <v>-5.0426839386989282E-2</v>
      </c>
      <c r="AG163" s="214">
        <f t="shared" si="68"/>
        <v>-0.25650912820596378</v>
      </c>
      <c r="AH163" s="214">
        <f t="shared" si="69"/>
        <v>4.2622192259034932</v>
      </c>
      <c r="AJ163" s="360"/>
    </row>
    <row r="164" spans="1:36" s="7" customFormat="1">
      <c r="A164" s="208">
        <v>181</v>
      </c>
      <c r="B164" s="67">
        <v>11308</v>
      </c>
      <c r="C164" s="208">
        <v>181</v>
      </c>
      <c r="D164" s="18">
        <v>158</v>
      </c>
      <c r="E164" s="68" t="s">
        <v>557</v>
      </c>
      <c r="F164" s="19" t="s">
        <v>595</v>
      </c>
      <c r="G164" s="19" t="s">
        <v>175</v>
      </c>
      <c r="H164" s="20" t="s">
        <v>24</v>
      </c>
      <c r="I164" s="17">
        <v>654149.62031599996</v>
      </c>
      <c r="J164" s="17">
        <v>3147981</v>
      </c>
      <c r="K164" s="17" t="s">
        <v>174</v>
      </c>
      <c r="L164" s="168">
        <v>69.400000000000006</v>
      </c>
      <c r="M164" s="55">
        <v>17889732</v>
      </c>
      <c r="N164" s="54">
        <v>50000000</v>
      </c>
      <c r="O164" s="55">
        <v>174174</v>
      </c>
      <c r="P164" s="209">
        <v>-1.39</v>
      </c>
      <c r="Q164" s="209">
        <v>-15.03</v>
      </c>
      <c r="R164" s="209">
        <v>340.07</v>
      </c>
      <c r="S164" s="210">
        <v>7448</v>
      </c>
      <c r="T164" s="210">
        <v>18.479185999999999</v>
      </c>
      <c r="U164" s="210">
        <v>34</v>
      </c>
      <c r="V164" s="210">
        <v>81.520814000000001</v>
      </c>
      <c r="W164" s="17">
        <f t="shared" si="59"/>
        <v>7482</v>
      </c>
      <c r="X164" s="83">
        <f t="shared" si="60"/>
        <v>0.12367045025054861</v>
      </c>
      <c r="Y164" s="84">
        <f t="shared" si="61"/>
        <v>1.8720797129245272E-2</v>
      </c>
      <c r="Z164" s="85">
        <v>11308</v>
      </c>
      <c r="AA164" s="76">
        <f t="shared" si="62"/>
        <v>0</v>
      </c>
      <c r="AB164" s="76">
        <f t="shared" si="63"/>
        <v>0</v>
      </c>
      <c r="AC164" s="148">
        <f t="shared" si="64"/>
        <v>0</v>
      </c>
      <c r="AD164" s="148">
        <f t="shared" si="65"/>
        <v>0</v>
      </c>
      <c r="AE164" s="148">
        <f t="shared" si="66"/>
        <v>0</v>
      </c>
      <c r="AF164" s="214">
        <f t="shared" si="67"/>
        <v>-9.3024620158194508E-3</v>
      </c>
      <c r="AG164" s="214">
        <f t="shared" si="68"/>
        <v>-0.10058705330774557</v>
      </c>
      <c r="AH164" s="214">
        <f t="shared" si="69"/>
        <v>2.2758908328918857</v>
      </c>
      <c r="AJ164" s="360"/>
    </row>
    <row r="165" spans="1:36" s="4" customFormat="1">
      <c r="A165" s="82">
        <v>182</v>
      </c>
      <c r="B165" s="67">
        <v>11314</v>
      </c>
      <c r="C165" s="82">
        <v>182</v>
      </c>
      <c r="D165" s="15">
        <v>159</v>
      </c>
      <c r="E165" s="67" t="s">
        <v>558</v>
      </c>
      <c r="F165" s="9" t="s">
        <v>234</v>
      </c>
      <c r="G165" s="9" t="s">
        <v>228</v>
      </c>
      <c r="H165" s="10" t="s">
        <v>24</v>
      </c>
      <c r="I165" s="11">
        <v>19454.714018999999</v>
      </c>
      <c r="J165" s="11">
        <v>187168</v>
      </c>
      <c r="K165" s="11" t="s">
        <v>176</v>
      </c>
      <c r="L165" s="167">
        <v>68.466666666666669</v>
      </c>
      <c r="M165" s="53">
        <v>8565</v>
      </c>
      <c r="N165" s="53">
        <v>200000</v>
      </c>
      <c r="O165" s="53">
        <v>21764701</v>
      </c>
      <c r="P165" s="199">
        <v>-1.88</v>
      </c>
      <c r="Q165" s="199">
        <v>-26.09</v>
      </c>
      <c r="R165" s="199">
        <v>636.98</v>
      </c>
      <c r="S165" s="52">
        <v>5</v>
      </c>
      <c r="T165" s="52">
        <v>31</v>
      </c>
      <c r="U165" s="52">
        <v>4</v>
      </c>
      <c r="V165" s="52">
        <v>69</v>
      </c>
      <c r="W165" s="11">
        <f t="shared" si="59"/>
        <v>9</v>
      </c>
      <c r="X165" s="83">
        <f t="shared" si="60"/>
        <v>1.2335146055755641E-2</v>
      </c>
      <c r="Y165" s="84">
        <f t="shared" si="61"/>
        <v>1.8672509593162653E-3</v>
      </c>
      <c r="Z165" s="85">
        <v>11314</v>
      </c>
      <c r="AA165" s="76">
        <f t="shared" si="62"/>
        <v>0</v>
      </c>
      <c r="AB165" s="76">
        <f t="shared" si="63"/>
        <v>0</v>
      </c>
      <c r="AC165" s="148">
        <f t="shared" si="64"/>
        <v>0</v>
      </c>
      <c r="AD165" s="148">
        <f t="shared" si="65"/>
        <v>0</v>
      </c>
      <c r="AE165" s="148">
        <f t="shared" si="66"/>
        <v>0</v>
      </c>
      <c r="AF165" s="214">
        <f t="shared" si="67"/>
        <v>-7.4806692209098725E-4</v>
      </c>
      <c r="AG165" s="214">
        <f t="shared" si="68"/>
        <v>-1.038141808369886E-2</v>
      </c>
      <c r="AH165" s="214">
        <f t="shared" si="69"/>
        <v>0.25345939789016869</v>
      </c>
      <c r="AJ165" s="360"/>
    </row>
    <row r="166" spans="1:36" s="7" customFormat="1">
      <c r="A166" s="208">
        <v>184</v>
      </c>
      <c r="B166" s="67">
        <v>11312</v>
      </c>
      <c r="C166" s="208">
        <v>184</v>
      </c>
      <c r="D166" s="18">
        <v>160</v>
      </c>
      <c r="E166" s="68" t="s">
        <v>559</v>
      </c>
      <c r="F166" s="19" t="s">
        <v>177</v>
      </c>
      <c r="G166" s="19" t="s">
        <v>175</v>
      </c>
      <c r="H166" s="20" t="s">
        <v>24</v>
      </c>
      <c r="I166" s="17">
        <v>852192.20675000001</v>
      </c>
      <c r="J166" s="17">
        <v>4180463</v>
      </c>
      <c r="K166" s="17" t="s">
        <v>178</v>
      </c>
      <c r="L166" s="168">
        <v>67.8</v>
      </c>
      <c r="M166" s="55">
        <v>24308335</v>
      </c>
      <c r="N166" s="54">
        <v>100000000</v>
      </c>
      <c r="O166" s="55">
        <v>170202</v>
      </c>
      <c r="P166" s="209">
        <v>-2.74</v>
      </c>
      <c r="Q166" s="209">
        <v>-19.47</v>
      </c>
      <c r="R166" s="209">
        <v>342.96</v>
      </c>
      <c r="S166" s="210">
        <v>65</v>
      </c>
      <c r="T166" s="210">
        <v>58.599999999999994</v>
      </c>
      <c r="U166" s="210">
        <v>9</v>
      </c>
      <c r="V166" s="210">
        <v>41.4</v>
      </c>
      <c r="W166" s="17">
        <f t="shared" si="59"/>
        <v>74</v>
      </c>
      <c r="X166" s="83">
        <f t="shared" si="60"/>
        <v>0.52080243086442068</v>
      </c>
      <c r="Y166" s="84">
        <f t="shared" si="61"/>
        <v>7.8837237455495993E-2</v>
      </c>
      <c r="Z166" s="85">
        <v>11312</v>
      </c>
      <c r="AA166" s="76">
        <f t="shared" si="62"/>
        <v>0</v>
      </c>
      <c r="AB166" s="76">
        <f t="shared" si="63"/>
        <v>0</v>
      </c>
      <c r="AC166" s="148">
        <f t="shared" si="64"/>
        <v>0</v>
      </c>
      <c r="AD166" s="148">
        <f t="shared" si="65"/>
        <v>0</v>
      </c>
      <c r="AE166" s="148">
        <f t="shared" si="66"/>
        <v>0</v>
      </c>
      <c r="AF166" s="214">
        <f t="shared" si="67"/>
        <v>-2.4351512978984861E-2</v>
      </c>
      <c r="AG166" s="214">
        <f t="shared" si="68"/>
        <v>-0.17303794076672815</v>
      </c>
      <c r="AH166" s="214">
        <f t="shared" si="69"/>
        <v>3.0480273325812579</v>
      </c>
      <c r="AJ166" s="360"/>
    </row>
    <row r="167" spans="1:36" s="4" customFormat="1">
      <c r="A167" s="82">
        <v>185</v>
      </c>
      <c r="B167" s="67">
        <v>11309</v>
      </c>
      <c r="C167" s="82">
        <v>185</v>
      </c>
      <c r="D167" s="15">
        <v>161</v>
      </c>
      <c r="E167" s="67" t="s">
        <v>560</v>
      </c>
      <c r="F167" s="9" t="s">
        <v>177</v>
      </c>
      <c r="G167" s="9" t="s">
        <v>228</v>
      </c>
      <c r="H167" s="10" t="s">
        <v>24</v>
      </c>
      <c r="I167" s="11">
        <v>544376.956809</v>
      </c>
      <c r="J167" s="11">
        <v>3083676</v>
      </c>
      <c r="K167" s="11" t="s">
        <v>178</v>
      </c>
      <c r="L167" s="167">
        <v>67.8</v>
      </c>
      <c r="M167" s="53">
        <v>281017</v>
      </c>
      <c r="N167" s="53">
        <v>1000000</v>
      </c>
      <c r="O167" s="53">
        <v>10776863</v>
      </c>
      <c r="P167" s="199">
        <v>-5.17</v>
      </c>
      <c r="Q167" s="199">
        <v>-21.31</v>
      </c>
      <c r="R167" s="199">
        <v>364.74</v>
      </c>
      <c r="S167" s="52">
        <v>1376</v>
      </c>
      <c r="T167" s="52">
        <v>69</v>
      </c>
      <c r="U167" s="52">
        <v>4</v>
      </c>
      <c r="V167" s="52">
        <v>32</v>
      </c>
      <c r="W167" s="11">
        <f t="shared" si="59"/>
        <v>1380</v>
      </c>
      <c r="X167" s="83">
        <f t="shared" si="60"/>
        <v>0.45234400000057823</v>
      </c>
      <c r="Y167" s="84">
        <f t="shared" si="61"/>
        <v>6.8474241336439076E-2</v>
      </c>
      <c r="Z167" s="85">
        <v>11309</v>
      </c>
      <c r="AA167" s="76">
        <f t="shared" si="62"/>
        <v>0</v>
      </c>
      <c r="AB167" s="76">
        <f t="shared" si="63"/>
        <v>0</v>
      </c>
      <c r="AC167" s="148">
        <f t="shared" si="64"/>
        <v>1</v>
      </c>
      <c r="AD167" s="148">
        <f t="shared" si="65"/>
        <v>0</v>
      </c>
      <c r="AE167" s="148">
        <f t="shared" si="66"/>
        <v>0</v>
      </c>
      <c r="AF167" s="214">
        <f t="shared" si="67"/>
        <v>-3.3893021449318689E-2</v>
      </c>
      <c r="AG167" s="214">
        <f t="shared" si="68"/>
        <v>-0.13970218318858438</v>
      </c>
      <c r="AH167" s="214">
        <f t="shared" si="69"/>
        <v>2.3911297182639264</v>
      </c>
      <c r="AJ167" s="360"/>
    </row>
    <row r="168" spans="1:36" s="7" customFormat="1">
      <c r="A168" s="208">
        <v>194</v>
      </c>
      <c r="B168" s="67">
        <v>11334</v>
      </c>
      <c r="C168" s="208">
        <v>194</v>
      </c>
      <c r="D168" s="18">
        <v>162</v>
      </c>
      <c r="E168" s="68" t="s">
        <v>561</v>
      </c>
      <c r="F168" s="19" t="s">
        <v>201</v>
      </c>
      <c r="G168" s="19" t="s">
        <v>228</v>
      </c>
      <c r="H168" s="20" t="s">
        <v>24</v>
      </c>
      <c r="I168" s="17">
        <v>268837.37030499999</v>
      </c>
      <c r="J168" s="17">
        <v>1699318</v>
      </c>
      <c r="K168" s="17" t="s">
        <v>192</v>
      </c>
      <c r="L168" s="168">
        <v>66</v>
      </c>
      <c r="M168" s="55">
        <v>93985</v>
      </c>
      <c r="N168" s="54">
        <v>200000</v>
      </c>
      <c r="O168" s="55">
        <v>17896475</v>
      </c>
      <c r="P168" s="209">
        <v>-4.59</v>
      </c>
      <c r="Q168" s="209">
        <v>-20.58</v>
      </c>
      <c r="R168" s="209">
        <v>355.33</v>
      </c>
      <c r="S168" s="210">
        <v>437</v>
      </c>
      <c r="T168" s="210">
        <v>41</v>
      </c>
      <c r="U168" s="210">
        <v>6</v>
      </c>
      <c r="V168" s="210">
        <v>59</v>
      </c>
      <c r="W168" s="17">
        <f t="shared" si="59"/>
        <v>443</v>
      </c>
      <c r="X168" s="83">
        <f t="shared" si="60"/>
        <v>0.14811857222839259</v>
      </c>
      <c r="Y168" s="84">
        <f t="shared" si="61"/>
        <v>2.2421667715638475E-2</v>
      </c>
      <c r="Z168" s="85">
        <v>11334</v>
      </c>
      <c r="AA168" s="76">
        <f t="shared" si="62"/>
        <v>0</v>
      </c>
      <c r="AB168" s="76">
        <f t="shared" si="63"/>
        <v>0</v>
      </c>
      <c r="AC168" s="148">
        <f t="shared" si="64"/>
        <v>0</v>
      </c>
      <c r="AD168" s="148">
        <f t="shared" si="65"/>
        <v>0</v>
      </c>
      <c r="AE168" s="148">
        <f t="shared" si="66"/>
        <v>0</v>
      </c>
      <c r="AF168" s="214">
        <f t="shared" si="67"/>
        <v>-1.6582054793373706E-2</v>
      </c>
      <c r="AG168" s="214">
        <f t="shared" si="68"/>
        <v>-7.434829796244681E-2</v>
      </c>
      <c r="AH168" s="214">
        <f t="shared" si="69"/>
        <v>1.2836822504857253</v>
      </c>
      <c r="AJ168" s="360"/>
    </row>
    <row r="169" spans="1:36" s="4" customFormat="1">
      <c r="A169" s="82">
        <v>209</v>
      </c>
      <c r="B169" s="67">
        <v>11384</v>
      </c>
      <c r="C169" s="82">
        <v>209</v>
      </c>
      <c r="D169" s="15">
        <v>163</v>
      </c>
      <c r="E169" s="67" t="s">
        <v>562</v>
      </c>
      <c r="F169" s="9" t="s">
        <v>216</v>
      </c>
      <c r="G169" s="9" t="s">
        <v>228</v>
      </c>
      <c r="H169" s="10" t="s">
        <v>24</v>
      </c>
      <c r="I169" s="11">
        <v>366730.40623999998</v>
      </c>
      <c r="J169" s="11">
        <v>1092649</v>
      </c>
      <c r="K169" s="11" t="s">
        <v>226</v>
      </c>
      <c r="L169" s="167">
        <v>60.166666666666664</v>
      </c>
      <c r="M169" s="53">
        <v>42375</v>
      </c>
      <c r="N169" s="53">
        <v>200000</v>
      </c>
      <c r="O169" s="53">
        <v>25091191</v>
      </c>
      <c r="P169" s="199">
        <v>-4.3499999999999996</v>
      </c>
      <c r="Q169" s="199">
        <v>-20.29</v>
      </c>
      <c r="R169" s="199">
        <v>302.25</v>
      </c>
      <c r="S169" s="52">
        <v>1147</v>
      </c>
      <c r="T169" s="52">
        <v>87</v>
      </c>
      <c r="U169" s="52">
        <v>3</v>
      </c>
      <c r="V169" s="52">
        <v>13</v>
      </c>
      <c r="W169" s="11">
        <f t="shared" si="59"/>
        <v>1150</v>
      </c>
      <c r="X169" s="83">
        <f t="shared" si="60"/>
        <v>0.20209284038641068</v>
      </c>
      <c r="Y169" s="84">
        <f t="shared" si="61"/>
        <v>3.0592102304811949E-2</v>
      </c>
      <c r="Z169" s="85">
        <v>11384</v>
      </c>
      <c r="AA169" s="76">
        <f t="shared" si="62"/>
        <v>0</v>
      </c>
      <c r="AB169" s="76">
        <f t="shared" si="63"/>
        <v>0</v>
      </c>
      <c r="AC169" s="148">
        <f t="shared" si="64"/>
        <v>0</v>
      </c>
      <c r="AD169" s="148">
        <f t="shared" si="65"/>
        <v>0</v>
      </c>
      <c r="AE169" s="148">
        <f t="shared" si="66"/>
        <v>0</v>
      </c>
      <c r="AF169" s="214">
        <f t="shared" si="67"/>
        <v>-1.0104642019320534E-2</v>
      </c>
      <c r="AG169" s="214">
        <f t="shared" si="68"/>
        <v>-4.713176702804911E-2</v>
      </c>
      <c r="AH169" s="214">
        <f t="shared" si="69"/>
        <v>0.70209840237692678</v>
      </c>
      <c r="AJ169" s="360"/>
    </row>
    <row r="170" spans="1:36" s="7" customFormat="1">
      <c r="A170" s="208">
        <v>211</v>
      </c>
      <c r="B170" s="67">
        <v>11341</v>
      </c>
      <c r="C170" s="208">
        <v>211</v>
      </c>
      <c r="D170" s="18">
        <v>164</v>
      </c>
      <c r="E170" s="68" t="s">
        <v>563</v>
      </c>
      <c r="F170" s="19" t="s">
        <v>388</v>
      </c>
      <c r="G170" s="19" t="s">
        <v>46</v>
      </c>
      <c r="H170" s="20" t="s">
        <v>24</v>
      </c>
      <c r="I170" s="17">
        <v>1599387.3797279999</v>
      </c>
      <c r="J170" s="17">
        <v>10497926</v>
      </c>
      <c r="K170" s="17" t="s">
        <v>217</v>
      </c>
      <c r="L170" s="168">
        <v>60.133333333333333</v>
      </c>
      <c r="M170" s="55">
        <v>151400000</v>
      </c>
      <c r="N170" s="54">
        <v>200000000</v>
      </c>
      <c r="O170" s="55">
        <v>68328</v>
      </c>
      <c r="P170" s="209">
        <v>1.27</v>
      </c>
      <c r="Q170" s="209">
        <v>-77.069999999999993</v>
      </c>
      <c r="R170" s="209">
        <v>24.16</v>
      </c>
      <c r="S170" s="210">
        <v>37423</v>
      </c>
      <c r="T170" s="210">
        <v>12.997871499999999</v>
      </c>
      <c r="U170" s="210">
        <v>147</v>
      </c>
      <c r="V170" s="210">
        <v>87.002128499999998</v>
      </c>
      <c r="W170" s="17">
        <f t="shared" si="59"/>
        <v>37570</v>
      </c>
      <c r="X170" s="83">
        <f t="shared" si="60"/>
        <v>0.29008598616135728</v>
      </c>
      <c r="Y170" s="84">
        <f t="shared" si="61"/>
        <v>4.3912194755996128E-2</v>
      </c>
      <c r="Z170" s="85">
        <v>11341</v>
      </c>
      <c r="AA170" s="76">
        <f t="shared" si="62"/>
        <v>0</v>
      </c>
      <c r="AB170" s="76">
        <f t="shared" si="63"/>
        <v>0</v>
      </c>
      <c r="AC170" s="148">
        <f t="shared" si="64"/>
        <v>0</v>
      </c>
      <c r="AD170" s="148">
        <f t="shared" si="65"/>
        <v>0</v>
      </c>
      <c r="AE170" s="148">
        <f t="shared" si="66"/>
        <v>0</v>
      </c>
      <c r="AF170" s="214">
        <f t="shared" si="67"/>
        <v>2.8343810171144082E-2</v>
      </c>
      <c r="AG170" s="214">
        <f t="shared" si="68"/>
        <v>-1.7200452361339167</v>
      </c>
      <c r="AH170" s="214">
        <f t="shared" si="69"/>
        <v>0.53920193207467793</v>
      </c>
      <c r="AJ170" s="360"/>
    </row>
    <row r="171" spans="1:36" s="4" customFormat="1">
      <c r="A171" s="82">
        <v>226</v>
      </c>
      <c r="B171" s="67">
        <v>11378</v>
      </c>
      <c r="C171" s="82">
        <v>226</v>
      </c>
      <c r="D171" s="15">
        <v>165</v>
      </c>
      <c r="E171" s="67" t="s">
        <v>564</v>
      </c>
      <c r="F171" s="9" t="s">
        <v>306</v>
      </c>
      <c r="G171" s="9" t="s">
        <v>46</v>
      </c>
      <c r="H171" s="10" t="s">
        <v>24</v>
      </c>
      <c r="I171" s="11">
        <v>748571.78525700001</v>
      </c>
      <c r="J171" s="11">
        <v>3279233</v>
      </c>
      <c r="K171" s="11" t="s">
        <v>258</v>
      </c>
      <c r="L171" s="167">
        <v>52</v>
      </c>
      <c r="M171" s="53">
        <v>16229617</v>
      </c>
      <c r="N171" s="53">
        <v>50000000</v>
      </c>
      <c r="O171" s="53">
        <v>200244</v>
      </c>
      <c r="P171" s="199">
        <v>-0.28999999999999998</v>
      </c>
      <c r="Q171" s="199">
        <v>-22.07</v>
      </c>
      <c r="R171" s="199">
        <v>352.26</v>
      </c>
      <c r="S171" s="52">
        <v>7691</v>
      </c>
      <c r="T171" s="52">
        <v>10.765473999999999</v>
      </c>
      <c r="U171" s="52">
        <v>26</v>
      </c>
      <c r="V171" s="52">
        <v>89.234526000000002</v>
      </c>
      <c r="W171" s="11">
        <f t="shared" si="59"/>
        <v>7717</v>
      </c>
      <c r="X171" s="83">
        <f t="shared" si="60"/>
        <v>7.5050991630556896E-2</v>
      </c>
      <c r="Y171" s="84">
        <f t="shared" si="61"/>
        <v>1.136095474559904E-2</v>
      </c>
      <c r="Z171" s="85">
        <v>11378</v>
      </c>
      <c r="AA171" s="76">
        <f t="shared" si="62"/>
        <v>0</v>
      </c>
      <c r="AB171" s="76">
        <f t="shared" si="63"/>
        <v>0</v>
      </c>
      <c r="AC171" s="148">
        <f t="shared" si="64"/>
        <v>0</v>
      </c>
      <c r="AD171" s="148">
        <f t="shared" si="65"/>
        <v>0</v>
      </c>
      <c r="AE171" s="148">
        <f t="shared" si="66"/>
        <v>0</v>
      </c>
      <c r="AF171" s="214">
        <f t="shared" si="67"/>
        <v>-2.0217212519264365E-3</v>
      </c>
      <c r="AG171" s="214">
        <f t="shared" si="68"/>
        <v>-0.15385995872419467</v>
      </c>
      <c r="AH171" s="214">
        <f t="shared" si="69"/>
        <v>2.4557638903572636</v>
      </c>
      <c r="AJ171" s="360"/>
    </row>
    <row r="172" spans="1:36" s="7" customFormat="1">
      <c r="A172" s="208">
        <v>239</v>
      </c>
      <c r="B172" s="67">
        <v>11463</v>
      </c>
      <c r="C172" s="208">
        <v>239</v>
      </c>
      <c r="D172" s="18">
        <v>166</v>
      </c>
      <c r="E172" s="68" t="s">
        <v>565</v>
      </c>
      <c r="F172" s="19" t="s">
        <v>231</v>
      </c>
      <c r="G172" s="19" t="s">
        <v>228</v>
      </c>
      <c r="H172" s="20" t="s">
        <v>24</v>
      </c>
      <c r="I172" s="17">
        <v>150675.93156</v>
      </c>
      <c r="J172" s="17">
        <v>289760</v>
      </c>
      <c r="K172" s="17" t="s">
        <v>270</v>
      </c>
      <c r="L172" s="168">
        <v>48.233333333333334</v>
      </c>
      <c r="M172" s="55">
        <v>18945</v>
      </c>
      <c r="N172" s="54">
        <v>200000</v>
      </c>
      <c r="O172" s="55">
        <v>14635721</v>
      </c>
      <c r="P172" s="209">
        <v>-3.57</v>
      </c>
      <c r="Q172" s="209">
        <v>-19.04</v>
      </c>
      <c r="R172" s="209">
        <v>281.58</v>
      </c>
      <c r="S172" s="210">
        <v>223</v>
      </c>
      <c r="T172" s="210">
        <v>50</v>
      </c>
      <c r="U172" s="210">
        <v>4</v>
      </c>
      <c r="V172" s="210">
        <v>50</v>
      </c>
      <c r="W172" s="17">
        <f t="shared" si="59"/>
        <v>227</v>
      </c>
      <c r="X172" s="83">
        <f t="shared" si="60"/>
        <v>3.0800618670648785E-2</v>
      </c>
      <c r="Y172" s="84">
        <f t="shared" si="61"/>
        <v>4.6624891590535964E-3</v>
      </c>
      <c r="Z172" s="85">
        <v>11463</v>
      </c>
      <c r="AA172" s="76">
        <f t="shared" si="62"/>
        <v>0</v>
      </c>
      <c r="AB172" s="76">
        <f t="shared" si="63"/>
        <v>0</v>
      </c>
      <c r="AC172" s="148">
        <f t="shared" si="64"/>
        <v>0</v>
      </c>
      <c r="AD172" s="148">
        <f t="shared" si="65"/>
        <v>0</v>
      </c>
      <c r="AE172" s="148">
        <f t="shared" si="66"/>
        <v>0</v>
      </c>
      <c r="AF172" s="214">
        <f t="shared" si="67"/>
        <v>-2.1991641730843229E-3</v>
      </c>
      <c r="AG172" s="214">
        <f t="shared" si="68"/>
        <v>-1.1728875589783055E-2</v>
      </c>
      <c r="AH172" s="214">
        <f t="shared" si="69"/>
        <v>0.17345676410562569</v>
      </c>
      <c r="AJ172" s="360"/>
    </row>
    <row r="173" spans="1:36" s="4" customFormat="1">
      <c r="A173" s="82">
        <v>237</v>
      </c>
      <c r="B173" s="67">
        <v>11461</v>
      </c>
      <c r="C173" s="82">
        <v>237</v>
      </c>
      <c r="D173" s="15">
        <v>167</v>
      </c>
      <c r="E173" s="67" t="s">
        <v>566</v>
      </c>
      <c r="F173" s="9" t="s">
        <v>188</v>
      </c>
      <c r="G173" s="9" t="s">
        <v>228</v>
      </c>
      <c r="H173" s="10" t="s">
        <v>24</v>
      </c>
      <c r="I173" s="11">
        <v>716375.28964800003</v>
      </c>
      <c r="J173" s="11">
        <v>3737156</v>
      </c>
      <c r="K173" s="11" t="s">
        <v>269</v>
      </c>
      <c r="L173" s="167">
        <v>48.033333333333331</v>
      </c>
      <c r="M173" s="53">
        <v>205875</v>
      </c>
      <c r="N173" s="53">
        <v>500000000</v>
      </c>
      <c r="O173" s="53">
        <v>17837735</v>
      </c>
      <c r="P173" s="199">
        <v>-6.95</v>
      </c>
      <c r="Q173" s="199">
        <v>-24.13</v>
      </c>
      <c r="R173" s="199">
        <v>301.33</v>
      </c>
      <c r="S173" s="52">
        <v>849</v>
      </c>
      <c r="T173" s="52">
        <v>80</v>
      </c>
      <c r="U173" s="52">
        <v>17</v>
      </c>
      <c r="V173" s="52">
        <v>20</v>
      </c>
      <c r="W173" s="11">
        <f t="shared" si="59"/>
        <v>866</v>
      </c>
      <c r="X173" s="83">
        <f t="shared" si="60"/>
        <v>0.63559755311279476</v>
      </c>
      <c r="Y173" s="84">
        <f t="shared" si="61"/>
        <v>9.6214518695152421E-2</v>
      </c>
      <c r="Z173" s="85">
        <v>11461</v>
      </c>
      <c r="AA173" s="76">
        <f t="shared" si="62"/>
        <v>0</v>
      </c>
      <c r="AB173" s="76">
        <f t="shared" si="63"/>
        <v>0</v>
      </c>
      <c r="AC173" s="148">
        <f t="shared" si="64"/>
        <v>0</v>
      </c>
      <c r="AD173" s="148">
        <f t="shared" si="65"/>
        <v>0</v>
      </c>
      <c r="AE173" s="148">
        <f t="shared" si="66"/>
        <v>0</v>
      </c>
      <c r="AF173" s="214">
        <f t="shared" si="67"/>
        <v>-5.521753742667404E-2</v>
      </c>
      <c r="AG173" s="214">
        <f t="shared" si="68"/>
        <v>-0.1917121119576467</v>
      </c>
      <c r="AH173" s="214">
        <f t="shared" si="69"/>
        <v>2.39405763349348</v>
      </c>
      <c r="AJ173" s="360"/>
    </row>
    <row r="174" spans="1:36" s="7" customFormat="1">
      <c r="A174" s="208">
        <v>240</v>
      </c>
      <c r="B174" s="67">
        <v>11470</v>
      </c>
      <c r="C174" s="208">
        <v>240</v>
      </c>
      <c r="D174" s="18">
        <v>168</v>
      </c>
      <c r="E174" s="68" t="s">
        <v>567</v>
      </c>
      <c r="F174" s="19" t="s">
        <v>224</v>
      </c>
      <c r="G174" s="19" t="s">
        <v>228</v>
      </c>
      <c r="H174" s="20" t="s">
        <v>24</v>
      </c>
      <c r="I174" s="17">
        <v>313550.77220100001</v>
      </c>
      <c r="J174" s="17">
        <v>907047</v>
      </c>
      <c r="K174" s="17" t="s">
        <v>271</v>
      </c>
      <c r="L174" s="168">
        <v>47.2</v>
      </c>
      <c r="M174" s="55">
        <v>72998</v>
      </c>
      <c r="N174" s="54">
        <v>200000</v>
      </c>
      <c r="O174" s="55">
        <v>12266566</v>
      </c>
      <c r="P174" s="209">
        <v>-1.17</v>
      </c>
      <c r="Q174" s="209">
        <v>-19.04</v>
      </c>
      <c r="R174" s="209">
        <v>300.69</v>
      </c>
      <c r="S174" s="210">
        <v>196</v>
      </c>
      <c r="T174" s="210">
        <v>7</v>
      </c>
      <c r="U174" s="210">
        <v>12</v>
      </c>
      <c r="V174" s="210">
        <v>93</v>
      </c>
      <c r="W174" s="17">
        <f t="shared" si="59"/>
        <v>208</v>
      </c>
      <c r="X174" s="83">
        <f t="shared" si="60"/>
        <v>1.3498292472631956E-2</v>
      </c>
      <c r="Y174" s="84">
        <f t="shared" si="61"/>
        <v>2.0433239667148407E-3</v>
      </c>
      <c r="Z174" s="85">
        <v>11470</v>
      </c>
      <c r="AA174" s="76">
        <f t="shared" si="62"/>
        <v>0</v>
      </c>
      <c r="AB174" s="76">
        <f t="shared" si="63"/>
        <v>0</v>
      </c>
      <c r="AC174" s="148">
        <f t="shared" si="64"/>
        <v>0</v>
      </c>
      <c r="AD174" s="148">
        <f t="shared" si="65"/>
        <v>0</v>
      </c>
      <c r="AE174" s="148">
        <f t="shared" si="66"/>
        <v>0</v>
      </c>
      <c r="AF174" s="214">
        <f t="shared" si="67"/>
        <v>-2.2561431704256267E-3</v>
      </c>
      <c r="AG174" s="214">
        <f t="shared" si="68"/>
        <v>-3.6715355525558921E-2</v>
      </c>
      <c r="AH174" s="214">
        <f t="shared" si="69"/>
        <v>0.57982879479938609</v>
      </c>
      <c r="AJ174" s="360"/>
    </row>
    <row r="175" spans="1:36" s="4" customFormat="1">
      <c r="A175" s="82">
        <v>244</v>
      </c>
      <c r="B175" s="67">
        <v>11454</v>
      </c>
      <c r="C175" s="82">
        <v>244</v>
      </c>
      <c r="D175" s="15">
        <v>169</v>
      </c>
      <c r="E175" s="67" t="s">
        <v>656</v>
      </c>
      <c r="F175" s="9" t="s">
        <v>338</v>
      </c>
      <c r="G175" s="9" t="s">
        <v>228</v>
      </c>
      <c r="H175" s="10" t="s">
        <v>24</v>
      </c>
      <c r="I175" s="11">
        <v>1305745.1625399999</v>
      </c>
      <c r="J175" s="11">
        <v>2245869</v>
      </c>
      <c r="K175" s="11" t="s">
        <v>278</v>
      </c>
      <c r="L175" s="167">
        <v>46.8</v>
      </c>
      <c r="M175" s="53">
        <v>155716</v>
      </c>
      <c r="N175" s="53">
        <v>2000000</v>
      </c>
      <c r="O175" s="53">
        <v>14211501</v>
      </c>
      <c r="P175" s="199">
        <v>0.41</v>
      </c>
      <c r="Q175" s="199">
        <v>-10.17</v>
      </c>
      <c r="R175" s="199">
        <v>344.99</v>
      </c>
      <c r="S175" s="52">
        <v>957</v>
      </c>
      <c r="T175" s="52">
        <v>89</v>
      </c>
      <c r="U175" s="52">
        <v>8</v>
      </c>
      <c r="V175" s="52">
        <v>11</v>
      </c>
      <c r="W175" s="11">
        <f t="shared" si="59"/>
        <v>965</v>
      </c>
      <c r="X175" s="83">
        <f t="shared" si="60"/>
        <v>0.42493786334467054</v>
      </c>
      <c r="Y175" s="84">
        <f t="shared" si="61"/>
        <v>6.4325596907699775E-2</v>
      </c>
      <c r="Z175" s="85">
        <v>11454</v>
      </c>
      <c r="AA175" s="76">
        <f t="shared" si="62"/>
        <v>0</v>
      </c>
      <c r="AB175" s="76">
        <f t="shared" si="63"/>
        <v>0</v>
      </c>
      <c r="AC175" s="148">
        <f t="shared" si="64"/>
        <v>0</v>
      </c>
      <c r="AD175" s="148">
        <f t="shared" si="65"/>
        <v>0</v>
      </c>
      <c r="AE175" s="148">
        <f t="shared" si="66"/>
        <v>0</v>
      </c>
      <c r="AF175" s="214">
        <f t="shared" si="67"/>
        <v>1.9575789210260104E-3</v>
      </c>
      <c r="AG175" s="214">
        <f t="shared" si="68"/>
        <v>-4.8557506406913482E-2</v>
      </c>
      <c r="AH175" s="214">
        <f t="shared" si="69"/>
        <v>1.6471832974750327</v>
      </c>
      <c r="AJ175" s="360"/>
    </row>
    <row r="176" spans="1:36" s="7" customFormat="1">
      <c r="A176" s="208">
        <v>245</v>
      </c>
      <c r="B176" s="67">
        <v>11477</v>
      </c>
      <c r="C176" s="208">
        <v>245</v>
      </c>
      <c r="D176" s="18">
        <v>170</v>
      </c>
      <c r="E176" s="68" t="s">
        <v>569</v>
      </c>
      <c r="F176" s="19" t="s">
        <v>338</v>
      </c>
      <c r="G176" s="19" t="s">
        <v>228</v>
      </c>
      <c r="H176" s="20" t="s">
        <v>24</v>
      </c>
      <c r="I176" s="17">
        <v>3586204.8888409999</v>
      </c>
      <c r="J176" s="17">
        <v>4940878</v>
      </c>
      <c r="K176" s="17" t="s">
        <v>285</v>
      </c>
      <c r="L176" s="168">
        <v>45</v>
      </c>
      <c r="M176" s="55">
        <v>184848</v>
      </c>
      <c r="N176" s="54">
        <v>400000</v>
      </c>
      <c r="O176" s="55">
        <v>26448135</v>
      </c>
      <c r="P176" s="209">
        <v>6.61</v>
      </c>
      <c r="Q176" s="209">
        <v>-11.07</v>
      </c>
      <c r="R176" s="209">
        <v>290.88</v>
      </c>
      <c r="S176" s="210">
        <v>1350</v>
      </c>
      <c r="T176" s="210">
        <v>80</v>
      </c>
      <c r="U176" s="210">
        <v>15</v>
      </c>
      <c r="V176" s="210">
        <v>20</v>
      </c>
      <c r="W176" s="17">
        <f t="shared" si="59"/>
        <v>1365</v>
      </c>
      <c r="X176" s="83">
        <f t="shared" si="60"/>
        <v>0.8403208126791708</v>
      </c>
      <c r="Y176" s="84">
        <f t="shared" si="61"/>
        <v>0.12720480458976485</v>
      </c>
      <c r="Z176" s="85">
        <v>11477</v>
      </c>
      <c r="AA176" s="76">
        <f t="shared" si="62"/>
        <v>0</v>
      </c>
      <c r="AB176" s="76">
        <f t="shared" si="63"/>
        <v>0</v>
      </c>
      <c r="AC176" s="148">
        <f t="shared" si="64"/>
        <v>0</v>
      </c>
      <c r="AD176" s="148">
        <f t="shared" si="65"/>
        <v>0</v>
      </c>
      <c r="AE176" s="148">
        <f t="shared" si="66"/>
        <v>0</v>
      </c>
      <c r="AF176" s="214">
        <f t="shared" si="67"/>
        <v>6.9431507147616478E-2</v>
      </c>
      <c r="AG176" s="214">
        <f t="shared" si="68"/>
        <v>-0.11627939245448025</v>
      </c>
      <c r="AH176" s="214">
        <f t="shared" si="69"/>
        <v>3.0554064749014649</v>
      </c>
      <c r="AJ176" s="360"/>
    </row>
    <row r="177" spans="1:36" s="4" customFormat="1">
      <c r="A177" s="82">
        <v>264</v>
      </c>
      <c r="B177" s="67">
        <v>11233</v>
      </c>
      <c r="C177" s="82">
        <v>264</v>
      </c>
      <c r="D177" s="15">
        <v>171</v>
      </c>
      <c r="E177" s="67" t="s">
        <v>570</v>
      </c>
      <c r="F177" s="9" t="s">
        <v>29</v>
      </c>
      <c r="G177" s="9" t="s">
        <v>46</v>
      </c>
      <c r="H177" s="10" t="s">
        <v>24</v>
      </c>
      <c r="I177" s="11">
        <v>983005.47756999999</v>
      </c>
      <c r="J177" s="11">
        <v>3389539</v>
      </c>
      <c r="K177" s="11" t="s">
        <v>326</v>
      </c>
      <c r="L177" s="167">
        <v>30</v>
      </c>
      <c r="M177" s="53">
        <v>25482581</v>
      </c>
      <c r="N177" s="53">
        <v>50000000</v>
      </c>
      <c r="O177" s="53">
        <v>131644</v>
      </c>
      <c r="P177" s="199">
        <v>-1.59</v>
      </c>
      <c r="Q177" s="199">
        <v>-18.46</v>
      </c>
      <c r="R177" s="199">
        <v>346.83</v>
      </c>
      <c r="S177" s="52">
        <v>8782</v>
      </c>
      <c r="T177" s="52">
        <v>14.151458</v>
      </c>
      <c r="U177" s="52">
        <v>21</v>
      </c>
      <c r="V177" s="52">
        <v>85.848542000000009</v>
      </c>
      <c r="W177" s="11">
        <f t="shared" ref="W177:W183" si="70">S177+U177</f>
        <v>8803</v>
      </c>
      <c r="X177" s="83">
        <f t="shared" ref="X177:X183" si="71">T177*J177/$J$184</f>
        <v>0.10197479118573458</v>
      </c>
      <c r="Y177" s="84">
        <f t="shared" ref="Y177:Y183" si="72">T177*J177/$J$185</f>
        <v>1.5436584683064313E-2</v>
      </c>
      <c r="Z177" s="85">
        <v>11233</v>
      </c>
      <c r="AA177" s="76">
        <f t="shared" si="62"/>
        <v>0</v>
      </c>
      <c r="AB177" s="76">
        <f t="shared" si="63"/>
        <v>0</v>
      </c>
      <c r="AC177" s="148">
        <f t="shared" si="64"/>
        <v>0</v>
      </c>
      <c r="AD177" s="148">
        <f t="shared" si="65"/>
        <v>0</v>
      </c>
      <c r="AE177" s="148">
        <f t="shared" si="66"/>
        <v>0</v>
      </c>
      <c r="AF177" s="214">
        <f t="shared" ref="AF177:AF183" si="73">$J177/$J$184*P177</f>
        <v>-1.1457470882881324E-2</v>
      </c>
      <c r="AG177" s="214">
        <f t="shared" ref="AG177:AG183" si="74">$J177/$J$184*Q177</f>
        <v>-0.13302195754590518</v>
      </c>
      <c r="AH177" s="214">
        <f t="shared" ref="AH177:AH183" si="75">$J177/$J$184*R177</f>
        <v>2.4992419033394522</v>
      </c>
      <c r="AJ177" s="360"/>
    </row>
    <row r="178" spans="1:36" s="7" customFormat="1">
      <c r="A178" s="208">
        <v>275</v>
      </c>
      <c r="B178" s="67">
        <v>11649</v>
      </c>
      <c r="C178" s="208">
        <v>275</v>
      </c>
      <c r="D178" s="18">
        <v>172</v>
      </c>
      <c r="E178" s="68" t="s">
        <v>571</v>
      </c>
      <c r="F178" s="19" t="s">
        <v>386</v>
      </c>
      <c r="G178" s="19" t="s">
        <v>46</v>
      </c>
      <c r="H178" s="20" t="s">
        <v>24</v>
      </c>
      <c r="I178" s="17">
        <v>359680.75538599998</v>
      </c>
      <c r="J178" s="17">
        <v>4776704</v>
      </c>
      <c r="K178" s="17" t="s">
        <v>387</v>
      </c>
      <c r="L178" s="168">
        <v>17</v>
      </c>
      <c r="M178" s="55">
        <v>76612249</v>
      </c>
      <c r="N178" s="54">
        <v>400000000</v>
      </c>
      <c r="O178" s="55">
        <v>61744</v>
      </c>
      <c r="P178" s="209">
        <v>-1.27</v>
      </c>
      <c r="Q178" s="209">
        <v>-9.23</v>
      </c>
      <c r="R178" s="209">
        <v>412.87</v>
      </c>
      <c r="S178" s="210">
        <v>20937</v>
      </c>
      <c r="T178" s="210">
        <v>13.899138250000002</v>
      </c>
      <c r="U178" s="210">
        <v>50</v>
      </c>
      <c r="V178" s="210">
        <v>86.100861750000007</v>
      </c>
      <c r="W178" s="17">
        <f t="shared" si="70"/>
        <v>20987</v>
      </c>
      <c r="X178" s="83">
        <f t="shared" si="71"/>
        <v>0.14114555552903613</v>
      </c>
      <c r="Y178" s="84">
        <f t="shared" si="72"/>
        <v>2.1366117010170639E-2</v>
      </c>
      <c r="Z178" s="85">
        <v>11649</v>
      </c>
      <c r="AA178" s="76">
        <f t="shared" si="62"/>
        <v>0</v>
      </c>
      <c r="AB178" s="76">
        <f t="shared" si="63"/>
        <v>0</v>
      </c>
      <c r="AC178" s="148">
        <f t="shared" si="64"/>
        <v>0</v>
      </c>
      <c r="AD178" s="148">
        <f t="shared" si="65"/>
        <v>0</v>
      </c>
      <c r="AE178" s="148">
        <f t="shared" si="66"/>
        <v>0</v>
      </c>
      <c r="AF178" s="214">
        <f t="shared" si="73"/>
        <v>-1.2896832328570864E-2</v>
      </c>
      <c r="AG178" s="214">
        <f t="shared" si="74"/>
        <v>-9.3730521569062267E-2</v>
      </c>
      <c r="AH178" s="214">
        <f t="shared" si="75"/>
        <v>4.1926891051157895</v>
      </c>
      <c r="AJ178" s="360"/>
    </row>
    <row r="179" spans="1:36" s="4" customFormat="1">
      <c r="A179" s="82">
        <v>296</v>
      </c>
      <c r="B179" s="67">
        <v>11706</v>
      </c>
      <c r="C179" s="82">
        <v>296</v>
      </c>
      <c r="D179" s="15">
        <v>173</v>
      </c>
      <c r="E179" s="67" t="s">
        <v>657</v>
      </c>
      <c r="F179" s="9" t="s">
        <v>596</v>
      </c>
      <c r="G179" s="9" t="s">
        <v>228</v>
      </c>
      <c r="H179" s="10"/>
      <c r="I179" s="11">
        <v>0</v>
      </c>
      <c r="J179" s="11">
        <v>965036</v>
      </c>
      <c r="K179" s="11" t="s">
        <v>597</v>
      </c>
      <c r="L179" s="167">
        <v>6</v>
      </c>
      <c r="M179" s="53">
        <v>649898</v>
      </c>
      <c r="N179" s="53">
        <v>5000000</v>
      </c>
      <c r="O179" s="53">
        <v>1476138</v>
      </c>
      <c r="P179" s="199">
        <v>-2.1800000000000002</v>
      </c>
      <c r="Q179" s="199">
        <v>-13.9</v>
      </c>
      <c r="R179" s="199">
        <v>0</v>
      </c>
      <c r="S179" s="52">
        <v>2339</v>
      </c>
      <c r="T179" s="52">
        <v>74</v>
      </c>
      <c r="U179" s="52">
        <v>9</v>
      </c>
      <c r="V179" s="52">
        <v>26</v>
      </c>
      <c r="W179" s="11">
        <f t="shared" si="70"/>
        <v>2348</v>
      </c>
      <c r="X179" s="83">
        <f t="shared" si="71"/>
        <v>0.15181903866090338</v>
      </c>
      <c r="Y179" s="84">
        <f t="shared" si="72"/>
        <v>2.2981831289283342E-2</v>
      </c>
      <c r="Z179" s="85"/>
      <c r="AA179" s="76"/>
      <c r="AB179" s="76"/>
      <c r="AC179" s="148"/>
      <c r="AD179" s="148"/>
      <c r="AE179" s="148"/>
      <c r="AF179" s="214">
        <f t="shared" si="73"/>
        <v>-4.4725068146049922E-3</v>
      </c>
      <c r="AG179" s="214">
        <f t="shared" si="74"/>
        <v>-2.8517359964683204E-2</v>
      </c>
      <c r="AH179" s="214">
        <f t="shared" si="75"/>
        <v>0</v>
      </c>
      <c r="AJ179" s="360"/>
    </row>
    <row r="180" spans="1:36" s="7" customFormat="1">
      <c r="A180" s="208">
        <v>286</v>
      </c>
      <c r="B180" s="67">
        <v>11709</v>
      </c>
      <c r="C180" s="208">
        <v>286</v>
      </c>
      <c r="D180" s="18">
        <v>174</v>
      </c>
      <c r="E180" s="68" t="s">
        <v>658</v>
      </c>
      <c r="F180" s="19" t="s">
        <v>305</v>
      </c>
      <c r="G180" s="19" t="s">
        <v>46</v>
      </c>
      <c r="H180" s="20"/>
      <c r="I180" s="17">
        <v>0</v>
      </c>
      <c r="J180" s="17">
        <v>135294235</v>
      </c>
      <c r="K180" s="17" t="s">
        <v>630</v>
      </c>
      <c r="L180" s="168">
        <v>4</v>
      </c>
      <c r="M180" s="55">
        <v>588283082</v>
      </c>
      <c r="N180" s="54">
        <v>0</v>
      </c>
      <c r="O180" s="55">
        <v>229913</v>
      </c>
      <c r="P180" s="209">
        <v>-4.6900000000000004</v>
      </c>
      <c r="Q180" s="209">
        <v>-12.32</v>
      </c>
      <c r="R180" s="209">
        <v>0</v>
      </c>
      <c r="S180" s="210">
        <v>2394692</v>
      </c>
      <c r="T180" s="210">
        <v>96.006136039111865</v>
      </c>
      <c r="U180" s="210">
        <v>1063</v>
      </c>
      <c r="V180" s="210">
        <v>3.9938639608881359</v>
      </c>
      <c r="W180" s="17">
        <f t="shared" si="70"/>
        <v>2395755</v>
      </c>
      <c r="X180" s="83">
        <f t="shared" si="71"/>
        <v>27.613997740656352</v>
      </c>
      <c r="Y180" s="84">
        <f t="shared" si="72"/>
        <v>4.1801097075570128</v>
      </c>
      <c r="Z180" s="85"/>
      <c r="AA180" s="76"/>
      <c r="AB180" s="76"/>
      <c r="AC180" s="148"/>
      <c r="AD180" s="148"/>
      <c r="AE180" s="148"/>
      <c r="AF180" s="214">
        <f t="shared" si="73"/>
        <v>-1.3489726255717394</v>
      </c>
      <c r="AG180" s="214">
        <f t="shared" si="74"/>
        <v>-3.5435698820988968</v>
      </c>
      <c r="AH180" s="214">
        <f t="shared" si="75"/>
        <v>0</v>
      </c>
      <c r="AJ180" s="360"/>
    </row>
    <row r="181" spans="1:36" s="4" customFormat="1">
      <c r="A181" s="82">
        <v>290</v>
      </c>
      <c r="B181" s="67">
        <v>11712</v>
      </c>
      <c r="C181" s="82">
        <v>290</v>
      </c>
      <c r="D181" s="15">
        <v>175</v>
      </c>
      <c r="E181" s="67" t="s">
        <v>617</v>
      </c>
      <c r="F181" s="9" t="s">
        <v>618</v>
      </c>
      <c r="G181" s="9" t="s">
        <v>46</v>
      </c>
      <c r="H181" s="10"/>
      <c r="I181" s="11">
        <v>0</v>
      </c>
      <c r="J181" s="11">
        <v>4143040</v>
      </c>
      <c r="K181" s="11" t="s">
        <v>619</v>
      </c>
      <c r="L181" s="167">
        <v>4</v>
      </c>
      <c r="M181" s="53">
        <v>398500000</v>
      </c>
      <c r="N181" s="53">
        <v>400000000</v>
      </c>
      <c r="O181" s="53">
        <v>10312</v>
      </c>
      <c r="P181" s="199">
        <v>1.31</v>
      </c>
      <c r="Q181" s="199">
        <v>-4.28</v>
      </c>
      <c r="R181" s="199">
        <v>0</v>
      </c>
      <c r="S181" s="52">
        <v>72434</v>
      </c>
      <c r="T181" s="52">
        <v>88.312276499999996</v>
      </c>
      <c r="U181" s="52">
        <v>48</v>
      </c>
      <c r="V181" s="52">
        <v>11.687723499999999</v>
      </c>
      <c r="W181" s="11">
        <f t="shared" si="70"/>
        <v>72482</v>
      </c>
      <c r="X181" s="83">
        <f t="shared" si="71"/>
        <v>0.7778416769850085</v>
      </c>
      <c r="Y181" s="84">
        <f t="shared" si="72"/>
        <v>0.11774693311140166</v>
      </c>
      <c r="Z181" s="85"/>
      <c r="AA181" s="76"/>
      <c r="AB181" s="76"/>
      <c r="AC181" s="148"/>
      <c r="AD181" s="148"/>
      <c r="AE181" s="148"/>
      <c r="AF181" s="214">
        <f t="shared" si="73"/>
        <v>1.1538289320968431E-2</v>
      </c>
      <c r="AG181" s="214">
        <f t="shared" si="74"/>
        <v>-3.7697617018125865E-2</v>
      </c>
      <c r="AH181" s="214">
        <f t="shared" si="75"/>
        <v>0</v>
      </c>
      <c r="AJ181" s="360"/>
    </row>
    <row r="182" spans="1:36" s="7" customFormat="1">
      <c r="A182" s="208">
        <v>287</v>
      </c>
      <c r="B182" s="67">
        <v>11729</v>
      </c>
      <c r="C182" s="208">
        <v>287</v>
      </c>
      <c r="D182" s="18">
        <v>176</v>
      </c>
      <c r="E182" s="68" t="s">
        <v>624</v>
      </c>
      <c r="F182" s="19" t="s">
        <v>626</v>
      </c>
      <c r="G182" s="19" t="s">
        <v>46</v>
      </c>
      <c r="H182" s="20"/>
      <c r="I182" s="17">
        <v>0</v>
      </c>
      <c r="J182" s="17">
        <v>1087073</v>
      </c>
      <c r="K182" s="17" t="s">
        <v>625</v>
      </c>
      <c r="L182" s="168">
        <v>3</v>
      </c>
      <c r="M182" s="55">
        <v>125649851</v>
      </c>
      <c r="N182" s="54">
        <v>500000000</v>
      </c>
      <c r="O182" s="55">
        <v>8584</v>
      </c>
      <c r="P182" s="209">
        <v>-1.1499999999999999</v>
      </c>
      <c r="Q182" s="209">
        <v>-7.79</v>
      </c>
      <c r="R182" s="209">
        <v>0</v>
      </c>
      <c r="S182" s="210">
        <v>8539</v>
      </c>
      <c r="T182" s="210">
        <v>20.6185188</v>
      </c>
      <c r="U182" s="210">
        <v>67</v>
      </c>
      <c r="V182" s="210">
        <v>79.38148120000001</v>
      </c>
      <c r="W182" s="17">
        <f t="shared" si="70"/>
        <v>8606</v>
      </c>
      <c r="X182" s="83">
        <f t="shared" si="71"/>
        <v>4.7650468489511683E-2</v>
      </c>
      <c r="Y182" s="84">
        <f t="shared" si="72"/>
        <v>7.2131600709659854E-3</v>
      </c>
      <c r="Z182" s="85"/>
      <c r="AA182" s="76"/>
      <c r="AB182" s="76"/>
      <c r="AC182" s="148"/>
      <c r="AD182" s="148"/>
      <c r="AE182" s="148"/>
      <c r="AF182" s="214">
        <f t="shared" si="73"/>
        <v>-2.6577097654046046E-3</v>
      </c>
      <c r="AG182" s="214">
        <f t="shared" si="74"/>
        <v>-1.8003094845653801E-2</v>
      </c>
      <c r="AH182" s="214">
        <f t="shared" si="75"/>
        <v>0</v>
      </c>
      <c r="AJ182" s="360"/>
    </row>
    <row r="183" spans="1:36" s="4" customFormat="1">
      <c r="A183" s="82">
        <v>284</v>
      </c>
      <c r="B183" s="67">
        <v>11736</v>
      </c>
      <c r="C183" s="82">
        <v>284</v>
      </c>
      <c r="D183" s="15">
        <v>177</v>
      </c>
      <c r="E183" s="67" t="s">
        <v>659</v>
      </c>
      <c r="F183" s="9" t="s">
        <v>634</v>
      </c>
      <c r="G183" s="9" t="s">
        <v>46</v>
      </c>
      <c r="H183" s="10"/>
      <c r="I183" s="11">
        <v>0</v>
      </c>
      <c r="J183" s="11">
        <v>4369099</v>
      </c>
      <c r="K183" s="11" t="s">
        <v>635</v>
      </c>
      <c r="L183" s="167">
        <v>2</v>
      </c>
      <c r="M183" s="53">
        <v>400000000</v>
      </c>
      <c r="N183" s="53"/>
      <c r="O183" s="53">
        <v>10916</v>
      </c>
      <c r="P183" s="199">
        <v>2.0299999999999998</v>
      </c>
      <c r="Q183" s="199">
        <v>0</v>
      </c>
      <c r="R183" s="199">
        <v>0</v>
      </c>
      <c r="S183" s="52">
        <v>117290</v>
      </c>
      <c r="T183" s="52">
        <v>85.285296500000001</v>
      </c>
      <c r="U183" s="52">
        <v>55</v>
      </c>
      <c r="V183" s="52">
        <v>14.714703500000001</v>
      </c>
      <c r="W183" s="11">
        <f t="shared" si="70"/>
        <v>117345</v>
      </c>
      <c r="X183" s="83">
        <f t="shared" si="71"/>
        <v>0.79216755670247307</v>
      </c>
      <c r="Y183" s="84">
        <f t="shared" si="72"/>
        <v>0.11991553432005971</v>
      </c>
      <c r="Z183" s="85"/>
      <c r="AA183" s="76"/>
      <c r="AB183" s="76"/>
      <c r="AC183" s="148"/>
      <c r="AD183" s="148"/>
      <c r="AE183" s="148"/>
      <c r="AF183" s="214">
        <f t="shared" si="73"/>
        <v>1.8855537895749949E-2</v>
      </c>
      <c r="AG183" s="214">
        <f t="shared" si="74"/>
        <v>0</v>
      </c>
      <c r="AH183" s="214">
        <f t="shared" si="75"/>
        <v>0</v>
      </c>
      <c r="AJ183" s="360"/>
    </row>
    <row r="184" spans="1:36" s="103" customFormat="1">
      <c r="B184" s="67"/>
      <c r="C184" s="101"/>
      <c r="D184" s="370"/>
      <c r="E184" s="102" t="s">
        <v>195</v>
      </c>
      <c r="F184" s="95"/>
      <c r="G184" s="96" t="s">
        <v>24</v>
      </c>
      <c r="H184" s="104" t="s">
        <v>24</v>
      </c>
      <c r="I184" s="100">
        <f>SUM(I113:I183)</f>
        <v>102771339.702336</v>
      </c>
      <c r="J184" s="98">
        <f>SUM(J113:J183)</f>
        <v>470380162</v>
      </c>
      <c r="K184" s="99" t="s">
        <v>24</v>
      </c>
      <c r="L184" s="169"/>
      <c r="M184" s="100">
        <f>SUM(M113:M183)</f>
        <v>2174688291</v>
      </c>
      <c r="N184" s="368" t="s">
        <v>24</v>
      </c>
      <c r="O184" s="368" t="s">
        <v>24</v>
      </c>
      <c r="P184" s="371">
        <f>AF184</f>
        <v>-3.0927148758242069</v>
      </c>
      <c r="Q184" s="371">
        <f>AG184</f>
        <v>-16.932242964149488</v>
      </c>
      <c r="R184" s="371">
        <f>AH184</f>
        <v>216.0657843234894</v>
      </c>
      <c r="S184" s="100">
        <f>SUM(S113:S183)</f>
        <v>2838886</v>
      </c>
      <c r="T184" s="100">
        <f>X184</f>
        <v>67.523085890088495</v>
      </c>
      <c r="U184" s="100">
        <f>SUM(U113:U183)</f>
        <v>2707</v>
      </c>
      <c r="V184" s="100">
        <f>100-T184</f>
        <v>32.476914109911505</v>
      </c>
      <c r="W184" s="100">
        <f>SUM(W113:W183)</f>
        <v>2841593</v>
      </c>
      <c r="X184" s="83">
        <f>SUM(X113:X183)</f>
        <v>67.523085890088495</v>
      </c>
      <c r="Y184" s="84" t="s">
        <v>24</v>
      </c>
      <c r="Z184" s="85"/>
      <c r="AA184" s="76">
        <f t="shared" ref="AA184:AA185" si="76">IF(M184&gt;N184,1,0)</f>
        <v>0</v>
      </c>
      <c r="AB184" s="76">
        <f t="shared" ref="AB184:AB185" si="77">IF(W184=0,1,0)</f>
        <v>0</v>
      </c>
      <c r="AC184" s="148">
        <f t="shared" ref="AC184:AC185" si="78">IF((T184+V184)=100,0,1)</f>
        <v>0</v>
      </c>
      <c r="AD184" s="148">
        <f t="shared" ref="AD184:AD185" si="79">IF(J184=0,1,0)</f>
        <v>0</v>
      </c>
      <c r="AE184" s="148">
        <f t="shared" ref="AE184:AE185" si="80">IF(M184=0,1,0)</f>
        <v>0</v>
      </c>
      <c r="AF184" s="218">
        <f>SUM(AF113:AF183)</f>
        <v>-3.0927148758242069</v>
      </c>
      <c r="AG184" s="218">
        <f>SUM(AG113:AG183)</f>
        <v>-16.932242964149488</v>
      </c>
      <c r="AH184" s="218">
        <f>SUM(AH113:AH183)</f>
        <v>216.0657843234894</v>
      </c>
    </row>
    <row r="185" spans="1:36" s="105" customFormat="1" ht="59.25">
      <c r="A185" s="372"/>
      <c r="B185" s="372"/>
      <c r="C185" s="373"/>
      <c r="D185" s="374"/>
      <c r="E185" s="375" t="s">
        <v>55</v>
      </c>
      <c r="F185" s="375"/>
      <c r="G185" s="376" t="s">
        <v>24</v>
      </c>
      <c r="H185" s="377" t="s">
        <v>24</v>
      </c>
      <c r="I185" s="378">
        <f>I184+I112+I90</f>
        <v>1948811065.264941</v>
      </c>
      <c r="J185" s="378">
        <f>J184+J112+J90</f>
        <v>3107353069.522377</v>
      </c>
      <c r="K185" s="379" t="s">
        <v>24</v>
      </c>
      <c r="L185" s="380"/>
      <c r="M185" s="381">
        <f>M184+M112+M90</f>
        <v>34399793668</v>
      </c>
      <c r="N185" s="381"/>
      <c r="O185" s="381"/>
      <c r="P185" s="382">
        <f>(P184*$J$184+P112*$J$112+P90*$J$90)/$J$185</f>
        <v>0.73590398642774191</v>
      </c>
      <c r="Q185" s="382">
        <f>(Q184*$J$184+Q112*$J$112+Q90*$J$90)/$J$185</f>
        <v>1.0682793722955479</v>
      </c>
      <c r="R185" s="382">
        <f>(R184*$J$184+R112*$J$112+R90*$J$90)/$J$185</f>
        <v>56.342047785905542</v>
      </c>
      <c r="S185" s="381">
        <f>S184+S112+S90</f>
        <v>8046668</v>
      </c>
      <c r="T185" s="381">
        <f>Y185</f>
        <v>73.7092616113123</v>
      </c>
      <c r="U185" s="381">
        <f>U184+U112+U90</f>
        <v>17760</v>
      </c>
      <c r="V185" s="381">
        <f>100-T185</f>
        <v>26.2907383886877</v>
      </c>
      <c r="W185" s="381">
        <f>W184+W112+W90</f>
        <v>8064428</v>
      </c>
      <c r="X185" s="83">
        <f>T185*J185/$J$184</f>
        <v>486.92678565840367</v>
      </c>
      <c r="Y185" s="84">
        <f>SUM(Y5:Y184)</f>
        <v>73.7092616113123</v>
      </c>
      <c r="Z185" s="85"/>
      <c r="AA185" s="76">
        <f t="shared" si="76"/>
        <v>1</v>
      </c>
      <c r="AB185" s="76">
        <f t="shared" si="77"/>
        <v>0</v>
      </c>
      <c r="AC185" s="148">
        <f t="shared" si="78"/>
        <v>0</v>
      </c>
      <c r="AD185" s="148">
        <f t="shared" si="79"/>
        <v>0</v>
      </c>
      <c r="AE185" s="148">
        <f t="shared" si="80"/>
        <v>0</v>
      </c>
      <c r="AF185" s="218"/>
      <c r="AG185" s="218"/>
      <c r="AH185" s="218"/>
    </row>
    <row r="186" spans="1:36" s="269" customFormat="1">
      <c r="C186" s="258"/>
      <c r="D186" s="259"/>
      <c r="E186" s="260"/>
      <c r="F186" s="261"/>
      <c r="G186" s="262"/>
      <c r="H186" s="263"/>
      <c r="I186" s="264"/>
      <c r="J186" s="264">
        <f>J185+'پیوست 5'!J57</f>
        <v>3623164041.522377</v>
      </c>
      <c r="K186" s="265"/>
      <c r="L186" s="266"/>
      <c r="M186" s="267"/>
      <c r="N186" s="267"/>
      <c r="O186" s="267"/>
      <c r="P186" s="268"/>
      <c r="Q186" s="268"/>
      <c r="R186" s="268"/>
      <c r="S186" s="267"/>
      <c r="T186" s="267"/>
      <c r="U186" s="267"/>
      <c r="V186" s="267"/>
      <c r="W186" s="267"/>
      <c r="X186" s="254"/>
      <c r="Y186" s="255"/>
      <c r="Z186" s="256"/>
      <c r="AA186" s="257"/>
      <c r="AB186" s="257"/>
      <c r="AC186" s="148"/>
      <c r="AD186" s="148"/>
      <c r="AE186" s="148"/>
      <c r="AF186" s="218"/>
      <c r="AG186" s="218"/>
      <c r="AH186" s="218"/>
    </row>
    <row r="187" spans="1:36" ht="66" customHeight="1">
      <c r="D187" s="400"/>
      <c r="E187" s="400"/>
      <c r="F187" s="400"/>
      <c r="G187" s="400"/>
      <c r="H187" s="400"/>
      <c r="I187" s="400"/>
      <c r="J187" s="400"/>
      <c r="K187" s="400"/>
      <c r="L187" s="400"/>
      <c r="M187" s="400"/>
      <c r="N187" s="400"/>
      <c r="O187" s="400"/>
      <c r="P187" s="400"/>
      <c r="Q187" s="400"/>
      <c r="R187" s="400"/>
      <c r="S187" s="400"/>
      <c r="T187" s="400"/>
      <c r="U187" s="400"/>
      <c r="V187" s="400"/>
      <c r="W187" s="400"/>
      <c r="AD187" s="148">
        <v>1</v>
      </c>
      <c r="AE187" s="148">
        <v>1</v>
      </c>
      <c r="AF187" s="218"/>
      <c r="AG187" s="218"/>
      <c r="AH187" s="218"/>
    </row>
    <row r="188" spans="1:36">
      <c r="J188" s="245"/>
    </row>
  </sheetData>
  <sortState ref="A113:AH183">
    <sortCondition descending="1" ref="E54:E108"/>
  </sortState>
  <mergeCells count="21">
    <mergeCell ref="C3:C4"/>
    <mergeCell ref="D187:W187"/>
    <mergeCell ref="U3:U4"/>
    <mergeCell ref="V3:V4"/>
    <mergeCell ref="W3:W4"/>
    <mergeCell ref="R3:R4"/>
    <mergeCell ref="S3:S4"/>
    <mergeCell ref="T3:T4"/>
    <mergeCell ref="L3:L4"/>
    <mergeCell ref="M3:M4"/>
    <mergeCell ref="N3:N4"/>
    <mergeCell ref="O3:O4"/>
    <mergeCell ref="P3:P4"/>
    <mergeCell ref="Q3:Q4"/>
    <mergeCell ref="D1:K1"/>
    <mergeCell ref="D3:D4"/>
    <mergeCell ref="E3:E4"/>
    <mergeCell ref="F3:F4"/>
    <mergeCell ref="H3:H4"/>
    <mergeCell ref="K3:K4"/>
    <mergeCell ref="G3:G4"/>
  </mergeCells>
  <conditionalFormatting sqref="AJ90:AJ110 AJ184:AJ1048576 AJ112:AJ178 AJ1:AJ57">
    <cfRule type="cellIs" dxfId="32" priority="64" operator="lessThan">
      <formula>1</formula>
    </cfRule>
  </conditionalFormatting>
  <conditionalFormatting sqref="AJ179">
    <cfRule type="cellIs" dxfId="31" priority="62" operator="lessThan">
      <formula>1</formula>
    </cfRule>
  </conditionalFormatting>
  <conditionalFormatting sqref="AJ111">
    <cfRule type="cellIs" dxfId="30" priority="60" operator="lessThan">
      <formula>1</formula>
    </cfRule>
  </conditionalFormatting>
  <conditionalFormatting sqref="AA5:AA57 AA90:AA179 AA184">
    <cfRule type="dataBar" priority="67">
      <dataBar>
        <cfvo type="min"/>
        <cfvo type="max"/>
        <color rgb="FF63C384"/>
      </dataBar>
      <extLst>
        <ext xmlns:x14="http://schemas.microsoft.com/office/spreadsheetml/2009/9/main" uri="{B025F937-C7B1-47D3-B67F-A62EFF666E3E}">
          <x14:id>{FAE118AE-7A89-4087-B549-F628317CC04F}</x14:id>
        </ext>
      </extLst>
    </cfRule>
    <cfRule type="cellIs" dxfId="29" priority="68" operator="equal">
      <formula>1</formula>
    </cfRule>
    <cfRule type="cellIs" dxfId="28" priority="69" operator="equal">
      <formula>1</formula>
    </cfRule>
    <cfRule type="cellIs" dxfId="27" priority="70" operator="equal">
      <formula>1</formula>
    </cfRule>
  </conditionalFormatting>
  <conditionalFormatting sqref="AJ58:AJ84">
    <cfRule type="cellIs" dxfId="26" priority="51" operator="lessThan">
      <formula>1</formula>
    </cfRule>
  </conditionalFormatting>
  <conditionalFormatting sqref="AA58:AA88">
    <cfRule type="dataBar" priority="52">
      <dataBar>
        <cfvo type="min"/>
        <cfvo type="max"/>
        <color rgb="FF63C384"/>
      </dataBar>
      <extLst>
        <ext xmlns:x14="http://schemas.microsoft.com/office/spreadsheetml/2009/9/main" uri="{B025F937-C7B1-47D3-B67F-A62EFF666E3E}">
          <x14:id>{DA728196-3821-4C78-BCDD-5FF7E2D56BA3}</x14:id>
        </ext>
      </extLst>
    </cfRule>
    <cfRule type="cellIs" dxfId="25" priority="53" operator="equal">
      <formula>1</formula>
    </cfRule>
    <cfRule type="cellIs" dxfId="24" priority="54" operator="equal">
      <formula>1</formula>
    </cfRule>
    <cfRule type="cellIs" dxfId="23" priority="55" operator="equal">
      <formula>1</formula>
    </cfRule>
  </conditionalFormatting>
  <conditionalFormatting sqref="AJ85">
    <cfRule type="cellIs" dxfId="22" priority="46" operator="lessThan">
      <formula>1</formula>
    </cfRule>
  </conditionalFormatting>
  <conditionalFormatting sqref="AJ86 AJ88">
    <cfRule type="cellIs" dxfId="21" priority="31" operator="lessThan">
      <formula>1</formula>
    </cfRule>
  </conditionalFormatting>
  <conditionalFormatting sqref="AJ180">
    <cfRule type="cellIs" dxfId="20" priority="26" operator="lessThan">
      <formula>1</formula>
    </cfRule>
  </conditionalFormatting>
  <conditionalFormatting sqref="AA180">
    <cfRule type="dataBar" priority="27">
      <dataBar>
        <cfvo type="min"/>
        <cfvo type="max"/>
        <color rgb="FF63C384"/>
      </dataBar>
      <extLst>
        <ext xmlns:x14="http://schemas.microsoft.com/office/spreadsheetml/2009/9/main" uri="{B025F937-C7B1-47D3-B67F-A62EFF666E3E}">
          <x14:id>{DC32DDCE-9F4F-4B54-AA5A-E53606123383}</x14:id>
        </ext>
      </extLst>
    </cfRule>
    <cfRule type="cellIs" dxfId="19" priority="28" operator="equal">
      <formula>1</formula>
    </cfRule>
    <cfRule type="cellIs" dxfId="18" priority="29" operator="equal">
      <formula>1</formula>
    </cfRule>
    <cfRule type="cellIs" dxfId="17" priority="30" operator="equal">
      <formula>1</formula>
    </cfRule>
  </conditionalFormatting>
  <conditionalFormatting sqref="AJ181">
    <cfRule type="cellIs" dxfId="16" priority="21" operator="lessThan">
      <formula>1</formula>
    </cfRule>
  </conditionalFormatting>
  <conditionalFormatting sqref="AA181">
    <cfRule type="dataBar" priority="22">
      <dataBar>
        <cfvo type="min"/>
        <cfvo type="max"/>
        <color rgb="FF63C384"/>
      </dataBar>
      <extLst>
        <ext xmlns:x14="http://schemas.microsoft.com/office/spreadsheetml/2009/9/main" uri="{B025F937-C7B1-47D3-B67F-A62EFF666E3E}">
          <x14:id>{7C8CECDA-6D40-4927-B908-6D746EC47ED6}</x14:id>
        </ext>
      </extLst>
    </cfRule>
    <cfRule type="cellIs" dxfId="15" priority="23" operator="equal">
      <formula>1</formula>
    </cfRule>
    <cfRule type="cellIs" dxfId="14" priority="24" operator="equal">
      <formula>1</formula>
    </cfRule>
    <cfRule type="cellIs" dxfId="13" priority="25" operator="equal">
      <formula>1</formula>
    </cfRule>
  </conditionalFormatting>
  <conditionalFormatting sqref="AJ182">
    <cfRule type="cellIs" dxfId="12" priority="16" operator="lessThan">
      <formula>1</formula>
    </cfRule>
  </conditionalFormatting>
  <conditionalFormatting sqref="AA182">
    <cfRule type="dataBar" priority="17">
      <dataBar>
        <cfvo type="min"/>
        <cfvo type="max"/>
        <color rgb="FF63C384"/>
      </dataBar>
      <extLst>
        <ext xmlns:x14="http://schemas.microsoft.com/office/spreadsheetml/2009/9/main" uri="{B025F937-C7B1-47D3-B67F-A62EFF666E3E}">
          <x14:id>{C1C3055B-BF21-4EE7-8826-91C60528FA42}</x14:id>
        </ext>
      </extLst>
    </cfRule>
    <cfRule type="cellIs" dxfId="11" priority="18" operator="equal">
      <formula>1</formula>
    </cfRule>
    <cfRule type="cellIs" dxfId="10" priority="19" operator="equal">
      <formula>1</formula>
    </cfRule>
    <cfRule type="cellIs" dxfId="9" priority="20" operator="equal">
      <formula>1</formula>
    </cfRule>
  </conditionalFormatting>
  <conditionalFormatting sqref="AJ87">
    <cfRule type="cellIs" dxfId="8" priority="11" operator="lessThan">
      <formula>1</formula>
    </cfRule>
  </conditionalFormatting>
  <conditionalFormatting sqref="AA89">
    <cfRule type="dataBar" priority="7">
      <dataBar>
        <cfvo type="min"/>
        <cfvo type="max"/>
        <color rgb="FF63C384"/>
      </dataBar>
      <extLst>
        <ext xmlns:x14="http://schemas.microsoft.com/office/spreadsheetml/2009/9/main" uri="{B025F937-C7B1-47D3-B67F-A62EFF666E3E}">
          <x14:id>{E1E9170E-BC5D-450E-AF75-8AA7F1C617E5}</x14:id>
        </ext>
      </extLst>
    </cfRule>
    <cfRule type="cellIs" dxfId="7" priority="8" operator="equal">
      <formula>1</formula>
    </cfRule>
    <cfRule type="cellIs" dxfId="6" priority="9" operator="equal">
      <formula>1</formula>
    </cfRule>
    <cfRule type="cellIs" dxfId="5" priority="10" operator="equal">
      <formula>1</formula>
    </cfRule>
  </conditionalFormatting>
  <conditionalFormatting sqref="AJ89">
    <cfRule type="cellIs" dxfId="4" priority="6" operator="lessThan">
      <formula>1</formula>
    </cfRule>
  </conditionalFormatting>
  <conditionalFormatting sqref="AJ183">
    <cfRule type="cellIs" dxfId="3" priority="1" operator="lessThan">
      <formula>1</formula>
    </cfRule>
  </conditionalFormatting>
  <conditionalFormatting sqref="AA183">
    <cfRule type="dataBar" priority="2">
      <dataBar>
        <cfvo type="min"/>
        <cfvo type="max"/>
        <color rgb="FF63C384"/>
      </dataBar>
      <extLst>
        <ext xmlns:x14="http://schemas.microsoft.com/office/spreadsheetml/2009/9/main" uri="{B025F937-C7B1-47D3-B67F-A62EFF666E3E}">
          <x14:id>{AC34E696-78B3-4D4D-A26B-FD081BD72D80}</x14:id>
        </ext>
      </extLst>
    </cfRule>
    <cfRule type="cellIs" dxfId="2" priority="3" operator="equal">
      <formula>1</formula>
    </cfRule>
    <cfRule type="cellIs" dxfId="1" priority="4" operator="equal">
      <formula>1</formula>
    </cfRule>
    <cfRule type="cellIs" dxfId="0" priority="5" operator="equal">
      <formula>1</formula>
    </cfRule>
  </conditionalFormatting>
  <printOptions horizontalCentered="1" verticalCentered="1"/>
  <pageMargins left="0.25" right="0.25" top="0.75" bottom="0.75" header="0.3" footer="0.3"/>
  <pageSetup scale="17" fitToHeight="0" orientation="landscape" r:id="rId1"/>
  <rowBreaks count="2" manualBreakCount="2">
    <brk id="62" min="3" max="22" man="1"/>
    <brk id="90" min="3" max="22" man="1"/>
  </rowBreaks>
  <colBreaks count="1" manualBreakCount="1">
    <brk id="23" max="1048575" man="1"/>
  </colBreaks>
  <ignoredErrors>
    <ignoredError sqref="T90 V90 T112 P112 Q112:R112 P90:R90 V112 V184:V185 T184:T185" formula="1"/>
  </ignoredErrors>
  <extLst>
    <ext xmlns:x14="http://schemas.microsoft.com/office/spreadsheetml/2009/9/main" uri="{78C0D931-6437-407d-A8EE-F0AAD7539E65}">
      <x14:conditionalFormattings>
        <x14:conditionalFormatting xmlns:xm="http://schemas.microsoft.com/office/excel/2006/main">
          <x14:cfRule type="dataBar" id="{FAE118AE-7A89-4087-B549-F628317CC04F}">
            <x14:dataBar minLength="0" maxLength="100" border="1" negativeBarBorderColorSameAsPositive="0">
              <x14:cfvo type="autoMin"/>
              <x14:cfvo type="autoMax"/>
              <x14:borderColor rgb="FF63C384"/>
              <x14:negativeFillColor rgb="FFFF0000"/>
              <x14:negativeBorderColor rgb="FFFF0000"/>
              <x14:axisColor rgb="FF000000"/>
            </x14:dataBar>
          </x14:cfRule>
          <xm:sqref>AA5:AA57 AA90:AA179 AA184</xm:sqref>
        </x14:conditionalFormatting>
        <x14:conditionalFormatting xmlns:xm="http://schemas.microsoft.com/office/excel/2006/main">
          <x14:cfRule type="dataBar" id="{DA728196-3821-4C78-BCDD-5FF7E2D56BA3}">
            <x14:dataBar minLength="0" maxLength="100" border="1" negativeBarBorderColorSameAsPositive="0">
              <x14:cfvo type="autoMin"/>
              <x14:cfvo type="autoMax"/>
              <x14:borderColor rgb="FF63C384"/>
              <x14:negativeFillColor rgb="FFFF0000"/>
              <x14:negativeBorderColor rgb="FFFF0000"/>
              <x14:axisColor rgb="FF000000"/>
            </x14:dataBar>
          </x14:cfRule>
          <xm:sqref>AA58:AA88</xm:sqref>
        </x14:conditionalFormatting>
        <x14:conditionalFormatting xmlns:xm="http://schemas.microsoft.com/office/excel/2006/main">
          <x14:cfRule type="dataBar" id="{DC32DDCE-9F4F-4B54-AA5A-E53606123383}">
            <x14:dataBar minLength="0" maxLength="100" border="1" negativeBarBorderColorSameAsPositive="0">
              <x14:cfvo type="autoMin"/>
              <x14:cfvo type="autoMax"/>
              <x14:borderColor rgb="FF63C384"/>
              <x14:negativeFillColor rgb="FFFF0000"/>
              <x14:negativeBorderColor rgb="FFFF0000"/>
              <x14:axisColor rgb="FF000000"/>
            </x14:dataBar>
          </x14:cfRule>
          <xm:sqref>AA180</xm:sqref>
        </x14:conditionalFormatting>
        <x14:conditionalFormatting xmlns:xm="http://schemas.microsoft.com/office/excel/2006/main">
          <x14:cfRule type="dataBar" id="{7C8CECDA-6D40-4927-B908-6D746EC47ED6}">
            <x14:dataBar minLength="0" maxLength="100" border="1" negativeBarBorderColorSameAsPositive="0">
              <x14:cfvo type="autoMin"/>
              <x14:cfvo type="autoMax"/>
              <x14:borderColor rgb="FF63C384"/>
              <x14:negativeFillColor rgb="FFFF0000"/>
              <x14:negativeBorderColor rgb="FFFF0000"/>
              <x14:axisColor rgb="FF000000"/>
            </x14:dataBar>
          </x14:cfRule>
          <xm:sqref>AA181</xm:sqref>
        </x14:conditionalFormatting>
        <x14:conditionalFormatting xmlns:xm="http://schemas.microsoft.com/office/excel/2006/main">
          <x14:cfRule type="dataBar" id="{C1C3055B-BF21-4EE7-8826-91C60528FA42}">
            <x14:dataBar minLength="0" maxLength="100" border="1" negativeBarBorderColorSameAsPositive="0">
              <x14:cfvo type="autoMin"/>
              <x14:cfvo type="autoMax"/>
              <x14:borderColor rgb="FF63C384"/>
              <x14:negativeFillColor rgb="FFFF0000"/>
              <x14:negativeBorderColor rgb="FFFF0000"/>
              <x14:axisColor rgb="FF000000"/>
            </x14:dataBar>
          </x14:cfRule>
          <xm:sqref>AA182</xm:sqref>
        </x14:conditionalFormatting>
        <x14:conditionalFormatting xmlns:xm="http://schemas.microsoft.com/office/excel/2006/main">
          <x14:cfRule type="dataBar" id="{E1E9170E-BC5D-450E-AF75-8AA7F1C617E5}">
            <x14:dataBar minLength="0" maxLength="100" border="1" negativeBarBorderColorSameAsPositive="0">
              <x14:cfvo type="autoMin"/>
              <x14:cfvo type="autoMax"/>
              <x14:borderColor rgb="FF63C384"/>
              <x14:negativeFillColor rgb="FFFF0000"/>
              <x14:negativeBorderColor rgb="FFFF0000"/>
              <x14:axisColor rgb="FF000000"/>
            </x14:dataBar>
          </x14:cfRule>
          <xm:sqref>AA89</xm:sqref>
        </x14:conditionalFormatting>
        <x14:conditionalFormatting xmlns:xm="http://schemas.microsoft.com/office/excel/2006/main">
          <x14:cfRule type="dataBar" id="{AC34E696-78B3-4D4D-A26B-FD081BD72D80}">
            <x14:dataBar minLength="0" maxLength="100" border="1" negativeBarBorderColorSameAsPositive="0">
              <x14:cfvo type="autoMin"/>
              <x14:cfvo type="autoMax"/>
              <x14:borderColor rgb="FF63C384"/>
              <x14:negativeFillColor rgb="FFFF0000"/>
              <x14:negativeBorderColor rgb="FFFF0000"/>
              <x14:axisColor rgb="FF000000"/>
            </x14:dataBar>
          </x14:cfRule>
          <xm:sqref>AA183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94"/>
  <sheetViews>
    <sheetView rightToLeft="1" view="pageBreakPreview" topLeftCell="C1" zoomScaleNormal="83" zoomScaleSheetLayoutView="100" workbookViewId="0">
      <selection activeCell="U189" sqref="U189"/>
    </sheetView>
  </sheetViews>
  <sheetFormatPr defaultColWidth="9.140625" defaultRowHeight="18"/>
  <cols>
    <col min="1" max="1" width="8.5703125" style="299" hidden="1" customWidth="1"/>
    <col min="2" max="2" width="5.28515625" style="188" hidden="1" customWidth="1"/>
    <col min="3" max="3" width="5.5703125" style="62" bestFit="1" customWidth="1"/>
    <col min="4" max="4" width="38.28515625" style="16" customWidth="1"/>
    <col min="5" max="5" width="23.7109375" style="63" bestFit="1" customWidth="1"/>
    <col min="6" max="6" width="11.140625" style="46" bestFit="1" customWidth="1"/>
    <col min="7" max="7" width="13.5703125" style="48" customWidth="1"/>
    <col min="8" max="8" width="12.7109375" style="48" customWidth="1"/>
    <col min="9" max="9" width="6.5703125" style="50" bestFit="1" customWidth="1"/>
    <col min="10" max="10" width="9" style="50" bestFit="1" customWidth="1"/>
    <col min="11" max="11" width="8.5703125" style="89" hidden="1" customWidth="1"/>
    <col min="12" max="12" width="11" style="89" hidden="1" customWidth="1"/>
    <col min="13" max="13" width="11.5703125" style="89" hidden="1" customWidth="1"/>
    <col min="14" max="14" width="6.5703125" style="89" hidden="1" customWidth="1"/>
    <col min="15" max="15" width="9" style="89" hidden="1" customWidth="1"/>
    <col min="16" max="16" width="8.140625" style="205" hidden="1" customWidth="1"/>
    <col min="17" max="30" width="9.140625" style="230" customWidth="1"/>
    <col min="31" max="16384" width="9.140625" style="230"/>
  </cols>
  <sheetData>
    <row r="1" spans="1:16" ht="23.45" customHeight="1">
      <c r="B1" s="191"/>
      <c r="C1" s="407" t="s">
        <v>243</v>
      </c>
      <c r="D1" s="408"/>
      <c r="E1" s="409"/>
      <c r="F1" s="232" t="s">
        <v>709</v>
      </c>
      <c r="G1" s="404" t="s">
        <v>310</v>
      </c>
      <c r="H1" s="405"/>
      <c r="I1" s="405"/>
      <c r="J1" s="406"/>
      <c r="K1" s="180"/>
      <c r="L1" s="180"/>
      <c r="M1" s="180"/>
      <c r="N1" s="180"/>
      <c r="O1" s="180"/>
      <c r="P1" s="200"/>
    </row>
    <row r="2" spans="1:16" ht="21">
      <c r="A2" s="410" t="s">
        <v>391</v>
      </c>
      <c r="B2" s="411" t="s">
        <v>161</v>
      </c>
      <c r="C2" s="412" t="s">
        <v>48</v>
      </c>
      <c r="D2" s="417" t="s">
        <v>49</v>
      </c>
      <c r="E2" s="413" t="s">
        <v>281</v>
      </c>
      <c r="F2" s="418" t="s">
        <v>51</v>
      </c>
      <c r="G2" s="418"/>
      <c r="H2" s="418"/>
      <c r="I2" s="418"/>
      <c r="J2" s="418"/>
      <c r="K2" s="181"/>
      <c r="L2" s="181"/>
      <c r="M2" s="181"/>
      <c r="N2" s="181"/>
      <c r="O2" s="181"/>
      <c r="P2" s="201"/>
    </row>
    <row r="3" spans="1:16" ht="63">
      <c r="A3" s="410"/>
      <c r="B3" s="411"/>
      <c r="C3" s="412"/>
      <c r="D3" s="417"/>
      <c r="E3" s="413"/>
      <c r="F3" s="340" t="s">
        <v>573</v>
      </c>
      <c r="G3" s="174" t="s">
        <v>227</v>
      </c>
      <c r="H3" s="174" t="s">
        <v>256</v>
      </c>
      <c r="I3" s="175" t="s">
        <v>53</v>
      </c>
      <c r="J3" s="175" t="s">
        <v>54</v>
      </c>
      <c r="K3" s="183" t="s">
        <v>52</v>
      </c>
      <c r="L3" s="184" t="s">
        <v>227</v>
      </c>
      <c r="M3" s="183" t="s">
        <v>256</v>
      </c>
      <c r="N3" s="185" t="s">
        <v>53</v>
      </c>
      <c r="O3" s="185" t="s">
        <v>54</v>
      </c>
      <c r="P3" s="202" t="s">
        <v>24</v>
      </c>
    </row>
    <row r="4" spans="1:16">
      <c r="A4" s="299">
        <v>11442</v>
      </c>
      <c r="B4" s="189">
        <v>230</v>
      </c>
      <c r="C4" s="179">
        <v>1</v>
      </c>
      <c r="D4" s="179" t="s">
        <v>465</v>
      </c>
      <c r="E4" s="326">
        <v>1561157</v>
      </c>
      <c r="F4" s="327">
        <v>30.529247476206454</v>
      </c>
      <c r="G4" s="327">
        <v>62.026788775263448</v>
      </c>
      <c r="H4" s="327">
        <v>2.0035941640730157</v>
      </c>
      <c r="I4" s="327">
        <v>1.9082872562784011E-3</v>
      </c>
      <c r="J4" s="327">
        <v>5.4384612972008028</v>
      </c>
      <c r="K4" s="178">
        <f t="shared" ref="K4:K35" si="0">E4/$E$89*F4</f>
        <v>1.828909118910458E-2</v>
      </c>
      <c r="L4" s="178">
        <f t="shared" ref="L4:L35" si="1">E4/$E$89*G4</f>
        <v>3.7158256094004555E-2</v>
      </c>
      <c r="M4" s="178">
        <f t="shared" ref="M4:M35" si="2">E4/$E$89*H4</f>
        <v>1.2002888836761627E-3</v>
      </c>
      <c r="N4" s="178">
        <f t="shared" ref="N4:N35" si="3">E4/$E$89*I4</f>
        <v>1.1431935776432908E-6</v>
      </c>
      <c r="O4" s="178">
        <f t="shared" ref="O4:O35" si="4">E4/$E$89*J4</f>
        <v>3.2580074130697462E-3</v>
      </c>
      <c r="P4" s="203">
        <f t="shared" ref="P4:P35" si="5">SUM(F4:J4)</f>
        <v>100.00000000000001</v>
      </c>
    </row>
    <row r="5" spans="1:16">
      <c r="A5" s="299">
        <v>11626</v>
      </c>
      <c r="B5" s="189">
        <v>272</v>
      </c>
      <c r="C5" s="177">
        <v>2</v>
      </c>
      <c r="D5" s="177" t="s">
        <v>482</v>
      </c>
      <c r="E5" s="328">
        <v>6692926</v>
      </c>
      <c r="F5" s="329">
        <v>23.866498075423223</v>
      </c>
      <c r="G5" s="329">
        <v>27.183930121047812</v>
      </c>
      <c r="H5" s="329">
        <v>47.624656946298856</v>
      </c>
      <c r="I5" s="329">
        <v>8.5082244216087791E-3</v>
      </c>
      <c r="J5" s="329">
        <v>1.3164066328085031</v>
      </c>
      <c r="K5" s="178">
        <f t="shared" si="0"/>
        <v>6.1296287024023247E-2</v>
      </c>
      <c r="L5" s="178">
        <f t="shared" si="1"/>
        <v>6.981644218917063E-2</v>
      </c>
      <c r="M5" s="178">
        <f t="shared" si="2"/>
        <v>0.12231432665050551</v>
      </c>
      <c r="N5" s="178">
        <f t="shared" si="3"/>
        <v>2.185165852835273E-5</v>
      </c>
      <c r="O5" s="178">
        <f t="shared" si="4"/>
        <v>3.3809249496913091E-3</v>
      </c>
      <c r="P5" s="203">
        <f t="shared" si="5"/>
        <v>100</v>
      </c>
    </row>
    <row r="6" spans="1:16">
      <c r="A6" s="299">
        <v>11014</v>
      </c>
      <c r="B6" s="189">
        <v>114</v>
      </c>
      <c r="C6" s="179">
        <v>3</v>
      </c>
      <c r="D6" s="179" t="s">
        <v>429</v>
      </c>
      <c r="E6" s="326">
        <v>5613540</v>
      </c>
      <c r="F6" s="327">
        <v>21.780627600851574</v>
      </c>
      <c r="G6" s="327">
        <v>36.724112686168255</v>
      </c>
      <c r="H6" s="327">
        <v>39.681665236125312</v>
      </c>
      <c r="I6" s="327">
        <v>0</v>
      </c>
      <c r="J6" s="327">
        <v>1.8135944768548595</v>
      </c>
      <c r="K6" s="178">
        <f t="shared" si="0"/>
        <v>4.6917693786356567E-2</v>
      </c>
      <c r="L6" s="178">
        <f t="shared" si="1"/>
        <v>7.9107485108368902E-2</v>
      </c>
      <c r="M6" s="178">
        <f t="shared" si="2"/>
        <v>8.5478355013445376E-2</v>
      </c>
      <c r="N6" s="178">
        <f t="shared" si="3"/>
        <v>0</v>
      </c>
      <c r="O6" s="178">
        <f t="shared" si="4"/>
        <v>3.9066675156035E-3</v>
      </c>
      <c r="P6" s="203">
        <f t="shared" si="5"/>
        <v>100</v>
      </c>
    </row>
    <row r="7" spans="1:16">
      <c r="A7" s="299">
        <v>11722</v>
      </c>
      <c r="B7" s="189">
        <v>301</v>
      </c>
      <c r="C7" s="177">
        <v>4</v>
      </c>
      <c r="D7" s="177" t="s">
        <v>653</v>
      </c>
      <c r="E7" s="328">
        <v>231236</v>
      </c>
      <c r="F7" s="329">
        <v>21.518369057218202</v>
      </c>
      <c r="G7" s="329">
        <v>31.039852426509697</v>
      </c>
      <c r="H7" s="329">
        <v>35.090524710574336</v>
      </c>
      <c r="I7" s="329">
        <v>8.6324576746808948E-2</v>
      </c>
      <c r="J7" s="329">
        <v>12.264929228950956</v>
      </c>
      <c r="K7" s="178">
        <f t="shared" si="0"/>
        <v>1.909388247651694E-3</v>
      </c>
      <c r="L7" s="178">
        <f t="shared" si="1"/>
        <v>2.7542575031791151E-3</v>
      </c>
      <c r="M7" s="178">
        <f t="shared" si="2"/>
        <v>3.1136855822178023E-3</v>
      </c>
      <c r="N7" s="178">
        <f t="shared" si="3"/>
        <v>7.659833878933007E-6</v>
      </c>
      <c r="O7" s="178">
        <f t="shared" si="4"/>
        <v>1.088303284778133E-3</v>
      </c>
      <c r="P7" s="203">
        <f t="shared" si="5"/>
        <v>100</v>
      </c>
    </row>
    <row r="8" spans="1:16">
      <c r="A8" s="299">
        <v>10915</v>
      </c>
      <c r="B8" s="189">
        <v>105</v>
      </c>
      <c r="C8" s="179">
        <v>5</v>
      </c>
      <c r="D8" s="179" t="s">
        <v>423</v>
      </c>
      <c r="E8" s="326">
        <v>69255233</v>
      </c>
      <c r="F8" s="327">
        <v>18.772089046912761</v>
      </c>
      <c r="G8" s="327">
        <v>36.18932463203376</v>
      </c>
      <c r="H8" s="327">
        <v>43.09048319456376</v>
      </c>
      <c r="I8" s="327">
        <v>1.1492029276793615E-4</v>
      </c>
      <c r="J8" s="327">
        <v>1.9479882061969511</v>
      </c>
      <c r="K8" s="178">
        <f t="shared" si="0"/>
        <v>0.49887833676997623</v>
      </c>
      <c r="L8" s="178">
        <f t="shared" si="1"/>
        <v>0.96175071597728701</v>
      </c>
      <c r="M8" s="178">
        <f t="shared" si="2"/>
        <v>1.145152706925495</v>
      </c>
      <c r="N8" s="178">
        <f t="shared" si="3"/>
        <v>3.0540684296730073E-6</v>
      </c>
      <c r="O8" s="178">
        <f t="shared" si="4"/>
        <v>5.1768831584297605E-2</v>
      </c>
      <c r="P8" s="203">
        <f t="shared" si="5"/>
        <v>100.00000000000001</v>
      </c>
    </row>
    <row r="9" spans="1:16">
      <c r="A9" s="299">
        <v>11427</v>
      </c>
      <c r="B9" s="189">
        <v>227</v>
      </c>
      <c r="C9" s="177">
        <v>6</v>
      </c>
      <c r="D9" s="177" t="s">
        <v>464</v>
      </c>
      <c r="E9" s="328">
        <v>2233</v>
      </c>
      <c r="F9" s="329">
        <v>18.685494046852622</v>
      </c>
      <c r="G9" s="329">
        <v>62.061126658418303</v>
      </c>
      <c r="H9" s="329">
        <v>11.837750070148129</v>
      </c>
      <c r="I9" s="329">
        <v>0.38495634656639938</v>
      </c>
      <c r="J9" s="329">
        <v>7.0306728780145447</v>
      </c>
      <c r="K9" s="178">
        <f t="shared" si="0"/>
        <v>1.6011158376241436E-5</v>
      </c>
      <c r="L9" s="178">
        <f t="shared" si="1"/>
        <v>5.3178713147447574E-5</v>
      </c>
      <c r="M9" s="178">
        <f t="shared" si="2"/>
        <v>1.0143488350709691E-5</v>
      </c>
      <c r="N9" s="178">
        <f t="shared" si="3"/>
        <v>3.2985999820818763E-7</v>
      </c>
      <c r="O9" s="178">
        <f t="shared" si="4"/>
        <v>6.0244174790977593E-6</v>
      </c>
      <c r="P9" s="203">
        <f t="shared" si="5"/>
        <v>100</v>
      </c>
    </row>
    <row r="10" spans="1:16">
      <c r="A10" s="299">
        <v>10720</v>
      </c>
      <c r="B10" s="189">
        <v>53</v>
      </c>
      <c r="C10" s="179">
        <v>7</v>
      </c>
      <c r="D10" s="179" t="s">
        <v>413</v>
      </c>
      <c r="E10" s="326">
        <v>3015160</v>
      </c>
      <c r="F10" s="327">
        <v>18.234744723947767</v>
      </c>
      <c r="G10" s="327">
        <v>75.465492366713448</v>
      </c>
      <c r="H10" s="327">
        <v>2.6639534460086107</v>
      </c>
      <c r="I10" s="327">
        <v>0.15100315111905249</v>
      </c>
      <c r="J10" s="327">
        <v>3.4848063122111208</v>
      </c>
      <c r="K10" s="178">
        <f t="shared" si="0"/>
        <v>2.1097912946561277E-2</v>
      </c>
      <c r="L10" s="178">
        <f t="shared" si="1"/>
        <v>8.7314871281488723E-2</v>
      </c>
      <c r="M10" s="178">
        <f t="shared" si="2"/>
        <v>3.0822399078484952E-3</v>
      </c>
      <c r="N10" s="178">
        <f t="shared" si="3"/>
        <v>1.7471324031107573E-4</v>
      </c>
      <c r="O10" s="178">
        <f t="shared" si="4"/>
        <v>4.0319807775592567E-3</v>
      </c>
      <c r="P10" s="203">
        <f t="shared" si="5"/>
        <v>100</v>
      </c>
    </row>
    <row r="11" spans="1:16">
      <c r="A11" s="299">
        <v>10895</v>
      </c>
      <c r="B11" s="189">
        <v>102</v>
      </c>
      <c r="C11" s="177">
        <v>8</v>
      </c>
      <c r="D11" s="177" t="s">
        <v>422</v>
      </c>
      <c r="E11" s="328">
        <v>3892463</v>
      </c>
      <c r="F11" s="329">
        <v>17.173743247672768</v>
      </c>
      <c r="G11" s="329">
        <v>78.26381894519001</v>
      </c>
      <c r="H11" s="329">
        <v>1.2440161754367842</v>
      </c>
      <c r="I11" s="329">
        <v>1.2991749364868035E-4</v>
      </c>
      <c r="J11" s="329">
        <v>3.3182917142067927</v>
      </c>
      <c r="K11" s="178">
        <f t="shared" si="0"/>
        <v>2.5651862542236795E-2</v>
      </c>
      <c r="L11" s="178">
        <f t="shared" si="1"/>
        <v>0.11690012460647307</v>
      </c>
      <c r="M11" s="178">
        <f t="shared" si="2"/>
        <v>1.8581465596877293E-3</v>
      </c>
      <c r="N11" s="178">
        <f t="shared" si="3"/>
        <v>1.9405354096926295E-7</v>
      </c>
      <c r="O11" s="178">
        <f t="shared" si="4"/>
        <v>4.9564245662873001E-3</v>
      </c>
      <c r="P11" s="203">
        <f t="shared" si="5"/>
        <v>100</v>
      </c>
    </row>
    <row r="12" spans="1:16">
      <c r="A12" s="299">
        <v>11379</v>
      </c>
      <c r="B12" s="189">
        <v>208</v>
      </c>
      <c r="C12" s="179">
        <v>9</v>
      </c>
      <c r="D12" s="179" t="s">
        <v>453</v>
      </c>
      <c r="E12" s="326">
        <v>10611359</v>
      </c>
      <c r="F12" s="327">
        <v>16.21945781536709</v>
      </c>
      <c r="G12" s="327">
        <v>46.495438376943618</v>
      </c>
      <c r="H12" s="327">
        <v>31.174191447119799</v>
      </c>
      <c r="I12" s="327">
        <v>5.0665385302236957E-4</v>
      </c>
      <c r="J12" s="327">
        <v>6.110405706716473</v>
      </c>
      <c r="K12" s="178">
        <f t="shared" si="0"/>
        <v>6.6044519582497296E-2</v>
      </c>
      <c r="L12" s="178">
        <f t="shared" si="1"/>
        <v>0.18932623552147693</v>
      </c>
      <c r="M12" s="178">
        <f t="shared" si="2"/>
        <v>0.12693916904837213</v>
      </c>
      <c r="N12" s="178">
        <f t="shared" si="3"/>
        <v>2.0630597334628761E-6</v>
      </c>
      <c r="O12" s="178">
        <f t="shared" si="4"/>
        <v>2.4881152868863991E-2</v>
      </c>
      <c r="P12" s="203">
        <f t="shared" si="5"/>
        <v>100</v>
      </c>
    </row>
    <row r="13" spans="1:16">
      <c r="A13" s="299">
        <v>10919</v>
      </c>
      <c r="B13" s="189">
        <v>104</v>
      </c>
      <c r="C13" s="177">
        <v>10</v>
      </c>
      <c r="D13" s="177" t="s">
        <v>398</v>
      </c>
      <c r="E13" s="328">
        <v>302776853</v>
      </c>
      <c r="F13" s="329">
        <v>15.822128176988697</v>
      </c>
      <c r="G13" s="329">
        <v>25.27515561171839</v>
      </c>
      <c r="H13" s="329">
        <v>56.179744551079047</v>
      </c>
      <c r="I13" s="329">
        <v>9.1193563773087695E-5</v>
      </c>
      <c r="J13" s="329">
        <v>2.7228804666500959</v>
      </c>
      <c r="K13" s="178">
        <f t="shared" si="0"/>
        <v>1.838302654731778</v>
      </c>
      <c r="L13" s="178">
        <f t="shared" si="1"/>
        <v>2.9366078406162757</v>
      </c>
      <c r="M13" s="178">
        <f t="shared" si="2"/>
        <v>6.5272744851481379</v>
      </c>
      <c r="N13" s="178">
        <f t="shared" si="3"/>
        <v>1.0595374307631522E-5</v>
      </c>
      <c r="O13" s="178">
        <f t="shared" si="4"/>
        <v>0.31635936293576578</v>
      </c>
      <c r="P13" s="203">
        <f t="shared" si="5"/>
        <v>100.00000000000001</v>
      </c>
    </row>
    <row r="14" spans="1:16">
      <c r="A14" s="299">
        <v>11383</v>
      </c>
      <c r="B14" s="189">
        <v>214</v>
      </c>
      <c r="C14" s="179">
        <v>11</v>
      </c>
      <c r="D14" s="179" t="s">
        <v>455</v>
      </c>
      <c r="E14" s="326">
        <v>39922992</v>
      </c>
      <c r="F14" s="327">
        <v>15.545218693539564</v>
      </c>
      <c r="G14" s="327">
        <v>36.302795381835729</v>
      </c>
      <c r="H14" s="327">
        <v>47.270523230790396</v>
      </c>
      <c r="I14" s="327">
        <v>1.8693082845261505E-12</v>
      </c>
      <c r="J14" s="327">
        <v>0.88146269383244624</v>
      </c>
      <c r="K14" s="178">
        <f t="shared" si="0"/>
        <v>0.23814932949647349</v>
      </c>
      <c r="L14" s="178">
        <f t="shared" si="1"/>
        <v>0.55615083643852692</v>
      </c>
      <c r="M14" s="178">
        <f t="shared" si="2"/>
        <v>0.72417401352087041</v>
      </c>
      <c r="N14" s="178">
        <f t="shared" si="3"/>
        <v>2.8637391558030373E-14</v>
      </c>
      <c r="O14" s="178">
        <f t="shared" si="4"/>
        <v>1.3503814494394532E-2</v>
      </c>
      <c r="P14" s="203">
        <f t="shared" si="5"/>
        <v>100</v>
      </c>
    </row>
    <row r="15" spans="1:16">
      <c r="A15" s="299">
        <v>11725</v>
      </c>
      <c r="B15" s="189">
        <v>289</v>
      </c>
      <c r="C15" s="177">
        <v>12</v>
      </c>
      <c r="D15" s="177" t="s">
        <v>614</v>
      </c>
      <c r="E15" s="328">
        <v>1010691</v>
      </c>
      <c r="F15" s="329">
        <v>14.254085440202001</v>
      </c>
      <c r="G15" s="329">
        <v>68.683266370615954</v>
      </c>
      <c r="H15" s="329">
        <v>9.5104628912503291</v>
      </c>
      <c r="I15" s="329">
        <v>1.1184245730388802E-2</v>
      </c>
      <c r="J15" s="329">
        <v>7.5410010522013344</v>
      </c>
      <c r="K15" s="178">
        <f t="shared" si="0"/>
        <v>5.5282439752023975E-3</v>
      </c>
      <c r="L15" s="178">
        <f t="shared" si="1"/>
        <v>2.6637826404469638E-2</v>
      </c>
      <c r="M15" s="178">
        <f t="shared" si="2"/>
        <v>3.6884975469317466E-3</v>
      </c>
      <c r="N15" s="178">
        <f t="shared" si="3"/>
        <v>4.3376503764894525E-6</v>
      </c>
      <c r="O15" s="178">
        <f t="shared" si="4"/>
        <v>2.9246698294826678E-3</v>
      </c>
      <c r="P15" s="203">
        <f t="shared" si="5"/>
        <v>100.00000000000001</v>
      </c>
    </row>
    <row r="16" spans="1:16">
      <c r="A16" s="299">
        <v>11158</v>
      </c>
      <c r="B16" s="189">
        <v>136</v>
      </c>
      <c r="C16" s="179">
        <v>13</v>
      </c>
      <c r="D16" s="179" t="s">
        <v>437</v>
      </c>
      <c r="E16" s="326">
        <v>8733571</v>
      </c>
      <c r="F16" s="327">
        <v>14.224230612877772</v>
      </c>
      <c r="G16" s="327">
        <v>43.296330470684104</v>
      </c>
      <c r="H16" s="327">
        <v>39.885319914746219</v>
      </c>
      <c r="I16" s="327">
        <v>1.8955729162808185E-4</v>
      </c>
      <c r="J16" s="327">
        <v>2.593929444400275</v>
      </c>
      <c r="K16" s="178">
        <f t="shared" si="0"/>
        <v>4.7670541498354146E-2</v>
      </c>
      <c r="L16" s="178">
        <f t="shared" si="1"/>
        <v>0.14510166311284461</v>
      </c>
      <c r="M16" s="178">
        <f t="shared" si="2"/>
        <v>0.13367013302284814</v>
      </c>
      <c r="N16" s="178">
        <f t="shared" si="3"/>
        <v>6.3527504459124613E-7</v>
      </c>
      <c r="O16" s="178">
        <f t="shared" si="4"/>
        <v>8.6931957578877429E-3</v>
      </c>
      <c r="P16" s="203">
        <f t="shared" si="5"/>
        <v>100</v>
      </c>
    </row>
    <row r="17" spans="1:16">
      <c r="A17" s="299">
        <v>11420</v>
      </c>
      <c r="B17" s="189">
        <v>223</v>
      </c>
      <c r="C17" s="177">
        <v>14</v>
      </c>
      <c r="D17" s="177" t="s">
        <v>461</v>
      </c>
      <c r="E17" s="328">
        <v>284054</v>
      </c>
      <c r="F17" s="329">
        <v>14.204082811175869</v>
      </c>
      <c r="G17" s="329">
        <v>80.447597362468017</v>
      </c>
      <c r="H17" s="329">
        <v>3.2651367824989994</v>
      </c>
      <c r="I17" s="329">
        <v>6.2383477883171827E-2</v>
      </c>
      <c r="J17" s="329">
        <v>2.0207995659739479</v>
      </c>
      <c r="K17" s="178">
        <f t="shared" si="0"/>
        <v>1.5482587750735028E-3</v>
      </c>
      <c r="L17" s="178">
        <f t="shared" si="1"/>
        <v>8.768865980703899E-3</v>
      </c>
      <c r="M17" s="178">
        <f t="shared" si="2"/>
        <v>3.5590306973863975E-4</v>
      </c>
      <c r="N17" s="178">
        <f t="shared" si="3"/>
        <v>6.7998594725335048E-6</v>
      </c>
      <c r="O17" s="178">
        <f t="shared" si="4"/>
        <v>2.2026910869754943E-4</v>
      </c>
      <c r="P17" s="203">
        <f t="shared" si="5"/>
        <v>100</v>
      </c>
    </row>
    <row r="18" spans="1:16">
      <c r="A18" s="299">
        <v>11416</v>
      </c>
      <c r="B18" s="189">
        <v>231</v>
      </c>
      <c r="C18" s="179">
        <v>15</v>
      </c>
      <c r="D18" s="179" t="s">
        <v>466</v>
      </c>
      <c r="E18" s="326">
        <v>45310205</v>
      </c>
      <c r="F18" s="327">
        <v>13.810786425812916</v>
      </c>
      <c r="G18" s="327">
        <v>41.28742211463971</v>
      </c>
      <c r="H18" s="327">
        <v>41.355670070135041</v>
      </c>
      <c r="I18" s="327">
        <v>1.180806790916236E-6</v>
      </c>
      <c r="J18" s="327">
        <v>3.5461202086055383</v>
      </c>
      <c r="K18" s="178">
        <f t="shared" si="0"/>
        <v>0.24012859596904479</v>
      </c>
      <c r="L18" s="178">
        <f t="shared" si="1"/>
        <v>0.71786576071001396</v>
      </c>
      <c r="M18" s="178">
        <f t="shared" si="2"/>
        <v>0.71905239014772804</v>
      </c>
      <c r="N18" s="178">
        <f t="shared" si="3"/>
        <v>2.0530726351938314E-8</v>
      </c>
      <c r="O18" s="178">
        <f t="shared" si="4"/>
        <v>6.1656508223048752E-2</v>
      </c>
      <c r="P18" s="203">
        <f t="shared" si="5"/>
        <v>100</v>
      </c>
    </row>
    <row r="19" spans="1:16">
      <c r="A19" s="299">
        <v>11495</v>
      </c>
      <c r="B19" s="189">
        <v>248</v>
      </c>
      <c r="C19" s="177">
        <v>16</v>
      </c>
      <c r="D19" s="177" t="s">
        <v>399</v>
      </c>
      <c r="E19" s="328">
        <v>48710352</v>
      </c>
      <c r="F19" s="329">
        <v>13.733519174144618</v>
      </c>
      <c r="G19" s="329">
        <v>36.341049233919506</v>
      </c>
      <c r="H19" s="329">
        <v>45.74997842503948</v>
      </c>
      <c r="I19" s="329">
        <v>4.5580636182086215E-2</v>
      </c>
      <c r="J19" s="329">
        <v>4.1298725307143069</v>
      </c>
      <c r="K19" s="178">
        <f t="shared" si="0"/>
        <v>0.25670394999234386</v>
      </c>
      <c r="L19" s="178">
        <f t="shared" si="1"/>
        <v>0.67927897918374747</v>
      </c>
      <c r="M19" s="178">
        <f t="shared" si="2"/>
        <v>0.85514863487301496</v>
      </c>
      <c r="N19" s="178">
        <f t="shared" si="3"/>
        <v>8.5198332654122869E-4</v>
      </c>
      <c r="O19" s="178">
        <f t="shared" si="4"/>
        <v>7.719467808332317E-2</v>
      </c>
      <c r="P19" s="203">
        <f t="shared" si="5"/>
        <v>99.999999999999986</v>
      </c>
    </row>
    <row r="20" spans="1:16">
      <c r="A20" s="299">
        <v>11338</v>
      </c>
      <c r="B20" s="189">
        <v>195</v>
      </c>
      <c r="C20" s="179">
        <v>17</v>
      </c>
      <c r="D20" s="179" t="s">
        <v>448</v>
      </c>
      <c r="E20" s="326">
        <v>37606993</v>
      </c>
      <c r="F20" s="327">
        <v>13.417428055457556</v>
      </c>
      <c r="G20" s="327">
        <v>49.692366879169121</v>
      </c>
      <c r="H20" s="327">
        <v>32.780294495472162</v>
      </c>
      <c r="I20" s="327">
        <v>7.1784432868376505E-2</v>
      </c>
      <c r="J20" s="327">
        <v>4.0381261370327861</v>
      </c>
      <c r="K20" s="178">
        <f t="shared" si="0"/>
        <v>0.19362763000347769</v>
      </c>
      <c r="L20" s="178">
        <f t="shared" si="1"/>
        <v>0.71711323424336471</v>
      </c>
      <c r="M20" s="178">
        <f t="shared" si="2"/>
        <v>0.47305420291727224</v>
      </c>
      <c r="N20" s="178">
        <f t="shared" si="3"/>
        <v>1.035925033471215E-3</v>
      </c>
      <c r="O20" s="178">
        <f t="shared" si="4"/>
        <v>5.8274416701695753E-2</v>
      </c>
      <c r="P20" s="203">
        <f t="shared" si="5"/>
        <v>100</v>
      </c>
    </row>
    <row r="21" spans="1:16">
      <c r="A21" s="299">
        <v>11145</v>
      </c>
      <c r="B21" s="189">
        <v>132</v>
      </c>
      <c r="C21" s="177">
        <v>18</v>
      </c>
      <c r="D21" s="177" t="s">
        <v>435</v>
      </c>
      <c r="E21" s="328">
        <v>106324788</v>
      </c>
      <c r="F21" s="329">
        <v>13.131780474136793</v>
      </c>
      <c r="G21" s="329">
        <v>38.953895066817374</v>
      </c>
      <c r="H21" s="329">
        <v>44.702091923777431</v>
      </c>
      <c r="I21" s="329">
        <v>4.6395775681231842E-2</v>
      </c>
      <c r="J21" s="329">
        <v>3.1658367595871648</v>
      </c>
      <c r="K21" s="178">
        <f t="shared" si="0"/>
        <v>0.53578134065504202</v>
      </c>
      <c r="L21" s="178">
        <f t="shared" si="1"/>
        <v>1.5893328527491368</v>
      </c>
      <c r="M21" s="178">
        <f t="shared" si="2"/>
        <v>1.8238613406748081</v>
      </c>
      <c r="N21" s="178">
        <f t="shared" si="3"/>
        <v>1.8929642438189642E-3</v>
      </c>
      <c r="O21" s="178">
        <f t="shared" si="4"/>
        <v>0.12916727222841601</v>
      </c>
      <c r="P21" s="203">
        <f t="shared" si="5"/>
        <v>100</v>
      </c>
    </row>
    <row r="22" spans="1:16">
      <c r="A22" s="299">
        <v>10911</v>
      </c>
      <c r="B22" s="189">
        <v>107</v>
      </c>
      <c r="C22" s="179">
        <v>19</v>
      </c>
      <c r="D22" s="179" t="s">
        <v>426</v>
      </c>
      <c r="E22" s="326">
        <v>69106933</v>
      </c>
      <c r="F22" s="327">
        <v>13.100743864178883</v>
      </c>
      <c r="G22" s="327">
        <v>43.29088311497204</v>
      </c>
      <c r="H22" s="327">
        <v>41.099503851713173</v>
      </c>
      <c r="I22" s="327">
        <v>1.4409975769217348E-5</v>
      </c>
      <c r="J22" s="327">
        <v>2.5088547591601387</v>
      </c>
      <c r="K22" s="178">
        <f t="shared" si="0"/>
        <v>0.34741376367605875</v>
      </c>
      <c r="L22" s="178">
        <f t="shared" si="1"/>
        <v>1.1480148602062172</v>
      </c>
      <c r="M22" s="178">
        <f t="shared" si="2"/>
        <v>1.089902486940751</v>
      </c>
      <c r="N22" s="178">
        <f t="shared" si="3"/>
        <v>3.8213279859268392E-7</v>
      </c>
      <c r="O22" s="178">
        <f t="shared" si="4"/>
        <v>6.6531388097712862E-2</v>
      </c>
      <c r="P22" s="203">
        <f t="shared" si="5"/>
        <v>100.00000000000001</v>
      </c>
    </row>
    <row r="23" spans="1:16">
      <c r="A23" s="299">
        <v>11049</v>
      </c>
      <c r="B23" s="189">
        <v>115</v>
      </c>
      <c r="C23" s="177">
        <v>20</v>
      </c>
      <c r="D23" s="177" t="s">
        <v>430</v>
      </c>
      <c r="E23" s="328">
        <v>40365417</v>
      </c>
      <c r="F23" s="329">
        <v>12.587591084498978</v>
      </c>
      <c r="G23" s="329">
        <v>66.135416270140752</v>
      </c>
      <c r="H23" s="329">
        <v>15.303958341008727</v>
      </c>
      <c r="I23" s="329">
        <v>2.1131993276920471E-2</v>
      </c>
      <c r="J23" s="329">
        <v>5.9519023110746208</v>
      </c>
      <c r="K23" s="178">
        <f t="shared" si="0"/>
        <v>0.194976160854853</v>
      </c>
      <c r="L23" s="178">
        <f t="shared" si="1"/>
        <v>1.0244080439480592</v>
      </c>
      <c r="M23" s="178">
        <f t="shared" si="2"/>
        <v>0.23705147578928162</v>
      </c>
      <c r="N23" s="178">
        <f t="shared" si="3"/>
        <v>3.273251325599854E-4</v>
      </c>
      <c r="O23" s="178">
        <f t="shared" si="4"/>
        <v>9.2192307059095022E-2</v>
      </c>
      <c r="P23" s="203">
        <f t="shared" si="5"/>
        <v>100</v>
      </c>
    </row>
    <row r="24" spans="1:16">
      <c r="A24" s="299">
        <v>10837</v>
      </c>
      <c r="B24" s="189">
        <v>1</v>
      </c>
      <c r="C24" s="179">
        <v>21</v>
      </c>
      <c r="D24" s="179" t="s">
        <v>419</v>
      </c>
      <c r="E24" s="326">
        <v>33969023</v>
      </c>
      <c r="F24" s="327">
        <v>12.131412237418477</v>
      </c>
      <c r="G24" s="327">
        <v>39.618810790253114</v>
      </c>
      <c r="H24" s="327">
        <v>44.998233670777509</v>
      </c>
      <c r="I24" s="327">
        <v>0.34341201771449581</v>
      </c>
      <c r="J24" s="327">
        <v>2.9081312838364015</v>
      </c>
      <c r="K24" s="178">
        <f t="shared" si="0"/>
        <v>0.15813349223254861</v>
      </c>
      <c r="L24" s="178">
        <f t="shared" si="1"/>
        <v>0.51643294166850329</v>
      </c>
      <c r="M24" s="178">
        <f t="shared" si="2"/>
        <v>0.58655395558221546</v>
      </c>
      <c r="N24" s="178">
        <f t="shared" si="3"/>
        <v>4.4763907592159256E-3</v>
      </c>
      <c r="O24" s="178">
        <f t="shared" si="4"/>
        <v>3.790761922716053E-2</v>
      </c>
      <c r="P24" s="203">
        <f t="shared" si="5"/>
        <v>100</v>
      </c>
    </row>
    <row r="25" spans="1:16">
      <c r="A25" s="299">
        <v>11256</v>
      </c>
      <c r="B25" s="189">
        <v>164</v>
      </c>
      <c r="C25" s="177">
        <v>22</v>
      </c>
      <c r="D25" s="177" t="s">
        <v>442</v>
      </c>
      <c r="E25" s="328">
        <v>55512</v>
      </c>
      <c r="F25" s="329">
        <v>12.038770573576844</v>
      </c>
      <c r="G25" s="329">
        <v>52.917722318783071</v>
      </c>
      <c r="H25" s="329">
        <v>28.084126423391417</v>
      </c>
      <c r="I25" s="329">
        <v>0.11229601644773722</v>
      </c>
      <c r="J25" s="329">
        <v>6.8470846678009245</v>
      </c>
      <c r="K25" s="178">
        <f t="shared" si="0"/>
        <v>2.5644749296021397E-4</v>
      </c>
      <c r="L25" s="178">
        <f t="shared" si="1"/>
        <v>1.1272427810529084E-3</v>
      </c>
      <c r="M25" s="178">
        <f t="shared" si="2"/>
        <v>5.9824246747121205E-4</v>
      </c>
      <c r="N25" s="178">
        <f t="shared" si="3"/>
        <v>2.3921073760345755E-6</v>
      </c>
      <c r="O25" s="178">
        <f t="shared" si="4"/>
        <v>1.4585523383906179E-4</v>
      </c>
      <c r="P25" s="203">
        <f t="shared" si="5"/>
        <v>100.00000000000001</v>
      </c>
    </row>
    <row r="26" spans="1:16">
      <c r="A26" s="299">
        <v>11621</v>
      </c>
      <c r="B26" s="189">
        <v>271</v>
      </c>
      <c r="C26" s="179">
        <v>23</v>
      </c>
      <c r="D26" s="179" t="s">
        <v>481</v>
      </c>
      <c r="E26" s="326">
        <v>1625613</v>
      </c>
      <c r="F26" s="327">
        <v>11.998337316684035</v>
      </c>
      <c r="G26" s="327">
        <v>35.784257534254508</v>
      </c>
      <c r="H26" s="327">
        <v>48.496239209116752</v>
      </c>
      <c r="I26" s="327">
        <v>1.8742026448212234E-4</v>
      </c>
      <c r="J26" s="327">
        <v>3.7209785196802274</v>
      </c>
      <c r="K26" s="178">
        <f t="shared" si="0"/>
        <v>7.4845841614441955E-3</v>
      </c>
      <c r="L26" s="178">
        <f t="shared" si="1"/>
        <v>2.2322283504856599E-2</v>
      </c>
      <c r="M26" s="178">
        <f t="shared" si="2"/>
        <v>3.0252040286401861E-2</v>
      </c>
      <c r="N26" s="178">
        <f t="shared" si="3"/>
        <v>1.1691309437733451E-7</v>
      </c>
      <c r="O26" s="178">
        <f t="shared" si="4"/>
        <v>2.3211530196560236E-3</v>
      </c>
      <c r="P26" s="203">
        <f t="shared" si="5"/>
        <v>100</v>
      </c>
    </row>
    <row r="27" spans="1:16">
      <c r="A27" s="299">
        <v>11517</v>
      </c>
      <c r="B27" s="189">
        <v>250</v>
      </c>
      <c r="C27" s="177">
        <v>24</v>
      </c>
      <c r="D27" s="177" t="s">
        <v>473</v>
      </c>
      <c r="E27" s="328">
        <v>83655427</v>
      </c>
      <c r="F27" s="329">
        <v>11.48162325212262</v>
      </c>
      <c r="G27" s="329">
        <v>35.899861724234441</v>
      </c>
      <c r="H27" s="329">
        <v>48.848430720840014</v>
      </c>
      <c r="I27" s="329">
        <v>0.1169728624840503</v>
      </c>
      <c r="J27" s="329">
        <v>3.6531114403188734</v>
      </c>
      <c r="K27" s="178">
        <f t="shared" si="0"/>
        <v>0.36857583468874794</v>
      </c>
      <c r="L27" s="178">
        <f t="shared" si="1"/>
        <v>1.1524347393800927</v>
      </c>
      <c r="M27" s="178">
        <f t="shared" si="2"/>
        <v>1.5681015419871578</v>
      </c>
      <c r="N27" s="178">
        <f t="shared" si="3"/>
        <v>3.754989122990127E-3</v>
      </c>
      <c r="O27" s="178">
        <f t="shared" si="4"/>
        <v>0.11726988151066738</v>
      </c>
      <c r="P27" s="203">
        <f t="shared" si="5"/>
        <v>99.999999999999986</v>
      </c>
    </row>
    <row r="28" spans="1:16">
      <c r="A28" s="299">
        <v>11661</v>
      </c>
      <c r="B28" s="189">
        <v>277</v>
      </c>
      <c r="C28" s="179">
        <v>25</v>
      </c>
      <c r="D28" s="179" t="s">
        <v>650</v>
      </c>
      <c r="E28" s="326">
        <v>737441</v>
      </c>
      <c r="F28" s="327">
        <v>11.325864240238211</v>
      </c>
      <c r="G28" s="327">
        <v>39.253744674910976</v>
      </c>
      <c r="H28" s="327">
        <v>33.901789647135899</v>
      </c>
      <c r="I28" s="327">
        <v>3.6662177065816134E-2</v>
      </c>
      <c r="J28" s="327">
        <v>15.481939260649096</v>
      </c>
      <c r="K28" s="178">
        <f t="shared" si="0"/>
        <v>3.2050003145159506E-3</v>
      </c>
      <c r="L28" s="178">
        <f t="shared" si="1"/>
        <v>1.1108049801802361E-2</v>
      </c>
      <c r="M28" s="178">
        <f t="shared" si="2"/>
        <v>9.5935501412507534E-3</v>
      </c>
      <c r="N28" s="178">
        <f t="shared" si="3"/>
        <v>1.0374686340431431E-5</v>
      </c>
      <c r="O28" s="178">
        <f t="shared" si="4"/>
        <v>4.3810890848761906E-3</v>
      </c>
      <c r="P28" s="203">
        <f t="shared" si="5"/>
        <v>100</v>
      </c>
    </row>
    <row r="29" spans="1:16">
      <c r="A29" s="299">
        <v>11098</v>
      </c>
      <c r="B29" s="189">
        <v>123</v>
      </c>
      <c r="C29" s="177">
        <v>26</v>
      </c>
      <c r="D29" s="177" t="s">
        <v>433</v>
      </c>
      <c r="E29" s="328">
        <v>226998286</v>
      </c>
      <c r="F29" s="329">
        <v>11.237369659588781</v>
      </c>
      <c r="G29" s="329">
        <v>35.441815686500718</v>
      </c>
      <c r="H29" s="329">
        <v>50.179571087627011</v>
      </c>
      <c r="I29" s="329">
        <v>3.6738432850374095E-3</v>
      </c>
      <c r="J29" s="329">
        <v>3.1375697229984527</v>
      </c>
      <c r="K29" s="178">
        <f t="shared" si="0"/>
        <v>0.97885122944699887</v>
      </c>
      <c r="L29" s="178">
        <f t="shared" si="1"/>
        <v>3.0872228919658662</v>
      </c>
      <c r="M29" s="178">
        <f t="shared" si="2"/>
        <v>4.370981496575971</v>
      </c>
      <c r="N29" s="178">
        <f t="shared" si="3"/>
        <v>3.2001670544724842E-4</v>
      </c>
      <c r="O29" s="178">
        <f t="shared" si="4"/>
        <v>0.27330363544747027</v>
      </c>
      <c r="P29" s="203">
        <f t="shared" si="5"/>
        <v>100</v>
      </c>
    </row>
    <row r="30" spans="1:16">
      <c r="A30" s="299">
        <v>11513</v>
      </c>
      <c r="B30" s="189">
        <v>254</v>
      </c>
      <c r="C30" s="179">
        <v>27</v>
      </c>
      <c r="D30" s="179" t="s">
        <v>474</v>
      </c>
      <c r="E30" s="326">
        <v>80509400</v>
      </c>
      <c r="F30" s="327">
        <v>10.687821950203602</v>
      </c>
      <c r="G30" s="327">
        <v>46.227890489018947</v>
      </c>
      <c r="H30" s="327">
        <v>38.909987664443761</v>
      </c>
      <c r="I30" s="327">
        <v>1.7647619653559658E-3</v>
      </c>
      <c r="J30" s="327">
        <v>4.172535134368335</v>
      </c>
      <c r="K30" s="178">
        <f t="shared" si="0"/>
        <v>0.33019101060076939</v>
      </c>
      <c r="L30" s="178">
        <f t="shared" si="1"/>
        <v>1.42817067402775</v>
      </c>
      <c r="M30" s="178">
        <f t="shared" si="2"/>
        <v>1.2020903987029281</v>
      </c>
      <c r="N30" s="178">
        <f t="shared" si="3"/>
        <v>5.4520793808656753E-5</v>
      </c>
      <c r="O30" s="178">
        <f t="shared" si="4"/>
        <v>0.12890686233391566</v>
      </c>
      <c r="P30" s="203">
        <f t="shared" si="5"/>
        <v>100</v>
      </c>
    </row>
    <row r="31" spans="1:16">
      <c r="A31" s="299">
        <v>11217</v>
      </c>
      <c r="B31" s="189">
        <v>154</v>
      </c>
      <c r="C31" s="177">
        <v>28</v>
      </c>
      <c r="D31" s="177" t="s">
        <v>441</v>
      </c>
      <c r="E31" s="328">
        <v>15366435</v>
      </c>
      <c r="F31" s="329">
        <v>10.523173317679891</v>
      </c>
      <c r="G31" s="329">
        <v>44.607671585121913</v>
      </c>
      <c r="H31" s="329">
        <v>39.813117144911971</v>
      </c>
      <c r="I31" s="329">
        <v>0.17658348285791453</v>
      </c>
      <c r="J31" s="329">
        <v>4.8794544694283113</v>
      </c>
      <c r="K31" s="178">
        <f t="shared" si="0"/>
        <v>6.2051072422627147E-2</v>
      </c>
      <c r="L31" s="178">
        <f t="shared" si="1"/>
        <v>0.26303414156286414</v>
      </c>
      <c r="M31" s="178">
        <f t="shared" si="2"/>
        <v>0.23476251324102926</v>
      </c>
      <c r="N31" s="178">
        <f t="shared" si="3"/>
        <v>1.0412443236154922E-3</v>
      </c>
      <c r="O31" s="178">
        <f t="shared" si="4"/>
        <v>2.8772250871960611E-2</v>
      </c>
      <c r="P31" s="203">
        <f t="shared" si="5"/>
        <v>100</v>
      </c>
    </row>
    <row r="32" spans="1:16">
      <c r="A32" s="299">
        <v>11411</v>
      </c>
      <c r="B32" s="189">
        <v>220</v>
      </c>
      <c r="C32" s="179">
        <v>29</v>
      </c>
      <c r="D32" s="179" t="s">
        <v>459</v>
      </c>
      <c r="E32" s="326">
        <v>1119182</v>
      </c>
      <c r="F32" s="327">
        <v>9.8637249650623779</v>
      </c>
      <c r="G32" s="327">
        <v>36.9549614218908</v>
      </c>
      <c r="H32" s="327">
        <v>49.052844662310264</v>
      </c>
      <c r="I32" s="327">
        <v>9.2559497991899029E-3</v>
      </c>
      <c r="J32" s="327">
        <v>4.1192130009373651</v>
      </c>
      <c r="K32" s="178">
        <f t="shared" si="0"/>
        <v>4.2361479142634722E-3</v>
      </c>
      <c r="L32" s="178">
        <f t="shared" si="1"/>
        <v>1.587094969735298E-2</v>
      </c>
      <c r="M32" s="178">
        <f t="shared" si="2"/>
        <v>2.1066595666541035E-2</v>
      </c>
      <c r="N32" s="178">
        <f t="shared" si="3"/>
        <v>3.9751283186876399E-6</v>
      </c>
      <c r="O32" s="178">
        <f t="shared" si="4"/>
        <v>1.7690675301810228E-3</v>
      </c>
      <c r="P32" s="203">
        <f t="shared" si="5"/>
        <v>99.999999999999986</v>
      </c>
    </row>
    <row r="33" spans="1:16">
      <c r="A33" s="299">
        <v>11405</v>
      </c>
      <c r="B33" s="189">
        <v>218</v>
      </c>
      <c r="C33" s="177">
        <v>30</v>
      </c>
      <c r="D33" s="177" t="s">
        <v>409</v>
      </c>
      <c r="E33" s="328">
        <v>39650291</v>
      </c>
      <c r="F33" s="329">
        <v>9.8322230644798481</v>
      </c>
      <c r="G33" s="329">
        <v>38.88134004236916</v>
      </c>
      <c r="H33" s="329">
        <v>47.652937980536876</v>
      </c>
      <c r="I33" s="329">
        <v>1.2672237564837218E-2</v>
      </c>
      <c r="J33" s="329">
        <v>3.6208266750492779</v>
      </c>
      <c r="K33" s="178">
        <f t="shared" si="0"/>
        <v>0.14959860614594564</v>
      </c>
      <c r="L33" s="178">
        <f t="shared" si="1"/>
        <v>0.59158485698296992</v>
      </c>
      <c r="M33" s="178">
        <f t="shared" si="2"/>
        <v>0.72504590812237069</v>
      </c>
      <c r="N33" s="178">
        <f t="shared" si="3"/>
        <v>1.9280981157746246E-4</v>
      </c>
      <c r="O33" s="178">
        <f t="shared" si="4"/>
        <v>5.5091368465823826E-2</v>
      </c>
      <c r="P33" s="203">
        <f t="shared" si="5"/>
        <v>100</v>
      </c>
    </row>
    <row r="34" spans="1:16">
      <c r="A34" s="299">
        <v>11090</v>
      </c>
      <c r="B34" s="189">
        <v>121</v>
      </c>
      <c r="C34" s="179">
        <v>31</v>
      </c>
      <c r="D34" s="179" t="s">
        <v>432</v>
      </c>
      <c r="E34" s="326">
        <v>57198672</v>
      </c>
      <c r="F34" s="327">
        <v>9.5900575937214452</v>
      </c>
      <c r="G34" s="327">
        <v>43.446184492855046</v>
      </c>
      <c r="H34" s="327">
        <v>37.966163737983777</v>
      </c>
      <c r="I34" s="327">
        <v>5.1705614860980003</v>
      </c>
      <c r="J34" s="327">
        <v>3.8270326893417304</v>
      </c>
      <c r="K34" s="178">
        <f t="shared" si="0"/>
        <v>0.21049249035749718</v>
      </c>
      <c r="L34" s="178">
        <f t="shared" si="1"/>
        <v>0.95360173607503407</v>
      </c>
      <c r="M34" s="178">
        <f t="shared" si="2"/>
        <v>0.83332057982224816</v>
      </c>
      <c r="N34" s="178">
        <f t="shared" si="3"/>
        <v>0.11348882455803763</v>
      </c>
      <c r="O34" s="178">
        <f t="shared" si="4"/>
        <v>8.3999666695066269E-2</v>
      </c>
      <c r="P34" s="203">
        <f t="shared" si="5"/>
        <v>100</v>
      </c>
    </row>
    <row r="35" spans="1:16">
      <c r="A35" s="299">
        <v>10784</v>
      </c>
      <c r="B35" s="189">
        <v>42</v>
      </c>
      <c r="C35" s="177">
        <v>32</v>
      </c>
      <c r="D35" s="177" t="s">
        <v>418</v>
      </c>
      <c r="E35" s="328">
        <v>14982983</v>
      </c>
      <c r="F35" s="329">
        <v>9.189340971744997</v>
      </c>
      <c r="G35" s="329">
        <v>59.581485295224596</v>
      </c>
      <c r="H35" s="329">
        <v>26.891866584354535</v>
      </c>
      <c r="I35" s="329">
        <v>0</v>
      </c>
      <c r="J35" s="329">
        <v>4.3373071486758681</v>
      </c>
      <c r="K35" s="178">
        <f t="shared" si="0"/>
        <v>5.2833830473432236E-2</v>
      </c>
      <c r="L35" s="178">
        <f t="shared" si="1"/>
        <v>0.34256189895687617</v>
      </c>
      <c r="M35" s="178">
        <f t="shared" si="2"/>
        <v>0.15461395159898433</v>
      </c>
      <c r="N35" s="178">
        <f t="shared" si="3"/>
        <v>0</v>
      </c>
      <c r="O35" s="178">
        <f t="shared" si="4"/>
        <v>2.4937212723844679E-2</v>
      </c>
      <c r="P35" s="203">
        <f t="shared" si="5"/>
        <v>99.999999999999986</v>
      </c>
    </row>
    <row r="36" spans="1:16">
      <c r="A36" s="299">
        <v>10639</v>
      </c>
      <c r="B36" s="189">
        <v>11</v>
      </c>
      <c r="C36" s="179">
        <v>33</v>
      </c>
      <c r="D36" s="179" t="s">
        <v>412</v>
      </c>
      <c r="E36" s="326">
        <v>40795539</v>
      </c>
      <c r="F36" s="327">
        <v>9.0297369623724641</v>
      </c>
      <c r="G36" s="327">
        <v>40.368813414872562</v>
      </c>
      <c r="H36" s="327">
        <v>48.398919595422868</v>
      </c>
      <c r="I36" s="327">
        <v>1.1689369521667079E-4</v>
      </c>
      <c r="J36" s="327">
        <v>2.2024131336368837</v>
      </c>
      <c r="K36" s="178">
        <f t="shared" ref="K36:K67" si="6">E36/$E$89*F36</f>
        <v>0.14135696761984284</v>
      </c>
      <c r="L36" s="178">
        <f t="shared" ref="L36:L67" si="7">E36/$E$89*G36</f>
        <v>0.63195783825338814</v>
      </c>
      <c r="M36" s="178">
        <f t="shared" ref="M36:M67" si="8">E36/$E$89*H36</f>
        <v>0.75766598059220014</v>
      </c>
      <c r="N36" s="178">
        <f t="shared" ref="N36:N67" si="9">E36/$E$89*I36</f>
        <v>1.8299246543462191E-6</v>
      </c>
      <c r="O36" s="178">
        <f t="shared" ref="O36:O67" si="10">E36/$E$89*J36</f>
        <v>3.447790819537095E-2</v>
      </c>
      <c r="P36" s="203">
        <f t="shared" ref="P36:P67" si="11">SUM(F36:J36)</f>
        <v>100</v>
      </c>
    </row>
    <row r="37" spans="1:16">
      <c r="A37" s="299">
        <v>11340</v>
      </c>
      <c r="B37" s="189">
        <v>201</v>
      </c>
      <c r="C37" s="177">
        <v>34</v>
      </c>
      <c r="D37" s="177" t="s">
        <v>451</v>
      </c>
      <c r="E37" s="328">
        <v>2861340</v>
      </c>
      <c r="F37" s="329">
        <v>8.9654673111272469</v>
      </c>
      <c r="G37" s="329">
        <v>19.948829067773652</v>
      </c>
      <c r="H37" s="329">
        <v>66.813983805957847</v>
      </c>
      <c r="I37" s="329">
        <v>7.8866272155948807E-3</v>
      </c>
      <c r="J37" s="329">
        <v>4.263833187925659</v>
      </c>
      <c r="K37" s="178">
        <f t="shared" si="6"/>
        <v>9.8440053878937998E-3</v>
      </c>
      <c r="L37" s="178">
        <f t="shared" si="7"/>
        <v>2.1903641384271071E-2</v>
      </c>
      <c r="M37" s="178">
        <f t="shared" si="8"/>
        <v>7.3361175022766539E-2</v>
      </c>
      <c r="N37" s="178">
        <f t="shared" si="9"/>
        <v>8.6594483152339485E-6</v>
      </c>
      <c r="O37" s="178">
        <f t="shared" si="10"/>
        <v>4.68165187808188E-3</v>
      </c>
      <c r="P37" s="203">
        <f t="shared" si="11"/>
        <v>100</v>
      </c>
    </row>
    <row r="38" spans="1:16">
      <c r="A38" s="299">
        <v>10765</v>
      </c>
      <c r="B38" s="189">
        <v>5</v>
      </c>
      <c r="C38" s="179">
        <v>35</v>
      </c>
      <c r="D38" s="179" t="s">
        <v>416</v>
      </c>
      <c r="E38" s="326">
        <v>107591974</v>
      </c>
      <c r="F38" s="327">
        <v>8.8586175345493707</v>
      </c>
      <c r="G38" s="327">
        <v>37.828423105639672</v>
      </c>
      <c r="H38" s="327">
        <v>50.892052692437701</v>
      </c>
      <c r="I38" s="327">
        <v>4.3267774869428507E-5</v>
      </c>
      <c r="J38" s="327">
        <v>2.4208633995983937</v>
      </c>
      <c r="K38" s="178">
        <f t="shared" si="6"/>
        <v>0.36574236810130745</v>
      </c>
      <c r="L38" s="178">
        <f t="shared" si="7"/>
        <v>1.5618076967693204</v>
      </c>
      <c r="M38" s="178">
        <f t="shared" si="8"/>
        <v>2.1011607958775622</v>
      </c>
      <c r="N38" s="178">
        <f t="shared" si="9"/>
        <v>1.7863801413144557E-6</v>
      </c>
      <c r="O38" s="178">
        <f t="shared" si="10"/>
        <v>9.9949265126947184E-2</v>
      </c>
      <c r="P38" s="203">
        <f t="shared" si="11"/>
        <v>100</v>
      </c>
    </row>
    <row r="39" spans="1:16">
      <c r="A39" s="299">
        <v>10748</v>
      </c>
      <c r="B39" s="189">
        <v>6</v>
      </c>
      <c r="C39" s="177">
        <v>36</v>
      </c>
      <c r="D39" s="177" t="s">
        <v>414</v>
      </c>
      <c r="E39" s="328">
        <v>5491409</v>
      </c>
      <c r="F39" s="329">
        <v>8.7901037079750974</v>
      </c>
      <c r="G39" s="329">
        <v>71.964548745557479</v>
      </c>
      <c r="H39" s="329">
        <v>16.264167053868388</v>
      </c>
      <c r="I39" s="329">
        <v>2.9478654384435778E-2</v>
      </c>
      <c r="J39" s="329">
        <v>2.9517018382146034</v>
      </c>
      <c r="K39" s="178">
        <f t="shared" si="6"/>
        <v>1.8522825502095049E-2</v>
      </c>
      <c r="L39" s="178">
        <f t="shared" si="7"/>
        <v>0.15164630851187572</v>
      </c>
      <c r="M39" s="178">
        <f t="shared" si="8"/>
        <v>3.42724429977318E-2</v>
      </c>
      <c r="N39" s="178">
        <f t="shared" si="9"/>
        <v>6.2118490218047379E-5</v>
      </c>
      <c r="O39" s="178">
        <f t="shared" si="10"/>
        <v>6.2199332226146225E-3</v>
      </c>
      <c r="P39" s="203">
        <f t="shared" si="11"/>
        <v>100</v>
      </c>
    </row>
    <row r="40" spans="1:16">
      <c r="A40" s="299">
        <v>10923</v>
      </c>
      <c r="B40" s="189">
        <v>108</v>
      </c>
      <c r="C40" s="179">
        <v>37</v>
      </c>
      <c r="D40" s="179" t="s">
        <v>427</v>
      </c>
      <c r="E40" s="326">
        <v>3154911</v>
      </c>
      <c r="F40" s="327">
        <v>8.7525517128134052</v>
      </c>
      <c r="G40" s="327">
        <v>74.920100053174181</v>
      </c>
      <c r="H40" s="327">
        <v>13.499809399099751</v>
      </c>
      <c r="I40" s="327">
        <v>6.1285464463273044E-3</v>
      </c>
      <c r="J40" s="327">
        <v>2.8214102884663417</v>
      </c>
      <c r="K40" s="178">
        <f t="shared" si="6"/>
        <v>1.059622674181423E-2</v>
      </c>
      <c r="L40" s="178">
        <f t="shared" si="7"/>
        <v>9.0701591230891651E-2</v>
      </c>
      <c r="M40" s="178">
        <f t="shared" si="8"/>
        <v>1.6343467146240385E-2</v>
      </c>
      <c r="N40" s="178">
        <f t="shared" si="9"/>
        <v>7.4194897526803555E-6</v>
      </c>
      <c r="O40" s="178">
        <f t="shared" si="10"/>
        <v>3.4157242515356744E-3</v>
      </c>
      <c r="P40" s="203">
        <f t="shared" si="11"/>
        <v>100</v>
      </c>
    </row>
    <row r="41" spans="1:16">
      <c r="A41" s="299">
        <v>11302</v>
      </c>
      <c r="B41" s="189">
        <v>178</v>
      </c>
      <c r="C41" s="177">
        <v>38</v>
      </c>
      <c r="D41" s="177" t="s">
        <v>445</v>
      </c>
      <c r="E41" s="328">
        <v>11479336</v>
      </c>
      <c r="F41" s="329">
        <v>8.5550549282710762</v>
      </c>
      <c r="G41" s="329">
        <v>38.377306769800619</v>
      </c>
      <c r="H41" s="329">
        <v>50.547050793355389</v>
      </c>
      <c r="I41" s="329">
        <v>2.2899916408605846E-3</v>
      </c>
      <c r="J41" s="329">
        <v>2.5182975169320589</v>
      </c>
      <c r="K41" s="178">
        <f t="shared" si="6"/>
        <v>3.7685043019055765E-2</v>
      </c>
      <c r="L41" s="178">
        <f t="shared" si="7"/>
        <v>0.16905215322418915</v>
      </c>
      <c r="M41" s="178">
        <f t="shared" si="8"/>
        <v>0.22265991271887214</v>
      </c>
      <c r="N41" s="178">
        <f t="shared" si="9"/>
        <v>1.0087420153659916E-5</v>
      </c>
      <c r="O41" s="178">
        <f t="shared" si="10"/>
        <v>1.1093108233209801E-2</v>
      </c>
      <c r="P41" s="203">
        <f t="shared" si="11"/>
        <v>100.00000000000001</v>
      </c>
    </row>
    <row r="42" spans="1:16">
      <c r="A42" s="299">
        <v>11310</v>
      </c>
      <c r="B42" s="189">
        <v>183</v>
      </c>
      <c r="C42" s="179">
        <v>39</v>
      </c>
      <c r="D42" s="179" t="s">
        <v>446</v>
      </c>
      <c r="E42" s="326">
        <v>108943508</v>
      </c>
      <c r="F42" s="327">
        <v>8.4214625307227191</v>
      </c>
      <c r="G42" s="327">
        <v>43.03375386979895</v>
      </c>
      <c r="H42" s="327">
        <v>45.753164547653611</v>
      </c>
      <c r="I42" s="327">
        <v>3.3881846209911316E-5</v>
      </c>
      <c r="J42" s="327">
        <v>2.7915851699785139</v>
      </c>
      <c r="K42" s="178">
        <f t="shared" si="6"/>
        <v>0.3520613268637024</v>
      </c>
      <c r="L42" s="178">
        <f t="shared" si="7"/>
        <v>1.7990367388153903</v>
      </c>
      <c r="M42" s="178">
        <f t="shared" si="8"/>
        <v>1.9127223757270433</v>
      </c>
      <c r="N42" s="178">
        <f t="shared" si="9"/>
        <v>1.4164389724155902E-6</v>
      </c>
      <c r="O42" s="178">
        <f t="shared" si="10"/>
        <v>0.11670290943054594</v>
      </c>
      <c r="P42" s="203">
        <f t="shared" si="11"/>
        <v>100.00000000000001</v>
      </c>
    </row>
    <row r="43" spans="1:16">
      <c r="A43" s="299">
        <v>11394</v>
      </c>
      <c r="B43" s="189">
        <v>217</v>
      </c>
      <c r="C43" s="177">
        <v>40</v>
      </c>
      <c r="D43" s="177" t="s">
        <v>458</v>
      </c>
      <c r="E43" s="328">
        <v>4689100</v>
      </c>
      <c r="F43" s="329">
        <v>8.1901218407429877</v>
      </c>
      <c r="G43" s="329">
        <v>45.47906548939455</v>
      </c>
      <c r="H43" s="329">
        <v>40.95214586676942</v>
      </c>
      <c r="I43" s="329">
        <v>3.5387967802981729E-2</v>
      </c>
      <c r="J43" s="329">
        <v>5.3432788352900635</v>
      </c>
      <c r="K43" s="178">
        <f t="shared" si="6"/>
        <v>1.4737007428839443E-2</v>
      </c>
      <c r="L43" s="178">
        <f t="shared" si="7"/>
        <v>8.1833376719714565E-2</v>
      </c>
      <c r="M43" s="178">
        <f t="shared" si="8"/>
        <v>7.3687802159820903E-2</v>
      </c>
      <c r="N43" s="178">
        <f t="shared" si="9"/>
        <v>6.3675822477967246E-5</v>
      </c>
      <c r="O43" s="178">
        <f t="shared" si="10"/>
        <v>9.6145016424916546E-3</v>
      </c>
      <c r="P43" s="203">
        <f t="shared" si="11"/>
        <v>100</v>
      </c>
    </row>
    <row r="44" spans="1:16">
      <c r="A44" s="299">
        <v>11738</v>
      </c>
      <c r="B44" s="189">
        <v>302</v>
      </c>
      <c r="C44" s="179">
        <v>41</v>
      </c>
      <c r="D44" s="179" t="s">
        <v>654</v>
      </c>
      <c r="E44" s="326">
        <v>1084031</v>
      </c>
      <c r="F44" s="327">
        <v>8.0518272865148237</v>
      </c>
      <c r="G44" s="327">
        <v>1.2198026540927114</v>
      </c>
      <c r="H44" s="327">
        <v>89.818437675775115</v>
      </c>
      <c r="I44" s="327">
        <v>2.6696362876322873E-3</v>
      </c>
      <c r="J44" s="327">
        <v>0.90726274732971623</v>
      </c>
      <c r="K44" s="178">
        <f t="shared" si="6"/>
        <v>3.3493890617958461E-3</v>
      </c>
      <c r="L44" s="178">
        <f t="shared" si="7"/>
        <v>5.0741198510432649E-4</v>
      </c>
      <c r="M44" s="178">
        <f t="shared" si="8"/>
        <v>3.7362561564462993E-2</v>
      </c>
      <c r="N44" s="178">
        <f t="shared" si="9"/>
        <v>1.1105119698412188E-6</v>
      </c>
      <c r="O44" s="178">
        <f t="shared" si="10"/>
        <v>3.7740202490064994E-4</v>
      </c>
      <c r="P44" s="203">
        <f t="shared" si="11"/>
        <v>100</v>
      </c>
    </row>
    <row r="45" spans="1:16">
      <c r="A45" s="299">
        <v>10778</v>
      </c>
      <c r="B45" s="189">
        <v>2</v>
      </c>
      <c r="C45" s="177">
        <v>42</v>
      </c>
      <c r="D45" s="177" t="s">
        <v>417</v>
      </c>
      <c r="E45" s="328">
        <v>3232168</v>
      </c>
      <c r="F45" s="329">
        <v>7.9305953764845611</v>
      </c>
      <c r="G45" s="329">
        <v>31.138535048624352</v>
      </c>
      <c r="H45" s="329">
        <v>59.389857480936811</v>
      </c>
      <c r="I45" s="329">
        <v>1.3361458128758726E-5</v>
      </c>
      <c r="J45" s="329">
        <v>1.5409987324961456</v>
      </c>
      <c r="K45" s="178">
        <f t="shared" si="6"/>
        <v>9.8362410675264418E-3</v>
      </c>
      <c r="L45" s="178">
        <f t="shared" si="7"/>
        <v>3.8620825132004086E-2</v>
      </c>
      <c r="M45" s="178">
        <f t="shared" si="8"/>
        <v>7.3660668262145373E-2</v>
      </c>
      <c r="N45" s="178">
        <f t="shared" si="9"/>
        <v>1.657208783565374E-8</v>
      </c>
      <c r="O45" s="178">
        <f t="shared" si="10"/>
        <v>1.9112858868742073E-3</v>
      </c>
      <c r="P45" s="203">
        <f t="shared" si="11"/>
        <v>100</v>
      </c>
    </row>
    <row r="46" spans="1:16">
      <c r="A46" s="299">
        <v>11698</v>
      </c>
      <c r="B46" s="189">
        <v>295</v>
      </c>
      <c r="C46" s="179">
        <v>43</v>
      </c>
      <c r="D46" s="179" t="s">
        <v>652</v>
      </c>
      <c r="E46" s="326">
        <v>20688017</v>
      </c>
      <c r="F46" s="327">
        <v>7.9277981640384807</v>
      </c>
      <c r="G46" s="327">
        <v>40.678089661929256</v>
      </c>
      <c r="H46" s="327">
        <v>48.213848373445373</v>
      </c>
      <c r="I46" s="327">
        <v>9.5830636527390837E-5</v>
      </c>
      <c r="J46" s="327">
        <v>3.1801679699503627</v>
      </c>
      <c r="K46" s="178">
        <f t="shared" si="6"/>
        <v>6.293625465392387E-2</v>
      </c>
      <c r="L46" s="178">
        <f t="shared" si="7"/>
        <v>0.32293034671485377</v>
      </c>
      <c r="M46" s="178">
        <f t="shared" si="8"/>
        <v>0.38275432551263205</v>
      </c>
      <c r="N46" s="178">
        <f t="shared" si="9"/>
        <v>7.607687808569459E-7</v>
      </c>
      <c r="O46" s="178">
        <f t="shared" si="10"/>
        <v>2.5246336631896706E-2</v>
      </c>
      <c r="P46" s="203">
        <f t="shared" si="11"/>
        <v>100</v>
      </c>
    </row>
    <row r="47" spans="1:16">
      <c r="A47" s="299">
        <v>10883</v>
      </c>
      <c r="B47" s="189">
        <v>16</v>
      </c>
      <c r="C47" s="177">
        <v>44</v>
      </c>
      <c r="D47" s="177" t="s">
        <v>421</v>
      </c>
      <c r="E47" s="328">
        <v>49191173</v>
      </c>
      <c r="F47" s="329">
        <v>7.9253713307302869</v>
      </c>
      <c r="G47" s="329">
        <v>33.063509922169736</v>
      </c>
      <c r="H47" s="329">
        <v>55.461426123730085</v>
      </c>
      <c r="I47" s="329">
        <v>2.6864017186834161E-4</v>
      </c>
      <c r="J47" s="329">
        <v>3.5494239831980194</v>
      </c>
      <c r="K47" s="178">
        <f t="shared" si="6"/>
        <v>0.14960160177333595</v>
      </c>
      <c r="L47" s="178">
        <f t="shared" si="7"/>
        <v>0.62411637741513815</v>
      </c>
      <c r="M47" s="178">
        <f t="shared" si="8"/>
        <v>1.0469059225744843</v>
      </c>
      <c r="N47" s="178">
        <f t="shared" si="9"/>
        <v>5.0709295924516564E-6</v>
      </c>
      <c r="O47" s="178">
        <f t="shared" si="10"/>
        <v>6.6999953831840056E-2</v>
      </c>
      <c r="P47" s="203">
        <f t="shared" si="11"/>
        <v>100</v>
      </c>
    </row>
    <row r="48" spans="1:16">
      <c r="A48" s="299">
        <v>11008</v>
      </c>
      <c r="B48" s="189">
        <v>113</v>
      </c>
      <c r="C48" s="179">
        <v>45</v>
      </c>
      <c r="D48" s="179" t="s">
        <v>428</v>
      </c>
      <c r="E48" s="326">
        <v>80157492</v>
      </c>
      <c r="F48" s="327">
        <v>7.918606132320023</v>
      </c>
      <c r="G48" s="327">
        <v>31.285385474649203</v>
      </c>
      <c r="H48" s="327">
        <v>57.428709382440964</v>
      </c>
      <c r="I48" s="327">
        <v>5.5007170310561393E-5</v>
      </c>
      <c r="J48" s="327">
        <v>3.3672440034195024</v>
      </c>
      <c r="K48" s="178">
        <f t="shared" si="6"/>
        <v>0.24356916510091214</v>
      </c>
      <c r="L48" s="178">
        <f t="shared" si="7"/>
        <v>0.96231017082900783</v>
      </c>
      <c r="M48" s="178">
        <f t="shared" si="8"/>
        <v>1.7664551770054824</v>
      </c>
      <c r="N48" s="178">
        <f t="shared" si="9"/>
        <v>1.6919708245650183E-6</v>
      </c>
      <c r="O48" s="178">
        <f t="shared" si="10"/>
        <v>0.10357338108489157</v>
      </c>
      <c r="P48" s="203">
        <f t="shared" si="11"/>
        <v>100</v>
      </c>
    </row>
    <row r="49" spans="1:16">
      <c r="A49" s="299">
        <v>11385</v>
      </c>
      <c r="B49" s="189">
        <v>210</v>
      </c>
      <c r="C49" s="177">
        <v>46</v>
      </c>
      <c r="D49" s="177" t="s">
        <v>454</v>
      </c>
      <c r="E49" s="328">
        <v>76545096</v>
      </c>
      <c r="F49" s="329">
        <v>7.8024656945917226</v>
      </c>
      <c r="G49" s="329">
        <v>36.12717567790375</v>
      </c>
      <c r="H49" s="329">
        <v>52.122370368921196</v>
      </c>
      <c r="I49" s="329">
        <v>0.3911034764079212</v>
      </c>
      <c r="J49" s="329">
        <v>3.5568847821754055</v>
      </c>
      <c r="K49" s="178">
        <f t="shared" si="6"/>
        <v>0.22918103960749414</v>
      </c>
      <c r="L49" s="178">
        <f t="shared" si="7"/>
        <v>1.0611598953499539</v>
      </c>
      <c r="M49" s="178">
        <f t="shared" si="8"/>
        <v>1.5309851392536338</v>
      </c>
      <c r="N49" s="178">
        <f t="shared" si="9"/>
        <v>1.1487843051896002E-2</v>
      </c>
      <c r="O49" s="178">
        <f t="shared" si="10"/>
        <v>0.10447601874213559</v>
      </c>
      <c r="P49" s="203">
        <f t="shared" si="11"/>
        <v>99.999999999999986</v>
      </c>
    </row>
    <row r="50" spans="1:16">
      <c r="A50" s="299">
        <v>11343</v>
      </c>
      <c r="B50" s="189">
        <v>196</v>
      </c>
      <c r="C50" s="179">
        <v>47</v>
      </c>
      <c r="D50" s="179" t="s">
        <v>449</v>
      </c>
      <c r="E50" s="326">
        <v>33980702</v>
      </c>
      <c r="F50" s="327">
        <v>7.7747637370927967</v>
      </c>
      <c r="G50" s="327">
        <v>38.772958273806189</v>
      </c>
      <c r="H50" s="327">
        <v>49.057176969870412</v>
      </c>
      <c r="I50" s="327">
        <v>1.1476937085149596E-5</v>
      </c>
      <c r="J50" s="327">
        <v>4.3950895422935137</v>
      </c>
      <c r="K50" s="178">
        <f t="shared" si="6"/>
        <v>0.10137923090397546</v>
      </c>
      <c r="L50" s="178">
        <f t="shared" si="7"/>
        <v>0.50558098259847961</v>
      </c>
      <c r="M50" s="178">
        <f t="shared" si="8"/>
        <v>0.63968231572080758</v>
      </c>
      <c r="N50" s="178">
        <f t="shared" si="9"/>
        <v>1.4965381510883753E-7</v>
      </c>
      <c r="O50" s="178">
        <f t="shared" si="10"/>
        <v>5.7309882668979142E-2</v>
      </c>
      <c r="P50" s="203">
        <f t="shared" si="11"/>
        <v>100.00000000000001</v>
      </c>
    </row>
    <row r="51" spans="1:16">
      <c r="A51" s="299">
        <v>11500</v>
      </c>
      <c r="B51" s="189">
        <v>247</v>
      </c>
      <c r="C51" s="177">
        <v>48</v>
      </c>
      <c r="D51" s="177" t="s">
        <v>471</v>
      </c>
      <c r="E51" s="328">
        <v>4615530</v>
      </c>
      <c r="F51" s="329">
        <v>7.5134681885432251</v>
      </c>
      <c r="G51" s="329">
        <v>47.222446982181694</v>
      </c>
      <c r="H51" s="329">
        <v>40.586169525303831</v>
      </c>
      <c r="I51" s="329">
        <v>3.6664091365930691E-2</v>
      </c>
      <c r="J51" s="329">
        <v>4.6412512126053187</v>
      </c>
      <c r="K51" s="178">
        <f t="shared" si="6"/>
        <v>1.3307346807342775E-2</v>
      </c>
      <c r="L51" s="178">
        <f t="shared" si="7"/>
        <v>8.3637204991625802E-2</v>
      </c>
      <c r="M51" s="178">
        <f t="shared" si="8"/>
        <v>7.1883479094032421E-2</v>
      </c>
      <c r="N51" s="178">
        <f t="shared" si="9"/>
        <v>6.4936959462543503E-5</v>
      </c>
      <c r="O51" s="178">
        <f t="shared" si="10"/>
        <v>8.2202703140896987E-3</v>
      </c>
      <c r="P51" s="203">
        <f t="shared" si="11"/>
        <v>100</v>
      </c>
    </row>
    <row r="52" spans="1:16">
      <c r="A52" s="299">
        <v>10766</v>
      </c>
      <c r="B52" s="189">
        <v>56</v>
      </c>
      <c r="C52" s="179">
        <v>49</v>
      </c>
      <c r="D52" s="179" t="s">
        <v>415</v>
      </c>
      <c r="E52" s="326">
        <v>30947473</v>
      </c>
      <c r="F52" s="327">
        <v>7.475468194594173</v>
      </c>
      <c r="G52" s="327">
        <v>45.43953561637268</v>
      </c>
      <c r="H52" s="327">
        <v>44.512304236096135</v>
      </c>
      <c r="I52" s="327">
        <v>4.2002288403199209E-2</v>
      </c>
      <c r="J52" s="327">
        <v>2.5306896645338126</v>
      </c>
      <c r="K52" s="178">
        <f t="shared" si="6"/>
        <v>8.8775481393084443E-2</v>
      </c>
      <c r="L52" s="178">
        <f t="shared" si="7"/>
        <v>0.53962060216359242</v>
      </c>
      <c r="M52" s="178">
        <f t="shared" si="8"/>
        <v>0.52860919658951078</v>
      </c>
      <c r="N52" s="178">
        <f t="shared" si="9"/>
        <v>4.9880131592314333E-4</v>
      </c>
      <c r="O52" s="178">
        <f t="shared" si="10"/>
        <v>3.005339429949766E-2</v>
      </c>
      <c r="P52" s="203">
        <f t="shared" si="11"/>
        <v>99.999999999999986</v>
      </c>
    </row>
    <row r="53" spans="1:16">
      <c r="A53" s="299">
        <v>10845</v>
      </c>
      <c r="B53" s="189">
        <v>3</v>
      </c>
      <c r="C53" s="177">
        <v>50</v>
      </c>
      <c r="D53" s="177" t="s">
        <v>420</v>
      </c>
      <c r="E53" s="328">
        <v>25222409</v>
      </c>
      <c r="F53" s="329">
        <v>7.4136767197714271</v>
      </c>
      <c r="G53" s="329">
        <v>58.374820112999501</v>
      </c>
      <c r="H53" s="329">
        <v>25.770682147780725</v>
      </c>
      <c r="I53" s="329">
        <v>7.2500494108594549E-2</v>
      </c>
      <c r="J53" s="329">
        <v>8.368320525339751</v>
      </c>
      <c r="K53" s="178">
        <f t="shared" si="6"/>
        <v>7.1754584392541204E-2</v>
      </c>
      <c r="L53" s="178">
        <f t="shared" si="7"/>
        <v>0.56499104486535745</v>
      </c>
      <c r="M53" s="178">
        <f t="shared" si="8"/>
        <v>0.24942611566738226</v>
      </c>
      <c r="N53" s="178">
        <f t="shared" si="9"/>
        <v>7.0170888476190198E-4</v>
      </c>
      <c r="O53" s="178">
        <f t="shared" si="10"/>
        <v>8.0994273699304092E-2</v>
      </c>
      <c r="P53" s="203">
        <f t="shared" si="11"/>
        <v>100</v>
      </c>
    </row>
    <row r="54" spans="1:16">
      <c r="A54" s="299">
        <v>11075</v>
      </c>
      <c r="B54" s="189">
        <v>118</v>
      </c>
      <c r="C54" s="179">
        <v>51</v>
      </c>
      <c r="D54" s="179" t="s">
        <v>431</v>
      </c>
      <c r="E54" s="326">
        <v>68632285</v>
      </c>
      <c r="F54" s="327">
        <v>7.4125636350161788</v>
      </c>
      <c r="G54" s="327">
        <v>51.92852070188092</v>
      </c>
      <c r="H54" s="327">
        <v>39.121484313538531</v>
      </c>
      <c r="I54" s="327">
        <v>0</v>
      </c>
      <c r="J54" s="327">
        <v>1.5374313495643717</v>
      </c>
      <c r="K54" s="178">
        <f t="shared" si="6"/>
        <v>0.19522091238658554</v>
      </c>
      <c r="L54" s="178">
        <f t="shared" si="7"/>
        <v>1.3676149965739568</v>
      </c>
      <c r="M54" s="178">
        <f t="shared" si="8"/>
        <v>1.0303226033067057</v>
      </c>
      <c r="N54" s="178">
        <f t="shared" si="9"/>
        <v>0</v>
      </c>
      <c r="O54" s="178">
        <f t="shared" si="10"/>
        <v>4.0490546263356436E-2</v>
      </c>
      <c r="P54" s="203">
        <f t="shared" si="11"/>
        <v>100</v>
      </c>
    </row>
    <row r="55" spans="1:16">
      <c r="A55" s="299">
        <v>11367</v>
      </c>
      <c r="B55" s="189">
        <v>207</v>
      </c>
      <c r="C55" s="177">
        <v>52</v>
      </c>
      <c r="D55" s="177" t="s">
        <v>452</v>
      </c>
      <c r="E55" s="328">
        <v>6202695</v>
      </c>
      <c r="F55" s="329">
        <v>7.2576234357187301</v>
      </c>
      <c r="G55" s="329">
        <v>40.431155759439477</v>
      </c>
      <c r="H55" s="329">
        <v>47.693225026241684</v>
      </c>
      <c r="I55" s="329">
        <v>5.3141877245220786E-4</v>
      </c>
      <c r="J55" s="329">
        <v>4.6174643598276575</v>
      </c>
      <c r="K55" s="178">
        <f t="shared" si="6"/>
        <v>1.7274452936677464E-2</v>
      </c>
      <c r="L55" s="178">
        <f t="shared" si="7"/>
        <v>9.6233443843969216E-2</v>
      </c>
      <c r="M55" s="178">
        <f t="shared" si="8"/>
        <v>0.11351847866058247</v>
      </c>
      <c r="N55" s="178">
        <f t="shared" si="9"/>
        <v>1.2648725379182578E-6</v>
      </c>
      <c r="O55" s="178">
        <f t="shared" si="10"/>
        <v>1.0990398093412417E-2</v>
      </c>
      <c r="P55" s="203">
        <f t="shared" si="11"/>
        <v>100</v>
      </c>
    </row>
    <row r="56" spans="1:16">
      <c r="A56" s="299">
        <v>11198</v>
      </c>
      <c r="B56" s="189">
        <v>150</v>
      </c>
      <c r="C56" s="179">
        <v>53</v>
      </c>
      <c r="D56" s="179" t="s">
        <v>440</v>
      </c>
      <c r="E56" s="326">
        <v>50702.988720000001</v>
      </c>
      <c r="F56" s="327">
        <v>6.84</v>
      </c>
      <c r="G56" s="327">
        <v>86.86</v>
      </c>
      <c r="H56" s="327">
        <v>6.26</v>
      </c>
      <c r="I56" s="327">
        <v>0</v>
      </c>
      <c r="J56" s="327">
        <v>0.04</v>
      </c>
      <c r="K56" s="178">
        <f t="shared" si="6"/>
        <v>1.3308193497982361E-4</v>
      </c>
      <c r="L56" s="178">
        <f t="shared" si="7"/>
        <v>1.6899849228578187E-3</v>
      </c>
      <c r="M56" s="178">
        <f t="shared" si="8"/>
        <v>1.2179720949907834E-4</v>
      </c>
      <c r="N56" s="178">
        <f t="shared" si="9"/>
        <v>0</v>
      </c>
      <c r="O56" s="178">
        <f t="shared" si="10"/>
        <v>7.7825692970657092E-7</v>
      </c>
      <c r="P56" s="203">
        <f t="shared" si="11"/>
        <v>100.00000000000001</v>
      </c>
    </row>
    <row r="57" spans="1:16">
      <c r="A57" s="299">
        <v>10581</v>
      </c>
      <c r="B57" s="189">
        <v>7</v>
      </c>
      <c r="C57" s="177">
        <v>54</v>
      </c>
      <c r="D57" s="177" t="s">
        <v>411</v>
      </c>
      <c r="E57" s="328">
        <v>29478638</v>
      </c>
      <c r="F57" s="329">
        <v>6.6412837911240787</v>
      </c>
      <c r="G57" s="329">
        <v>51.844949949960402</v>
      </c>
      <c r="H57" s="329">
        <v>37.58276305631172</v>
      </c>
      <c r="I57" s="329">
        <v>1.9386697741365495E-4</v>
      </c>
      <c r="J57" s="329">
        <v>3.9308093356263885</v>
      </c>
      <c r="K57" s="178">
        <f t="shared" si="6"/>
        <v>7.5125763336525514E-2</v>
      </c>
      <c r="L57" s="178">
        <f t="shared" si="7"/>
        <v>0.58646664750874933</v>
      </c>
      <c r="M57" s="178">
        <f t="shared" si="8"/>
        <v>0.42513373192614384</v>
      </c>
      <c r="N57" s="178">
        <f t="shared" si="9"/>
        <v>2.1930104362368564E-6</v>
      </c>
      <c r="O57" s="178">
        <f t="shared" si="10"/>
        <v>4.44650554255702E-2</v>
      </c>
      <c r="P57" s="203">
        <f t="shared" si="11"/>
        <v>100.00000000000001</v>
      </c>
    </row>
    <row r="58" spans="1:16">
      <c r="A58" s="299">
        <v>11290</v>
      </c>
      <c r="B58" s="189">
        <v>175</v>
      </c>
      <c r="C58" s="179">
        <v>55</v>
      </c>
      <c r="D58" s="179" t="s">
        <v>444</v>
      </c>
      <c r="E58" s="326">
        <v>53775</v>
      </c>
      <c r="F58" s="327">
        <v>6.2993326759156938</v>
      </c>
      <c r="G58" s="327">
        <v>72.214260163114716</v>
      </c>
      <c r="H58" s="327">
        <v>15.021626183938887</v>
      </c>
      <c r="I58" s="327">
        <v>8.0527920630929489E-3</v>
      </c>
      <c r="J58" s="327">
        <v>6.4567281849676101</v>
      </c>
      <c r="K58" s="178">
        <f t="shared" si="6"/>
        <v>1.2998834334984854E-4</v>
      </c>
      <c r="L58" s="178">
        <f t="shared" si="7"/>
        <v>1.4901597562433414E-3</v>
      </c>
      <c r="M58" s="178">
        <f t="shared" si="8"/>
        <v>3.0997510411483084E-4</v>
      </c>
      <c r="N58" s="178">
        <f t="shared" si="9"/>
        <v>1.6617142695517335E-7</v>
      </c>
      <c r="O58" s="178">
        <f t="shared" si="10"/>
        <v>1.3323623999620096E-4</v>
      </c>
      <c r="P58" s="203">
        <f t="shared" si="11"/>
        <v>100.00000000000001</v>
      </c>
    </row>
    <row r="59" spans="1:16">
      <c r="A59" s="299">
        <v>11660</v>
      </c>
      <c r="B59" s="189">
        <v>279</v>
      </c>
      <c r="C59" s="177">
        <v>56</v>
      </c>
      <c r="D59" s="177" t="s">
        <v>484</v>
      </c>
      <c r="E59" s="328">
        <v>5437977</v>
      </c>
      <c r="F59" s="329">
        <v>6.1644994865184497</v>
      </c>
      <c r="G59" s="329">
        <v>40.132320697411259</v>
      </c>
      <c r="H59" s="329">
        <v>49.900143401712555</v>
      </c>
      <c r="I59" s="329">
        <v>3.2502913018304133E-3</v>
      </c>
      <c r="J59" s="329">
        <v>3.7997861230559034</v>
      </c>
      <c r="K59" s="178">
        <f t="shared" si="6"/>
        <v>1.2863662359306898E-2</v>
      </c>
      <c r="L59" s="178">
        <f t="shared" si="7"/>
        <v>8.3745423983883932E-2</v>
      </c>
      <c r="M59" s="178">
        <f t="shared" si="8"/>
        <v>0.10412825855601686</v>
      </c>
      <c r="N59" s="178">
        <f t="shared" si="9"/>
        <v>6.7824889867501768E-6</v>
      </c>
      <c r="O59" s="178">
        <f t="shared" si="10"/>
        <v>7.9291377720880647E-3</v>
      </c>
      <c r="P59" s="203">
        <f t="shared" si="11"/>
        <v>100</v>
      </c>
    </row>
    <row r="60" spans="1:16">
      <c r="A60" s="299">
        <v>11142</v>
      </c>
      <c r="B60" s="189">
        <v>130</v>
      </c>
      <c r="C60" s="179">
        <v>57</v>
      </c>
      <c r="D60" s="179" t="s">
        <v>434</v>
      </c>
      <c r="E60" s="326">
        <v>152888539</v>
      </c>
      <c r="F60" s="327">
        <v>6.0137444900502484</v>
      </c>
      <c r="G60" s="327">
        <v>39.451533730596815</v>
      </c>
      <c r="H60" s="327">
        <v>52.459346288213531</v>
      </c>
      <c r="I60" s="327">
        <v>2.0809751834705663E-4</v>
      </c>
      <c r="J60" s="327">
        <v>2.0751673936210553</v>
      </c>
      <c r="K60" s="178">
        <f t="shared" si="6"/>
        <v>0.35281687402412809</v>
      </c>
      <c r="L60" s="178">
        <f t="shared" si="7"/>
        <v>2.3145590620479308</v>
      </c>
      <c r="M60" s="178">
        <f t="shared" si="8"/>
        <v>3.0777068432786199</v>
      </c>
      <c r="N60" s="178">
        <f t="shared" si="9"/>
        <v>1.2208752140510993E-5</v>
      </c>
      <c r="O60" s="178">
        <f t="shared" si="10"/>
        <v>0.12174678756397589</v>
      </c>
      <c r="P60" s="203">
        <f t="shared" si="11"/>
        <v>100.00000000000001</v>
      </c>
    </row>
    <row r="61" spans="1:16">
      <c r="A61" s="299">
        <v>10929</v>
      </c>
      <c r="B61" s="189">
        <v>110</v>
      </c>
      <c r="C61" s="177">
        <v>58</v>
      </c>
      <c r="D61" s="177" t="s">
        <v>425</v>
      </c>
      <c r="E61" s="328">
        <v>5059166</v>
      </c>
      <c r="F61" s="329">
        <v>5.8714816263013923</v>
      </c>
      <c r="G61" s="329">
        <v>59.289622249704905</v>
      </c>
      <c r="H61" s="329">
        <v>32.406928563647035</v>
      </c>
      <c r="I61" s="329">
        <v>8.4590562200435604E-6</v>
      </c>
      <c r="J61" s="329">
        <v>2.4319591012904511</v>
      </c>
      <c r="K61" s="178">
        <f t="shared" si="6"/>
        <v>1.1398719875913142E-2</v>
      </c>
      <c r="L61" s="178">
        <f t="shared" si="7"/>
        <v>0.11510311001327524</v>
      </c>
      <c r="M61" s="178">
        <f t="shared" si="8"/>
        <v>6.2913847687271818E-2</v>
      </c>
      <c r="N61" s="178">
        <f t="shared" si="9"/>
        <v>1.6422160266150121E-8</v>
      </c>
      <c r="O61" s="178">
        <f t="shared" si="10"/>
        <v>4.7213330994871367E-3</v>
      </c>
      <c r="P61" s="203">
        <f t="shared" si="11"/>
        <v>100</v>
      </c>
    </row>
    <row r="62" spans="1:16">
      <c r="A62" s="299">
        <v>11741</v>
      </c>
      <c r="B62" s="189">
        <v>303</v>
      </c>
      <c r="C62" s="179">
        <v>59</v>
      </c>
      <c r="D62" s="179" t="s">
        <v>644</v>
      </c>
      <c r="E62" s="326">
        <v>856517.53365700005</v>
      </c>
      <c r="F62" s="327">
        <v>5.84</v>
      </c>
      <c r="G62" s="327">
        <v>18.100000000000001</v>
      </c>
      <c r="H62" s="327">
        <v>74.12</v>
      </c>
      <c r="I62" s="327">
        <v>0</v>
      </c>
      <c r="J62" s="327">
        <v>1.94</v>
      </c>
      <c r="K62" s="178">
        <f t="shared" si="6"/>
        <v>1.9194577189734199E-3</v>
      </c>
      <c r="L62" s="178">
        <f t="shared" si="7"/>
        <v>5.9490042317498128E-3</v>
      </c>
      <c r="M62" s="178">
        <f t="shared" si="8"/>
        <v>2.4361336666148956E-2</v>
      </c>
      <c r="N62" s="178">
        <f t="shared" si="9"/>
        <v>0</v>
      </c>
      <c r="O62" s="178">
        <f t="shared" si="10"/>
        <v>6.3762807787815662E-4</v>
      </c>
      <c r="P62" s="203">
        <f t="shared" si="11"/>
        <v>100</v>
      </c>
    </row>
    <row r="63" spans="1:16">
      <c r="A63" s="299">
        <v>11521</v>
      </c>
      <c r="B63" s="189">
        <v>255</v>
      </c>
      <c r="C63" s="177">
        <v>60</v>
      </c>
      <c r="D63" s="177" t="s">
        <v>475</v>
      </c>
      <c r="E63" s="328">
        <v>2994430</v>
      </c>
      <c r="F63" s="329">
        <v>5.5368734303550466</v>
      </c>
      <c r="G63" s="329">
        <v>64.075229987134946</v>
      </c>
      <c r="H63" s="329">
        <v>28.108707072480509</v>
      </c>
      <c r="I63" s="329">
        <v>1.5828997130683392E-3</v>
      </c>
      <c r="J63" s="329">
        <v>2.2776066103164307</v>
      </c>
      <c r="K63" s="178">
        <f t="shared" si="6"/>
        <v>6.3622130226662927E-3</v>
      </c>
      <c r="L63" s="178">
        <f t="shared" si="7"/>
        <v>7.3626436974259482E-2</v>
      </c>
      <c r="M63" s="178">
        <f t="shared" si="8"/>
        <v>3.2298658157222875E-2</v>
      </c>
      <c r="N63" s="178">
        <f t="shared" si="9"/>
        <v>1.8188505290452973E-6</v>
      </c>
      <c r="O63" s="178">
        <f t="shared" si="10"/>
        <v>2.617112097456205E-3</v>
      </c>
      <c r="P63" s="203">
        <f t="shared" si="11"/>
        <v>100</v>
      </c>
    </row>
    <row r="64" spans="1:16">
      <c r="A64" s="299">
        <v>11380</v>
      </c>
      <c r="B64" s="189">
        <v>212</v>
      </c>
      <c r="C64" s="179">
        <v>61</v>
      </c>
      <c r="D64" s="179" t="s">
        <v>456</v>
      </c>
      <c r="E64" s="326">
        <v>359148</v>
      </c>
      <c r="F64" s="327">
        <v>5.50856101581312</v>
      </c>
      <c r="G64" s="327">
        <v>42.958564086682479</v>
      </c>
      <c r="H64" s="327">
        <v>25.019261632075381</v>
      </c>
      <c r="I64" s="327">
        <v>24.537456242317521</v>
      </c>
      <c r="J64" s="327">
        <v>1.976157023111498</v>
      </c>
      <c r="K64" s="178">
        <f t="shared" si="6"/>
        <v>7.5917353802942931E-4</v>
      </c>
      <c r="L64" s="178">
        <f t="shared" si="7"/>
        <v>5.9204218656615359E-3</v>
      </c>
      <c r="M64" s="178">
        <f t="shared" si="8"/>
        <v>3.4480804183854388E-3</v>
      </c>
      <c r="N64" s="178">
        <f t="shared" si="9"/>
        <v>3.3816794288467704E-3</v>
      </c>
      <c r="O64" s="178">
        <f t="shared" si="10"/>
        <v>2.7234809864692201E-4</v>
      </c>
      <c r="P64" s="203">
        <f t="shared" si="11"/>
        <v>100</v>
      </c>
    </row>
    <row r="65" spans="1:16">
      <c r="A65" s="299">
        <v>11161</v>
      </c>
      <c r="B65" s="189">
        <v>138</v>
      </c>
      <c r="C65" s="177">
        <v>62</v>
      </c>
      <c r="D65" s="177" t="s">
        <v>438</v>
      </c>
      <c r="E65" s="328">
        <v>20118122</v>
      </c>
      <c r="F65" s="329">
        <v>5.4154189483761188</v>
      </c>
      <c r="G65" s="329">
        <v>42.848392741773672</v>
      </c>
      <c r="H65" s="329">
        <v>50.319430416795598</v>
      </c>
      <c r="I65" s="329">
        <v>0</v>
      </c>
      <c r="J65" s="329">
        <v>1.4167578930546105</v>
      </c>
      <c r="K65" s="178">
        <f t="shared" si="6"/>
        <v>4.180699407527258E-2</v>
      </c>
      <c r="L65" s="178">
        <f t="shared" si="7"/>
        <v>0.33078927384324475</v>
      </c>
      <c r="M65" s="178">
        <f t="shared" si="8"/>
        <v>0.38846562922650452</v>
      </c>
      <c r="N65" s="178">
        <f t="shared" si="9"/>
        <v>0</v>
      </c>
      <c r="O65" s="178">
        <f t="shared" si="10"/>
        <v>1.0937360415816165E-2</v>
      </c>
      <c r="P65" s="203">
        <f t="shared" si="11"/>
        <v>100</v>
      </c>
    </row>
    <row r="66" spans="1:16">
      <c r="A66" s="299">
        <v>10920</v>
      </c>
      <c r="B66" s="189">
        <v>106</v>
      </c>
      <c r="C66" s="179">
        <v>63</v>
      </c>
      <c r="D66" s="179" t="s">
        <v>424</v>
      </c>
      <c r="E66" s="326">
        <v>1951387</v>
      </c>
      <c r="F66" s="327">
        <v>5.1292735414363513</v>
      </c>
      <c r="G66" s="327">
        <v>82.253770932695403</v>
      </c>
      <c r="H66" s="327">
        <v>7.940334901128387</v>
      </c>
      <c r="I66" s="327">
        <v>5.2646685121067053E-3</v>
      </c>
      <c r="J66" s="327">
        <v>4.671355956227746</v>
      </c>
      <c r="K66" s="178">
        <f t="shared" si="6"/>
        <v>3.8408620842006261E-3</v>
      </c>
      <c r="L66" s="178">
        <f t="shared" si="7"/>
        <v>6.159261881935911E-2</v>
      </c>
      <c r="M66" s="178">
        <f t="shared" si="8"/>
        <v>5.9458188398855919E-3</v>
      </c>
      <c r="N66" s="178">
        <f t="shared" si="9"/>
        <v>3.9422474763108687E-6</v>
      </c>
      <c r="O66" s="178">
        <f t="shared" si="10"/>
        <v>3.4979678562932714E-3</v>
      </c>
      <c r="P66" s="203">
        <f t="shared" si="11"/>
        <v>99.999999999999986</v>
      </c>
    </row>
    <row r="67" spans="1:16">
      <c r="A67" s="299">
        <v>11673</v>
      </c>
      <c r="B67" s="189">
        <v>283</v>
      </c>
      <c r="C67" s="177">
        <v>64</v>
      </c>
      <c r="D67" s="177" t="s">
        <v>486</v>
      </c>
      <c r="E67" s="328">
        <v>4327082</v>
      </c>
      <c r="F67" s="329">
        <v>4.9337770717378113</v>
      </c>
      <c r="G67" s="329">
        <v>36.768808641877811</v>
      </c>
      <c r="H67" s="329">
        <v>57.100250254589575</v>
      </c>
      <c r="I67" s="329">
        <v>4.3320464830702933E-2</v>
      </c>
      <c r="J67" s="329">
        <v>1.1538435669641018</v>
      </c>
      <c r="K67" s="178">
        <f t="shared" si="6"/>
        <v>8.1922668995742624E-3</v>
      </c>
      <c r="L67" s="178">
        <f t="shared" si="7"/>
        <v>6.105259512009889E-2</v>
      </c>
      <c r="M67" s="178">
        <f t="shared" si="8"/>
        <v>9.4811841580291739E-2</v>
      </c>
      <c r="N67" s="178">
        <f t="shared" si="9"/>
        <v>7.1931261779068515E-5</v>
      </c>
      <c r="O67" s="178">
        <f t="shared" si="10"/>
        <v>1.9158941159044401E-3</v>
      </c>
      <c r="P67" s="203">
        <f t="shared" si="11"/>
        <v>99.999999999999986</v>
      </c>
    </row>
    <row r="68" spans="1:16">
      <c r="A68" s="299">
        <v>11460</v>
      </c>
      <c r="B68" s="189">
        <v>243</v>
      </c>
      <c r="C68" s="179">
        <v>65</v>
      </c>
      <c r="D68" s="179" t="s">
        <v>469</v>
      </c>
      <c r="E68" s="326">
        <v>42742190</v>
      </c>
      <c r="F68" s="327">
        <v>4.8231255104470296</v>
      </c>
      <c r="G68" s="327">
        <v>45.780538160192769</v>
      </c>
      <c r="H68" s="327">
        <v>44.033012619622468</v>
      </c>
      <c r="I68" s="327">
        <v>2.2837354014568879E-8</v>
      </c>
      <c r="J68" s="327">
        <v>5.3633236869003786</v>
      </c>
      <c r="K68" s="178">
        <f t="shared" ref="K68:K88" si="12">E68/$E$89*F68</f>
        <v>7.9106975293043932E-2</v>
      </c>
      <c r="L68" s="178">
        <f t="shared" ref="L68:L88" si="13">E68/$E$89*G68</f>
        <v>0.75087407393737127</v>
      </c>
      <c r="M68" s="178">
        <f t="shared" ref="M68:M88" si="14">E68/$E$89*H68</f>
        <v>0.72221185905981455</v>
      </c>
      <c r="N68" s="178">
        <f t="shared" ref="N68:N88" si="15">E68/$E$89*I68</f>
        <v>3.7456914523079755E-10</v>
      </c>
      <c r="O68" s="178">
        <f t="shared" ref="O68:O88" si="16">E68/$E$89*J68</f>
        <v>8.7967089695101391E-2</v>
      </c>
      <c r="P68" s="203">
        <f t="shared" ref="P68:P88" si="17">SUM(F68:J68)</f>
        <v>100</v>
      </c>
    </row>
    <row r="69" spans="1:16">
      <c r="A69" s="299">
        <v>11692</v>
      </c>
      <c r="B69" s="189">
        <v>300</v>
      </c>
      <c r="C69" s="177">
        <v>66</v>
      </c>
      <c r="D69" s="177" t="s">
        <v>585</v>
      </c>
      <c r="E69" s="328">
        <v>735109</v>
      </c>
      <c r="F69" s="329">
        <v>4.7272071220425422</v>
      </c>
      <c r="G69" s="329">
        <v>32.269303493059624</v>
      </c>
      <c r="H69" s="329">
        <v>58.842796260538663</v>
      </c>
      <c r="I69" s="329">
        <v>2.7357021828085135E-5</v>
      </c>
      <c r="J69" s="329">
        <v>4.1606657673373455</v>
      </c>
      <c r="K69" s="178">
        <f t="shared" si="12"/>
        <v>1.3334778813991267E-3</v>
      </c>
      <c r="L69" s="178">
        <f t="shared" si="13"/>
        <v>9.1027114626527957E-3</v>
      </c>
      <c r="M69" s="178">
        <f t="shared" si="14"/>
        <v>1.6598715746391914E-2</v>
      </c>
      <c r="N69" s="178">
        <f t="shared" si="15"/>
        <v>7.7170266855035282E-9</v>
      </c>
      <c r="O69" s="178">
        <f t="shared" si="16"/>
        <v>1.1736646246720021E-3</v>
      </c>
      <c r="P69" s="203">
        <f t="shared" si="17"/>
        <v>100</v>
      </c>
    </row>
    <row r="70" spans="1:16">
      <c r="A70" s="299">
        <v>11449</v>
      </c>
      <c r="B70" s="189">
        <v>235</v>
      </c>
      <c r="C70" s="179">
        <v>67</v>
      </c>
      <c r="D70" s="179" t="s">
        <v>467</v>
      </c>
      <c r="E70" s="326">
        <v>4341407</v>
      </c>
      <c r="F70" s="327">
        <v>4.137050050925021</v>
      </c>
      <c r="G70" s="327">
        <v>49.207112345493726</v>
      </c>
      <c r="H70" s="327">
        <v>42.929795161282094</v>
      </c>
      <c r="I70" s="327">
        <v>8.5451747973668592E-3</v>
      </c>
      <c r="J70" s="327">
        <v>3.7174972675017872</v>
      </c>
      <c r="K70" s="178">
        <f t="shared" si="12"/>
        <v>6.892086547775466E-3</v>
      </c>
      <c r="L70" s="178">
        <f t="shared" si="13"/>
        <v>8.1976208379549012E-2</v>
      </c>
      <c r="M70" s="178">
        <f t="shared" si="14"/>
        <v>7.1518560348012336E-2</v>
      </c>
      <c r="N70" s="178">
        <f t="shared" si="15"/>
        <v>1.423576788880127E-5</v>
      </c>
      <c r="O70" s="178">
        <f t="shared" si="16"/>
        <v>6.1931358318984657E-3</v>
      </c>
      <c r="P70" s="203">
        <f t="shared" si="17"/>
        <v>99.999999999999986</v>
      </c>
    </row>
    <row r="71" spans="1:16">
      <c r="A71" s="299">
        <v>11701</v>
      </c>
      <c r="B71" s="189">
        <v>288</v>
      </c>
      <c r="C71" s="177">
        <v>68</v>
      </c>
      <c r="D71" s="177" t="s">
        <v>627</v>
      </c>
      <c r="E71" s="328">
        <v>188548</v>
      </c>
      <c r="F71" s="329">
        <v>4.0980550372763194</v>
      </c>
      <c r="G71" s="329">
        <v>9.0389635939618337E-2</v>
      </c>
      <c r="H71" s="329">
        <v>95.167686102946334</v>
      </c>
      <c r="I71" s="329">
        <v>6.2204350652175763E-2</v>
      </c>
      <c r="J71" s="329">
        <v>0.58166487318555249</v>
      </c>
      <c r="K71" s="178">
        <f t="shared" si="12"/>
        <v>2.9650304784613292E-4</v>
      </c>
      <c r="L71" s="178">
        <f t="shared" si="13"/>
        <v>6.5398835071799685E-6</v>
      </c>
      <c r="M71" s="178">
        <f t="shared" si="14"/>
        <v>6.8855856569319755E-3</v>
      </c>
      <c r="N71" s="178">
        <f t="shared" si="15"/>
        <v>4.5006178272115017E-6</v>
      </c>
      <c r="O71" s="178">
        <f t="shared" si="16"/>
        <v>4.2084697778772628E-5</v>
      </c>
      <c r="P71" s="203">
        <f t="shared" si="17"/>
        <v>100.00000000000001</v>
      </c>
    </row>
    <row r="72" spans="1:16">
      <c r="A72" s="299">
        <v>11391</v>
      </c>
      <c r="B72" s="189">
        <v>215</v>
      </c>
      <c r="C72" s="179">
        <v>69</v>
      </c>
      <c r="D72" s="179" t="s">
        <v>457</v>
      </c>
      <c r="E72" s="326">
        <v>315758</v>
      </c>
      <c r="F72" s="327">
        <v>3.7922056637757589</v>
      </c>
      <c r="G72" s="327">
        <v>75.952927224465085</v>
      </c>
      <c r="H72" s="327">
        <v>16.266014865240518</v>
      </c>
      <c r="I72" s="327">
        <v>1.8541500424725205E-2</v>
      </c>
      <c r="J72" s="327">
        <v>3.9703107460939093</v>
      </c>
      <c r="K72" s="178">
        <f t="shared" si="12"/>
        <v>4.5948960447080044E-4</v>
      </c>
      <c r="L72" s="178">
        <f t="shared" si="13"/>
        <v>9.2029767325490282E-3</v>
      </c>
      <c r="M72" s="178">
        <f t="shared" si="14"/>
        <v>1.9709017388323492E-3</v>
      </c>
      <c r="N72" s="178">
        <f t="shared" si="15"/>
        <v>2.2466151500785131E-6</v>
      </c>
      <c r="O72" s="178">
        <f t="shared" si="16"/>
        <v>4.8107003577766257E-4</v>
      </c>
      <c r="P72" s="203">
        <f t="shared" si="17"/>
        <v>100.00000000000001</v>
      </c>
    </row>
    <row r="73" spans="1:16">
      <c r="A73" s="299">
        <v>11148</v>
      </c>
      <c r="B73" s="189">
        <v>131</v>
      </c>
      <c r="C73" s="177">
        <v>70</v>
      </c>
      <c r="D73" s="177" t="s">
        <v>436</v>
      </c>
      <c r="E73" s="328">
        <v>969127</v>
      </c>
      <c r="F73" s="329">
        <v>3.7218100246535291</v>
      </c>
      <c r="G73" s="329">
        <v>56.235584554686639</v>
      </c>
      <c r="H73" s="329">
        <v>35.218038459580789</v>
      </c>
      <c r="I73" s="329">
        <v>0.67478625312454976</v>
      </c>
      <c r="J73" s="329">
        <v>4.1497807079544913</v>
      </c>
      <c r="K73" s="178">
        <f t="shared" si="12"/>
        <v>1.3840900282620177E-3</v>
      </c>
      <c r="L73" s="178">
        <f t="shared" si="13"/>
        <v>2.0913241487352151E-2</v>
      </c>
      <c r="M73" s="178">
        <f t="shared" si="14"/>
        <v>1.3097104775355041E-2</v>
      </c>
      <c r="N73" s="178">
        <f t="shared" si="15"/>
        <v>2.5094373919445922E-4</v>
      </c>
      <c r="O73" s="178">
        <f t="shared" si="16"/>
        <v>1.5432464471070357E-3</v>
      </c>
      <c r="P73" s="203">
        <f t="shared" si="17"/>
        <v>100</v>
      </c>
    </row>
    <row r="74" spans="1:16">
      <c r="A74" s="299">
        <v>11168</v>
      </c>
      <c r="B74" s="189">
        <v>139</v>
      </c>
      <c r="C74" s="179">
        <v>71</v>
      </c>
      <c r="D74" s="179" t="s">
        <v>439</v>
      </c>
      <c r="E74" s="326">
        <v>10247743</v>
      </c>
      <c r="F74" s="327">
        <v>3.5339222155427388</v>
      </c>
      <c r="G74" s="327">
        <v>59.85294762549281</v>
      </c>
      <c r="H74" s="327">
        <v>32.195600274366413</v>
      </c>
      <c r="I74" s="327">
        <v>0.83471156043220129</v>
      </c>
      <c r="J74" s="327">
        <v>3.5828183241658382</v>
      </c>
      <c r="K74" s="178">
        <f t="shared" si="12"/>
        <v>1.3896795180064191E-2</v>
      </c>
      <c r="L74" s="178">
        <f t="shared" si="13"/>
        <v>0.23536572209098292</v>
      </c>
      <c r="M74" s="178">
        <f t="shared" si="14"/>
        <v>0.12660597359621695</v>
      </c>
      <c r="N74" s="178">
        <f t="shared" si="15"/>
        <v>3.28241961261634E-3</v>
      </c>
      <c r="O74" s="178">
        <f t="shared" si="16"/>
        <v>1.4089074230137461E-2</v>
      </c>
      <c r="P74" s="203">
        <f t="shared" si="17"/>
        <v>100</v>
      </c>
    </row>
    <row r="75" spans="1:16">
      <c r="A75" s="299">
        <v>11476</v>
      </c>
      <c r="B75" s="189">
        <v>246</v>
      </c>
      <c r="C75" s="177">
        <v>72</v>
      </c>
      <c r="D75" s="177" t="s">
        <v>470</v>
      </c>
      <c r="E75" s="328">
        <v>315893</v>
      </c>
      <c r="F75" s="329">
        <v>3.4969927285103131</v>
      </c>
      <c r="G75" s="329">
        <v>84.089215281247419</v>
      </c>
      <c r="H75" s="329">
        <v>5.7683995121871279</v>
      </c>
      <c r="I75" s="329">
        <v>5.470049523665311E-3</v>
      </c>
      <c r="J75" s="329">
        <v>6.6399224285314773</v>
      </c>
      <c r="K75" s="178">
        <f t="shared" si="12"/>
        <v>4.2390074200953336E-4</v>
      </c>
      <c r="L75" s="178">
        <f t="shared" si="13"/>
        <v>1.0193181261747954E-2</v>
      </c>
      <c r="M75" s="178">
        <f t="shared" si="14"/>
        <v>6.9923760878542031E-4</v>
      </c>
      <c r="N75" s="178">
        <f t="shared" si="15"/>
        <v>6.6307202557392486E-7</v>
      </c>
      <c r="O75" s="178">
        <f t="shared" si="16"/>
        <v>8.0488244124524069E-4</v>
      </c>
      <c r="P75" s="203">
        <f t="shared" si="17"/>
        <v>100</v>
      </c>
    </row>
    <row r="76" spans="1:16">
      <c r="A76" s="299">
        <v>11588</v>
      </c>
      <c r="B76" s="189">
        <v>253</v>
      </c>
      <c r="C76" s="179">
        <v>73</v>
      </c>
      <c r="D76" s="179" t="s">
        <v>480</v>
      </c>
      <c r="E76" s="326">
        <v>15024186</v>
      </c>
      <c r="F76" s="327">
        <v>2.8090801182000207</v>
      </c>
      <c r="G76" s="327">
        <v>46.724481966896256</v>
      </c>
      <c r="H76" s="327">
        <v>45.913857559121077</v>
      </c>
      <c r="I76" s="327">
        <v>0</v>
      </c>
      <c r="J76" s="327">
        <v>4.5525803557826512</v>
      </c>
      <c r="K76" s="178">
        <f t="shared" si="12"/>
        <v>1.6195133140464415E-2</v>
      </c>
      <c r="L76" s="178">
        <f t="shared" si="13"/>
        <v>0.26937971668034566</v>
      </c>
      <c r="M76" s="178">
        <f t="shared" si="14"/>
        <v>0.26470624007646676</v>
      </c>
      <c r="N76" s="178">
        <f t="shared" si="15"/>
        <v>0</v>
      </c>
      <c r="O76" s="178">
        <f t="shared" si="16"/>
        <v>2.6246900014303177E-2</v>
      </c>
      <c r="P76" s="203">
        <f t="shared" si="17"/>
        <v>100</v>
      </c>
    </row>
    <row r="77" spans="1:16">
      <c r="A77" s="299">
        <v>11569</v>
      </c>
      <c r="B77" s="189">
        <v>263</v>
      </c>
      <c r="C77" s="177">
        <v>74</v>
      </c>
      <c r="D77" s="177" t="s">
        <v>479</v>
      </c>
      <c r="E77" s="328">
        <v>4783574</v>
      </c>
      <c r="F77" s="329">
        <v>2.7744669654512792</v>
      </c>
      <c r="G77" s="329">
        <v>48.547233313272791</v>
      </c>
      <c r="H77" s="329">
        <v>43.057550477418367</v>
      </c>
      <c r="I77" s="329">
        <v>7.8613345197088794E-3</v>
      </c>
      <c r="J77" s="329">
        <v>5.6128879093378554</v>
      </c>
      <c r="K77" s="178">
        <f t="shared" si="12"/>
        <v>5.092857212598949E-3</v>
      </c>
      <c r="L77" s="178">
        <f t="shared" si="13"/>
        <v>8.9114100261420831E-2</v>
      </c>
      <c r="M77" s="178">
        <f t="shared" si="14"/>
        <v>7.9037148121205186E-2</v>
      </c>
      <c r="N77" s="178">
        <f t="shared" si="15"/>
        <v>1.4430394994030979E-5</v>
      </c>
      <c r="O77" s="178">
        <f t="shared" si="16"/>
        <v>1.030310940030643E-2</v>
      </c>
      <c r="P77" s="203">
        <f t="shared" si="17"/>
        <v>100</v>
      </c>
    </row>
    <row r="78" spans="1:16">
      <c r="A78" s="299">
        <v>11409</v>
      </c>
      <c r="B78" s="189">
        <v>219</v>
      </c>
      <c r="C78" s="179">
        <v>75</v>
      </c>
      <c r="D78" s="179" t="s">
        <v>460</v>
      </c>
      <c r="E78" s="326">
        <v>13366332</v>
      </c>
      <c r="F78" s="327">
        <v>2.7402190772139043</v>
      </c>
      <c r="G78" s="327">
        <v>32.39055271297142</v>
      </c>
      <c r="H78" s="327">
        <v>63.751921600190975</v>
      </c>
      <c r="I78" s="327">
        <v>2.5997812038680302E-4</v>
      </c>
      <c r="J78" s="327">
        <v>1.117046631503317</v>
      </c>
      <c r="K78" s="178">
        <f t="shared" si="12"/>
        <v>1.4054874592993311E-2</v>
      </c>
      <c r="L78" s="178">
        <f t="shared" si="13"/>
        <v>0.16613458396962166</v>
      </c>
      <c r="M78" s="178">
        <f t="shared" si="14"/>
        <v>0.32699037482216642</v>
      </c>
      <c r="N78" s="178">
        <f t="shared" si="15"/>
        <v>1.3334553829446981E-6</v>
      </c>
      <c r="O78" s="178">
        <f t="shared" si="16"/>
        <v>5.7294507767121777E-3</v>
      </c>
      <c r="P78" s="203">
        <f t="shared" si="17"/>
        <v>99.999999999999986</v>
      </c>
    </row>
    <row r="79" spans="1:16">
      <c r="A79" s="299">
        <v>11315</v>
      </c>
      <c r="B79" s="189">
        <v>191</v>
      </c>
      <c r="C79" s="177">
        <v>76</v>
      </c>
      <c r="D79" s="177" t="s">
        <v>447</v>
      </c>
      <c r="E79" s="328">
        <v>68962634</v>
      </c>
      <c r="F79" s="329">
        <v>2.2757599287526338</v>
      </c>
      <c r="G79" s="329">
        <v>45.476779723762967</v>
      </c>
      <c r="H79" s="329">
        <v>48.684103448928539</v>
      </c>
      <c r="I79" s="329">
        <v>7.8006966589021478E-6</v>
      </c>
      <c r="J79" s="329">
        <v>3.5633490978592035</v>
      </c>
      <c r="K79" s="178">
        <f t="shared" si="12"/>
        <v>6.0224018691947385E-2</v>
      </c>
      <c r="L79" s="178">
        <f t="shared" si="13"/>
        <v>1.2034636859234247</v>
      </c>
      <c r="M79" s="178">
        <f t="shared" si="14"/>
        <v>1.2883399162916118</v>
      </c>
      <c r="N79" s="178">
        <f t="shared" si="15"/>
        <v>2.064318364430604E-7</v>
      </c>
      <c r="O79" s="178">
        <f t="shared" si="16"/>
        <v>9.4297821120802691E-2</v>
      </c>
      <c r="P79" s="203">
        <f t="shared" si="17"/>
        <v>100</v>
      </c>
    </row>
    <row r="80" spans="1:16">
      <c r="A80" s="299">
        <v>11499</v>
      </c>
      <c r="B80" s="189">
        <v>249</v>
      </c>
      <c r="C80" s="179">
        <v>77</v>
      </c>
      <c r="D80" s="179" t="s">
        <v>472</v>
      </c>
      <c r="E80" s="326">
        <v>3790295</v>
      </c>
      <c r="F80" s="327">
        <v>1.7152220319470917</v>
      </c>
      <c r="G80" s="327">
        <v>23.105371385670768</v>
      </c>
      <c r="H80" s="327">
        <v>73.709759742142339</v>
      </c>
      <c r="I80" s="327">
        <v>0</v>
      </c>
      <c r="J80" s="327">
        <v>1.4696468402398015</v>
      </c>
      <c r="K80" s="178">
        <f t="shared" si="12"/>
        <v>2.4947257188097849E-3</v>
      </c>
      <c r="L80" s="178">
        <f t="shared" si="13"/>
        <v>3.3605890762171936E-2</v>
      </c>
      <c r="M80" s="178">
        <f t="shared" si="14"/>
        <v>0.10720806398881705</v>
      </c>
      <c r="N80" s="178">
        <f t="shared" si="15"/>
        <v>0</v>
      </c>
      <c r="O80" s="178">
        <f t="shared" si="16"/>
        <v>2.1375458696456752E-3</v>
      </c>
      <c r="P80" s="203">
        <f t="shared" si="17"/>
        <v>100</v>
      </c>
    </row>
    <row r="81" spans="1:16">
      <c r="A81" s="299">
        <v>11551</v>
      </c>
      <c r="B81" s="189">
        <v>262</v>
      </c>
      <c r="C81" s="177">
        <v>78</v>
      </c>
      <c r="D81" s="177" t="s">
        <v>477</v>
      </c>
      <c r="E81" s="328">
        <v>11399071</v>
      </c>
      <c r="F81" s="329">
        <v>1.7001281309460279</v>
      </c>
      <c r="G81" s="329">
        <v>40.157480434179369</v>
      </c>
      <c r="H81" s="329">
        <v>56.65030550740304</v>
      </c>
      <c r="I81" s="329">
        <v>6.7178459801450581E-3</v>
      </c>
      <c r="J81" s="329">
        <v>1.4853680814914167</v>
      </c>
      <c r="K81" s="178">
        <f t="shared" si="12"/>
        <v>7.4367050537585029E-3</v>
      </c>
      <c r="L81" s="178">
        <f t="shared" si="13"/>
        <v>0.17565695917571433</v>
      </c>
      <c r="M81" s="178">
        <f t="shared" si="14"/>
        <v>0.24779991907400634</v>
      </c>
      <c r="N81" s="178">
        <f t="shared" si="15"/>
        <v>2.9385219996987381E-5</v>
      </c>
      <c r="O81" s="178">
        <f t="shared" si="16"/>
        <v>6.497301066462657E-3</v>
      </c>
      <c r="P81" s="203">
        <f t="shared" si="17"/>
        <v>100</v>
      </c>
    </row>
    <row r="82" spans="1:16">
      <c r="A82" s="299">
        <v>11459</v>
      </c>
      <c r="B82" s="189">
        <v>241</v>
      </c>
      <c r="C82" s="179">
        <v>79</v>
      </c>
      <c r="D82" s="179" t="s">
        <v>468</v>
      </c>
      <c r="E82" s="326">
        <v>22382260</v>
      </c>
      <c r="F82" s="327">
        <v>1.3166133807925628</v>
      </c>
      <c r="G82" s="327">
        <v>21.214815511724872</v>
      </c>
      <c r="H82" s="327">
        <v>75.204258424251279</v>
      </c>
      <c r="I82" s="327">
        <v>1.7143960324820511E-2</v>
      </c>
      <c r="J82" s="327">
        <v>2.2471687229064727</v>
      </c>
      <c r="K82" s="178">
        <f t="shared" si="12"/>
        <v>1.130815222399455E-2</v>
      </c>
      <c r="L82" s="178">
        <f t="shared" si="13"/>
        <v>0.18221018159950089</v>
      </c>
      <c r="M82" s="178">
        <f t="shared" si="14"/>
        <v>0.64591566101366005</v>
      </c>
      <c r="N82" s="178">
        <f t="shared" si="15"/>
        <v>1.4724634877893419E-4</v>
      </c>
      <c r="O82" s="178">
        <f t="shared" si="16"/>
        <v>1.9300522357086288E-2</v>
      </c>
      <c r="P82" s="203">
        <f t="shared" si="17"/>
        <v>100</v>
      </c>
    </row>
    <row r="83" spans="1:16">
      <c r="A83" s="299">
        <v>11277</v>
      </c>
      <c r="B83" s="189">
        <v>172</v>
      </c>
      <c r="C83" s="177">
        <v>80</v>
      </c>
      <c r="D83" s="177" t="s">
        <v>443</v>
      </c>
      <c r="E83" s="328">
        <v>130633462</v>
      </c>
      <c r="F83" s="329">
        <v>1.1274402297717987</v>
      </c>
      <c r="G83" s="329">
        <v>75.084775899589928</v>
      </c>
      <c r="H83" s="329">
        <v>19.271352464035619</v>
      </c>
      <c r="I83" s="329">
        <v>7.0701645789684415E-7</v>
      </c>
      <c r="J83" s="329">
        <v>4.5164306995861958</v>
      </c>
      <c r="K83" s="178">
        <f t="shared" si="12"/>
        <v>5.6516779852249351E-2</v>
      </c>
      <c r="L83" s="178">
        <f t="shared" si="13"/>
        <v>3.763880015733982</v>
      </c>
      <c r="M83" s="178">
        <f t="shared" si="14"/>
        <v>0.96604215097545021</v>
      </c>
      <c r="N83" s="178">
        <f t="shared" si="15"/>
        <v>3.5441606967458388E-8</v>
      </c>
      <c r="O83" s="178">
        <f t="shared" si="16"/>
        <v>0.22640146486356857</v>
      </c>
      <c r="P83" s="203">
        <f t="shared" si="17"/>
        <v>99.999999999999986</v>
      </c>
    </row>
    <row r="84" spans="1:16">
      <c r="A84" s="299">
        <v>11421</v>
      </c>
      <c r="B84" s="189">
        <v>225</v>
      </c>
      <c r="C84" s="179">
        <v>81</v>
      </c>
      <c r="D84" s="179" t="s">
        <v>463</v>
      </c>
      <c r="E84" s="326">
        <v>1943992</v>
      </c>
      <c r="F84" s="327">
        <v>0.85446597267607804</v>
      </c>
      <c r="G84" s="327">
        <v>24.293543995115702</v>
      </c>
      <c r="H84" s="327">
        <v>73.083687595992515</v>
      </c>
      <c r="I84" s="327">
        <v>0.21369498270394602</v>
      </c>
      <c r="J84" s="327">
        <v>1.5546074535117542</v>
      </c>
      <c r="K84" s="178">
        <f t="shared" si="12"/>
        <v>6.3740973359846553E-4</v>
      </c>
      <c r="L84" s="178">
        <f t="shared" si="13"/>
        <v>1.8122361687022418E-2</v>
      </c>
      <c r="M84" s="178">
        <f t="shared" si="14"/>
        <v>5.4518559346557881E-2</v>
      </c>
      <c r="N84" s="178">
        <f t="shared" si="15"/>
        <v>1.5941098458263316E-4</v>
      </c>
      <c r="O84" s="178">
        <f t="shared" si="16"/>
        <v>1.159697348379685E-3</v>
      </c>
      <c r="P84" s="203">
        <f t="shared" si="17"/>
        <v>99.999999999999986</v>
      </c>
    </row>
    <row r="85" spans="1:16">
      <c r="A85" s="299">
        <v>11518</v>
      </c>
      <c r="B85" s="189">
        <v>259</v>
      </c>
      <c r="C85" s="177">
        <v>82</v>
      </c>
      <c r="D85" s="177" t="s">
        <v>476</v>
      </c>
      <c r="E85" s="328">
        <v>1982997</v>
      </c>
      <c r="F85" s="329">
        <v>0.79515142661584248</v>
      </c>
      <c r="G85" s="329">
        <v>98.298403773468706</v>
      </c>
      <c r="H85" s="329">
        <v>7.638021087739541E-2</v>
      </c>
      <c r="I85" s="329">
        <v>5.019603972215204E-4</v>
      </c>
      <c r="J85" s="329">
        <v>0.82956262864083941</v>
      </c>
      <c r="K85" s="178">
        <f t="shared" si="12"/>
        <v>6.0506404282461375E-4</v>
      </c>
      <c r="L85" s="178">
        <f t="shared" si="13"/>
        <v>7.4799374810297595E-2</v>
      </c>
      <c r="M85" s="178">
        <f t="shared" si="14"/>
        <v>5.8120903312673027E-5</v>
      </c>
      <c r="N85" s="178">
        <f t="shared" si="15"/>
        <v>3.8196270183821975E-7</v>
      </c>
      <c r="O85" s="178">
        <f t="shared" si="16"/>
        <v>6.3124896851142671E-4</v>
      </c>
      <c r="P85" s="203">
        <f t="shared" si="17"/>
        <v>100</v>
      </c>
    </row>
    <row r="86" spans="1:16">
      <c r="A86" s="299">
        <v>11323</v>
      </c>
      <c r="B86" s="189">
        <v>197</v>
      </c>
      <c r="C86" s="179">
        <v>83</v>
      </c>
      <c r="D86" s="179" t="s">
        <v>450</v>
      </c>
      <c r="E86" s="326">
        <v>2246993</v>
      </c>
      <c r="F86" s="327">
        <v>0.42010848530134465</v>
      </c>
      <c r="G86" s="327">
        <v>80.676971518680801</v>
      </c>
      <c r="H86" s="327">
        <v>14.975074814056439</v>
      </c>
      <c r="I86" s="327">
        <v>1.3092681676039471E-3</v>
      </c>
      <c r="J86" s="327">
        <v>3.9265359137938045</v>
      </c>
      <c r="K86" s="178">
        <f t="shared" si="12"/>
        <v>3.6223684129258686E-4</v>
      </c>
      <c r="L86" s="178">
        <f t="shared" si="13"/>
        <v>6.9563392196223719E-2</v>
      </c>
      <c r="M86" s="178">
        <f t="shared" si="14"/>
        <v>1.2912197655024642E-2</v>
      </c>
      <c r="N86" s="178">
        <f t="shared" si="15"/>
        <v>1.1289111789722496E-6</v>
      </c>
      <c r="O86" s="178">
        <f t="shared" si="16"/>
        <v>3.3856397011698641E-3</v>
      </c>
      <c r="P86" s="203">
        <f t="shared" si="17"/>
        <v>99.999999999999986</v>
      </c>
    </row>
    <row r="87" spans="1:16">
      <c r="A87" s="299">
        <v>11665</v>
      </c>
      <c r="B87" s="189">
        <v>280</v>
      </c>
      <c r="C87" s="177">
        <v>84</v>
      </c>
      <c r="D87" s="177" t="s">
        <v>651</v>
      </c>
      <c r="E87" s="328">
        <v>845877</v>
      </c>
      <c r="F87" s="329">
        <v>4.4027551470291852E-2</v>
      </c>
      <c r="G87" s="329">
        <v>43.170765012264347</v>
      </c>
      <c r="H87" s="329">
        <v>52.82059738819094</v>
      </c>
      <c r="I87" s="329">
        <v>0.61528211228939111</v>
      </c>
      <c r="J87" s="329">
        <v>3.3493279357850332</v>
      </c>
      <c r="K87" s="178">
        <f t="shared" si="12"/>
        <v>1.4290953134615594E-5</v>
      </c>
      <c r="L87" s="178">
        <f t="shared" si="13"/>
        <v>1.4012847841244774E-2</v>
      </c>
      <c r="M87" s="178">
        <f t="shared" si="14"/>
        <v>1.7145097935468537E-2</v>
      </c>
      <c r="N87" s="178">
        <f t="shared" si="15"/>
        <v>1.9971512240984248E-4</v>
      </c>
      <c r="O87" s="178">
        <f t="shared" si="16"/>
        <v>1.0871621737824841E-3</v>
      </c>
      <c r="P87" s="203">
        <f t="shared" si="17"/>
        <v>100</v>
      </c>
    </row>
    <row r="88" spans="1:16">
      <c r="A88" s="299">
        <v>11562</v>
      </c>
      <c r="B88" s="189">
        <v>261</v>
      </c>
      <c r="C88" s="179">
        <v>85</v>
      </c>
      <c r="D88" s="179" t="s">
        <v>478</v>
      </c>
      <c r="E88" s="326">
        <v>2781317</v>
      </c>
      <c r="F88" s="327">
        <v>4.076149871831284E-2</v>
      </c>
      <c r="G88" s="327">
        <v>94.626960822607543</v>
      </c>
      <c r="H88" s="327">
        <v>0.794525795366537</v>
      </c>
      <c r="I88" s="327">
        <v>3.0092273638705196</v>
      </c>
      <c r="J88" s="327">
        <v>1.5285245194370873</v>
      </c>
      <c r="K88" s="178">
        <f t="shared" si="12"/>
        <v>4.3504089055880701E-5</v>
      </c>
      <c r="L88" s="178">
        <f t="shared" si="13"/>
        <v>0.10099382653132352</v>
      </c>
      <c r="M88" s="178">
        <f t="shared" si="14"/>
        <v>8.4798454535949799E-4</v>
      </c>
      <c r="N88" s="178">
        <f t="shared" si="15"/>
        <v>3.2116997496071178E-3</v>
      </c>
      <c r="O88" s="178">
        <f t="shared" si="16"/>
        <v>1.6313695253755056E-3</v>
      </c>
      <c r="P88" s="203">
        <f t="shared" si="17"/>
        <v>100</v>
      </c>
    </row>
    <row r="89" spans="1:16" ht="19.5">
      <c r="B89" s="182">
        <v>1</v>
      </c>
      <c r="C89" s="117"/>
      <c r="D89" s="364" t="s">
        <v>283</v>
      </c>
      <c r="E89" s="93">
        <f>SUM(E4:E88)</f>
        <v>2605976858.522377</v>
      </c>
      <c r="F89" s="330">
        <f>K89</f>
        <v>9.8967009175604925</v>
      </c>
      <c r="G89" s="330">
        <f>L89</f>
        <v>41.074753715860361</v>
      </c>
      <c r="H89" s="330">
        <f>M89</f>
        <v>45.667558527289188</v>
      </c>
      <c r="I89" s="330">
        <f>N89</f>
        <v>0.15140871151646143</v>
      </c>
      <c r="J89" s="330">
        <f>O89</f>
        <v>3.2095781277734536</v>
      </c>
      <c r="K89" s="186">
        <f>SUM(K4:K88)</f>
        <v>9.8967009175604925</v>
      </c>
      <c r="L89" s="186">
        <f t="shared" ref="L89:O89" si="18">SUM(L4:L88)</f>
        <v>41.074753715860361</v>
      </c>
      <c r="M89" s="186">
        <f t="shared" si="18"/>
        <v>45.667558527289188</v>
      </c>
      <c r="N89" s="186">
        <f t="shared" si="18"/>
        <v>0.15140871151646143</v>
      </c>
      <c r="O89" s="186">
        <f t="shared" si="18"/>
        <v>3.2095781277734536</v>
      </c>
      <c r="P89" s="186">
        <f>K89+L89+M89+N89+O89</f>
        <v>99.999999999999972</v>
      </c>
    </row>
    <row r="90" spans="1:16">
      <c r="A90" s="299">
        <v>10885</v>
      </c>
      <c r="B90" s="189">
        <v>17</v>
      </c>
      <c r="C90" s="177">
        <v>86</v>
      </c>
      <c r="D90" s="177" t="s">
        <v>490</v>
      </c>
      <c r="E90" s="328">
        <v>8826447</v>
      </c>
      <c r="F90" s="329">
        <v>85.459840971779158</v>
      </c>
      <c r="G90" s="329">
        <v>9.6231662191523579</v>
      </c>
      <c r="H90" s="329">
        <v>3.0873821158478583</v>
      </c>
      <c r="I90" s="329">
        <v>8.7749288582794226E-4</v>
      </c>
      <c r="J90" s="329">
        <v>1.8287332003347985</v>
      </c>
      <c r="K90" s="178">
        <f t="shared" ref="K90:K110" si="19">E90/$E$111*F90</f>
        <v>24.33557763977716</v>
      </c>
      <c r="L90" s="178">
        <f t="shared" ref="L90:L110" si="20">E90/$E$111*G90</f>
        <v>2.7402965650731379</v>
      </c>
      <c r="M90" s="178">
        <f t="shared" ref="M90:M110" si="21">E90/$E$111*H90</f>
        <v>0.87916413521862025</v>
      </c>
      <c r="N90" s="178">
        <f t="shared" ref="N90:N110" si="22">E90/$E$111*I90</f>
        <v>2.4987521634248878E-4</v>
      </c>
      <c r="O90" s="178">
        <f t="shared" ref="O90:O110" si="23">E90/$E$111*J90</f>
        <v>0.5207507792330397</v>
      </c>
      <c r="P90" s="203">
        <f t="shared" ref="P90:P110" si="24">SUM(F90:J90)</f>
        <v>100</v>
      </c>
    </row>
    <row r="91" spans="1:16">
      <c r="A91" s="299">
        <v>11131</v>
      </c>
      <c r="B91" s="189">
        <v>128</v>
      </c>
      <c r="C91" s="179">
        <v>87</v>
      </c>
      <c r="D91" s="179" t="s">
        <v>494</v>
      </c>
      <c r="E91" s="326">
        <v>2173365</v>
      </c>
      <c r="F91" s="327">
        <v>70.754140951603077</v>
      </c>
      <c r="G91" s="327">
        <v>25.803550978348486</v>
      </c>
      <c r="H91" s="327">
        <v>4.6759120181518427E-2</v>
      </c>
      <c r="I91" s="327">
        <v>1.6605297015585035E-2</v>
      </c>
      <c r="J91" s="327">
        <v>3.3789436528513339</v>
      </c>
      <c r="K91" s="178">
        <f t="shared" si="19"/>
        <v>4.9611024149974989</v>
      </c>
      <c r="L91" s="178">
        <f t="shared" si="20"/>
        <v>1.8092800979911456</v>
      </c>
      <c r="M91" s="178">
        <f t="shared" si="21"/>
        <v>3.2786319067086836E-3</v>
      </c>
      <c r="N91" s="178">
        <f t="shared" si="22"/>
        <v>1.1643216639732686E-3</v>
      </c>
      <c r="O91" s="178">
        <f t="shared" si="23"/>
        <v>0.23692303080561133</v>
      </c>
      <c r="P91" s="203">
        <f t="shared" si="24"/>
        <v>100</v>
      </c>
    </row>
    <row r="92" spans="1:16">
      <c r="A92" s="299">
        <v>10763</v>
      </c>
      <c r="B92" s="189">
        <v>37</v>
      </c>
      <c r="C92" s="177">
        <v>88</v>
      </c>
      <c r="D92" s="177" t="s">
        <v>489</v>
      </c>
      <c r="E92" s="328">
        <v>205758</v>
      </c>
      <c r="F92" s="329">
        <v>70.681272584862839</v>
      </c>
      <c r="G92" s="329">
        <v>24.825799946441489</v>
      </c>
      <c r="H92" s="329">
        <v>0.79302013140034888</v>
      </c>
      <c r="I92" s="329">
        <v>5.0759400507178844E-2</v>
      </c>
      <c r="J92" s="329">
        <v>3.6491479367881432</v>
      </c>
      <c r="K92" s="178">
        <f t="shared" si="19"/>
        <v>0.46919648644626316</v>
      </c>
      <c r="L92" s="178">
        <f t="shared" si="20"/>
        <v>0.16479864725274851</v>
      </c>
      <c r="M92" s="178">
        <f t="shared" si="21"/>
        <v>5.2642269405585532E-3</v>
      </c>
      <c r="N92" s="178">
        <f t="shared" si="22"/>
        <v>3.3695109752717529E-4</v>
      </c>
      <c r="O92" s="178">
        <f t="shared" si="23"/>
        <v>2.4223777074867021E-2</v>
      </c>
      <c r="P92" s="203">
        <f t="shared" si="24"/>
        <v>100</v>
      </c>
    </row>
    <row r="93" spans="1:16">
      <c r="A93" s="299">
        <v>11239</v>
      </c>
      <c r="B93" s="189">
        <v>165</v>
      </c>
      <c r="C93" s="179">
        <v>89</v>
      </c>
      <c r="D93" s="179" t="s">
        <v>503</v>
      </c>
      <c r="E93" s="326">
        <v>389541</v>
      </c>
      <c r="F93" s="327">
        <v>65.813463212910207</v>
      </c>
      <c r="G93" s="327">
        <v>23.204942541003515</v>
      </c>
      <c r="H93" s="327">
        <v>2.6261288644318159</v>
      </c>
      <c r="I93" s="327">
        <v>0</v>
      </c>
      <c r="J93" s="327">
        <v>8.3554653816544615</v>
      </c>
      <c r="K93" s="178">
        <f t="shared" si="19"/>
        <v>0.82710677975184055</v>
      </c>
      <c r="L93" s="178">
        <f t="shared" si="20"/>
        <v>0.29162673353513702</v>
      </c>
      <c r="M93" s="178">
        <f t="shared" si="21"/>
        <v>3.3003718118384512E-2</v>
      </c>
      <c r="N93" s="178">
        <f t="shared" si="22"/>
        <v>0</v>
      </c>
      <c r="O93" s="178">
        <f t="shared" si="23"/>
        <v>0.10500681361792469</v>
      </c>
      <c r="P93" s="203">
        <f t="shared" si="24"/>
        <v>100</v>
      </c>
    </row>
    <row r="94" spans="1:16">
      <c r="A94" s="299">
        <v>11188</v>
      </c>
      <c r="B94" s="189">
        <v>145</v>
      </c>
      <c r="C94" s="177">
        <v>90</v>
      </c>
      <c r="D94" s="177" t="s">
        <v>497</v>
      </c>
      <c r="E94" s="328">
        <v>2828231</v>
      </c>
      <c r="F94" s="329">
        <v>62.20875347675301</v>
      </c>
      <c r="G94" s="329">
        <v>31.452119985671594</v>
      </c>
      <c r="H94" s="329">
        <v>3.5621121193443037</v>
      </c>
      <c r="I94" s="329">
        <v>1.0617345671150981E-3</v>
      </c>
      <c r="J94" s="329">
        <v>2.7759526836639772</v>
      </c>
      <c r="K94" s="178">
        <f t="shared" si="19"/>
        <v>5.6762307045749809</v>
      </c>
      <c r="L94" s="178">
        <f t="shared" si="20"/>
        <v>2.8698451457215066</v>
      </c>
      <c r="M94" s="178">
        <f t="shared" si="21"/>
        <v>0.32502451913807656</v>
      </c>
      <c r="N94" s="178">
        <f t="shared" si="22"/>
        <v>9.6877850995993103E-5</v>
      </c>
      <c r="O94" s="178">
        <f t="shared" si="23"/>
        <v>0.25329148997253337</v>
      </c>
      <c r="P94" s="203">
        <f t="shared" si="24"/>
        <v>100</v>
      </c>
    </row>
    <row r="95" spans="1:16">
      <c r="A95" s="299">
        <v>10767</v>
      </c>
      <c r="B95" s="189">
        <v>32</v>
      </c>
      <c r="C95" s="179">
        <v>91</v>
      </c>
      <c r="D95" s="179" t="s">
        <v>488</v>
      </c>
      <c r="E95" s="326">
        <v>440787</v>
      </c>
      <c r="F95" s="327">
        <v>61.203353219760587</v>
      </c>
      <c r="G95" s="327">
        <v>35.198877268279212</v>
      </c>
      <c r="H95" s="327">
        <v>0.40528020069641874</v>
      </c>
      <c r="I95" s="327">
        <v>5.7453421731427486E-2</v>
      </c>
      <c r="J95" s="327">
        <v>3.1350358895323591</v>
      </c>
      <c r="K95" s="178">
        <f t="shared" si="19"/>
        <v>0.87035745929033115</v>
      </c>
      <c r="L95" s="178">
        <f t="shared" si="20"/>
        <v>0.5005543614430662</v>
      </c>
      <c r="M95" s="178">
        <f t="shared" si="21"/>
        <v>5.7633875796354664E-3</v>
      </c>
      <c r="N95" s="178">
        <f t="shared" si="22"/>
        <v>8.1703062879822936E-4</v>
      </c>
      <c r="O95" s="178">
        <f t="shared" si="23"/>
        <v>4.4582555171444591E-2</v>
      </c>
      <c r="P95" s="203">
        <f t="shared" si="24"/>
        <v>100.00000000000001</v>
      </c>
    </row>
    <row r="96" spans="1:16">
      <c r="A96" s="299">
        <v>10897</v>
      </c>
      <c r="B96" s="189">
        <v>101</v>
      </c>
      <c r="C96" s="177">
        <v>92</v>
      </c>
      <c r="D96" s="177" t="s">
        <v>491</v>
      </c>
      <c r="E96" s="328">
        <v>973978</v>
      </c>
      <c r="F96" s="329">
        <v>58.529596975665726</v>
      </c>
      <c r="G96" s="329">
        <v>14.603806505414237</v>
      </c>
      <c r="H96" s="329">
        <v>20.752035770727517</v>
      </c>
      <c r="I96" s="329">
        <v>8.1934303818718673E-3</v>
      </c>
      <c r="J96" s="329">
        <v>6.1063673178106503</v>
      </c>
      <c r="K96" s="178">
        <f t="shared" si="19"/>
        <v>1.8391550420882659</v>
      </c>
      <c r="L96" s="178">
        <f t="shared" si="20"/>
        <v>0.45889030090674937</v>
      </c>
      <c r="M96" s="178">
        <f t="shared" si="21"/>
        <v>0.65208395740701164</v>
      </c>
      <c r="N96" s="178">
        <f t="shared" si="22"/>
        <v>2.574592954242264E-4</v>
      </c>
      <c r="O96" s="178">
        <f t="shared" si="23"/>
        <v>0.19187824317436658</v>
      </c>
      <c r="P96" s="203">
        <f t="shared" si="24"/>
        <v>100</v>
      </c>
    </row>
    <row r="97" spans="1:16">
      <c r="A97" s="299">
        <v>10762</v>
      </c>
      <c r="B97" s="189">
        <v>10</v>
      </c>
      <c r="C97" s="179">
        <v>93</v>
      </c>
      <c r="D97" s="179" t="s">
        <v>487</v>
      </c>
      <c r="E97" s="326">
        <v>2472220</v>
      </c>
      <c r="F97" s="327">
        <v>54.582238122175767</v>
      </c>
      <c r="G97" s="327">
        <v>38.19931062663666</v>
      </c>
      <c r="H97" s="327">
        <v>3.7307727694552875</v>
      </c>
      <c r="I97" s="327">
        <v>1.993816913173935E-5</v>
      </c>
      <c r="J97" s="327">
        <v>3.4876585435631551</v>
      </c>
      <c r="K97" s="178">
        <f t="shared" si="19"/>
        <v>4.3534355211015887</v>
      </c>
      <c r="L97" s="178">
        <f t="shared" si="20"/>
        <v>3.0467463681382001</v>
      </c>
      <c r="M97" s="178">
        <f t="shared" si="21"/>
        <v>0.29756344287953446</v>
      </c>
      <c r="N97" s="178">
        <f t="shared" si="22"/>
        <v>1.5902523734837513E-6</v>
      </c>
      <c r="O97" s="178">
        <f t="shared" si="23"/>
        <v>0.27817284727378333</v>
      </c>
      <c r="P97" s="203">
        <f t="shared" si="24"/>
        <v>100</v>
      </c>
    </row>
    <row r="98" spans="1:16">
      <c r="A98" s="299">
        <v>11172</v>
      </c>
      <c r="B98" s="189">
        <v>143</v>
      </c>
      <c r="C98" s="177">
        <v>94</v>
      </c>
      <c r="D98" s="177" t="s">
        <v>496</v>
      </c>
      <c r="E98" s="328">
        <v>2569260</v>
      </c>
      <c r="F98" s="329">
        <v>54.291903138177872</v>
      </c>
      <c r="G98" s="329">
        <v>22.218256780706184</v>
      </c>
      <c r="H98" s="329">
        <v>22.715255076830903</v>
      </c>
      <c r="I98" s="329">
        <v>4.1024649917121295E-4</v>
      </c>
      <c r="J98" s="329">
        <v>0.77417475778586431</v>
      </c>
      <c r="K98" s="178">
        <f t="shared" si="19"/>
        <v>4.5002514693661402</v>
      </c>
      <c r="L98" s="178">
        <f t="shared" si="20"/>
        <v>1.8416695113753747</v>
      </c>
      <c r="M98" s="178">
        <f t="shared" si="21"/>
        <v>1.8828656600297207</v>
      </c>
      <c r="N98" s="178">
        <f t="shared" si="22"/>
        <v>3.4005299206380481E-5</v>
      </c>
      <c r="O98" s="178">
        <f t="shared" si="23"/>
        <v>6.4171283191251552E-2</v>
      </c>
      <c r="P98" s="203">
        <f t="shared" si="24"/>
        <v>99.999999999999986</v>
      </c>
    </row>
    <row r="99" spans="1:16">
      <c r="A99" s="299">
        <v>11157</v>
      </c>
      <c r="B99" s="189">
        <v>135</v>
      </c>
      <c r="C99" s="179">
        <v>95</v>
      </c>
      <c r="D99" s="179" t="s">
        <v>495</v>
      </c>
      <c r="E99" s="326">
        <v>667902</v>
      </c>
      <c r="F99" s="327">
        <v>54.061420809599952</v>
      </c>
      <c r="G99" s="327">
        <v>26.600389709880567</v>
      </c>
      <c r="H99" s="327">
        <v>16.706650260980716</v>
      </c>
      <c r="I99" s="327">
        <v>3.4815279683410749E-2</v>
      </c>
      <c r="J99" s="327">
        <v>2.5967239398553632</v>
      </c>
      <c r="K99" s="178">
        <f t="shared" si="19"/>
        <v>1.1649139889272153</v>
      </c>
      <c r="L99" s="178">
        <f t="shared" si="20"/>
        <v>0.57318445612241253</v>
      </c>
      <c r="M99" s="178">
        <f t="shared" si="21"/>
        <v>0.35999443421351995</v>
      </c>
      <c r="N99" s="178">
        <f t="shared" si="22"/>
        <v>7.5019867632514724E-4</v>
      </c>
      <c r="O99" s="178">
        <f t="shared" si="23"/>
        <v>5.5954135085967784E-2</v>
      </c>
      <c r="P99" s="203">
        <f t="shared" si="24"/>
        <v>100.00000000000003</v>
      </c>
    </row>
    <row r="100" spans="1:16">
      <c r="A100" s="299">
        <v>11258</v>
      </c>
      <c r="B100" s="189">
        <v>166</v>
      </c>
      <c r="C100" s="177">
        <v>96</v>
      </c>
      <c r="D100" s="177" t="s">
        <v>500</v>
      </c>
      <c r="E100" s="328">
        <v>261113</v>
      </c>
      <c r="F100" s="329">
        <v>53.941933621532151</v>
      </c>
      <c r="G100" s="329">
        <v>39.875105347726233</v>
      </c>
      <c r="H100" s="329">
        <v>2.0669388424498329</v>
      </c>
      <c r="I100" s="329">
        <v>0.37512910575264291</v>
      </c>
      <c r="J100" s="329">
        <v>3.7408930825391433</v>
      </c>
      <c r="K100" s="178">
        <f t="shared" si="19"/>
        <v>0.45441082228638641</v>
      </c>
      <c r="L100" s="178">
        <f t="shared" si="20"/>
        <v>0.33591082472030032</v>
      </c>
      <c r="M100" s="178">
        <f t="shared" si="21"/>
        <v>1.741204506318219E-2</v>
      </c>
      <c r="N100" s="178">
        <f t="shared" si="22"/>
        <v>3.1601152195362015E-3</v>
      </c>
      <c r="O100" s="178">
        <f t="shared" si="23"/>
        <v>3.1513558888135819E-2</v>
      </c>
      <c r="P100" s="203">
        <f t="shared" si="24"/>
        <v>100.00000000000001</v>
      </c>
    </row>
    <row r="101" spans="1:16">
      <c r="A101" s="299">
        <v>10615</v>
      </c>
      <c r="B101" s="189">
        <v>65</v>
      </c>
      <c r="C101" s="179">
        <v>97</v>
      </c>
      <c r="D101" s="179" t="s">
        <v>30</v>
      </c>
      <c r="E101" s="326">
        <v>782415</v>
      </c>
      <c r="F101" s="327">
        <v>53.692367608186686</v>
      </c>
      <c r="G101" s="327">
        <v>38.112050798057417</v>
      </c>
      <c r="H101" s="327">
        <v>4.2399431108719696</v>
      </c>
      <c r="I101" s="327">
        <v>6.3008904696331362E-3</v>
      </c>
      <c r="J101" s="327">
        <v>3.9493375924142984</v>
      </c>
      <c r="K101" s="178">
        <f t="shared" si="19"/>
        <v>1.3553247964654911</v>
      </c>
      <c r="L101" s="178">
        <f t="shared" si="20"/>
        <v>0.96204004017292954</v>
      </c>
      <c r="M101" s="178">
        <f t="shared" si="21"/>
        <v>0.10702638549490266</v>
      </c>
      <c r="N101" s="178">
        <f t="shared" si="22"/>
        <v>1.5904966522662325E-4</v>
      </c>
      <c r="O101" s="178">
        <f t="shared" si="23"/>
        <v>9.9690801636325752E-2</v>
      </c>
      <c r="P101" s="203">
        <f t="shared" si="24"/>
        <v>100</v>
      </c>
    </row>
    <row r="102" spans="1:16">
      <c r="A102" s="299">
        <v>11305</v>
      </c>
      <c r="B102" s="189">
        <v>180</v>
      </c>
      <c r="C102" s="177">
        <v>98</v>
      </c>
      <c r="D102" s="177" t="s">
        <v>502</v>
      </c>
      <c r="E102" s="328">
        <v>277886</v>
      </c>
      <c r="F102" s="329">
        <v>51.798703499013236</v>
      </c>
      <c r="G102" s="329">
        <v>45.641787176315511</v>
      </c>
      <c r="H102" s="329">
        <v>0.92396340778098141</v>
      </c>
      <c r="I102" s="329">
        <v>3.3408517591967569E-6</v>
      </c>
      <c r="J102" s="329">
        <v>1.6355425760385103</v>
      </c>
      <c r="K102" s="178">
        <f t="shared" si="19"/>
        <v>0.46438610677531167</v>
      </c>
      <c r="L102" s="178">
        <f t="shared" si="20"/>
        <v>0.40918807656026135</v>
      </c>
      <c r="M102" s="178">
        <f t="shared" si="21"/>
        <v>8.2835233463021633E-3</v>
      </c>
      <c r="N102" s="178">
        <f t="shared" si="22"/>
        <v>2.995142806607868E-8</v>
      </c>
      <c r="O102" s="178">
        <f t="shared" si="23"/>
        <v>1.4662977990679957E-2</v>
      </c>
      <c r="P102" s="203">
        <f t="shared" si="24"/>
        <v>100</v>
      </c>
    </row>
    <row r="103" spans="1:16">
      <c r="A103" s="299">
        <v>10934</v>
      </c>
      <c r="B103" s="189">
        <v>111</v>
      </c>
      <c r="C103" s="179">
        <v>99</v>
      </c>
      <c r="D103" s="179" t="s">
        <v>492</v>
      </c>
      <c r="E103" s="326">
        <v>157237</v>
      </c>
      <c r="F103" s="327">
        <v>51.509578285832433</v>
      </c>
      <c r="G103" s="327">
        <v>24.186662059484263</v>
      </c>
      <c r="H103" s="327">
        <v>22.962584336210067</v>
      </c>
      <c r="I103" s="327">
        <v>0</v>
      </c>
      <c r="J103" s="327">
        <v>1.341175318473234</v>
      </c>
      <c r="K103" s="178">
        <f t="shared" si="19"/>
        <v>0.26129819193825105</v>
      </c>
      <c r="L103" s="178">
        <f t="shared" si="20"/>
        <v>0.1226942886252092</v>
      </c>
      <c r="M103" s="178">
        <f t="shared" si="21"/>
        <v>0.11648477756867213</v>
      </c>
      <c r="N103" s="178">
        <f t="shared" si="22"/>
        <v>0</v>
      </c>
      <c r="O103" s="178">
        <f t="shared" si="23"/>
        <v>6.803524654086587E-3</v>
      </c>
      <c r="P103" s="203">
        <f t="shared" si="24"/>
        <v>100</v>
      </c>
    </row>
    <row r="104" spans="1:16">
      <c r="A104" s="299">
        <v>11304</v>
      </c>
      <c r="B104" s="189">
        <v>179</v>
      </c>
      <c r="C104" s="177">
        <v>100</v>
      </c>
      <c r="D104" s="177" t="s">
        <v>501</v>
      </c>
      <c r="E104" s="328">
        <v>1009847</v>
      </c>
      <c r="F104" s="329">
        <v>50.387336004805334</v>
      </c>
      <c r="G104" s="329">
        <v>39.650928365579908</v>
      </c>
      <c r="H104" s="329">
        <v>5.1747585561337575</v>
      </c>
      <c r="I104" s="329">
        <v>1.2325723509177433E-2</v>
      </c>
      <c r="J104" s="329">
        <v>4.7746513499718199</v>
      </c>
      <c r="K104" s="178">
        <f t="shared" si="19"/>
        <v>1.6416124552663034</v>
      </c>
      <c r="L104" s="178">
        <f t="shared" si="20"/>
        <v>1.2918217756461725</v>
      </c>
      <c r="M104" s="178">
        <f t="shared" si="21"/>
        <v>0.16859291981490951</v>
      </c>
      <c r="N104" s="178">
        <f t="shared" si="22"/>
        <v>4.0157037139063441E-4</v>
      </c>
      <c r="O104" s="178">
        <f t="shared" si="23"/>
        <v>0.15555748223959098</v>
      </c>
      <c r="P104" s="203">
        <f t="shared" si="24"/>
        <v>99.999999999999986</v>
      </c>
    </row>
    <row r="105" spans="1:16">
      <c r="A105" s="299">
        <v>11196</v>
      </c>
      <c r="B105" s="189">
        <v>151</v>
      </c>
      <c r="C105" s="179">
        <v>101</v>
      </c>
      <c r="D105" s="179" t="s">
        <v>498</v>
      </c>
      <c r="E105" s="326">
        <v>1766955</v>
      </c>
      <c r="F105" s="327">
        <v>49.301612707173689</v>
      </c>
      <c r="G105" s="327">
        <v>36.946382916178607</v>
      </c>
      <c r="H105" s="327">
        <v>10.903651117602841</v>
      </c>
      <c r="I105" s="327">
        <v>2.8202451410551501E-3</v>
      </c>
      <c r="J105" s="327">
        <v>2.8455330139038062</v>
      </c>
      <c r="K105" s="178">
        <f t="shared" si="19"/>
        <v>2.8104785574769253</v>
      </c>
      <c r="L105" s="178">
        <f t="shared" si="20"/>
        <v>2.1061586276901409</v>
      </c>
      <c r="M105" s="178">
        <f t="shared" si="21"/>
        <v>0.62157150611369627</v>
      </c>
      <c r="N105" s="178">
        <f t="shared" si="22"/>
        <v>1.6077036957881641E-4</v>
      </c>
      <c r="O105" s="178">
        <f t="shared" si="23"/>
        <v>0.16221192535159562</v>
      </c>
      <c r="P105" s="203">
        <f t="shared" si="24"/>
        <v>99.999999999999986</v>
      </c>
    </row>
    <row r="106" spans="1:16">
      <c r="A106" s="299">
        <v>11222</v>
      </c>
      <c r="B106" s="189">
        <v>153</v>
      </c>
      <c r="C106" s="177">
        <v>102</v>
      </c>
      <c r="D106" s="177" t="s">
        <v>499</v>
      </c>
      <c r="E106" s="328">
        <v>337632</v>
      </c>
      <c r="F106" s="329">
        <v>46.779517051508655</v>
      </c>
      <c r="G106" s="329">
        <v>47.708107869042401</v>
      </c>
      <c r="H106" s="329">
        <v>0.56468264684327374</v>
      </c>
      <c r="I106" s="329">
        <v>0.25720505283090866</v>
      </c>
      <c r="J106" s="329">
        <v>4.6904873797747575</v>
      </c>
      <c r="K106" s="178">
        <f t="shared" si="19"/>
        <v>0.50955726328652307</v>
      </c>
      <c r="L106" s="178">
        <f t="shared" si="20"/>
        <v>0.51967216454072984</v>
      </c>
      <c r="M106" s="178">
        <f t="shared" si="21"/>
        <v>6.1509430256413717E-3</v>
      </c>
      <c r="N106" s="178">
        <f t="shared" si="22"/>
        <v>2.8016685738690554E-3</v>
      </c>
      <c r="O106" s="178">
        <f t="shared" si="23"/>
        <v>5.1092274212371745E-2</v>
      </c>
      <c r="P106" s="203">
        <f t="shared" si="24"/>
        <v>100</v>
      </c>
    </row>
    <row r="107" spans="1:16">
      <c r="A107" s="299">
        <v>11327</v>
      </c>
      <c r="B107" s="189">
        <v>204</v>
      </c>
      <c r="C107" s="179">
        <v>103</v>
      </c>
      <c r="D107" s="179" t="s">
        <v>504</v>
      </c>
      <c r="E107" s="326">
        <v>3492016</v>
      </c>
      <c r="F107" s="327">
        <v>44.202722810484282</v>
      </c>
      <c r="G107" s="327">
        <v>36.484023356180316</v>
      </c>
      <c r="H107" s="327">
        <v>13.839538422866751</v>
      </c>
      <c r="I107" s="327">
        <v>5.6447546618605161E-4</v>
      </c>
      <c r="J107" s="327">
        <v>5.473150935002467</v>
      </c>
      <c r="K107" s="178">
        <f t="shared" si="19"/>
        <v>4.9798803485494583</v>
      </c>
      <c r="L107" s="178">
        <f t="shared" si="20"/>
        <v>4.1102913892075525</v>
      </c>
      <c r="M107" s="178">
        <f t="shared" si="21"/>
        <v>1.5591628986412256</v>
      </c>
      <c r="N107" s="178">
        <f t="shared" si="22"/>
        <v>6.3593826410880658E-5</v>
      </c>
      <c r="O107" s="178">
        <f t="shared" si="23"/>
        <v>0.61660538204219428</v>
      </c>
      <c r="P107" s="203">
        <f t="shared" si="24"/>
        <v>100</v>
      </c>
    </row>
    <row r="108" spans="1:16">
      <c r="A108" s="299">
        <v>11381</v>
      </c>
      <c r="B108" s="189">
        <v>213</v>
      </c>
      <c r="C108" s="177">
        <v>104</v>
      </c>
      <c r="D108" s="177" t="s">
        <v>505</v>
      </c>
      <c r="E108" s="328">
        <v>1321432</v>
      </c>
      <c r="F108" s="329">
        <v>36.168373948329176</v>
      </c>
      <c r="G108" s="329">
        <v>47.98069152528376</v>
      </c>
      <c r="H108" s="329">
        <v>10.843110065196612</v>
      </c>
      <c r="I108" s="329">
        <v>3.4182709651594417E-4</v>
      </c>
      <c r="J108" s="329">
        <v>5.0074826340939316</v>
      </c>
      <c r="K108" s="178">
        <f t="shared" si="19"/>
        <v>1.5419399654223194</v>
      </c>
      <c r="L108" s="178">
        <f t="shared" si="20"/>
        <v>2.0455259044028082</v>
      </c>
      <c r="M108" s="178">
        <f t="shared" si="21"/>
        <v>0.46226642046129457</v>
      </c>
      <c r="N108" s="178">
        <f t="shared" si="22"/>
        <v>1.457286584503906E-5</v>
      </c>
      <c r="O108" s="178">
        <f t="shared" si="23"/>
        <v>0.21348036300162035</v>
      </c>
      <c r="P108" s="203">
        <f t="shared" si="24"/>
        <v>100</v>
      </c>
    </row>
    <row r="109" spans="1:16">
      <c r="A109" s="299">
        <v>11691</v>
      </c>
      <c r="B109" s="189">
        <v>291</v>
      </c>
      <c r="C109" s="179">
        <v>105</v>
      </c>
      <c r="D109" s="179" t="s">
        <v>605</v>
      </c>
      <c r="E109" s="326">
        <v>42027</v>
      </c>
      <c r="F109" s="327">
        <v>34.446620786263473</v>
      </c>
      <c r="G109" s="327">
        <v>32.022967854603401</v>
      </c>
      <c r="H109" s="327">
        <v>31.294253411562138</v>
      </c>
      <c r="I109" s="327">
        <v>0</v>
      </c>
      <c r="J109" s="327">
        <v>2.2361579475709839</v>
      </c>
      <c r="K109" s="178">
        <f t="shared" si="19"/>
        <v>4.6705569854541627E-2</v>
      </c>
      <c r="L109" s="178">
        <f t="shared" si="20"/>
        <v>4.3419381290351465E-2</v>
      </c>
      <c r="M109" s="178">
        <f t="shared" si="21"/>
        <v>4.2431330139132313E-2</v>
      </c>
      <c r="N109" s="178">
        <f t="shared" si="22"/>
        <v>0</v>
      </c>
      <c r="O109" s="178">
        <f t="shared" si="23"/>
        <v>3.0319673988954444E-3</v>
      </c>
      <c r="P109" s="203">
        <f t="shared" si="24"/>
        <v>100</v>
      </c>
    </row>
    <row r="110" spans="1:16">
      <c r="A110" s="299">
        <v>10980</v>
      </c>
      <c r="B110" s="189">
        <v>112</v>
      </c>
      <c r="C110" s="177">
        <v>106</v>
      </c>
      <c r="D110" s="177" t="s">
        <v>493</v>
      </c>
      <c r="E110" s="328">
        <v>0</v>
      </c>
      <c r="F110" s="329">
        <v>0</v>
      </c>
      <c r="G110" s="329">
        <v>0</v>
      </c>
      <c r="H110" s="329">
        <v>0</v>
      </c>
      <c r="I110" s="329">
        <v>0</v>
      </c>
      <c r="J110" s="329">
        <v>0</v>
      </c>
      <c r="K110" s="178">
        <f t="shared" si="19"/>
        <v>0</v>
      </c>
      <c r="L110" s="178">
        <f t="shared" si="20"/>
        <v>0</v>
      </c>
      <c r="M110" s="178">
        <f t="shared" si="21"/>
        <v>0</v>
      </c>
      <c r="N110" s="178">
        <f t="shared" si="22"/>
        <v>0</v>
      </c>
      <c r="O110" s="178">
        <f t="shared" si="23"/>
        <v>0</v>
      </c>
      <c r="P110" s="203">
        <f t="shared" si="24"/>
        <v>0</v>
      </c>
    </row>
    <row r="111" spans="1:16" ht="19.5">
      <c r="B111" s="190"/>
      <c r="C111" s="118"/>
      <c r="D111" s="364" t="s">
        <v>400</v>
      </c>
      <c r="E111" s="196">
        <f>SUM(E90:E110)</f>
        <v>30996049</v>
      </c>
      <c r="F111" s="363">
        <f>K111</f>
        <v>63.062921583642812</v>
      </c>
      <c r="G111" s="363">
        <f>L111</f>
        <v>26.243614660415936</v>
      </c>
      <c r="H111" s="363">
        <f>M111</f>
        <v>7.5533888631007295</v>
      </c>
      <c r="I111" s="363">
        <f>N111</f>
        <v>1.0469680824251711E-2</v>
      </c>
      <c r="J111" s="363">
        <f>O111</f>
        <v>3.1296052120162865</v>
      </c>
      <c r="K111" s="187">
        <f>SUM(K90:K110)</f>
        <v>63.062921583642812</v>
      </c>
      <c r="L111" s="187">
        <f t="shared" ref="L111:O111" si="25">SUM(L90:L110)</f>
        <v>26.243614660415936</v>
      </c>
      <c r="M111" s="187">
        <f t="shared" si="25"/>
        <v>7.5533888631007295</v>
      </c>
      <c r="N111" s="187">
        <f t="shared" si="25"/>
        <v>1.0469680824251711E-2</v>
      </c>
      <c r="O111" s="187">
        <f t="shared" si="25"/>
        <v>3.1296052120162865</v>
      </c>
      <c r="P111" s="186">
        <f>K111+L111+M111+N111+O111</f>
        <v>100.00000000000003</v>
      </c>
    </row>
    <row r="112" spans="1:16">
      <c r="A112" s="299">
        <v>11709</v>
      </c>
      <c r="B112" s="189">
        <v>286</v>
      </c>
      <c r="C112" s="179">
        <v>107</v>
      </c>
      <c r="D112" s="179" t="s">
        <v>658</v>
      </c>
      <c r="E112" s="326">
        <v>135294235</v>
      </c>
      <c r="F112" s="327">
        <v>99.916528801865255</v>
      </c>
      <c r="G112" s="327">
        <v>0</v>
      </c>
      <c r="H112" s="327">
        <v>2.2791034435831952E-2</v>
      </c>
      <c r="I112" s="327">
        <v>2.5895144172040114E-4</v>
      </c>
      <c r="J112" s="327">
        <v>6.0421212257192977E-2</v>
      </c>
      <c r="K112" s="178">
        <f t="shared" ref="K112:K143" si="26">E112/$E$183*F112</f>
        <v>28.738733943681549</v>
      </c>
      <c r="L112" s="178">
        <f t="shared" ref="L112:L143" si="27">E112/$E$183*G112</f>
        <v>0</v>
      </c>
      <c r="M112" s="178">
        <f t="shared" ref="M112:M143" si="28">E112/$E$183*H112</f>
        <v>6.5553265591471533E-3</v>
      </c>
      <c r="N112" s="178">
        <f t="shared" ref="N112:N143" si="29">E112/$E$183*I112</f>
        <v>7.4481536510267955E-5</v>
      </c>
      <c r="O112" s="178">
        <f t="shared" ref="O112:O143" si="30">E112/$E$183*J112</f>
        <v>1.7378797726825792E-2</v>
      </c>
      <c r="P112" s="203">
        <f t="shared" ref="P112:P143" si="31">SUM(F112:J112)</f>
        <v>100</v>
      </c>
    </row>
    <row r="113" spans="1:16">
      <c r="A113" s="299">
        <v>11314</v>
      </c>
      <c r="B113" s="189">
        <v>182</v>
      </c>
      <c r="C113" s="177">
        <v>108</v>
      </c>
      <c r="D113" s="177" t="s">
        <v>558</v>
      </c>
      <c r="E113" s="328">
        <v>187168</v>
      </c>
      <c r="F113" s="329">
        <v>98.625534492195968</v>
      </c>
      <c r="G113" s="329">
        <v>0</v>
      </c>
      <c r="H113" s="329">
        <v>0.13067786719085386</v>
      </c>
      <c r="I113" s="329">
        <v>0.76990673646766239</v>
      </c>
      <c r="J113" s="329">
        <v>0.47388090414552209</v>
      </c>
      <c r="K113" s="178">
        <f t="shared" si="26"/>
        <v>3.924388299316784E-2</v>
      </c>
      <c r="L113" s="178">
        <f t="shared" si="27"/>
        <v>0</v>
      </c>
      <c r="M113" s="178">
        <f t="shared" si="28"/>
        <v>5.1997760582381307E-5</v>
      </c>
      <c r="N113" s="178">
        <f t="shared" si="29"/>
        <v>3.063520014077027E-4</v>
      </c>
      <c r="O113" s="178">
        <f t="shared" si="30"/>
        <v>1.8856097308608239E-4</v>
      </c>
      <c r="P113" s="203">
        <f t="shared" si="31"/>
        <v>100</v>
      </c>
    </row>
    <row r="114" spans="1:16">
      <c r="A114" s="299">
        <v>11712</v>
      </c>
      <c r="B114" s="189">
        <v>290</v>
      </c>
      <c r="C114" s="179">
        <v>109</v>
      </c>
      <c r="D114" s="179" t="s">
        <v>617</v>
      </c>
      <c r="E114" s="326">
        <v>4143040</v>
      </c>
      <c r="F114" s="327">
        <v>98.410704636353969</v>
      </c>
      <c r="G114" s="327">
        <v>0</v>
      </c>
      <c r="H114" s="327">
        <v>9.7055017684988809E-3</v>
      </c>
      <c r="I114" s="327">
        <v>4.6038263553415922E-3</v>
      </c>
      <c r="J114" s="327">
        <v>1.5749860355221972</v>
      </c>
      <c r="K114" s="178">
        <f t="shared" si="26"/>
        <v>0.86678716211803164</v>
      </c>
      <c r="L114" s="178">
        <f t="shared" si="27"/>
        <v>0</v>
      </c>
      <c r="M114" s="178">
        <f t="shared" si="28"/>
        <v>8.5484646877947214E-5</v>
      </c>
      <c r="N114" s="178">
        <f t="shared" si="29"/>
        <v>4.054983242093962E-5</v>
      </c>
      <c r="O114" s="178">
        <f t="shared" si="30"/>
        <v>1.3872247751404712E-2</v>
      </c>
      <c r="P114" s="203">
        <f t="shared" si="31"/>
        <v>100</v>
      </c>
    </row>
    <row r="115" spans="1:16">
      <c r="A115" s="299">
        <v>11729</v>
      </c>
      <c r="B115" s="189">
        <v>287</v>
      </c>
      <c r="C115" s="177">
        <v>110</v>
      </c>
      <c r="D115" s="177" t="s">
        <v>624</v>
      </c>
      <c r="E115" s="328">
        <v>1087073</v>
      </c>
      <c r="F115" s="329">
        <v>98.330329626799497</v>
      </c>
      <c r="G115" s="329">
        <v>0</v>
      </c>
      <c r="H115" s="329">
        <v>4.5909656442904195E-5</v>
      </c>
      <c r="I115" s="329">
        <v>7.9225066432963412E-2</v>
      </c>
      <c r="J115" s="329">
        <v>1.5903993971110908</v>
      </c>
      <c r="K115" s="178">
        <f t="shared" si="26"/>
        <v>0.22724650198660759</v>
      </c>
      <c r="L115" s="178">
        <f t="shared" si="27"/>
        <v>0</v>
      </c>
      <c r="M115" s="178">
        <f t="shared" si="28"/>
        <v>1.0609960196058861E-7</v>
      </c>
      <c r="N115" s="178">
        <f t="shared" si="29"/>
        <v>1.8309324584670904E-4</v>
      </c>
      <c r="O115" s="178">
        <f t="shared" si="30"/>
        <v>3.6754956596484708E-3</v>
      </c>
      <c r="P115" s="203">
        <f t="shared" si="31"/>
        <v>100</v>
      </c>
    </row>
    <row r="116" spans="1:16">
      <c r="A116" s="299">
        <v>10719</v>
      </c>
      <c r="B116" s="189">
        <v>22</v>
      </c>
      <c r="C116" s="179">
        <v>111</v>
      </c>
      <c r="D116" s="179" t="s">
        <v>513</v>
      </c>
      <c r="E116" s="326">
        <v>16400503</v>
      </c>
      <c r="F116" s="327">
        <v>97.932268447553554</v>
      </c>
      <c r="G116" s="327">
        <v>0</v>
      </c>
      <c r="H116" s="327">
        <v>0</v>
      </c>
      <c r="I116" s="327">
        <v>0.56708774582838339</v>
      </c>
      <c r="J116" s="327">
        <v>1.5006438066180583</v>
      </c>
      <c r="K116" s="178">
        <f t="shared" si="26"/>
        <v>3.4145539974343295</v>
      </c>
      <c r="L116" s="178">
        <f t="shared" si="27"/>
        <v>0</v>
      </c>
      <c r="M116" s="178">
        <f t="shared" si="28"/>
        <v>0</v>
      </c>
      <c r="N116" s="178">
        <f t="shared" si="29"/>
        <v>1.977235654917275E-2</v>
      </c>
      <c r="O116" s="178">
        <f t="shared" si="30"/>
        <v>5.2322175211910585E-2</v>
      </c>
      <c r="P116" s="203">
        <f t="shared" si="31"/>
        <v>100</v>
      </c>
    </row>
    <row r="117" spans="1:16">
      <c r="A117" s="299">
        <v>10771</v>
      </c>
      <c r="B117" s="189">
        <v>49</v>
      </c>
      <c r="C117" s="177">
        <v>112</v>
      </c>
      <c r="D117" s="177" t="s">
        <v>518</v>
      </c>
      <c r="E117" s="328">
        <v>1128730</v>
      </c>
      <c r="F117" s="329">
        <v>97.350851521532988</v>
      </c>
      <c r="G117" s="329">
        <v>0.54101910031674694</v>
      </c>
      <c r="H117" s="329">
        <v>0.93299201147682698</v>
      </c>
      <c r="I117" s="329">
        <v>4.4084897488086633E-3</v>
      </c>
      <c r="J117" s="329">
        <v>1.1707288769246367</v>
      </c>
      <c r="K117" s="178">
        <f t="shared" si="26"/>
        <v>0.23360429608827746</v>
      </c>
      <c r="L117" s="178">
        <f t="shared" si="27"/>
        <v>1.2982360618782256E-3</v>
      </c>
      <c r="M117" s="178">
        <f t="shared" si="28"/>
        <v>2.2388190620892699E-3</v>
      </c>
      <c r="N117" s="178">
        <f t="shared" si="29"/>
        <v>1.0578666015623343E-5</v>
      </c>
      <c r="O117" s="178">
        <f t="shared" si="30"/>
        <v>2.8092953572543414E-3</v>
      </c>
      <c r="P117" s="203">
        <f t="shared" si="31"/>
        <v>100.00000000000001</v>
      </c>
    </row>
    <row r="118" spans="1:16">
      <c r="A118" s="299">
        <v>11183</v>
      </c>
      <c r="B118" s="189">
        <v>144</v>
      </c>
      <c r="C118" s="179">
        <v>113</v>
      </c>
      <c r="D118" s="179" t="s">
        <v>542</v>
      </c>
      <c r="E118" s="326">
        <v>8567840</v>
      </c>
      <c r="F118" s="327">
        <v>97.337194839462185</v>
      </c>
      <c r="G118" s="327">
        <v>0</v>
      </c>
      <c r="H118" s="327">
        <v>0.87222802889536244</v>
      </c>
      <c r="I118" s="327">
        <v>1.1252021402972362E-4</v>
      </c>
      <c r="J118" s="327">
        <v>1.7904646114284293</v>
      </c>
      <c r="K118" s="178">
        <f t="shared" si="26"/>
        <v>1.7729691402957968</v>
      </c>
      <c r="L118" s="178">
        <f t="shared" si="27"/>
        <v>0</v>
      </c>
      <c r="M118" s="178">
        <f t="shared" si="28"/>
        <v>1.5887383862695385E-2</v>
      </c>
      <c r="N118" s="178">
        <f t="shared" si="29"/>
        <v>2.0495234885616355E-6</v>
      </c>
      <c r="O118" s="178">
        <f t="shared" si="30"/>
        <v>3.2612800359512084E-2</v>
      </c>
      <c r="P118" s="203">
        <f t="shared" si="31"/>
        <v>100.00000000000001</v>
      </c>
    </row>
    <row r="119" spans="1:16">
      <c r="A119" s="299">
        <v>11736</v>
      </c>
      <c r="B119" s="189">
        <v>284</v>
      </c>
      <c r="C119" s="177">
        <v>114</v>
      </c>
      <c r="D119" s="177" t="s">
        <v>659</v>
      </c>
      <c r="E119" s="328">
        <v>4369099</v>
      </c>
      <c r="F119" s="329">
        <v>96.8822952861684</v>
      </c>
      <c r="G119" s="329">
        <v>2.0700288240115765</v>
      </c>
      <c r="H119" s="329">
        <v>0.8642084008461427</v>
      </c>
      <c r="I119" s="329">
        <v>1.9530746871351819E-2</v>
      </c>
      <c r="J119" s="329">
        <v>0.16393674210253456</v>
      </c>
      <c r="K119" s="178">
        <f t="shared" si="26"/>
        <v>0.89988561093378572</v>
      </c>
      <c r="L119" s="178">
        <f t="shared" si="27"/>
        <v>1.9227343318445805E-2</v>
      </c>
      <c r="M119" s="178">
        <f t="shared" si="28"/>
        <v>8.027149877822614E-3</v>
      </c>
      <c r="N119" s="178">
        <f t="shared" si="29"/>
        <v>1.8141021564781968E-4</v>
      </c>
      <c r="O119" s="178">
        <f t="shared" si="30"/>
        <v>1.522716972029619E-3</v>
      </c>
      <c r="P119" s="203">
        <f t="shared" si="31"/>
        <v>100</v>
      </c>
    </row>
    <row r="120" spans="1:16">
      <c r="A120" s="299">
        <v>11260</v>
      </c>
      <c r="B120" s="189">
        <v>169</v>
      </c>
      <c r="C120" s="179">
        <v>115</v>
      </c>
      <c r="D120" s="179" t="s">
        <v>553</v>
      </c>
      <c r="E120" s="326">
        <v>1289799</v>
      </c>
      <c r="F120" s="327">
        <v>96.753154399526707</v>
      </c>
      <c r="G120" s="327">
        <v>0</v>
      </c>
      <c r="H120" s="327">
        <v>0.5459059044774689</v>
      </c>
      <c r="I120" s="327">
        <v>3.4582157837663205E-2</v>
      </c>
      <c r="J120" s="327">
        <v>2.6663575381581603</v>
      </c>
      <c r="K120" s="178">
        <f t="shared" si="26"/>
        <v>0.26530056297602778</v>
      </c>
      <c r="L120" s="178">
        <f t="shared" si="27"/>
        <v>0</v>
      </c>
      <c r="M120" s="178">
        <f t="shared" si="28"/>
        <v>1.4968932505472774E-3</v>
      </c>
      <c r="N120" s="178">
        <f t="shared" si="29"/>
        <v>9.4825496907031894E-5</v>
      </c>
      <c r="O120" s="178">
        <f t="shared" si="30"/>
        <v>7.3112464431670842E-3</v>
      </c>
      <c r="P120" s="203">
        <f t="shared" si="31"/>
        <v>100</v>
      </c>
    </row>
    <row r="121" spans="1:16">
      <c r="A121" s="299">
        <v>10589</v>
      </c>
      <c r="B121" s="189">
        <v>26</v>
      </c>
      <c r="C121" s="177">
        <v>116</v>
      </c>
      <c r="D121" s="177" t="s">
        <v>506</v>
      </c>
      <c r="E121" s="328">
        <v>2129348</v>
      </c>
      <c r="F121" s="329">
        <v>96.353084725960741</v>
      </c>
      <c r="G121" s="329">
        <v>0</v>
      </c>
      <c r="H121" s="329">
        <v>1.8164450788583046</v>
      </c>
      <c r="I121" s="329">
        <v>2.3116467661239769E-4</v>
      </c>
      <c r="J121" s="329">
        <v>1.8302390305043399</v>
      </c>
      <c r="K121" s="178">
        <f t="shared" si="26"/>
        <v>0.43617751093647328</v>
      </c>
      <c r="L121" s="178">
        <f t="shared" si="27"/>
        <v>0</v>
      </c>
      <c r="M121" s="178">
        <f t="shared" si="28"/>
        <v>8.2228036134244405E-3</v>
      </c>
      <c r="N121" s="178">
        <f t="shared" si="29"/>
        <v>1.0464515334200166E-6</v>
      </c>
      <c r="O121" s="178">
        <f t="shared" si="30"/>
        <v>8.2852469852381979E-3</v>
      </c>
      <c r="P121" s="203">
        <f t="shared" si="31"/>
        <v>100</v>
      </c>
    </row>
    <row r="122" spans="1:16">
      <c r="A122" s="299">
        <v>11649</v>
      </c>
      <c r="B122" s="189">
        <v>275</v>
      </c>
      <c r="C122" s="179">
        <v>117</v>
      </c>
      <c r="D122" s="179" t="s">
        <v>571</v>
      </c>
      <c r="E122" s="326">
        <v>4776704</v>
      </c>
      <c r="F122" s="327">
        <v>96.234413469489596</v>
      </c>
      <c r="G122" s="327">
        <v>0</v>
      </c>
      <c r="H122" s="327">
        <v>1.7791804184528996</v>
      </c>
      <c r="I122" s="327">
        <v>0</v>
      </c>
      <c r="J122" s="327">
        <v>1.9864061120575023</v>
      </c>
      <c r="K122" s="178">
        <f t="shared" si="26"/>
        <v>0.97725912972784945</v>
      </c>
      <c r="L122" s="178">
        <f t="shared" si="27"/>
        <v>0</v>
      </c>
      <c r="M122" s="178">
        <f t="shared" si="28"/>
        <v>1.8067552392963461E-2</v>
      </c>
      <c r="N122" s="178">
        <f t="shared" si="29"/>
        <v>0</v>
      </c>
      <c r="O122" s="178">
        <f t="shared" si="30"/>
        <v>2.0171926428073979E-2</v>
      </c>
      <c r="P122" s="203">
        <f t="shared" si="31"/>
        <v>100</v>
      </c>
    </row>
    <row r="123" spans="1:16">
      <c r="A123" s="299">
        <v>11234</v>
      </c>
      <c r="B123" s="189">
        <v>156</v>
      </c>
      <c r="C123" s="177">
        <v>118</v>
      </c>
      <c r="D123" s="177" t="s">
        <v>549</v>
      </c>
      <c r="E123" s="328">
        <v>5603012</v>
      </c>
      <c r="F123" s="329">
        <v>96.133806987222599</v>
      </c>
      <c r="G123" s="329">
        <v>0</v>
      </c>
      <c r="H123" s="329">
        <v>0</v>
      </c>
      <c r="I123" s="329">
        <v>2.9785103799469255</v>
      </c>
      <c r="J123" s="329">
        <v>0.88768263283047388</v>
      </c>
      <c r="K123" s="178">
        <f t="shared" si="26"/>
        <v>1.1451139262864833</v>
      </c>
      <c r="L123" s="178">
        <f t="shared" si="27"/>
        <v>0</v>
      </c>
      <c r="M123" s="178">
        <f t="shared" si="28"/>
        <v>0</v>
      </c>
      <c r="N123" s="178">
        <f t="shared" si="29"/>
        <v>3.547902473184484E-2</v>
      </c>
      <c r="O123" s="178">
        <f t="shared" si="30"/>
        <v>1.057378020108922E-2</v>
      </c>
      <c r="P123" s="203">
        <f t="shared" si="31"/>
        <v>100</v>
      </c>
    </row>
    <row r="124" spans="1:16">
      <c r="A124" s="299">
        <v>10743</v>
      </c>
      <c r="B124" s="189">
        <v>21</v>
      </c>
      <c r="C124" s="179">
        <v>119</v>
      </c>
      <c r="D124" s="179" t="s">
        <v>514</v>
      </c>
      <c r="E124" s="326">
        <v>6311940</v>
      </c>
      <c r="F124" s="327">
        <v>95.924718986842848</v>
      </c>
      <c r="G124" s="327">
        <v>0</v>
      </c>
      <c r="H124" s="327">
        <v>2.3602589867753765</v>
      </c>
      <c r="I124" s="327">
        <v>1.833361770445988E-3</v>
      </c>
      <c r="J124" s="327">
        <v>1.713188664611327</v>
      </c>
      <c r="K124" s="178">
        <f t="shared" si="26"/>
        <v>1.2871951661129215</v>
      </c>
      <c r="L124" s="178">
        <f t="shared" si="27"/>
        <v>0</v>
      </c>
      <c r="M124" s="178">
        <f t="shared" si="28"/>
        <v>3.1671856750172575E-2</v>
      </c>
      <c r="N124" s="178">
        <f t="shared" si="29"/>
        <v>2.4601525379271521E-5</v>
      </c>
      <c r="O124" s="178">
        <f t="shared" si="30"/>
        <v>2.2988945821458388E-2</v>
      </c>
      <c r="P124" s="203">
        <f t="shared" si="31"/>
        <v>100</v>
      </c>
    </row>
    <row r="125" spans="1:16">
      <c r="A125" s="299">
        <v>11470</v>
      </c>
      <c r="B125" s="189">
        <v>240</v>
      </c>
      <c r="C125" s="177">
        <v>120</v>
      </c>
      <c r="D125" s="177" t="s">
        <v>567</v>
      </c>
      <c r="E125" s="328">
        <v>907047</v>
      </c>
      <c r="F125" s="329">
        <v>95.797516089014792</v>
      </c>
      <c r="G125" s="329">
        <v>0</v>
      </c>
      <c r="H125" s="329">
        <v>5.8641250844634403E-2</v>
      </c>
      <c r="I125" s="329">
        <v>3.2651765629411753E-3</v>
      </c>
      <c r="J125" s="329">
        <v>4.1405774835776272</v>
      </c>
      <c r="K125" s="178">
        <f t="shared" si="26"/>
        <v>0.18472898433159815</v>
      </c>
      <c r="L125" s="178">
        <f t="shared" si="27"/>
        <v>0</v>
      </c>
      <c r="M125" s="178">
        <f t="shared" si="28"/>
        <v>1.1307953640883584E-4</v>
      </c>
      <c r="N125" s="178">
        <f t="shared" si="29"/>
        <v>6.2963297459090213E-6</v>
      </c>
      <c r="O125" s="178">
        <f t="shared" si="30"/>
        <v>7.9843894112750363E-3</v>
      </c>
      <c r="P125" s="203">
        <f t="shared" si="31"/>
        <v>100</v>
      </c>
    </row>
    <row r="126" spans="1:16">
      <c r="A126" s="299">
        <v>11477</v>
      </c>
      <c r="B126" s="189">
        <v>245</v>
      </c>
      <c r="C126" s="179">
        <v>121</v>
      </c>
      <c r="D126" s="179" t="s">
        <v>569</v>
      </c>
      <c r="E126" s="326">
        <v>4940878</v>
      </c>
      <c r="F126" s="327">
        <v>95.768698091347204</v>
      </c>
      <c r="G126" s="327">
        <v>0.42607741560432538</v>
      </c>
      <c r="H126" s="327">
        <v>1.339584626161211</v>
      </c>
      <c r="I126" s="327">
        <v>9.9562065817009895E-4</v>
      </c>
      <c r="J126" s="327">
        <v>2.4646442462290929</v>
      </c>
      <c r="K126" s="178">
        <f t="shared" si="26"/>
        <v>1.005955377616838</v>
      </c>
      <c r="L126" s="178">
        <f t="shared" si="27"/>
        <v>4.4755215018108434E-3</v>
      </c>
      <c r="M126" s="178">
        <f t="shared" si="28"/>
        <v>1.4071010521353899E-2</v>
      </c>
      <c r="N126" s="178">
        <f t="shared" si="29"/>
        <v>1.0458009507420855E-5</v>
      </c>
      <c r="O126" s="178">
        <f t="shared" si="30"/>
        <v>2.5888648199453419E-2</v>
      </c>
      <c r="P126" s="203">
        <f t="shared" si="31"/>
        <v>100.00000000000001</v>
      </c>
    </row>
    <row r="127" spans="1:16">
      <c r="A127" s="299">
        <v>11378</v>
      </c>
      <c r="B127" s="189">
        <v>226</v>
      </c>
      <c r="C127" s="177">
        <v>122</v>
      </c>
      <c r="D127" s="177" t="s">
        <v>564</v>
      </c>
      <c r="E127" s="328">
        <v>3279233</v>
      </c>
      <c r="F127" s="329">
        <v>95.582530426789972</v>
      </c>
      <c r="G127" s="329">
        <v>2.7117835267675978E-2</v>
      </c>
      <c r="H127" s="329">
        <v>2.6452083193327778</v>
      </c>
      <c r="I127" s="329">
        <v>8.9711415459163091E-4</v>
      </c>
      <c r="J127" s="329">
        <v>1.7442463044549845</v>
      </c>
      <c r="K127" s="178">
        <f t="shared" si="26"/>
        <v>0.66634907957498801</v>
      </c>
      <c r="L127" s="178">
        <f t="shared" si="27"/>
        <v>1.8905070298931294E-4</v>
      </c>
      <c r="M127" s="178">
        <f t="shared" si="28"/>
        <v>1.8440944396440305E-2</v>
      </c>
      <c r="N127" s="178">
        <f t="shared" si="29"/>
        <v>6.2541887991100642E-6</v>
      </c>
      <c r="O127" s="178">
        <f t="shared" si="30"/>
        <v>1.2159930421761351E-2</v>
      </c>
      <c r="P127" s="203">
        <f t="shared" si="31"/>
        <v>100.00000000000001</v>
      </c>
    </row>
    <row r="128" spans="1:16">
      <c r="A128" s="299">
        <v>11297</v>
      </c>
      <c r="B128" s="189">
        <v>177</v>
      </c>
      <c r="C128" s="179">
        <v>123</v>
      </c>
      <c r="D128" s="179" t="s">
        <v>556</v>
      </c>
      <c r="E128" s="326">
        <v>5415476</v>
      </c>
      <c r="F128" s="327">
        <v>95.179452812927735</v>
      </c>
      <c r="G128" s="327">
        <v>0</v>
      </c>
      <c r="H128" s="327">
        <v>1.5687685196572494</v>
      </c>
      <c r="I128" s="327">
        <v>1.3772071442516853</v>
      </c>
      <c r="J128" s="327">
        <v>1.87457152316333</v>
      </c>
      <c r="K128" s="178">
        <f t="shared" si="26"/>
        <v>1.0957988538673591</v>
      </c>
      <c r="L128" s="178">
        <f t="shared" si="27"/>
        <v>0</v>
      </c>
      <c r="M128" s="178">
        <f t="shared" si="28"/>
        <v>1.8061195930621245E-2</v>
      </c>
      <c r="N128" s="178">
        <f t="shared" si="29"/>
        <v>1.5855754215934686E-2</v>
      </c>
      <c r="O128" s="178">
        <f t="shared" si="30"/>
        <v>2.1581898885383814E-2</v>
      </c>
      <c r="P128" s="203">
        <f t="shared" si="31"/>
        <v>100</v>
      </c>
    </row>
    <row r="129" spans="1:16">
      <c r="A129" s="299">
        <v>10825</v>
      </c>
      <c r="B129" s="189">
        <v>61</v>
      </c>
      <c r="C129" s="177">
        <v>124</v>
      </c>
      <c r="D129" s="177" t="s">
        <v>523</v>
      </c>
      <c r="E129" s="328">
        <v>307673</v>
      </c>
      <c r="F129" s="329">
        <v>94.805221078153878</v>
      </c>
      <c r="G129" s="329">
        <v>0</v>
      </c>
      <c r="H129" s="329">
        <v>1.9317732089606261E-3</v>
      </c>
      <c r="I129" s="329">
        <v>0.33647300051806406</v>
      </c>
      <c r="J129" s="329">
        <v>4.8563741481191016</v>
      </c>
      <c r="K129" s="178">
        <f t="shared" si="26"/>
        <v>6.2011558184672841E-2</v>
      </c>
      <c r="L129" s="178">
        <f t="shared" si="27"/>
        <v>0</v>
      </c>
      <c r="M129" s="178">
        <f t="shared" si="28"/>
        <v>1.2635619155225826E-6</v>
      </c>
      <c r="N129" s="178">
        <f t="shared" si="29"/>
        <v>2.2008508404823909E-4</v>
      </c>
      <c r="O129" s="178">
        <f t="shared" si="30"/>
        <v>3.1765268265591703E-3</v>
      </c>
      <c r="P129" s="203">
        <f t="shared" si="31"/>
        <v>100.00000000000001</v>
      </c>
    </row>
    <row r="130" spans="1:16">
      <c r="A130" s="299">
        <v>11173</v>
      </c>
      <c r="B130" s="189">
        <v>140</v>
      </c>
      <c r="C130" s="179">
        <v>125</v>
      </c>
      <c r="D130" s="179" t="s">
        <v>540</v>
      </c>
      <c r="E130" s="326">
        <v>932658</v>
      </c>
      <c r="F130" s="327">
        <v>94.779739316048548</v>
      </c>
      <c r="G130" s="327">
        <v>0</v>
      </c>
      <c r="H130" s="327">
        <v>0.33575769461123739</v>
      </c>
      <c r="I130" s="327">
        <v>2.0976918286654388E-3</v>
      </c>
      <c r="J130" s="327">
        <v>4.8824052975115526</v>
      </c>
      <c r="K130" s="178">
        <f t="shared" si="26"/>
        <v>0.18792689244200567</v>
      </c>
      <c r="L130" s="178">
        <f t="shared" si="27"/>
        <v>0</v>
      </c>
      <c r="M130" s="178">
        <f t="shared" si="28"/>
        <v>6.6573194458130101E-4</v>
      </c>
      <c r="N130" s="178">
        <f t="shared" si="29"/>
        <v>4.1592508009286551E-6</v>
      </c>
      <c r="O130" s="178">
        <f t="shared" si="30"/>
        <v>9.6807108969160331E-3</v>
      </c>
      <c r="P130" s="203">
        <f t="shared" si="31"/>
        <v>100</v>
      </c>
    </row>
    <row r="131" spans="1:16">
      <c r="A131" s="299">
        <v>10872</v>
      </c>
      <c r="B131" s="189">
        <v>15</v>
      </c>
      <c r="C131" s="177">
        <v>126</v>
      </c>
      <c r="D131" s="177" t="s">
        <v>530</v>
      </c>
      <c r="E131" s="328">
        <v>3356816</v>
      </c>
      <c r="F131" s="329">
        <v>94.696363840978862</v>
      </c>
      <c r="G131" s="329">
        <v>0</v>
      </c>
      <c r="H131" s="329">
        <v>0.1161018275283088</v>
      </c>
      <c r="I131" s="329">
        <v>0</v>
      </c>
      <c r="J131" s="329">
        <v>5.1875343314928282</v>
      </c>
      <c r="K131" s="178">
        <f t="shared" si="26"/>
        <v>0.67579012671716221</v>
      </c>
      <c r="L131" s="178">
        <f t="shared" si="27"/>
        <v>0</v>
      </c>
      <c r="M131" s="178">
        <f t="shared" si="28"/>
        <v>8.2854785078344229E-4</v>
      </c>
      <c r="N131" s="178">
        <f t="shared" si="29"/>
        <v>0</v>
      </c>
      <c r="O131" s="178">
        <f t="shared" si="30"/>
        <v>3.7020264992604912E-2</v>
      </c>
      <c r="P131" s="203">
        <f t="shared" si="31"/>
        <v>100</v>
      </c>
    </row>
    <row r="132" spans="1:16">
      <c r="A132" s="299">
        <v>10787</v>
      </c>
      <c r="B132" s="189">
        <v>54</v>
      </c>
      <c r="C132" s="179">
        <v>127</v>
      </c>
      <c r="D132" s="179" t="s">
        <v>521</v>
      </c>
      <c r="E132" s="326">
        <v>10530073</v>
      </c>
      <c r="F132" s="327">
        <v>94.507122661206708</v>
      </c>
      <c r="G132" s="327">
        <v>0</v>
      </c>
      <c r="H132" s="327">
        <v>3.835756487647429</v>
      </c>
      <c r="I132" s="327">
        <v>1.9228981494062956E-2</v>
      </c>
      <c r="J132" s="327">
        <v>1.6378918696517943</v>
      </c>
      <c r="K132" s="178">
        <f t="shared" si="26"/>
        <v>2.1156651173619454</v>
      </c>
      <c r="L132" s="178">
        <f t="shared" si="27"/>
        <v>0</v>
      </c>
      <c r="M132" s="178">
        <f t="shared" si="28"/>
        <v>8.5868408338936345E-2</v>
      </c>
      <c r="N132" s="178">
        <f t="shared" si="29"/>
        <v>4.3046581298667098E-4</v>
      </c>
      <c r="O132" s="178">
        <f t="shared" si="30"/>
        <v>3.6666344261218821E-2</v>
      </c>
      <c r="P132" s="203">
        <f t="shared" si="31"/>
        <v>100</v>
      </c>
    </row>
    <row r="133" spans="1:16">
      <c r="A133" s="299">
        <v>11233</v>
      </c>
      <c r="B133" s="189">
        <v>264</v>
      </c>
      <c r="C133" s="177">
        <v>128</v>
      </c>
      <c r="D133" s="177" t="s">
        <v>570</v>
      </c>
      <c r="E133" s="328">
        <v>3389539</v>
      </c>
      <c r="F133" s="329">
        <v>94.472284832157669</v>
      </c>
      <c r="G133" s="329">
        <v>1.464849264110859</v>
      </c>
      <c r="H133" s="329">
        <v>1.0502829747399489</v>
      </c>
      <c r="I133" s="329">
        <v>0</v>
      </c>
      <c r="J133" s="329">
        <v>3.0125829289915176</v>
      </c>
      <c r="K133" s="178">
        <f t="shared" si="26"/>
        <v>0.68076317780108009</v>
      </c>
      <c r="L133" s="178">
        <f t="shared" si="27"/>
        <v>1.0555640120352391E-2</v>
      </c>
      <c r="M133" s="178">
        <f t="shared" si="28"/>
        <v>7.5682934602949344E-3</v>
      </c>
      <c r="N133" s="178">
        <f t="shared" si="29"/>
        <v>0</v>
      </c>
      <c r="O133" s="178">
        <f t="shared" si="30"/>
        <v>2.1708541629676507E-2</v>
      </c>
      <c r="P133" s="203">
        <f t="shared" si="31"/>
        <v>99.999999999999986</v>
      </c>
    </row>
    <row r="134" spans="1:16">
      <c r="A134" s="299">
        <v>10801</v>
      </c>
      <c r="B134" s="189">
        <v>46</v>
      </c>
      <c r="C134" s="179">
        <v>129</v>
      </c>
      <c r="D134" s="179" t="s">
        <v>522</v>
      </c>
      <c r="E134" s="326">
        <v>1254041</v>
      </c>
      <c r="F134" s="327">
        <v>94.175511695595304</v>
      </c>
      <c r="G134" s="327">
        <v>0</v>
      </c>
      <c r="H134" s="327">
        <v>2.1930209444359368</v>
      </c>
      <c r="I134" s="327">
        <v>0.38923445617844588</v>
      </c>
      <c r="J134" s="327">
        <v>3.2422329037903133</v>
      </c>
      <c r="K134" s="178">
        <f t="shared" si="26"/>
        <v>0.25107341338569467</v>
      </c>
      <c r="L134" s="178">
        <f t="shared" si="27"/>
        <v>0</v>
      </c>
      <c r="M134" s="178">
        <f t="shared" si="28"/>
        <v>5.8466287491550006E-3</v>
      </c>
      <c r="N134" s="178">
        <f t="shared" si="29"/>
        <v>1.0377052564994745E-3</v>
      </c>
      <c r="O134" s="178">
        <f t="shared" si="30"/>
        <v>8.6438445354804477E-3</v>
      </c>
      <c r="P134" s="203">
        <f t="shared" si="31"/>
        <v>100</v>
      </c>
    </row>
    <row r="135" spans="1:16">
      <c r="A135" s="299">
        <v>10855</v>
      </c>
      <c r="B135" s="189">
        <v>8</v>
      </c>
      <c r="C135" s="177">
        <v>130</v>
      </c>
      <c r="D135" s="177" t="s">
        <v>528</v>
      </c>
      <c r="E135" s="328">
        <v>9062990</v>
      </c>
      <c r="F135" s="329">
        <v>93.934059679461654</v>
      </c>
      <c r="G135" s="329">
        <v>0</v>
      </c>
      <c r="H135" s="329">
        <v>0.76396645606754976</v>
      </c>
      <c r="I135" s="329">
        <v>0.6024484199444532</v>
      </c>
      <c r="J135" s="329">
        <v>4.699525444526345</v>
      </c>
      <c r="K135" s="178">
        <f t="shared" si="26"/>
        <v>1.8098625586475396</v>
      </c>
      <c r="L135" s="178">
        <f t="shared" si="27"/>
        <v>0</v>
      </c>
      <c r="M135" s="178">
        <f t="shared" si="28"/>
        <v>1.4719626614856353E-2</v>
      </c>
      <c r="N135" s="178">
        <f t="shared" si="29"/>
        <v>1.160759837799533E-2</v>
      </c>
      <c r="O135" s="178">
        <f t="shared" si="30"/>
        <v>9.0547509332436132E-2</v>
      </c>
      <c r="P135" s="203">
        <f t="shared" si="31"/>
        <v>100</v>
      </c>
    </row>
    <row r="136" spans="1:16">
      <c r="A136" s="299">
        <v>10869</v>
      </c>
      <c r="B136" s="189">
        <v>12</v>
      </c>
      <c r="C136" s="179">
        <v>131</v>
      </c>
      <c r="D136" s="179" t="s">
        <v>531</v>
      </c>
      <c r="E136" s="326">
        <v>1183277</v>
      </c>
      <c r="F136" s="327">
        <v>93.856761542682179</v>
      </c>
      <c r="G136" s="327">
        <v>0</v>
      </c>
      <c r="H136" s="327">
        <v>0.22763586246010847</v>
      </c>
      <c r="I136" s="327">
        <v>8.2577054525714171E-4</v>
      </c>
      <c r="J136" s="327">
        <v>5.9147768243124599</v>
      </c>
      <c r="K136" s="178">
        <f t="shared" si="26"/>
        <v>0.23610380751546309</v>
      </c>
      <c r="L136" s="178">
        <f t="shared" si="27"/>
        <v>0</v>
      </c>
      <c r="M136" s="178">
        <f t="shared" si="28"/>
        <v>5.7263528988752246E-4</v>
      </c>
      <c r="N136" s="178">
        <f t="shared" si="29"/>
        <v>2.0772884836929727E-6</v>
      </c>
      <c r="O136" s="178">
        <f t="shared" si="30"/>
        <v>1.4879070041100022E-2</v>
      </c>
      <c r="P136" s="203">
        <f t="shared" si="31"/>
        <v>100</v>
      </c>
    </row>
    <row r="137" spans="1:16">
      <c r="A137" s="299">
        <v>11454</v>
      </c>
      <c r="B137" s="189">
        <v>244</v>
      </c>
      <c r="C137" s="177">
        <v>132</v>
      </c>
      <c r="D137" s="177" t="s">
        <v>656</v>
      </c>
      <c r="E137" s="328">
        <v>2245869</v>
      </c>
      <c r="F137" s="329">
        <v>93.816809081355686</v>
      </c>
      <c r="G137" s="329">
        <v>0</v>
      </c>
      <c r="H137" s="329">
        <v>3.3023584838980486</v>
      </c>
      <c r="I137" s="329">
        <v>0</v>
      </c>
      <c r="J137" s="329">
        <v>2.8808324347462637</v>
      </c>
      <c r="K137" s="178">
        <f t="shared" si="26"/>
        <v>0.44793611681849632</v>
      </c>
      <c r="L137" s="178">
        <f t="shared" si="27"/>
        <v>0</v>
      </c>
      <c r="M137" s="178">
        <f t="shared" si="28"/>
        <v>1.5767383799390813E-2</v>
      </c>
      <c r="N137" s="178">
        <f t="shared" si="29"/>
        <v>0</v>
      </c>
      <c r="O137" s="178">
        <f t="shared" si="30"/>
        <v>1.3754772803091038E-2</v>
      </c>
      <c r="P137" s="203">
        <f t="shared" si="31"/>
        <v>100</v>
      </c>
    </row>
    <row r="138" spans="1:16">
      <c r="A138" s="299">
        <v>10782</v>
      </c>
      <c r="B138" s="189">
        <v>45</v>
      </c>
      <c r="C138" s="179">
        <v>133</v>
      </c>
      <c r="D138" s="179" t="s">
        <v>516</v>
      </c>
      <c r="E138" s="326">
        <v>1941569</v>
      </c>
      <c r="F138" s="327">
        <v>93.679788005130945</v>
      </c>
      <c r="G138" s="327">
        <v>2.3445739452390666</v>
      </c>
      <c r="H138" s="327">
        <v>0.27200546879052295</v>
      </c>
      <c r="I138" s="327">
        <v>3.0161952524680022</v>
      </c>
      <c r="J138" s="327">
        <v>0.68743732837145977</v>
      </c>
      <c r="K138" s="178">
        <f t="shared" si="26"/>
        <v>0.38667823818074643</v>
      </c>
      <c r="L138" s="178">
        <f t="shared" si="27"/>
        <v>9.6776021993118608E-3</v>
      </c>
      <c r="M138" s="178">
        <f t="shared" si="28"/>
        <v>1.122745873866481E-3</v>
      </c>
      <c r="N138" s="178">
        <f t="shared" si="29"/>
        <v>1.2449826062475498E-2</v>
      </c>
      <c r="O138" s="178">
        <f t="shared" si="30"/>
        <v>2.837507008233155E-3</v>
      </c>
      <c r="P138" s="203">
        <f t="shared" si="31"/>
        <v>100</v>
      </c>
    </row>
    <row r="139" spans="1:16">
      <c r="A139" s="299">
        <v>11095</v>
      </c>
      <c r="B139" s="189">
        <v>122</v>
      </c>
      <c r="C139" s="177">
        <v>134</v>
      </c>
      <c r="D139" s="177" t="s">
        <v>535</v>
      </c>
      <c r="E139" s="328">
        <v>2515233</v>
      </c>
      <c r="F139" s="329">
        <v>93.560855502397189</v>
      </c>
      <c r="G139" s="329">
        <v>1.6203833344190347E-2</v>
      </c>
      <c r="H139" s="329">
        <v>4.8845903030158988</v>
      </c>
      <c r="I139" s="329">
        <v>3.9581484675501981E-3</v>
      </c>
      <c r="J139" s="329">
        <v>1.5343922127751772</v>
      </c>
      <c r="K139" s="178">
        <f t="shared" si="26"/>
        <v>0.50029182835278885</v>
      </c>
      <c r="L139" s="178">
        <f t="shared" si="27"/>
        <v>8.6645695644383753E-5</v>
      </c>
      <c r="M139" s="178">
        <f t="shared" si="28"/>
        <v>2.6119049471362673E-2</v>
      </c>
      <c r="N139" s="178">
        <f t="shared" si="29"/>
        <v>2.1165147786316908E-5</v>
      </c>
      <c r="O139" s="178">
        <f t="shared" si="30"/>
        <v>8.2047548776411783E-3</v>
      </c>
      <c r="P139" s="203">
        <f t="shared" si="31"/>
        <v>100</v>
      </c>
    </row>
    <row r="140" spans="1:16">
      <c r="A140" s="299">
        <v>10616</v>
      </c>
      <c r="B140" s="189">
        <v>25</v>
      </c>
      <c r="C140" s="179">
        <v>135</v>
      </c>
      <c r="D140" s="179" t="s">
        <v>510</v>
      </c>
      <c r="E140" s="326">
        <v>10205261</v>
      </c>
      <c r="F140" s="327">
        <v>93.305279578283745</v>
      </c>
      <c r="G140" s="327">
        <v>7.0761017164631845E-2</v>
      </c>
      <c r="H140" s="327">
        <v>3.7939118157871747</v>
      </c>
      <c r="I140" s="327">
        <v>4.6335804262731591E-5</v>
      </c>
      <c r="J140" s="327">
        <v>2.8300012529601868</v>
      </c>
      <c r="K140" s="178">
        <f t="shared" si="26"/>
        <v>2.0243301220988896</v>
      </c>
      <c r="L140" s="178">
        <f t="shared" si="27"/>
        <v>1.5352149327899332E-3</v>
      </c>
      <c r="M140" s="178">
        <f t="shared" si="28"/>
        <v>8.2311847775357577E-2</v>
      </c>
      <c r="N140" s="178">
        <f t="shared" si="29"/>
        <v>1.0052910695372574E-6</v>
      </c>
      <c r="O140" s="178">
        <f t="shared" si="30"/>
        <v>6.1399063459622955E-2</v>
      </c>
      <c r="P140" s="203">
        <f t="shared" si="31"/>
        <v>99.999999999999986</v>
      </c>
    </row>
    <row r="141" spans="1:16">
      <c r="A141" s="299">
        <v>11235</v>
      </c>
      <c r="B141" s="189">
        <v>155</v>
      </c>
      <c r="C141" s="177">
        <v>136</v>
      </c>
      <c r="D141" s="177" t="s">
        <v>548</v>
      </c>
      <c r="E141" s="328">
        <v>6091090</v>
      </c>
      <c r="F141" s="329">
        <v>93.181702064547579</v>
      </c>
      <c r="G141" s="329">
        <v>3.9516870464669522</v>
      </c>
      <c r="H141" s="329">
        <v>1.0333931580277242</v>
      </c>
      <c r="I141" s="329">
        <v>3.156958570990636E-4</v>
      </c>
      <c r="J141" s="329">
        <v>1.832902035100644</v>
      </c>
      <c r="K141" s="178">
        <f t="shared" si="26"/>
        <v>1.2066370554724737</v>
      </c>
      <c r="L141" s="178">
        <f t="shared" si="27"/>
        <v>5.1171548879785429E-2</v>
      </c>
      <c r="M141" s="178">
        <f t="shared" si="28"/>
        <v>1.3381709603074398E-2</v>
      </c>
      <c r="N141" s="178">
        <f t="shared" si="29"/>
        <v>4.0880377906276063E-6</v>
      </c>
      <c r="O141" s="178">
        <f t="shared" si="30"/>
        <v>2.3734783392036805E-2</v>
      </c>
      <c r="P141" s="203">
        <f t="shared" si="31"/>
        <v>100</v>
      </c>
    </row>
    <row r="142" spans="1:16">
      <c r="A142" s="299">
        <v>10843</v>
      </c>
      <c r="B142" s="189">
        <v>4</v>
      </c>
      <c r="C142" s="179">
        <v>137</v>
      </c>
      <c r="D142" s="179" t="s">
        <v>526</v>
      </c>
      <c r="E142" s="326">
        <v>2253769</v>
      </c>
      <c r="F142" s="327">
        <v>93.106563248921404</v>
      </c>
      <c r="G142" s="327">
        <v>0</v>
      </c>
      <c r="H142" s="327">
        <v>3.1227106422163889E-3</v>
      </c>
      <c r="I142" s="327">
        <v>3.1547274882041858</v>
      </c>
      <c r="J142" s="327">
        <v>3.7355865522321903</v>
      </c>
      <c r="K142" s="178">
        <f t="shared" si="26"/>
        <v>0.44610870716728557</v>
      </c>
      <c r="L142" s="178">
        <f t="shared" si="27"/>
        <v>0</v>
      </c>
      <c r="M142" s="178">
        <f t="shared" si="28"/>
        <v>1.4962086010330912E-5</v>
      </c>
      <c r="N142" s="178">
        <f t="shared" si="29"/>
        <v>1.5115490810946359E-2</v>
      </c>
      <c r="O142" s="178">
        <f t="shared" si="30"/>
        <v>1.7898605954044872E-2</v>
      </c>
      <c r="P142" s="203">
        <f t="shared" si="31"/>
        <v>100</v>
      </c>
    </row>
    <row r="143" spans="1:16">
      <c r="A143" s="299">
        <v>10864</v>
      </c>
      <c r="B143" s="189">
        <v>64</v>
      </c>
      <c r="C143" s="177">
        <v>138</v>
      </c>
      <c r="D143" s="177" t="s">
        <v>529</v>
      </c>
      <c r="E143" s="328">
        <v>961631</v>
      </c>
      <c r="F143" s="329">
        <v>93.054004264584151</v>
      </c>
      <c r="G143" s="329">
        <v>0</v>
      </c>
      <c r="H143" s="329">
        <v>5.4158495610908215</v>
      </c>
      <c r="I143" s="329">
        <v>2.0067945574153437E-2</v>
      </c>
      <c r="J143" s="329">
        <v>1.5100782287508692</v>
      </c>
      <c r="K143" s="178">
        <f t="shared" si="26"/>
        <v>0.19023679654023404</v>
      </c>
      <c r="L143" s="178">
        <f t="shared" si="27"/>
        <v>0</v>
      </c>
      <c r="M143" s="178">
        <f t="shared" si="28"/>
        <v>1.1071999310381903E-2</v>
      </c>
      <c r="N143" s="178">
        <f t="shared" si="29"/>
        <v>4.1026301977460402E-5</v>
      </c>
      <c r="O143" s="178">
        <f t="shared" si="30"/>
        <v>3.0871583338413135E-3</v>
      </c>
      <c r="P143" s="203">
        <f t="shared" si="31"/>
        <v>100</v>
      </c>
    </row>
    <row r="144" spans="1:16">
      <c r="A144" s="299">
        <v>11055</v>
      </c>
      <c r="B144" s="189">
        <v>116</v>
      </c>
      <c r="C144" s="179">
        <v>139</v>
      </c>
      <c r="D144" s="179" t="s">
        <v>533</v>
      </c>
      <c r="E144" s="326">
        <v>5352667</v>
      </c>
      <c r="F144" s="327">
        <v>93.008536201962499</v>
      </c>
      <c r="G144" s="327">
        <v>5.2822365078592582E-3</v>
      </c>
      <c r="H144" s="327">
        <v>2.8584261645514308</v>
      </c>
      <c r="I144" s="327">
        <v>0.18795704002615393</v>
      </c>
      <c r="J144" s="327">
        <v>3.939798356952056</v>
      </c>
      <c r="K144" s="178">
        <f t="shared" ref="K144:K175" si="32">E144/$E$183*F144</f>
        <v>1.0583858816021881</v>
      </c>
      <c r="L144" s="178">
        <f t="shared" ref="L144:L175" si="33">E144/$E$183*G144</f>
        <v>6.0108940227401627E-5</v>
      </c>
      <c r="M144" s="178">
        <f t="shared" ref="M144:M175" si="34">E144/$E$183*H144</f>
        <v>3.2527314370309299E-2</v>
      </c>
      <c r="N144" s="178">
        <f t="shared" ref="N144:N175" si="35">E144/$E$183*I144</f>
        <v>2.1388475255588548E-3</v>
      </c>
      <c r="O144" s="178">
        <f t="shared" ref="O144:O175" si="36">E144/$E$183*J144</f>
        <v>4.4832733936410123E-2</v>
      </c>
      <c r="P144" s="203">
        <f t="shared" ref="P144:P175" si="37">SUM(F144:J144)</f>
        <v>99.999999999999986</v>
      </c>
    </row>
    <row r="145" spans="1:16">
      <c r="A145" s="299">
        <v>11220</v>
      </c>
      <c r="B145" s="189">
        <v>152</v>
      </c>
      <c r="C145" s="177">
        <v>140</v>
      </c>
      <c r="D145" s="177" t="s">
        <v>547</v>
      </c>
      <c r="E145" s="328">
        <v>878411</v>
      </c>
      <c r="F145" s="329">
        <v>92.783029353844896</v>
      </c>
      <c r="G145" s="329">
        <v>0</v>
      </c>
      <c r="H145" s="329">
        <v>4.3195577559687733E-2</v>
      </c>
      <c r="I145" s="329">
        <v>1.8489128510045563</v>
      </c>
      <c r="J145" s="329">
        <v>5.3248622175908604</v>
      </c>
      <c r="K145" s="178">
        <f t="shared" si="32"/>
        <v>0.17326758265315673</v>
      </c>
      <c r="L145" s="178">
        <f t="shared" si="33"/>
        <v>0</v>
      </c>
      <c r="M145" s="178">
        <f t="shared" si="34"/>
        <v>8.0665541502540793E-5</v>
      </c>
      <c r="N145" s="178">
        <f t="shared" si="35"/>
        <v>3.4527505995539057E-3</v>
      </c>
      <c r="O145" s="178">
        <f t="shared" si="36"/>
        <v>9.9439090405691998E-3</v>
      </c>
      <c r="P145" s="203">
        <f t="shared" si="37"/>
        <v>100</v>
      </c>
    </row>
    <row r="146" spans="1:16">
      <c r="A146" s="299">
        <v>11099</v>
      </c>
      <c r="B146" s="189">
        <v>124</v>
      </c>
      <c r="C146" s="179">
        <v>141</v>
      </c>
      <c r="D146" s="179" t="s">
        <v>536</v>
      </c>
      <c r="E146" s="326">
        <v>13750021</v>
      </c>
      <c r="F146" s="327">
        <v>92.60955887611577</v>
      </c>
      <c r="G146" s="327">
        <v>0.166007204826495</v>
      </c>
      <c r="H146" s="327">
        <v>4.0486467434494751</v>
      </c>
      <c r="I146" s="327">
        <v>6.7122154029215876E-6</v>
      </c>
      <c r="J146" s="327">
        <v>3.1757804633928544</v>
      </c>
      <c r="K146" s="178">
        <f t="shared" si="32"/>
        <v>2.7071366571520681</v>
      </c>
      <c r="L146" s="178">
        <f t="shared" si="33"/>
        <v>4.8526760627196847E-3</v>
      </c>
      <c r="M146" s="178">
        <f t="shared" si="34"/>
        <v>0.11834890635547655</v>
      </c>
      <c r="N146" s="178">
        <f t="shared" si="35"/>
        <v>1.9620959853892665E-7</v>
      </c>
      <c r="O146" s="178">
        <f t="shared" si="36"/>
        <v>9.28335240103971E-2</v>
      </c>
      <c r="P146" s="203">
        <f t="shared" si="37"/>
        <v>100.00000000000001</v>
      </c>
    </row>
    <row r="147" spans="1:16">
      <c r="A147" s="299">
        <v>10781</v>
      </c>
      <c r="B147" s="189">
        <v>51</v>
      </c>
      <c r="C147" s="177">
        <v>142</v>
      </c>
      <c r="D147" s="177" t="s">
        <v>519</v>
      </c>
      <c r="E147" s="328">
        <v>7209624</v>
      </c>
      <c r="F147" s="329">
        <v>92.595643372929786</v>
      </c>
      <c r="G147" s="329">
        <v>0</v>
      </c>
      <c r="H147" s="329">
        <v>1.6338027065139504</v>
      </c>
      <c r="I147" s="329">
        <v>1.5909400377302003</v>
      </c>
      <c r="J147" s="329">
        <v>4.1796138828260574</v>
      </c>
      <c r="K147" s="178">
        <f t="shared" si="32"/>
        <v>1.4192345398208259</v>
      </c>
      <c r="L147" s="178">
        <f t="shared" si="33"/>
        <v>0</v>
      </c>
      <c r="M147" s="178">
        <f t="shared" si="34"/>
        <v>2.5041666625702497E-2</v>
      </c>
      <c r="N147" s="178">
        <f t="shared" si="35"/>
        <v>2.4384700727622433E-2</v>
      </c>
      <c r="O147" s="178">
        <f t="shared" si="36"/>
        <v>6.4061895025997989E-2</v>
      </c>
      <c r="P147" s="203">
        <f t="shared" si="37"/>
        <v>100</v>
      </c>
    </row>
    <row r="148" spans="1:16">
      <c r="A148" s="299">
        <v>10630</v>
      </c>
      <c r="B148" s="189">
        <v>19</v>
      </c>
      <c r="C148" s="179">
        <v>143</v>
      </c>
      <c r="D148" s="179" t="s">
        <v>511</v>
      </c>
      <c r="E148" s="326">
        <v>603482</v>
      </c>
      <c r="F148" s="327">
        <v>92.537700345651515</v>
      </c>
      <c r="G148" s="327">
        <v>5.65495138592556E-2</v>
      </c>
      <c r="H148" s="327">
        <v>9.2686291716659373E-4</v>
      </c>
      <c r="I148" s="327">
        <v>1.3016764209497411</v>
      </c>
      <c r="J148" s="327">
        <v>6.1031468566223284</v>
      </c>
      <c r="K148" s="178">
        <f t="shared" si="32"/>
        <v>0.11872277147605233</v>
      </c>
      <c r="L148" s="178">
        <f t="shared" si="33"/>
        <v>7.2551133061626202E-5</v>
      </c>
      <c r="M148" s="178">
        <f t="shared" si="34"/>
        <v>1.189134092303685E-6</v>
      </c>
      <c r="N148" s="178">
        <f t="shared" si="35"/>
        <v>1.6700072692852888E-3</v>
      </c>
      <c r="O148" s="178">
        <f t="shared" si="36"/>
        <v>7.8301330899413144E-3</v>
      </c>
      <c r="P148" s="203">
        <f t="shared" si="37"/>
        <v>100.00000000000001</v>
      </c>
    </row>
    <row r="149" spans="1:16">
      <c r="A149" s="299">
        <v>10596</v>
      </c>
      <c r="B149" s="189">
        <v>36</v>
      </c>
      <c r="C149" s="177">
        <v>144</v>
      </c>
      <c r="D149" s="177" t="s">
        <v>508</v>
      </c>
      <c r="E149" s="328">
        <v>5167908</v>
      </c>
      <c r="F149" s="329">
        <v>92.432761505515273</v>
      </c>
      <c r="G149" s="329">
        <v>0</v>
      </c>
      <c r="H149" s="329">
        <v>2.0245581727147237E-5</v>
      </c>
      <c r="I149" s="329">
        <v>1.255927751834542</v>
      </c>
      <c r="J149" s="329">
        <v>6.3112904970684607</v>
      </c>
      <c r="K149" s="178">
        <f t="shared" si="32"/>
        <v>1.0155275375887227</v>
      </c>
      <c r="L149" s="178">
        <f t="shared" si="33"/>
        <v>0</v>
      </c>
      <c r="M149" s="178">
        <f t="shared" si="34"/>
        <v>2.2243136982545201E-7</v>
      </c>
      <c r="N149" s="178">
        <f t="shared" si="35"/>
        <v>1.3798454102594029E-2</v>
      </c>
      <c r="O149" s="178">
        <f t="shared" si="36"/>
        <v>6.9340017468942652E-2</v>
      </c>
      <c r="P149" s="203">
        <f t="shared" si="37"/>
        <v>100</v>
      </c>
    </row>
    <row r="150" spans="1:16">
      <c r="A150" s="299">
        <v>11186</v>
      </c>
      <c r="B150" s="189">
        <v>142</v>
      </c>
      <c r="C150" s="179">
        <v>145</v>
      </c>
      <c r="D150" s="179" t="s">
        <v>543</v>
      </c>
      <c r="E150" s="326">
        <v>1006564</v>
      </c>
      <c r="F150" s="327">
        <v>92.213782013039193</v>
      </c>
      <c r="G150" s="327">
        <v>0</v>
      </c>
      <c r="H150" s="327">
        <v>0</v>
      </c>
      <c r="I150" s="327">
        <v>0.10226511790521153</v>
      </c>
      <c r="J150" s="327">
        <v>7.6839528690555987</v>
      </c>
      <c r="K150" s="178">
        <f t="shared" si="32"/>
        <v>0.19732778032882428</v>
      </c>
      <c r="L150" s="178">
        <f t="shared" si="33"/>
        <v>0</v>
      </c>
      <c r="M150" s="178">
        <f t="shared" si="34"/>
        <v>0</v>
      </c>
      <c r="N150" s="178">
        <f t="shared" si="35"/>
        <v>2.1883658039800866E-4</v>
      </c>
      <c r="O150" s="178">
        <f t="shared" si="36"/>
        <v>1.6442849763906666E-2</v>
      </c>
      <c r="P150" s="203">
        <f t="shared" si="37"/>
        <v>100</v>
      </c>
    </row>
    <row r="151" spans="1:16">
      <c r="A151" s="299">
        <v>11285</v>
      </c>
      <c r="B151" s="189">
        <v>174</v>
      </c>
      <c r="C151" s="177">
        <v>146</v>
      </c>
      <c r="D151" s="177" t="s">
        <v>555</v>
      </c>
      <c r="E151" s="328">
        <v>17670825</v>
      </c>
      <c r="F151" s="329">
        <v>92.12399574672186</v>
      </c>
      <c r="G151" s="329">
        <v>0</v>
      </c>
      <c r="H151" s="329">
        <v>5.3033426969057347</v>
      </c>
      <c r="I151" s="329">
        <v>1.0781499956336469E-4</v>
      </c>
      <c r="J151" s="329">
        <v>2.5725537413728401</v>
      </c>
      <c r="K151" s="178">
        <f t="shared" si="32"/>
        <v>3.4608326172162558</v>
      </c>
      <c r="L151" s="178">
        <f t="shared" si="33"/>
        <v>0</v>
      </c>
      <c r="M151" s="178">
        <f t="shared" si="34"/>
        <v>0.19923127776814975</v>
      </c>
      <c r="N151" s="178">
        <f t="shared" si="35"/>
        <v>4.0502983407265674E-6</v>
      </c>
      <c r="O151" s="178">
        <f t="shared" si="36"/>
        <v>9.6643418747950335E-2</v>
      </c>
      <c r="P151" s="203">
        <f t="shared" si="37"/>
        <v>100</v>
      </c>
    </row>
    <row r="152" spans="1:16">
      <c r="A152" s="299">
        <v>11706</v>
      </c>
      <c r="B152" s="189">
        <v>296</v>
      </c>
      <c r="C152" s="179">
        <v>147</v>
      </c>
      <c r="D152" s="179" t="s">
        <v>657</v>
      </c>
      <c r="E152" s="326">
        <v>965036</v>
      </c>
      <c r="F152" s="327">
        <v>92.088228756042014</v>
      </c>
      <c r="G152" s="327">
        <v>0</v>
      </c>
      <c r="H152" s="327">
        <v>6.813236323121739</v>
      </c>
      <c r="I152" s="327">
        <v>2.8156660571814736E-3</v>
      </c>
      <c r="J152" s="327">
        <v>1.0957192547790624</v>
      </c>
      <c r="K152" s="178">
        <f t="shared" si="32"/>
        <v>0.18892900488821157</v>
      </c>
      <c r="L152" s="178">
        <f t="shared" si="33"/>
        <v>0</v>
      </c>
      <c r="M152" s="178">
        <f t="shared" si="34"/>
        <v>1.3978094442512034E-2</v>
      </c>
      <c r="N152" s="178">
        <f t="shared" si="35"/>
        <v>5.7766447836679399E-6</v>
      </c>
      <c r="O152" s="178">
        <f t="shared" si="36"/>
        <v>2.2479870797675501E-3</v>
      </c>
      <c r="P152" s="203">
        <f t="shared" si="37"/>
        <v>100</v>
      </c>
    </row>
    <row r="153" spans="1:16">
      <c r="A153" s="299">
        <v>11195</v>
      </c>
      <c r="B153" s="189">
        <v>148</v>
      </c>
      <c r="C153" s="177">
        <v>148</v>
      </c>
      <c r="D153" s="177" t="s">
        <v>545</v>
      </c>
      <c r="E153" s="328">
        <v>2716714</v>
      </c>
      <c r="F153" s="329">
        <v>91.609980093321852</v>
      </c>
      <c r="G153" s="329">
        <v>4.0615949417980977</v>
      </c>
      <c r="H153" s="329">
        <v>1.8949799845457205</v>
      </c>
      <c r="I153" s="329">
        <v>2.8672979338365098E-3</v>
      </c>
      <c r="J153" s="329">
        <v>2.430577682400493</v>
      </c>
      <c r="K153" s="178">
        <f t="shared" si="32"/>
        <v>0.52909993993166915</v>
      </c>
      <c r="L153" s="178">
        <f t="shared" si="33"/>
        <v>2.3458029764257104E-2</v>
      </c>
      <c r="M153" s="178">
        <f t="shared" si="34"/>
        <v>1.0944591353185389E-2</v>
      </c>
      <c r="N153" s="178">
        <f t="shared" si="35"/>
        <v>1.6560282657126004E-5</v>
      </c>
      <c r="O153" s="178">
        <f t="shared" si="36"/>
        <v>1.4037973858823096E-2</v>
      </c>
      <c r="P153" s="203">
        <f t="shared" si="37"/>
        <v>99.999999999999986</v>
      </c>
    </row>
    <row r="154" spans="1:16">
      <c r="A154" s="299">
        <v>11149</v>
      </c>
      <c r="B154" s="189">
        <v>133</v>
      </c>
      <c r="C154" s="179">
        <v>149</v>
      </c>
      <c r="D154" s="179" t="s">
        <v>539</v>
      </c>
      <c r="E154" s="326">
        <v>1674621</v>
      </c>
      <c r="F154" s="327">
        <v>91.484171404072995</v>
      </c>
      <c r="G154" s="327">
        <v>0</v>
      </c>
      <c r="H154" s="327">
        <v>5.2541643128264024</v>
      </c>
      <c r="I154" s="327">
        <v>6.8078245983438229E-2</v>
      </c>
      <c r="J154" s="327">
        <v>3.19358603711717</v>
      </c>
      <c r="K154" s="178">
        <f t="shared" si="32"/>
        <v>0.32569680224069508</v>
      </c>
      <c r="L154" s="178">
        <f t="shared" si="33"/>
        <v>0</v>
      </c>
      <c r="M154" s="178">
        <f t="shared" si="34"/>
        <v>1.8705580308273424E-2</v>
      </c>
      <c r="N154" s="178">
        <f t="shared" si="35"/>
        <v>2.4236834283634459E-4</v>
      </c>
      <c r="O154" s="178">
        <f t="shared" si="36"/>
        <v>1.136962541176044E-2</v>
      </c>
      <c r="P154" s="203">
        <f t="shared" si="37"/>
        <v>100.00000000000001</v>
      </c>
    </row>
    <row r="155" spans="1:16">
      <c r="A155" s="299">
        <v>10764</v>
      </c>
      <c r="B155" s="189">
        <v>33</v>
      </c>
      <c r="C155" s="177">
        <v>150</v>
      </c>
      <c r="D155" s="177" t="s">
        <v>517</v>
      </c>
      <c r="E155" s="328">
        <v>1202568</v>
      </c>
      <c r="F155" s="329">
        <v>91.036825808530466</v>
      </c>
      <c r="G155" s="329">
        <v>6.0571328486271191E-2</v>
      </c>
      <c r="H155" s="329">
        <v>0.59943881937273269</v>
      </c>
      <c r="I155" s="329">
        <v>0</v>
      </c>
      <c r="J155" s="329">
        <v>8.303164043610531</v>
      </c>
      <c r="K155" s="178">
        <f t="shared" si="32"/>
        <v>0.232743602692396</v>
      </c>
      <c r="L155" s="178">
        <f t="shared" si="33"/>
        <v>1.5485589580429239E-4</v>
      </c>
      <c r="M155" s="178">
        <f t="shared" si="34"/>
        <v>1.5325177385678702E-3</v>
      </c>
      <c r="N155" s="178">
        <f t="shared" si="35"/>
        <v>0</v>
      </c>
      <c r="O155" s="178">
        <f t="shared" si="36"/>
        <v>2.1227764655594953E-2</v>
      </c>
      <c r="P155" s="203">
        <f t="shared" si="37"/>
        <v>100.00000000000001</v>
      </c>
    </row>
    <row r="156" spans="1:16">
      <c r="A156" s="299">
        <v>11280</v>
      </c>
      <c r="B156" s="189">
        <v>170</v>
      </c>
      <c r="C156" s="179">
        <v>151</v>
      </c>
      <c r="D156" s="179" t="s">
        <v>554</v>
      </c>
      <c r="E156" s="326">
        <v>2056106</v>
      </c>
      <c r="F156" s="327">
        <v>90.92286605431876</v>
      </c>
      <c r="G156" s="327">
        <v>0</v>
      </c>
      <c r="H156" s="327">
        <v>7.009535252049182</v>
      </c>
      <c r="I156" s="327">
        <v>2.3571564691037567E-3</v>
      </c>
      <c r="J156" s="327">
        <v>2.0652415371629513</v>
      </c>
      <c r="K156" s="178">
        <f t="shared" si="32"/>
        <v>0.39743821175749572</v>
      </c>
      <c r="L156" s="178">
        <f t="shared" si="33"/>
        <v>0</v>
      </c>
      <c r="M156" s="178">
        <f t="shared" si="34"/>
        <v>3.0639785971564498E-2</v>
      </c>
      <c r="N156" s="178">
        <f t="shared" si="35"/>
        <v>1.0303503316245401E-5</v>
      </c>
      <c r="O156" s="178">
        <f t="shared" si="36"/>
        <v>9.0274970312416523E-3</v>
      </c>
      <c r="P156" s="203">
        <f t="shared" si="37"/>
        <v>99.999999999999986</v>
      </c>
    </row>
    <row r="157" spans="1:16">
      <c r="A157" s="299">
        <v>11334</v>
      </c>
      <c r="B157" s="189">
        <v>194</v>
      </c>
      <c r="C157" s="177">
        <v>152</v>
      </c>
      <c r="D157" s="177" t="s">
        <v>561</v>
      </c>
      <c r="E157" s="328">
        <v>1699318</v>
      </c>
      <c r="F157" s="329">
        <v>90.766646585635826</v>
      </c>
      <c r="G157" s="329">
        <v>0</v>
      </c>
      <c r="H157" s="329">
        <v>5.3645702480570865</v>
      </c>
      <c r="I157" s="329">
        <v>0.19027953943880196</v>
      </c>
      <c r="J157" s="329">
        <v>3.6785036268682814</v>
      </c>
      <c r="K157" s="178">
        <f t="shared" si="32"/>
        <v>0.32790795361520692</v>
      </c>
      <c r="L157" s="178">
        <f t="shared" si="33"/>
        <v>0</v>
      </c>
      <c r="M157" s="178">
        <f t="shared" si="34"/>
        <v>1.9380304530759253E-2</v>
      </c>
      <c r="N157" s="178">
        <f t="shared" si="35"/>
        <v>6.8741301721832833E-4</v>
      </c>
      <c r="O157" s="178">
        <f t="shared" si="36"/>
        <v>1.3289139149968137E-2</v>
      </c>
      <c r="P157" s="203">
        <f t="shared" si="37"/>
        <v>100</v>
      </c>
    </row>
    <row r="158" spans="1:16">
      <c r="A158" s="299">
        <v>11182</v>
      </c>
      <c r="B158" s="189">
        <v>141</v>
      </c>
      <c r="C158" s="179">
        <v>153</v>
      </c>
      <c r="D158" s="179" t="s">
        <v>541</v>
      </c>
      <c r="E158" s="326">
        <v>5815073</v>
      </c>
      <c r="F158" s="327">
        <v>90.48786624995428</v>
      </c>
      <c r="G158" s="327">
        <v>0</v>
      </c>
      <c r="H158" s="327">
        <v>4.0758829970556271E-2</v>
      </c>
      <c r="I158" s="327">
        <v>3.1942280539583243</v>
      </c>
      <c r="J158" s="327">
        <v>6.2771468661168406</v>
      </c>
      <c r="K158" s="178">
        <f t="shared" si="32"/>
        <v>1.1186559093402422</v>
      </c>
      <c r="L158" s="178">
        <f t="shared" si="33"/>
        <v>0</v>
      </c>
      <c r="M158" s="178">
        <f t="shared" si="34"/>
        <v>5.0388088363593141E-4</v>
      </c>
      <c r="N158" s="178">
        <f t="shared" si="35"/>
        <v>3.9488632414764961E-2</v>
      </c>
      <c r="O158" s="178">
        <f t="shared" si="36"/>
        <v>7.7601204742538982E-2</v>
      </c>
      <c r="P158" s="203">
        <f t="shared" si="37"/>
        <v>100</v>
      </c>
    </row>
    <row r="159" spans="1:16">
      <c r="A159" s="299">
        <v>11463</v>
      </c>
      <c r="B159" s="189">
        <v>239</v>
      </c>
      <c r="C159" s="177">
        <v>154</v>
      </c>
      <c r="D159" s="177" t="s">
        <v>565</v>
      </c>
      <c r="E159" s="328">
        <v>289760</v>
      </c>
      <c r="F159" s="329">
        <v>90.226001489826203</v>
      </c>
      <c r="G159" s="329">
        <v>0</v>
      </c>
      <c r="H159" s="329">
        <v>0.93885554391704551</v>
      </c>
      <c r="I159" s="329">
        <v>6.7661508786021913E-3</v>
      </c>
      <c r="J159" s="329">
        <v>8.8283768153781566</v>
      </c>
      <c r="K159" s="178">
        <f t="shared" si="32"/>
        <v>5.5580333321310516E-2</v>
      </c>
      <c r="L159" s="178">
        <f t="shared" si="33"/>
        <v>0</v>
      </c>
      <c r="M159" s="178">
        <f t="shared" si="34"/>
        <v>5.783466319002694E-4</v>
      </c>
      <c r="N159" s="178">
        <f t="shared" si="35"/>
        <v>4.168032661598026E-6</v>
      </c>
      <c r="O159" s="178">
        <f t="shared" si="36"/>
        <v>5.4383893554251859E-3</v>
      </c>
      <c r="P159" s="203">
        <f t="shared" si="37"/>
        <v>100</v>
      </c>
    </row>
    <row r="160" spans="1:16">
      <c r="A160" s="299">
        <v>11268</v>
      </c>
      <c r="B160" s="189">
        <v>167</v>
      </c>
      <c r="C160" s="179">
        <v>155</v>
      </c>
      <c r="D160" s="179" t="s">
        <v>551</v>
      </c>
      <c r="E160" s="326">
        <v>2417578</v>
      </c>
      <c r="F160" s="327">
        <v>89.580190888513044</v>
      </c>
      <c r="G160" s="327">
        <v>0</v>
      </c>
      <c r="H160" s="327">
        <v>0.75070715740014538</v>
      </c>
      <c r="I160" s="327">
        <v>5.9091706972598463E-3</v>
      </c>
      <c r="J160" s="327">
        <v>9.6631927833895528</v>
      </c>
      <c r="K160" s="178">
        <f t="shared" si="32"/>
        <v>0.46040865713182344</v>
      </c>
      <c r="L160" s="178">
        <f t="shared" si="33"/>
        <v>0</v>
      </c>
      <c r="M160" s="178">
        <f t="shared" si="34"/>
        <v>3.8583538482074176E-3</v>
      </c>
      <c r="N160" s="178">
        <f t="shared" si="35"/>
        <v>3.0370925965921292E-5</v>
      </c>
      <c r="O160" s="178">
        <f t="shared" si="36"/>
        <v>4.9665194602491219E-2</v>
      </c>
      <c r="P160" s="203">
        <f t="shared" si="37"/>
        <v>100</v>
      </c>
    </row>
    <row r="161" spans="1:16">
      <c r="A161" s="299">
        <v>11312</v>
      </c>
      <c r="B161" s="189">
        <v>184</v>
      </c>
      <c r="C161" s="177">
        <v>156</v>
      </c>
      <c r="D161" s="177" t="s">
        <v>559</v>
      </c>
      <c r="E161" s="328">
        <v>4180463</v>
      </c>
      <c r="F161" s="329">
        <v>89.366868668717089</v>
      </c>
      <c r="G161" s="329">
        <v>0</v>
      </c>
      <c r="H161" s="329">
        <v>8.6024572615710202</v>
      </c>
      <c r="I161" s="329">
        <v>1.1797934755839448E-5</v>
      </c>
      <c r="J161" s="329">
        <v>2.030662271777139</v>
      </c>
      <c r="K161" s="178">
        <f t="shared" si="32"/>
        <v>0.79424031469981737</v>
      </c>
      <c r="L161" s="178">
        <f t="shared" si="33"/>
        <v>0</v>
      </c>
      <c r="M161" s="178">
        <f t="shared" si="34"/>
        <v>7.6453594765076363E-2</v>
      </c>
      <c r="N161" s="178">
        <f t="shared" si="35"/>
        <v>1.0485312457373755E-7</v>
      </c>
      <c r="O161" s="178">
        <f t="shared" si="36"/>
        <v>1.8047335279969299E-2</v>
      </c>
      <c r="P161" s="203">
        <f t="shared" si="37"/>
        <v>100</v>
      </c>
    </row>
    <row r="162" spans="1:16">
      <c r="A162" s="299">
        <v>11461</v>
      </c>
      <c r="B162" s="189">
        <v>237</v>
      </c>
      <c r="C162" s="179">
        <v>157</v>
      </c>
      <c r="D162" s="179" t="s">
        <v>566</v>
      </c>
      <c r="E162" s="326">
        <v>3737156</v>
      </c>
      <c r="F162" s="327">
        <v>89.251366098476197</v>
      </c>
      <c r="G162" s="327">
        <v>0</v>
      </c>
      <c r="H162" s="327">
        <v>3.3493063368054701</v>
      </c>
      <c r="I162" s="327">
        <v>1.2892883518945003E-3</v>
      </c>
      <c r="J162" s="327">
        <v>7.3980382763664405</v>
      </c>
      <c r="K162" s="178">
        <f t="shared" si="32"/>
        <v>0.70909937380207133</v>
      </c>
      <c r="L162" s="178">
        <f t="shared" si="33"/>
        <v>0</v>
      </c>
      <c r="M162" s="178">
        <f t="shared" si="34"/>
        <v>2.6610136403734181E-2</v>
      </c>
      <c r="N162" s="178">
        <f t="shared" si="35"/>
        <v>1.0243356521512152E-5</v>
      </c>
      <c r="O162" s="178">
        <f t="shared" si="36"/>
        <v>5.8777187828666339E-2</v>
      </c>
      <c r="P162" s="203">
        <f t="shared" si="37"/>
        <v>100</v>
      </c>
    </row>
    <row r="163" spans="1:16">
      <c r="A163" s="299">
        <v>10591</v>
      </c>
      <c r="B163" s="189">
        <v>44</v>
      </c>
      <c r="C163" s="177">
        <v>158</v>
      </c>
      <c r="D163" s="177" t="s">
        <v>507</v>
      </c>
      <c r="E163" s="328">
        <v>2565602</v>
      </c>
      <c r="F163" s="329">
        <v>89.137273082813323</v>
      </c>
      <c r="G163" s="329">
        <v>0</v>
      </c>
      <c r="H163" s="329">
        <v>7.5052079426788003</v>
      </c>
      <c r="I163" s="329">
        <v>2.4687292570889159E-3</v>
      </c>
      <c r="J163" s="329">
        <v>3.3550502452507867</v>
      </c>
      <c r="K163" s="178">
        <f t="shared" si="32"/>
        <v>0.48618284649472959</v>
      </c>
      <c r="L163" s="178">
        <f t="shared" si="33"/>
        <v>0</v>
      </c>
      <c r="M163" s="178">
        <f t="shared" si="34"/>
        <v>4.0935775068151402E-2</v>
      </c>
      <c r="N163" s="178">
        <f t="shared" si="35"/>
        <v>1.3465229257363616E-5</v>
      </c>
      <c r="O163" s="178">
        <f t="shared" si="36"/>
        <v>1.8299503921927536E-2</v>
      </c>
      <c r="P163" s="203">
        <f t="shared" si="37"/>
        <v>99.999999999999986</v>
      </c>
    </row>
    <row r="164" spans="1:16">
      <c r="A164" s="299">
        <v>10753</v>
      </c>
      <c r="B164" s="189">
        <v>60</v>
      </c>
      <c r="C164" s="179">
        <v>159</v>
      </c>
      <c r="D164" s="179" t="s">
        <v>515</v>
      </c>
      <c r="E164" s="326">
        <v>976538</v>
      </c>
      <c r="F164" s="327">
        <v>88.937486585057499</v>
      </c>
      <c r="G164" s="327">
        <v>7.6642425663927858</v>
      </c>
      <c r="H164" s="327">
        <v>0.66544724341166495</v>
      </c>
      <c r="I164" s="327">
        <v>1.2816880246864377E-6</v>
      </c>
      <c r="J164" s="327">
        <v>2.7328223234500237</v>
      </c>
      <c r="K164" s="178">
        <f t="shared" si="32"/>
        <v>0.18463966444826149</v>
      </c>
      <c r="L164" s="178">
        <f t="shared" si="33"/>
        <v>1.5911436561178952E-2</v>
      </c>
      <c r="M164" s="178">
        <f t="shared" si="34"/>
        <v>1.3815091976322345E-3</v>
      </c>
      <c r="N164" s="178">
        <f t="shared" si="35"/>
        <v>2.6608627688070835E-9</v>
      </c>
      <c r="O164" s="178">
        <f t="shared" si="36"/>
        <v>5.6735063714214188E-3</v>
      </c>
      <c r="P164" s="203">
        <f t="shared" si="37"/>
        <v>100</v>
      </c>
    </row>
    <row r="165" spans="1:16">
      <c r="A165" s="299">
        <v>10789</v>
      </c>
      <c r="B165" s="189">
        <v>43</v>
      </c>
      <c r="C165" s="177">
        <v>160</v>
      </c>
      <c r="D165" s="177" t="s">
        <v>520</v>
      </c>
      <c r="E165" s="328">
        <v>1126699</v>
      </c>
      <c r="F165" s="329">
        <v>88.879722291024947</v>
      </c>
      <c r="G165" s="329">
        <v>4.7088127255375749</v>
      </c>
      <c r="H165" s="329">
        <v>4.1951029188474962</v>
      </c>
      <c r="I165" s="329">
        <v>0</v>
      </c>
      <c r="J165" s="329">
        <v>2.2163620645899869</v>
      </c>
      <c r="K165" s="178">
        <f t="shared" si="32"/>
        <v>0.21289310714080564</v>
      </c>
      <c r="L165" s="178">
        <f t="shared" si="33"/>
        <v>1.1278993073373831E-2</v>
      </c>
      <c r="M165" s="178">
        <f t="shared" si="34"/>
        <v>1.0048506815137657E-2</v>
      </c>
      <c r="N165" s="178">
        <f t="shared" si="35"/>
        <v>0</v>
      </c>
      <c r="O165" s="178">
        <f t="shared" si="36"/>
        <v>5.308839792889636E-3</v>
      </c>
      <c r="P165" s="203">
        <f t="shared" si="37"/>
        <v>100</v>
      </c>
    </row>
    <row r="166" spans="1:16">
      <c r="A166" s="299">
        <v>10830</v>
      </c>
      <c r="B166" s="189">
        <v>38</v>
      </c>
      <c r="C166" s="179">
        <v>161</v>
      </c>
      <c r="D166" s="179" t="s">
        <v>524</v>
      </c>
      <c r="E166" s="326">
        <v>2058667</v>
      </c>
      <c r="F166" s="327">
        <v>88.731939346430195</v>
      </c>
      <c r="G166" s="327">
        <v>2.6576978517988068</v>
      </c>
      <c r="H166" s="327">
        <v>5.3279372678424934</v>
      </c>
      <c r="I166" s="327">
        <v>2.2933946361256656E-4</v>
      </c>
      <c r="J166" s="327">
        <v>3.282196194464889</v>
      </c>
      <c r="K166" s="178">
        <f t="shared" si="32"/>
        <v>0.38834442890152626</v>
      </c>
      <c r="L166" s="178">
        <f t="shared" si="33"/>
        <v>1.1631687102206266E-2</v>
      </c>
      <c r="M166" s="178">
        <f t="shared" si="34"/>
        <v>2.3318263646028299E-2</v>
      </c>
      <c r="N166" s="178">
        <f t="shared" si="35"/>
        <v>1.0037276732280464E-6</v>
      </c>
      <c r="O166" s="178">
        <f t="shared" si="36"/>
        <v>1.436486811931165E-2</v>
      </c>
      <c r="P166" s="203">
        <f t="shared" si="37"/>
        <v>99.999999999999986</v>
      </c>
    </row>
    <row r="167" spans="1:16">
      <c r="A167" s="299">
        <v>10896</v>
      </c>
      <c r="B167" s="189">
        <v>103</v>
      </c>
      <c r="C167" s="177">
        <v>162</v>
      </c>
      <c r="D167" s="177" t="s">
        <v>655</v>
      </c>
      <c r="E167" s="328">
        <v>3565256</v>
      </c>
      <c r="F167" s="329">
        <v>88.21141390158617</v>
      </c>
      <c r="G167" s="329">
        <v>0</v>
      </c>
      <c r="H167" s="329">
        <v>8.7001296930786829</v>
      </c>
      <c r="I167" s="329">
        <v>3.5712245185950146E-3</v>
      </c>
      <c r="J167" s="329">
        <v>3.0848851808165518</v>
      </c>
      <c r="K167" s="178">
        <f t="shared" si="32"/>
        <v>0.66860020487240168</v>
      </c>
      <c r="L167" s="178">
        <f t="shared" si="33"/>
        <v>0</v>
      </c>
      <c r="M167" s="178">
        <f t="shared" si="34"/>
        <v>6.5942809869237076E-2</v>
      </c>
      <c r="N167" s="178">
        <f t="shared" si="35"/>
        <v>2.7068168836312419E-5</v>
      </c>
      <c r="O167" s="178">
        <f t="shared" si="36"/>
        <v>2.338194993907353E-2</v>
      </c>
      <c r="P167" s="203">
        <f t="shared" si="37"/>
        <v>100</v>
      </c>
    </row>
    <row r="168" spans="1:16">
      <c r="A168" s="299">
        <v>10835</v>
      </c>
      <c r="B168" s="189">
        <v>18</v>
      </c>
      <c r="C168" s="179">
        <v>163</v>
      </c>
      <c r="D168" s="179" t="s">
        <v>525</v>
      </c>
      <c r="E168" s="326">
        <v>2284668</v>
      </c>
      <c r="F168" s="327">
        <v>87.929374619408847</v>
      </c>
      <c r="G168" s="327">
        <v>0</v>
      </c>
      <c r="H168" s="327">
        <v>8.8721880129163395</v>
      </c>
      <c r="I168" s="327">
        <v>8.2194820569316603E-4</v>
      </c>
      <c r="J168" s="327">
        <v>3.1976154194691242</v>
      </c>
      <c r="K168" s="178">
        <f t="shared" si="32"/>
        <v>0.42707887084101892</v>
      </c>
      <c r="L168" s="178">
        <f t="shared" si="33"/>
        <v>0</v>
      </c>
      <c r="M168" s="178">
        <f t="shared" si="34"/>
        <v>4.3092812326327543E-2</v>
      </c>
      <c r="N168" s="178">
        <f t="shared" si="35"/>
        <v>3.9922575714504608E-6</v>
      </c>
      <c r="O168" s="178">
        <f t="shared" si="36"/>
        <v>1.5531032588843925E-2</v>
      </c>
      <c r="P168" s="203">
        <f t="shared" si="37"/>
        <v>100.00000000000001</v>
      </c>
    </row>
    <row r="169" spans="1:16">
      <c r="A169" s="299">
        <v>11384</v>
      </c>
      <c r="B169" s="189">
        <v>209</v>
      </c>
      <c r="C169" s="177">
        <v>164</v>
      </c>
      <c r="D169" s="177" t="s">
        <v>562</v>
      </c>
      <c r="E169" s="328">
        <v>1092649</v>
      </c>
      <c r="F169" s="329">
        <v>87.414793253291975</v>
      </c>
      <c r="G169" s="329">
        <v>1.7845462117052324E-10</v>
      </c>
      <c r="H169" s="329">
        <v>6.1273400335498334</v>
      </c>
      <c r="I169" s="329">
        <v>0.41931120939061783</v>
      </c>
      <c r="J169" s="329">
        <v>6.0385555035891203</v>
      </c>
      <c r="K169" s="178">
        <f t="shared" si="32"/>
        <v>0.20305636621090373</v>
      </c>
      <c r="L169" s="178">
        <f t="shared" si="33"/>
        <v>4.145333479589878E-13</v>
      </c>
      <c r="M169" s="178">
        <f t="shared" si="34"/>
        <v>1.4233236222913228E-2</v>
      </c>
      <c r="N169" s="178">
        <f t="shared" si="35"/>
        <v>9.7402061277713744E-4</v>
      </c>
      <c r="O169" s="178">
        <f t="shared" si="36"/>
        <v>1.4026998086796758E-2</v>
      </c>
      <c r="P169" s="203">
        <f t="shared" si="37"/>
        <v>100</v>
      </c>
    </row>
    <row r="170" spans="1:16">
      <c r="A170" s="299">
        <v>11223</v>
      </c>
      <c r="B170" s="189">
        <v>160</v>
      </c>
      <c r="C170" s="179">
        <v>165</v>
      </c>
      <c r="D170" s="179" t="s">
        <v>550</v>
      </c>
      <c r="E170" s="326">
        <v>4764989</v>
      </c>
      <c r="F170" s="327">
        <v>86.899187598175871</v>
      </c>
      <c r="G170" s="327">
        <v>0.50652730012897207</v>
      </c>
      <c r="H170" s="327">
        <v>7.9018969154550147</v>
      </c>
      <c r="I170" s="327">
        <v>1.8769294754476884E-3</v>
      </c>
      <c r="J170" s="327">
        <v>4.6905112567646947</v>
      </c>
      <c r="K170" s="178">
        <f t="shared" si="32"/>
        <v>0.8802957829974225</v>
      </c>
      <c r="L170" s="178">
        <f t="shared" si="33"/>
        <v>5.1311624262637386E-3</v>
      </c>
      <c r="M170" s="178">
        <f t="shared" si="34"/>
        <v>8.0046853424224712E-2</v>
      </c>
      <c r="N170" s="178">
        <f t="shared" si="35"/>
        <v>1.9013447051544674E-5</v>
      </c>
      <c r="O170" s="178">
        <f t="shared" si="36"/>
        <v>4.7515257547914927E-2</v>
      </c>
      <c r="P170" s="203">
        <f t="shared" si="37"/>
        <v>99.999999999999986</v>
      </c>
    </row>
    <row r="171" spans="1:16">
      <c r="A171" s="299">
        <v>11309</v>
      </c>
      <c r="B171" s="189">
        <v>185</v>
      </c>
      <c r="C171" s="177">
        <v>166</v>
      </c>
      <c r="D171" s="177" t="s">
        <v>560</v>
      </c>
      <c r="E171" s="328">
        <v>3083676</v>
      </c>
      <c r="F171" s="329">
        <v>85.819865715997764</v>
      </c>
      <c r="G171" s="329">
        <v>0</v>
      </c>
      <c r="H171" s="329">
        <v>10.811749431477223</v>
      </c>
      <c r="I171" s="329">
        <v>3.8131255879226604E-2</v>
      </c>
      <c r="J171" s="329">
        <v>3.3302535966457865</v>
      </c>
      <c r="K171" s="178">
        <f t="shared" si="32"/>
        <v>0.56261016431140465</v>
      </c>
      <c r="L171" s="178">
        <f t="shared" si="33"/>
        <v>0</v>
      </c>
      <c r="M171" s="178">
        <f t="shared" si="34"/>
        <v>7.0878695432440353E-2</v>
      </c>
      <c r="N171" s="178">
        <f t="shared" si="35"/>
        <v>2.4997746100659317E-4</v>
      </c>
      <c r="O171" s="178">
        <f t="shared" si="36"/>
        <v>2.1832177288740106E-2</v>
      </c>
      <c r="P171" s="203">
        <f t="shared" si="37"/>
        <v>100</v>
      </c>
    </row>
    <row r="172" spans="1:16">
      <c r="A172" s="299">
        <v>11341</v>
      </c>
      <c r="B172" s="189">
        <v>211</v>
      </c>
      <c r="C172" s="179">
        <v>167</v>
      </c>
      <c r="D172" s="179" t="s">
        <v>563</v>
      </c>
      <c r="E172" s="326">
        <v>10497926</v>
      </c>
      <c r="F172" s="327">
        <v>84.721852149355726</v>
      </c>
      <c r="G172" s="327">
        <v>0.52053329129532666</v>
      </c>
      <c r="H172" s="327">
        <v>11.933122326272766</v>
      </c>
      <c r="I172" s="327">
        <v>9.2108651858807953E-6</v>
      </c>
      <c r="J172" s="327">
        <v>2.824483022211</v>
      </c>
      <c r="K172" s="178">
        <f t="shared" si="32"/>
        <v>1.8908189721803732</v>
      </c>
      <c r="L172" s="178">
        <f t="shared" si="33"/>
        <v>1.1617241571839044E-2</v>
      </c>
      <c r="M172" s="178">
        <f t="shared" si="34"/>
        <v>0.26632295587788707</v>
      </c>
      <c r="N172" s="178">
        <f t="shared" si="35"/>
        <v>2.0556772782724802E-7</v>
      </c>
      <c r="O172" s="178">
        <f t="shared" si="36"/>
        <v>6.3036701270210965E-2</v>
      </c>
      <c r="P172" s="203">
        <f t="shared" si="37"/>
        <v>100</v>
      </c>
    </row>
    <row r="173" spans="1:16">
      <c r="A173" s="299">
        <v>10706</v>
      </c>
      <c r="B173" s="189">
        <v>27</v>
      </c>
      <c r="C173" s="177">
        <v>168</v>
      </c>
      <c r="D173" s="177" t="s">
        <v>512</v>
      </c>
      <c r="E173" s="328">
        <v>16198171</v>
      </c>
      <c r="F173" s="329">
        <v>84.640539024722685</v>
      </c>
      <c r="G173" s="329">
        <v>0</v>
      </c>
      <c r="H173" s="329">
        <v>11.499568248535693</v>
      </c>
      <c r="I173" s="329">
        <v>9.5324815219480663E-2</v>
      </c>
      <c r="J173" s="329">
        <v>3.7645679115221409</v>
      </c>
      <c r="K173" s="178">
        <f t="shared" si="32"/>
        <v>2.9147103458300845</v>
      </c>
      <c r="L173" s="178">
        <f t="shared" si="33"/>
        <v>0</v>
      </c>
      <c r="M173" s="178">
        <f t="shared" si="34"/>
        <v>0.39600303746643051</v>
      </c>
      <c r="N173" s="178">
        <f t="shared" si="35"/>
        <v>3.2826377092589846E-3</v>
      </c>
      <c r="O173" s="178">
        <f t="shared" si="36"/>
        <v>0.12963793905055992</v>
      </c>
      <c r="P173" s="203">
        <f t="shared" si="37"/>
        <v>100</v>
      </c>
    </row>
    <row r="174" spans="1:16">
      <c r="A174" s="299">
        <v>11308</v>
      </c>
      <c r="B174" s="189">
        <v>181</v>
      </c>
      <c r="C174" s="179">
        <v>169</v>
      </c>
      <c r="D174" s="179" t="s">
        <v>557</v>
      </c>
      <c r="E174" s="326">
        <v>3147981</v>
      </c>
      <c r="F174" s="327">
        <v>84.058657527721408</v>
      </c>
      <c r="G174" s="327">
        <v>12.629842491247768</v>
      </c>
      <c r="H174" s="327">
        <v>0.623728493232241</v>
      </c>
      <c r="I174" s="327">
        <v>1.5726084648617241E-3</v>
      </c>
      <c r="J174" s="327">
        <v>2.6861988793337295</v>
      </c>
      <c r="K174" s="178">
        <f t="shared" si="32"/>
        <v>0.56255573291539873</v>
      </c>
      <c r="L174" s="178">
        <f t="shared" si="33"/>
        <v>8.4524194273823655E-2</v>
      </c>
      <c r="M174" s="178">
        <f t="shared" si="34"/>
        <v>4.1742522420699438E-3</v>
      </c>
      <c r="N174" s="178">
        <f t="shared" si="35"/>
        <v>1.0524554323836207E-5</v>
      </c>
      <c r="O174" s="178">
        <f t="shared" si="36"/>
        <v>1.7977167656071075E-2</v>
      </c>
      <c r="P174" s="203">
        <f t="shared" si="37"/>
        <v>100</v>
      </c>
    </row>
    <row r="175" spans="1:16">
      <c r="A175" s="299">
        <v>11087</v>
      </c>
      <c r="B175" s="189">
        <v>119</v>
      </c>
      <c r="C175" s="177">
        <v>170</v>
      </c>
      <c r="D175" s="177" t="s">
        <v>534</v>
      </c>
      <c r="E175" s="328">
        <v>822347</v>
      </c>
      <c r="F175" s="329">
        <v>83.377209756958848</v>
      </c>
      <c r="G175" s="329">
        <v>0</v>
      </c>
      <c r="H175" s="329">
        <v>14.2729707019615</v>
      </c>
      <c r="I175" s="329">
        <v>1.4974799488321961E-2</v>
      </c>
      <c r="J175" s="329">
        <v>2.3348447415913269</v>
      </c>
      <c r="K175" s="178">
        <f t="shared" si="32"/>
        <v>0.14576507227786925</v>
      </c>
      <c r="L175" s="178">
        <f t="shared" si="33"/>
        <v>0</v>
      </c>
      <c r="M175" s="178">
        <f t="shared" si="34"/>
        <v>2.4952869160000703E-2</v>
      </c>
      <c r="N175" s="178">
        <f t="shared" si="35"/>
        <v>2.6179848619600373E-5</v>
      </c>
      <c r="O175" s="178">
        <f t="shared" si="36"/>
        <v>4.0819165513901988E-3</v>
      </c>
      <c r="P175" s="203">
        <f t="shared" si="37"/>
        <v>100</v>
      </c>
    </row>
    <row r="176" spans="1:16">
      <c r="A176" s="299">
        <v>11273</v>
      </c>
      <c r="B176" s="189">
        <v>168</v>
      </c>
      <c r="C176" s="179">
        <v>171</v>
      </c>
      <c r="D176" s="179" t="s">
        <v>552</v>
      </c>
      <c r="E176" s="326">
        <v>6265590</v>
      </c>
      <c r="F176" s="327">
        <v>82.40716466768248</v>
      </c>
      <c r="G176" s="327">
        <v>5.8125382350663897E-2</v>
      </c>
      <c r="H176" s="327">
        <v>8.2869333867403849</v>
      </c>
      <c r="I176" s="327">
        <v>0</v>
      </c>
      <c r="J176" s="327">
        <v>9.2477765632264717</v>
      </c>
      <c r="K176" s="178">
        <f t="shared" ref="K176:K182" si="38">E176/$E$183*F176</f>
        <v>1.0976855500768008</v>
      </c>
      <c r="L176" s="178">
        <f t="shared" ref="L176:L182" si="39">E176/$E$183*G176</f>
        <v>7.7424569279028435E-4</v>
      </c>
      <c r="M176" s="178">
        <f t="shared" ref="M176:M182" si="40">E176/$E$183*H176</f>
        <v>0.11038417678555645</v>
      </c>
      <c r="N176" s="178">
        <f t="shared" ref="N176:N182" si="41">E176/$E$183*I176</f>
        <v>0</v>
      </c>
      <c r="O176" s="178">
        <f t="shared" ref="O176:O182" si="42">E176/$E$183*J176</f>
        <v>0.1231828657705725</v>
      </c>
      <c r="P176" s="203">
        <f t="shared" ref="P176:P182" si="43">SUM(F176:J176)</f>
        <v>100</v>
      </c>
    </row>
    <row r="177" spans="1:16">
      <c r="A177" s="299">
        <v>11132</v>
      </c>
      <c r="B177" s="189">
        <v>126</v>
      </c>
      <c r="C177" s="177">
        <v>172</v>
      </c>
      <c r="D177" s="177" t="s">
        <v>537</v>
      </c>
      <c r="E177" s="328">
        <v>18140063</v>
      </c>
      <c r="F177" s="329">
        <v>81.966479075029156</v>
      </c>
      <c r="G177" s="329">
        <v>8.5967105093554217</v>
      </c>
      <c r="H177" s="329">
        <v>4.5239081832485359</v>
      </c>
      <c r="I177" s="329">
        <v>7.3204320615873227E-4</v>
      </c>
      <c r="J177" s="329">
        <v>4.9121701891607277</v>
      </c>
      <c r="K177" s="178">
        <f t="shared" si="38"/>
        <v>3.1610114848108979</v>
      </c>
      <c r="L177" s="178">
        <f t="shared" si="39"/>
        <v>0.3315294368908131</v>
      </c>
      <c r="M177" s="178">
        <f t="shared" si="40"/>
        <v>0.17446309619312558</v>
      </c>
      <c r="N177" s="178">
        <f t="shared" si="41"/>
        <v>2.8231015997739701E-5</v>
      </c>
      <c r="O177" s="178">
        <f t="shared" si="42"/>
        <v>0.18943629833202344</v>
      </c>
      <c r="P177" s="203">
        <f t="shared" si="43"/>
        <v>100</v>
      </c>
    </row>
    <row r="178" spans="1:16">
      <c r="A178" s="299">
        <v>11197</v>
      </c>
      <c r="B178" s="189">
        <v>147</v>
      </c>
      <c r="C178" s="179">
        <v>173</v>
      </c>
      <c r="D178" s="179" t="s">
        <v>544</v>
      </c>
      <c r="E178" s="326">
        <v>3615821</v>
      </c>
      <c r="F178" s="327">
        <v>81.924540226744284</v>
      </c>
      <c r="G178" s="327">
        <v>1.798049685346944E-2</v>
      </c>
      <c r="H178" s="327">
        <v>5.3897601877317895E-2</v>
      </c>
      <c r="I178" s="327">
        <v>0</v>
      </c>
      <c r="J178" s="327">
        <v>18.00358167452492</v>
      </c>
      <c r="K178" s="178">
        <f t="shared" si="38"/>
        <v>0.62975545505085895</v>
      </c>
      <c r="L178" s="178">
        <f t="shared" si="39"/>
        <v>1.3821641167173355E-4</v>
      </c>
      <c r="M178" s="178">
        <f t="shared" si="40"/>
        <v>4.143118618970276E-4</v>
      </c>
      <c r="N178" s="178">
        <f t="shared" si="41"/>
        <v>0</v>
      </c>
      <c r="O178" s="178">
        <f t="shared" si="42"/>
        <v>0.13839386511789664</v>
      </c>
      <c r="P178" s="203">
        <f t="shared" si="43"/>
        <v>100</v>
      </c>
    </row>
    <row r="179" spans="1:16">
      <c r="A179" s="299">
        <v>11215</v>
      </c>
      <c r="B179" s="189">
        <v>149</v>
      </c>
      <c r="C179" s="177">
        <v>174</v>
      </c>
      <c r="D179" s="177" t="s">
        <v>546</v>
      </c>
      <c r="E179" s="328">
        <v>7168826</v>
      </c>
      <c r="F179" s="329">
        <v>80.638929466093785</v>
      </c>
      <c r="G179" s="329">
        <v>6.581724274262668</v>
      </c>
      <c r="H179" s="329">
        <v>9.3709399884525286</v>
      </c>
      <c r="I179" s="329">
        <v>6.8973839113886645E-6</v>
      </c>
      <c r="J179" s="329">
        <v>3.4083993738071086</v>
      </c>
      <c r="K179" s="178">
        <f t="shared" si="38"/>
        <v>1.2289771144062389</v>
      </c>
      <c r="L179" s="178">
        <f t="shared" si="39"/>
        <v>0.10030872879831472</v>
      </c>
      <c r="M179" s="178">
        <f t="shared" si="40"/>
        <v>0.14281775393762924</v>
      </c>
      <c r="N179" s="178">
        <f t="shared" si="41"/>
        <v>1.0511953757936066E-7</v>
      </c>
      <c r="O179" s="178">
        <f t="shared" si="42"/>
        <v>5.1945689940325585E-2</v>
      </c>
      <c r="P179" s="203">
        <f t="shared" si="43"/>
        <v>100.00000000000001</v>
      </c>
    </row>
    <row r="180" spans="1:16">
      <c r="A180" s="299">
        <v>11141</v>
      </c>
      <c r="B180" s="189">
        <v>129</v>
      </c>
      <c r="C180" s="179">
        <v>175</v>
      </c>
      <c r="D180" s="179" t="s">
        <v>538</v>
      </c>
      <c r="E180" s="326">
        <v>829880</v>
      </c>
      <c r="F180" s="327">
        <v>80.426070485420482</v>
      </c>
      <c r="G180" s="327">
        <v>8.3614335341188166</v>
      </c>
      <c r="H180" s="327">
        <v>9.7447965956049281</v>
      </c>
      <c r="I180" s="327">
        <v>3.9701187691009759E-5</v>
      </c>
      <c r="J180" s="327">
        <v>1.4676596836680764</v>
      </c>
      <c r="K180" s="178">
        <f t="shared" si="38"/>
        <v>0.14189371229146511</v>
      </c>
      <c r="L180" s="178">
        <f t="shared" si="39"/>
        <v>1.4751868853887854E-2</v>
      </c>
      <c r="M180" s="178">
        <f t="shared" si="40"/>
        <v>1.7192501835909944E-2</v>
      </c>
      <c r="N180" s="178">
        <f t="shared" si="41"/>
        <v>7.0043816263269999E-8</v>
      </c>
      <c r="O180" s="178">
        <f t="shared" si="42"/>
        <v>2.5893554122345475E-3</v>
      </c>
      <c r="P180" s="203">
        <f t="shared" si="43"/>
        <v>99.999999999999986</v>
      </c>
    </row>
    <row r="181" spans="1:16">
      <c r="A181" s="299">
        <v>10851</v>
      </c>
      <c r="B181" s="189">
        <v>9</v>
      </c>
      <c r="C181" s="177">
        <v>176</v>
      </c>
      <c r="D181" s="177" t="s">
        <v>527</v>
      </c>
      <c r="E181" s="328">
        <v>24616910</v>
      </c>
      <c r="F181" s="329">
        <v>78.319246621825428</v>
      </c>
      <c r="G181" s="329">
        <v>10.420259504329287</v>
      </c>
      <c r="H181" s="329">
        <v>7.1845834517474803</v>
      </c>
      <c r="I181" s="329">
        <v>1.9827625325097779E-3</v>
      </c>
      <c r="J181" s="329">
        <v>4.0739276595652978</v>
      </c>
      <c r="K181" s="178">
        <f t="shared" si="38"/>
        <v>4.0987652139914879</v>
      </c>
      <c r="L181" s="178">
        <f t="shared" si="39"/>
        <v>0.54533462742996941</v>
      </c>
      <c r="M181" s="178">
        <f t="shared" si="40"/>
        <v>0.37599851887281982</v>
      </c>
      <c r="N181" s="178">
        <f t="shared" si="41"/>
        <v>1.0376604023144427E-4</v>
      </c>
      <c r="O181" s="178">
        <f t="shared" si="42"/>
        <v>0.21320522982010787</v>
      </c>
      <c r="P181" s="203">
        <f t="shared" si="43"/>
        <v>100</v>
      </c>
    </row>
    <row r="182" spans="1:16">
      <c r="A182" s="299">
        <v>10600</v>
      </c>
      <c r="B182" s="189">
        <v>20</v>
      </c>
      <c r="C182" s="179">
        <v>177</v>
      </c>
      <c r="D182" s="179" t="s">
        <v>509</v>
      </c>
      <c r="E182" s="326">
        <v>17101394</v>
      </c>
      <c r="F182" s="327">
        <v>76.159051793220016</v>
      </c>
      <c r="G182" s="327">
        <v>17.898116690127782</v>
      </c>
      <c r="H182" s="327">
        <v>3.3378926435701204</v>
      </c>
      <c r="I182" s="327">
        <v>2.8659301536263656E-6</v>
      </c>
      <c r="J182" s="327">
        <v>2.6049360071519363</v>
      </c>
      <c r="K182" s="178">
        <f t="shared" si="38"/>
        <v>2.7688794226450861</v>
      </c>
      <c r="L182" s="178">
        <f t="shared" si="39"/>
        <v>0.65071355066171166</v>
      </c>
      <c r="M182" s="178">
        <f t="shared" si="40"/>
        <v>0.12135421907396299</v>
      </c>
      <c r="N182" s="178">
        <f t="shared" si="41"/>
        <v>1.0419529710873523E-7</v>
      </c>
      <c r="O182" s="178">
        <f t="shared" si="42"/>
        <v>9.4706453634607321E-2</v>
      </c>
      <c r="P182" s="203">
        <f t="shared" si="43"/>
        <v>100</v>
      </c>
    </row>
    <row r="183" spans="1:16" ht="19.5">
      <c r="B183" s="191"/>
      <c r="C183" s="119"/>
      <c r="D183" s="364" t="s">
        <v>401</v>
      </c>
      <c r="E183" s="92">
        <f>SUM(E112:E182)</f>
        <v>470380162</v>
      </c>
      <c r="F183" s="331">
        <f>K183</f>
        <v>92.423073627602633</v>
      </c>
      <c r="G183" s="331">
        <f>L183</f>
        <v>1.9104604149573372</v>
      </c>
      <c r="H183" s="331">
        <f>M183</f>
        <v>2.9712250224040049</v>
      </c>
      <c r="I183" s="331">
        <f>N183</f>
        <v>0.20388797758967106</v>
      </c>
      <c r="J183" s="331">
        <f>O183</f>
        <v>2.4913529574463578</v>
      </c>
      <c r="K183" s="187">
        <f>SUM(K112:K182)</f>
        <v>92.423073627602633</v>
      </c>
      <c r="L183" s="187">
        <f>SUM(L112:L182)</f>
        <v>1.9104604149573372</v>
      </c>
      <c r="M183" s="187">
        <f>SUM(M112:M182)</f>
        <v>2.9712250224040049</v>
      </c>
      <c r="N183" s="187">
        <f>SUM(N112:N182)</f>
        <v>0.20388797758967106</v>
      </c>
      <c r="O183" s="187">
        <f>SUM(O112:O182)</f>
        <v>2.4913529574463578</v>
      </c>
      <c r="P183" s="186">
        <f>K183+L183+M183+N183+O183</f>
        <v>100</v>
      </c>
    </row>
    <row r="184" spans="1:16" ht="21.75">
      <c r="B184" s="191"/>
      <c r="C184" s="415" t="s">
        <v>55</v>
      </c>
      <c r="D184" s="415"/>
      <c r="E184" s="90">
        <f>E89+E111+E183</f>
        <v>3107353069.522377</v>
      </c>
      <c r="F184" s="332">
        <f t="shared" ref="F184:I184" si="44">K184</f>
        <v>22.919589028486598</v>
      </c>
      <c r="G184" s="332">
        <f t="shared" si="44"/>
        <v>34.998259375522998</v>
      </c>
      <c r="H184" s="332">
        <f t="shared" si="44"/>
        <v>38.824146637629674</v>
      </c>
      <c r="I184" s="333">
        <f t="shared" si="44"/>
        <v>0.15794696195703078</v>
      </c>
      <c r="J184" s="331">
        <f>O184</f>
        <v>3.100057996403661</v>
      </c>
      <c r="K184" s="187">
        <f>(K89*($E$89/$E$184))+(K111*($E$111/$E$184))+(K183*($E$183/$E$184))</f>
        <v>22.919589028486598</v>
      </c>
      <c r="L184" s="187">
        <f>(L89*($E$89/$E$184))+(L111*($E$111/$E$184))+(L183*($E$183/$E$184))</f>
        <v>34.998259375522998</v>
      </c>
      <c r="M184" s="187">
        <f>(M89*($E$89/$E$184))+(M111*($E$111/$E$184))+(M183*($E$183/$E$184))</f>
        <v>38.824146637629674</v>
      </c>
      <c r="N184" s="187">
        <f>(N89*($E$89/$E$184))+(N111*($E$111/$E$184))+(N183*($E$183/$E$184))</f>
        <v>0.15794696195703078</v>
      </c>
      <c r="O184" s="187">
        <f>(O89*($E$89/$E$184))+(O111*($E$111/$E$184))+(O183*($E$183/$E$184))</f>
        <v>3.100057996403661</v>
      </c>
      <c r="P184" s="186">
        <f>K184+L184+M184+N184+O184</f>
        <v>99.999999999999972</v>
      </c>
    </row>
    <row r="185" spans="1:16" s="231" customFormat="1" ht="21">
      <c r="A185" s="299"/>
      <c r="B185" s="192"/>
      <c r="C185" s="61"/>
      <c r="D185" s="416" t="s">
        <v>56</v>
      </c>
      <c r="E185" s="416"/>
      <c r="F185" s="416"/>
      <c r="G185" s="416"/>
      <c r="H185" s="416"/>
      <c r="I185" s="416"/>
      <c r="J185" s="416"/>
      <c r="K185" s="88"/>
      <c r="L185" s="88"/>
      <c r="M185" s="88"/>
      <c r="N185" s="88"/>
      <c r="O185" s="88"/>
      <c r="P185" s="204"/>
    </row>
    <row r="186" spans="1:16" s="231" customFormat="1" ht="42" customHeight="1">
      <c r="A186" s="299"/>
      <c r="B186" s="192"/>
      <c r="C186" s="61"/>
      <c r="D186" s="414" t="s">
        <v>57</v>
      </c>
      <c r="E186" s="414"/>
      <c r="F186" s="414"/>
      <c r="G186" s="414"/>
      <c r="H186" s="414"/>
      <c r="I186" s="414"/>
      <c r="J186" s="414"/>
      <c r="K186" s="88"/>
      <c r="L186" s="88"/>
      <c r="M186" s="88"/>
      <c r="N186" s="88"/>
      <c r="O186" s="88"/>
      <c r="P186" s="204"/>
    </row>
    <row r="188" spans="1:16">
      <c r="F188" s="45"/>
      <c r="G188" s="47"/>
      <c r="H188" s="47"/>
      <c r="I188" s="49"/>
      <c r="J188" s="49"/>
    </row>
    <row r="193" spans="5:16">
      <c r="E193" s="390"/>
      <c r="F193"/>
      <c r="G193"/>
      <c r="H193"/>
      <c r="I193"/>
      <c r="J193"/>
    </row>
    <row r="194" spans="5:16">
      <c r="F194"/>
      <c r="G194"/>
      <c r="H194"/>
      <c r="I194"/>
      <c r="J194"/>
      <c r="K194" t="e">
        <f t="shared" ref="K194:P194" si="45">((K184*$E$184)+($E$193*K193))/$E$194</f>
        <v>#DIV/0!</v>
      </c>
      <c r="L194" t="e">
        <f t="shared" si="45"/>
        <v>#DIV/0!</v>
      </c>
      <c r="M194" t="e">
        <f t="shared" si="45"/>
        <v>#DIV/0!</v>
      </c>
      <c r="N194" t="e">
        <f t="shared" si="45"/>
        <v>#DIV/0!</v>
      </c>
      <c r="O194" t="e">
        <f t="shared" si="45"/>
        <v>#DIV/0!</v>
      </c>
      <c r="P194" t="e">
        <f t="shared" si="45"/>
        <v>#DIV/0!</v>
      </c>
    </row>
  </sheetData>
  <sortState ref="A112:P182">
    <sortCondition descending="1" ref="F112:F182"/>
  </sortState>
  <mergeCells count="11">
    <mergeCell ref="D186:J186"/>
    <mergeCell ref="C184:D184"/>
    <mergeCell ref="D185:J185"/>
    <mergeCell ref="D2:D3"/>
    <mergeCell ref="F2:J2"/>
    <mergeCell ref="G1:J1"/>
    <mergeCell ref="C1:E1"/>
    <mergeCell ref="A2:A3"/>
    <mergeCell ref="B2:B3"/>
    <mergeCell ref="C2:C3"/>
    <mergeCell ref="E2:E3"/>
  </mergeCells>
  <printOptions horizontalCentered="1" verticalCentered="1"/>
  <pageMargins left="0.7" right="0.7" top="0.75" bottom="0.75" header="0.3" footer="0.3"/>
  <pageSetup paperSize="9" scale="72" fitToHeight="0" orientation="portrait" r:id="rId1"/>
  <rowBreaks count="4" manualBreakCount="4">
    <brk id="43" min="2" max="9" man="1"/>
    <brk id="89" min="2" max="9" man="1"/>
    <brk id="130" min="2" max="9" man="1"/>
    <brk id="160" min="2" max="9" man="1"/>
  </rowBreaks>
  <colBreaks count="1" manualBreakCount="1">
    <brk id="10" max="185" man="1"/>
  </colBreaks>
  <ignoredErrors>
    <ignoredError sqref="F89:J8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88"/>
  <sheetViews>
    <sheetView rightToLeft="1" view="pageBreakPreview" topLeftCell="C1" zoomScale="115" zoomScaleNormal="100" zoomScaleSheetLayoutView="115" workbookViewId="0">
      <pane ySplit="4" topLeftCell="A5" activePane="bottomLeft" state="frozen"/>
      <selection activeCell="B1" sqref="B1"/>
      <selection pane="bottomLeft" activeCell="D13" sqref="D13"/>
    </sheetView>
  </sheetViews>
  <sheetFormatPr defaultColWidth="9.140625" defaultRowHeight="15.75"/>
  <cols>
    <col min="1" max="1" width="3.5703125" style="241" hidden="1" customWidth="1"/>
    <col min="2" max="2" width="5.28515625" style="241" hidden="1" customWidth="1"/>
    <col min="3" max="3" width="4" style="13" bestFit="1" customWidth="1"/>
    <col min="4" max="4" width="26" style="66" bestFit="1" customWidth="1"/>
    <col min="5" max="6" width="11.42578125" style="14" bestFit="1" customWidth="1"/>
    <col min="7" max="7" width="12.28515625" style="24" customWidth="1"/>
    <col min="8" max="8" width="12.5703125" style="14" bestFit="1" customWidth="1"/>
    <col min="9" max="9" width="11" style="14" bestFit="1" customWidth="1"/>
    <col min="10" max="10" width="11.28515625" style="14" bestFit="1" customWidth="1"/>
    <col min="11" max="11" width="12.28515625" style="14" bestFit="1" customWidth="1"/>
    <col min="12" max="12" width="11.28515625" style="14" customWidth="1"/>
    <col min="13" max="13" width="14.42578125" style="66" customWidth="1"/>
    <col min="14" max="14" width="12.140625" style="66" bestFit="1" customWidth="1"/>
    <col min="15" max="15" width="13.5703125" style="66" bestFit="1" customWidth="1"/>
    <col min="16" max="16" width="11.42578125" style="66" bestFit="1" customWidth="1"/>
    <col min="17" max="17" width="11.5703125" style="66" bestFit="1" customWidth="1"/>
    <col min="18" max="18" width="12.28515625" style="66" bestFit="1" customWidth="1"/>
    <col min="19" max="16384" width="9.140625" style="12"/>
  </cols>
  <sheetData>
    <row r="1" spans="1:18" ht="21">
      <c r="A1" s="237"/>
      <c r="B1" s="388"/>
      <c r="C1" s="419" t="s">
        <v>242</v>
      </c>
      <c r="D1" s="419"/>
      <c r="E1" s="419"/>
      <c r="F1" s="419"/>
      <c r="G1" s="419"/>
      <c r="H1" s="419"/>
      <c r="I1" s="419"/>
      <c r="J1" s="419"/>
      <c r="K1" s="419"/>
      <c r="L1" s="145" t="s">
        <v>709</v>
      </c>
      <c r="M1" s="145" t="s">
        <v>311</v>
      </c>
      <c r="N1" s="144"/>
      <c r="O1" s="144"/>
      <c r="P1" s="144"/>
      <c r="Q1" s="144"/>
      <c r="R1" s="144"/>
    </row>
    <row r="2" spans="1:18">
      <c r="A2" s="422" t="s">
        <v>161</v>
      </c>
      <c r="B2" s="386"/>
      <c r="C2" s="428" t="s">
        <v>48</v>
      </c>
      <c r="D2" s="420" t="s">
        <v>58</v>
      </c>
      <c r="E2" s="420" t="s">
        <v>710</v>
      </c>
      <c r="F2" s="420"/>
      <c r="G2" s="420"/>
      <c r="H2" s="420"/>
      <c r="I2" s="420"/>
      <c r="J2" s="420"/>
      <c r="K2" s="420"/>
      <c r="L2" s="420"/>
      <c r="M2" s="420" t="s">
        <v>59</v>
      </c>
      <c r="N2" s="420"/>
      <c r="O2" s="420"/>
      <c r="P2" s="420"/>
      <c r="Q2" s="420"/>
      <c r="R2" s="420"/>
    </row>
    <row r="3" spans="1:18">
      <c r="A3" s="422"/>
      <c r="B3" s="386"/>
      <c r="C3" s="428"/>
      <c r="D3" s="420"/>
      <c r="E3" s="421" t="s">
        <v>253</v>
      </c>
      <c r="F3" s="421"/>
      <c r="G3" s="421"/>
      <c r="H3" s="147" t="s">
        <v>709</v>
      </c>
      <c r="I3" s="421" t="s">
        <v>252</v>
      </c>
      <c r="J3" s="421"/>
      <c r="K3" s="142" t="s">
        <v>709</v>
      </c>
      <c r="L3" s="146"/>
      <c r="M3" s="421" t="s">
        <v>253</v>
      </c>
      <c r="N3" s="421"/>
      <c r="O3" s="147" t="s">
        <v>709</v>
      </c>
      <c r="P3" s="140" t="s">
        <v>252</v>
      </c>
      <c r="Q3" s="142" t="s">
        <v>709</v>
      </c>
      <c r="R3" s="143"/>
    </row>
    <row r="4" spans="1:18" s="172" customFormat="1" ht="31.5">
      <c r="A4" s="422"/>
      <c r="B4" s="386"/>
      <c r="C4" s="428"/>
      <c r="D4" s="420"/>
      <c r="E4" s="141" t="s">
        <v>60</v>
      </c>
      <c r="F4" s="171" t="s">
        <v>61</v>
      </c>
      <c r="G4" s="270" t="s">
        <v>62</v>
      </c>
      <c r="H4" s="171" t="s">
        <v>63</v>
      </c>
      <c r="I4" s="171" t="s">
        <v>572</v>
      </c>
      <c r="J4" s="171" t="s">
        <v>61</v>
      </c>
      <c r="K4" s="128" t="s">
        <v>62</v>
      </c>
      <c r="L4" s="171" t="s">
        <v>63</v>
      </c>
      <c r="M4" s="171" t="s">
        <v>64</v>
      </c>
      <c r="N4" s="171" t="s">
        <v>65</v>
      </c>
      <c r="O4" s="128" t="s">
        <v>62</v>
      </c>
      <c r="P4" s="171" t="s">
        <v>64</v>
      </c>
      <c r="Q4" s="171" t="s">
        <v>65</v>
      </c>
      <c r="R4" s="128" t="s">
        <v>62</v>
      </c>
    </row>
    <row r="5" spans="1:18" s="172" customFormat="1">
      <c r="A5" s="238">
        <v>104</v>
      </c>
      <c r="B5" s="238">
        <v>10919</v>
      </c>
      <c r="C5" s="106">
        <v>1</v>
      </c>
      <c r="D5" s="106" t="s">
        <v>398</v>
      </c>
      <c r="E5" s="149">
        <v>54405477.461732</v>
      </c>
      <c r="F5" s="149">
        <v>92131804.845731005</v>
      </c>
      <c r="G5" s="271">
        <f t="shared" ref="G5:G36" si="0">E5-F5</f>
        <v>-37726327.383999005</v>
      </c>
      <c r="H5" s="107">
        <f t="shared" ref="H5:H36" si="1">E5+F5</f>
        <v>146537282.30746299</v>
      </c>
      <c r="I5" s="107">
        <v>11080870.706521001</v>
      </c>
      <c r="J5" s="107">
        <v>1762992.8758799999</v>
      </c>
      <c r="K5" s="107">
        <f t="shared" ref="K5:K36" si="2">I5-J5</f>
        <v>9317877.8306410015</v>
      </c>
      <c r="L5" s="107">
        <f t="shared" ref="L5:L36" si="3">I5+J5</f>
        <v>12843863.582401</v>
      </c>
      <c r="M5" s="108">
        <v>464668775</v>
      </c>
      <c r="N5" s="108">
        <v>442427311</v>
      </c>
      <c r="O5" s="108">
        <f t="shared" ref="O5:O36" si="4">M5-N5</f>
        <v>22241464</v>
      </c>
      <c r="P5" s="108">
        <v>24988614</v>
      </c>
      <c r="Q5" s="108">
        <v>23401442</v>
      </c>
      <c r="R5" s="108">
        <f t="shared" ref="R5:R36" si="5">P5-Q5</f>
        <v>1587172</v>
      </c>
    </row>
    <row r="6" spans="1:18" s="172" customFormat="1">
      <c r="A6" s="238">
        <v>183</v>
      </c>
      <c r="B6" s="238">
        <v>11310</v>
      </c>
      <c r="C6" s="155">
        <v>2</v>
      </c>
      <c r="D6" s="70" t="s">
        <v>446</v>
      </c>
      <c r="E6" s="156">
        <v>17473265.714896999</v>
      </c>
      <c r="F6" s="156">
        <v>28337463.152741998</v>
      </c>
      <c r="G6" s="21">
        <f t="shared" si="0"/>
        <v>-10864197.437844999</v>
      </c>
      <c r="H6" s="21">
        <f t="shared" si="1"/>
        <v>45810728.867638998</v>
      </c>
      <c r="I6" s="21">
        <v>2484203.4698319999</v>
      </c>
      <c r="J6" s="21">
        <v>79357.766759999999</v>
      </c>
      <c r="K6" s="21">
        <f t="shared" si="2"/>
        <v>2404845.7030719998</v>
      </c>
      <c r="L6" s="21">
        <f t="shared" si="3"/>
        <v>2563561.2365919999</v>
      </c>
      <c r="M6" s="65">
        <v>114522340</v>
      </c>
      <c r="N6" s="65">
        <v>56286774</v>
      </c>
      <c r="O6" s="65">
        <f t="shared" si="4"/>
        <v>58235566</v>
      </c>
      <c r="P6" s="65">
        <v>14076226</v>
      </c>
      <c r="Q6" s="65">
        <v>6695660</v>
      </c>
      <c r="R6" s="65">
        <f t="shared" si="5"/>
        <v>7380566</v>
      </c>
    </row>
    <row r="7" spans="1:18" s="172" customFormat="1">
      <c r="A7" s="238">
        <v>130</v>
      </c>
      <c r="B7" s="238">
        <v>11142</v>
      </c>
      <c r="C7" s="106">
        <v>3</v>
      </c>
      <c r="D7" s="106" t="s">
        <v>434</v>
      </c>
      <c r="E7" s="149">
        <v>12756503.521903999</v>
      </c>
      <c r="F7" s="149">
        <v>33985625.909740999</v>
      </c>
      <c r="G7" s="271">
        <f t="shared" si="0"/>
        <v>-21229122.387837</v>
      </c>
      <c r="H7" s="107">
        <f t="shared" si="1"/>
        <v>46742129.431644998</v>
      </c>
      <c r="I7" s="107">
        <v>1362769.6758999999</v>
      </c>
      <c r="J7" s="107">
        <v>188268.15744700001</v>
      </c>
      <c r="K7" s="107">
        <f t="shared" si="2"/>
        <v>1174501.5184529999</v>
      </c>
      <c r="L7" s="107">
        <f t="shared" si="3"/>
        <v>1551037.8333469999</v>
      </c>
      <c r="M7" s="108">
        <v>75572936</v>
      </c>
      <c r="N7" s="108">
        <v>75161558</v>
      </c>
      <c r="O7" s="108">
        <f t="shared" si="4"/>
        <v>411378</v>
      </c>
      <c r="P7" s="108">
        <v>3371305</v>
      </c>
      <c r="Q7" s="108">
        <v>3206601</v>
      </c>
      <c r="R7" s="108">
        <f t="shared" si="5"/>
        <v>164704</v>
      </c>
    </row>
    <row r="8" spans="1:18" s="172" customFormat="1">
      <c r="A8" s="238">
        <v>123</v>
      </c>
      <c r="B8" s="238">
        <v>11098</v>
      </c>
      <c r="C8" s="155">
        <v>4</v>
      </c>
      <c r="D8" s="70" t="s">
        <v>433</v>
      </c>
      <c r="E8" s="156">
        <v>26433372.580653001</v>
      </c>
      <c r="F8" s="156">
        <v>37136098.645014003</v>
      </c>
      <c r="G8" s="21">
        <f t="shared" si="0"/>
        <v>-10702726.064361002</v>
      </c>
      <c r="H8" s="21">
        <f t="shared" si="1"/>
        <v>63569471.225667</v>
      </c>
      <c r="I8" s="21">
        <v>1129692.589953</v>
      </c>
      <c r="J8" s="21">
        <v>253152.110747</v>
      </c>
      <c r="K8" s="21">
        <f t="shared" si="2"/>
        <v>876540.47920599999</v>
      </c>
      <c r="L8" s="21">
        <f t="shared" si="3"/>
        <v>1382844.7006999999</v>
      </c>
      <c r="M8" s="65">
        <v>393419718</v>
      </c>
      <c r="N8" s="65">
        <v>294864383</v>
      </c>
      <c r="O8" s="65">
        <f t="shared" si="4"/>
        <v>98555335</v>
      </c>
      <c r="P8" s="65">
        <v>34248854</v>
      </c>
      <c r="Q8" s="65">
        <v>24209482</v>
      </c>
      <c r="R8" s="65">
        <f t="shared" si="5"/>
        <v>10039372</v>
      </c>
    </row>
    <row r="9" spans="1:18" s="172" customFormat="1">
      <c r="A9" s="238">
        <v>56</v>
      </c>
      <c r="B9" s="238">
        <v>10766</v>
      </c>
      <c r="C9" s="106">
        <v>5</v>
      </c>
      <c r="D9" s="106" t="s">
        <v>415</v>
      </c>
      <c r="E9" s="149">
        <v>5024355.9987209998</v>
      </c>
      <c r="F9" s="149">
        <v>4481859.0080589997</v>
      </c>
      <c r="G9" s="271">
        <f t="shared" si="0"/>
        <v>542496.99066200014</v>
      </c>
      <c r="H9" s="107">
        <f t="shared" si="1"/>
        <v>9506215.0067799985</v>
      </c>
      <c r="I9" s="107">
        <v>812231.98770000006</v>
      </c>
      <c r="J9" s="107">
        <v>0</v>
      </c>
      <c r="K9" s="107">
        <f t="shared" si="2"/>
        <v>812231.98770000006</v>
      </c>
      <c r="L9" s="107">
        <f t="shared" si="3"/>
        <v>812231.98770000006</v>
      </c>
      <c r="M9" s="108">
        <v>45810056</v>
      </c>
      <c r="N9" s="108">
        <v>16616658</v>
      </c>
      <c r="O9" s="108">
        <f t="shared" si="4"/>
        <v>29193398</v>
      </c>
      <c r="P9" s="108">
        <v>6785686</v>
      </c>
      <c r="Q9" s="108">
        <v>1749381</v>
      </c>
      <c r="R9" s="108">
        <f t="shared" si="5"/>
        <v>5036305</v>
      </c>
    </row>
    <row r="10" spans="1:18" s="172" customFormat="1">
      <c r="A10" s="238">
        <v>248</v>
      </c>
      <c r="B10" s="238">
        <v>11495</v>
      </c>
      <c r="C10" s="155">
        <v>6</v>
      </c>
      <c r="D10" s="70" t="s">
        <v>399</v>
      </c>
      <c r="E10" s="156">
        <v>3489828.7715250002</v>
      </c>
      <c r="F10" s="156">
        <v>3961883.8618310001</v>
      </c>
      <c r="G10" s="21">
        <f t="shared" si="0"/>
        <v>-472055.09030599985</v>
      </c>
      <c r="H10" s="21">
        <f t="shared" si="1"/>
        <v>7451712.6333560003</v>
      </c>
      <c r="I10" s="21">
        <v>759739.97672899999</v>
      </c>
      <c r="J10" s="21">
        <v>0</v>
      </c>
      <c r="K10" s="21">
        <f t="shared" si="2"/>
        <v>759739.97672899999</v>
      </c>
      <c r="L10" s="21">
        <f t="shared" si="3"/>
        <v>759739.97672899999</v>
      </c>
      <c r="M10" s="65">
        <v>72537229</v>
      </c>
      <c r="N10" s="65">
        <v>48961259</v>
      </c>
      <c r="O10" s="65">
        <f t="shared" si="4"/>
        <v>23575970</v>
      </c>
      <c r="P10" s="65">
        <v>5178082</v>
      </c>
      <c r="Q10" s="65">
        <v>5852782</v>
      </c>
      <c r="R10" s="65">
        <f t="shared" si="5"/>
        <v>-674700</v>
      </c>
    </row>
    <row r="11" spans="1:18" s="172" customFormat="1">
      <c r="A11" s="238">
        <v>5</v>
      </c>
      <c r="B11" s="238">
        <v>10765</v>
      </c>
      <c r="C11" s="106">
        <v>7</v>
      </c>
      <c r="D11" s="106" t="s">
        <v>416</v>
      </c>
      <c r="E11" s="149">
        <v>13414101.378385</v>
      </c>
      <c r="F11" s="149">
        <v>31258205.320002999</v>
      </c>
      <c r="G11" s="271">
        <f t="shared" si="0"/>
        <v>-17844103.941617999</v>
      </c>
      <c r="H11" s="107">
        <f t="shared" si="1"/>
        <v>44672306.698387995</v>
      </c>
      <c r="I11" s="107">
        <v>753708.36042000004</v>
      </c>
      <c r="J11" s="107">
        <v>5471962.9000000004</v>
      </c>
      <c r="K11" s="107">
        <f t="shared" si="2"/>
        <v>-4718254.5395800006</v>
      </c>
      <c r="L11" s="107">
        <f t="shared" si="3"/>
        <v>6225671.2604200002</v>
      </c>
      <c r="M11" s="108">
        <v>110051798</v>
      </c>
      <c r="N11" s="108">
        <v>102694842</v>
      </c>
      <c r="O11" s="108">
        <f t="shared" si="4"/>
        <v>7356956</v>
      </c>
      <c r="P11" s="108">
        <v>10251074</v>
      </c>
      <c r="Q11" s="108">
        <v>5757392</v>
      </c>
      <c r="R11" s="108">
        <f t="shared" si="5"/>
        <v>4493682</v>
      </c>
    </row>
    <row r="12" spans="1:18" s="172" customFormat="1">
      <c r="A12" s="238">
        <v>195</v>
      </c>
      <c r="B12" s="238">
        <v>11338</v>
      </c>
      <c r="C12" s="155">
        <v>8</v>
      </c>
      <c r="D12" s="70" t="s">
        <v>448</v>
      </c>
      <c r="E12" s="156">
        <v>6371931.1233510002</v>
      </c>
      <c r="F12" s="156">
        <v>13014268.456081999</v>
      </c>
      <c r="G12" s="21">
        <f t="shared" si="0"/>
        <v>-6642337.3327309992</v>
      </c>
      <c r="H12" s="21">
        <f t="shared" si="1"/>
        <v>19386199.579433002</v>
      </c>
      <c r="I12" s="21">
        <v>658798.51252300001</v>
      </c>
      <c r="J12" s="21">
        <v>32.037390000000002</v>
      </c>
      <c r="K12" s="21">
        <f t="shared" si="2"/>
        <v>658766.47513300006</v>
      </c>
      <c r="L12" s="21">
        <f t="shared" si="3"/>
        <v>658830.54991299997</v>
      </c>
      <c r="M12" s="65">
        <v>31200004</v>
      </c>
      <c r="N12" s="65">
        <v>18808422</v>
      </c>
      <c r="O12" s="65">
        <f t="shared" si="4"/>
        <v>12391582</v>
      </c>
      <c r="P12" s="65">
        <v>2520559</v>
      </c>
      <c r="Q12" s="65">
        <v>2801602</v>
      </c>
      <c r="R12" s="65">
        <f t="shared" si="5"/>
        <v>-281043</v>
      </c>
    </row>
    <row r="13" spans="1:18" s="172" customFormat="1">
      <c r="A13" s="238">
        <v>295</v>
      </c>
      <c r="B13" s="238">
        <v>11698</v>
      </c>
      <c r="C13" s="106">
        <v>9</v>
      </c>
      <c r="D13" s="106" t="s">
        <v>652</v>
      </c>
      <c r="E13" s="149">
        <v>4040261.5297960001</v>
      </c>
      <c r="F13" s="149">
        <v>2377140.572898</v>
      </c>
      <c r="G13" s="271">
        <f t="shared" si="0"/>
        <v>1663120.9568980001</v>
      </c>
      <c r="H13" s="107">
        <f t="shared" si="1"/>
        <v>6417402.1026940001</v>
      </c>
      <c r="I13" s="107">
        <v>653921.83651699999</v>
      </c>
      <c r="J13" s="107">
        <v>427805.13104399998</v>
      </c>
      <c r="K13" s="107">
        <f t="shared" si="2"/>
        <v>226116.70547300001</v>
      </c>
      <c r="L13" s="107">
        <f t="shared" si="3"/>
        <v>1081726.967561</v>
      </c>
      <c r="M13" s="108">
        <v>19848689</v>
      </c>
      <c r="N13" s="108">
        <v>1619614</v>
      </c>
      <c r="O13" s="108">
        <f t="shared" si="4"/>
        <v>18229075</v>
      </c>
      <c r="P13" s="108">
        <v>524807</v>
      </c>
      <c r="Q13" s="108">
        <v>424</v>
      </c>
      <c r="R13" s="108">
        <f t="shared" si="5"/>
        <v>524383</v>
      </c>
    </row>
    <row r="14" spans="1:18" s="172" customFormat="1">
      <c r="A14" s="238">
        <v>254</v>
      </c>
      <c r="B14" s="238">
        <v>11513</v>
      </c>
      <c r="C14" s="155">
        <v>10</v>
      </c>
      <c r="D14" s="70" t="s">
        <v>474</v>
      </c>
      <c r="E14" s="156">
        <v>4863985.6650400003</v>
      </c>
      <c r="F14" s="156">
        <v>2282387.4322040002</v>
      </c>
      <c r="G14" s="21">
        <f t="shared" si="0"/>
        <v>2581598.2328360002</v>
      </c>
      <c r="H14" s="21">
        <f t="shared" si="1"/>
        <v>7146373.0972440001</v>
      </c>
      <c r="I14" s="21">
        <v>624361.36476999999</v>
      </c>
      <c r="J14" s="21">
        <v>66742.709749999995</v>
      </c>
      <c r="K14" s="21">
        <f t="shared" si="2"/>
        <v>557618.65501999995</v>
      </c>
      <c r="L14" s="21">
        <f t="shared" si="3"/>
        <v>691104.07452000002</v>
      </c>
      <c r="M14" s="65">
        <v>71387928</v>
      </c>
      <c r="N14" s="65">
        <v>10444930</v>
      </c>
      <c r="O14" s="65">
        <f t="shared" si="4"/>
        <v>60942998</v>
      </c>
      <c r="P14" s="65">
        <v>3477380</v>
      </c>
      <c r="Q14" s="65">
        <v>1559170</v>
      </c>
      <c r="R14" s="65">
        <f t="shared" si="5"/>
        <v>1918210</v>
      </c>
    </row>
    <row r="15" spans="1:18" s="172" customFormat="1">
      <c r="A15" s="238">
        <v>118</v>
      </c>
      <c r="B15" s="238">
        <v>11075</v>
      </c>
      <c r="C15" s="106">
        <v>11</v>
      </c>
      <c r="D15" s="106" t="s">
        <v>431</v>
      </c>
      <c r="E15" s="149">
        <v>3056649.2613539998</v>
      </c>
      <c r="F15" s="149">
        <v>7729161.9372699996</v>
      </c>
      <c r="G15" s="271">
        <f t="shared" si="0"/>
        <v>-4672512.6759159993</v>
      </c>
      <c r="H15" s="107">
        <f t="shared" si="1"/>
        <v>10785811.198624</v>
      </c>
      <c r="I15" s="107">
        <v>536150.09860000003</v>
      </c>
      <c r="J15" s="107">
        <v>32880</v>
      </c>
      <c r="K15" s="107">
        <f t="shared" si="2"/>
        <v>503270.09860000003</v>
      </c>
      <c r="L15" s="107">
        <f t="shared" si="3"/>
        <v>569030.09860000003</v>
      </c>
      <c r="M15" s="108">
        <v>74065510</v>
      </c>
      <c r="N15" s="108">
        <v>57806793</v>
      </c>
      <c r="O15" s="108">
        <f t="shared" si="4"/>
        <v>16258717</v>
      </c>
      <c r="P15" s="108">
        <v>1705408</v>
      </c>
      <c r="Q15" s="108">
        <v>6553811</v>
      </c>
      <c r="R15" s="108">
        <f t="shared" si="5"/>
        <v>-4848403</v>
      </c>
    </row>
    <row r="16" spans="1:18" s="172" customFormat="1">
      <c r="A16" s="238">
        <v>105</v>
      </c>
      <c r="B16" s="238">
        <v>10915</v>
      </c>
      <c r="C16" s="155">
        <v>12</v>
      </c>
      <c r="D16" s="70" t="s">
        <v>423</v>
      </c>
      <c r="E16" s="156">
        <v>6548444.7196629997</v>
      </c>
      <c r="F16" s="156">
        <v>18563294.201751001</v>
      </c>
      <c r="G16" s="21">
        <f t="shared" si="0"/>
        <v>-12014849.482088001</v>
      </c>
      <c r="H16" s="21">
        <f t="shared" si="1"/>
        <v>25111738.921414003</v>
      </c>
      <c r="I16" s="21">
        <v>504678.655478</v>
      </c>
      <c r="J16" s="21">
        <v>542944.99451999995</v>
      </c>
      <c r="K16" s="21">
        <f t="shared" si="2"/>
        <v>-38266.339041999949</v>
      </c>
      <c r="L16" s="21">
        <f t="shared" si="3"/>
        <v>1047623.6499979999</v>
      </c>
      <c r="M16" s="65">
        <v>46539431</v>
      </c>
      <c r="N16" s="65">
        <v>56053608</v>
      </c>
      <c r="O16" s="65">
        <f t="shared" si="4"/>
        <v>-9514177</v>
      </c>
      <c r="P16" s="65">
        <v>414374</v>
      </c>
      <c r="Q16" s="65">
        <v>8055281</v>
      </c>
      <c r="R16" s="65">
        <f t="shared" si="5"/>
        <v>-7640907</v>
      </c>
    </row>
    <row r="17" spans="1:18" s="172" customFormat="1">
      <c r="A17" s="238">
        <v>107</v>
      </c>
      <c r="B17" s="238">
        <v>10911</v>
      </c>
      <c r="C17" s="106">
        <v>13</v>
      </c>
      <c r="D17" s="106" t="s">
        <v>426</v>
      </c>
      <c r="E17" s="149">
        <v>8805213.5998819992</v>
      </c>
      <c r="F17" s="149">
        <v>15452037.604002999</v>
      </c>
      <c r="G17" s="271">
        <f t="shared" si="0"/>
        <v>-6646824.0041209999</v>
      </c>
      <c r="H17" s="107">
        <f t="shared" si="1"/>
        <v>24257251.203884996</v>
      </c>
      <c r="I17" s="107">
        <v>491034.448707</v>
      </c>
      <c r="J17" s="107">
        <v>97109.363096000001</v>
      </c>
      <c r="K17" s="107">
        <f t="shared" si="2"/>
        <v>393925.08561100002</v>
      </c>
      <c r="L17" s="107">
        <f t="shared" si="3"/>
        <v>588143.81180300005</v>
      </c>
      <c r="M17" s="108">
        <v>60641524</v>
      </c>
      <c r="N17" s="108">
        <v>62041298</v>
      </c>
      <c r="O17" s="108">
        <f t="shared" si="4"/>
        <v>-1399774</v>
      </c>
      <c r="P17" s="108">
        <v>3109104</v>
      </c>
      <c r="Q17" s="108">
        <v>4957068</v>
      </c>
      <c r="R17" s="108">
        <f t="shared" si="5"/>
        <v>-1847964</v>
      </c>
    </row>
    <row r="18" spans="1:18" s="172" customFormat="1">
      <c r="A18" s="238">
        <v>16</v>
      </c>
      <c r="B18" s="238">
        <v>10883</v>
      </c>
      <c r="C18" s="155">
        <v>14</v>
      </c>
      <c r="D18" s="70" t="s">
        <v>421</v>
      </c>
      <c r="E18" s="156">
        <v>4085730.847902</v>
      </c>
      <c r="F18" s="156">
        <v>11833584.733943</v>
      </c>
      <c r="G18" s="21">
        <f t="shared" si="0"/>
        <v>-7747853.8860410005</v>
      </c>
      <c r="H18" s="21">
        <f t="shared" si="1"/>
        <v>15919315.581845</v>
      </c>
      <c r="I18" s="21">
        <v>487117.707177</v>
      </c>
      <c r="J18" s="21">
        <v>6.9930000000000003</v>
      </c>
      <c r="K18" s="21">
        <f t="shared" si="2"/>
        <v>487110.71417699999</v>
      </c>
      <c r="L18" s="21">
        <f t="shared" si="3"/>
        <v>487124.70017700002</v>
      </c>
      <c r="M18" s="65">
        <v>70880416</v>
      </c>
      <c r="N18" s="65">
        <v>40056054</v>
      </c>
      <c r="O18" s="65">
        <f t="shared" si="4"/>
        <v>30824362</v>
      </c>
      <c r="P18" s="65">
        <v>11390638</v>
      </c>
      <c r="Q18" s="65">
        <v>2412252</v>
      </c>
      <c r="R18" s="65">
        <f t="shared" si="5"/>
        <v>8978386</v>
      </c>
    </row>
    <row r="19" spans="1:18" s="172" customFormat="1">
      <c r="A19" s="238">
        <v>218</v>
      </c>
      <c r="B19" s="238">
        <v>11405</v>
      </c>
      <c r="C19" s="106">
        <v>15</v>
      </c>
      <c r="D19" s="106" t="s">
        <v>409</v>
      </c>
      <c r="E19" s="149">
        <v>4242836.4364820002</v>
      </c>
      <c r="F19" s="149">
        <v>2475809.0688220002</v>
      </c>
      <c r="G19" s="271">
        <f t="shared" si="0"/>
        <v>1767027.36766</v>
      </c>
      <c r="H19" s="107">
        <f t="shared" si="1"/>
        <v>6718645.5053040003</v>
      </c>
      <c r="I19" s="107">
        <v>482139.05605200003</v>
      </c>
      <c r="J19" s="107">
        <v>0</v>
      </c>
      <c r="K19" s="107">
        <f t="shared" si="2"/>
        <v>482139.05605200003</v>
      </c>
      <c r="L19" s="107">
        <f t="shared" si="3"/>
        <v>482139.05605200003</v>
      </c>
      <c r="M19" s="108">
        <v>51924907</v>
      </c>
      <c r="N19" s="108">
        <v>32703698</v>
      </c>
      <c r="O19" s="108">
        <f t="shared" si="4"/>
        <v>19221209</v>
      </c>
      <c r="P19" s="108">
        <v>14757708</v>
      </c>
      <c r="Q19" s="108">
        <v>3955355</v>
      </c>
      <c r="R19" s="108">
        <f t="shared" si="5"/>
        <v>10802353</v>
      </c>
    </row>
    <row r="20" spans="1:18" s="172" customFormat="1">
      <c r="A20" s="238">
        <v>191</v>
      </c>
      <c r="B20" s="238">
        <v>11315</v>
      </c>
      <c r="C20" s="155">
        <v>16</v>
      </c>
      <c r="D20" s="70" t="s">
        <v>447</v>
      </c>
      <c r="E20" s="156">
        <v>2069775.9461370001</v>
      </c>
      <c r="F20" s="156">
        <v>377778.43863300001</v>
      </c>
      <c r="G20" s="21">
        <f t="shared" si="0"/>
        <v>1691997.5075040001</v>
      </c>
      <c r="H20" s="21">
        <f t="shared" si="1"/>
        <v>2447554.3847700004</v>
      </c>
      <c r="I20" s="21">
        <v>405124.56063000002</v>
      </c>
      <c r="J20" s="21">
        <v>0</v>
      </c>
      <c r="K20" s="21">
        <f t="shared" si="2"/>
        <v>405124.56063000002</v>
      </c>
      <c r="L20" s="21">
        <f t="shared" si="3"/>
        <v>405124.56063000002</v>
      </c>
      <c r="M20" s="65">
        <v>66802433</v>
      </c>
      <c r="N20" s="65">
        <v>18024062</v>
      </c>
      <c r="O20" s="65">
        <f t="shared" si="4"/>
        <v>48778371</v>
      </c>
      <c r="P20" s="65">
        <v>6055832</v>
      </c>
      <c r="Q20" s="65">
        <v>2031509</v>
      </c>
      <c r="R20" s="65">
        <f t="shared" si="5"/>
        <v>4024323</v>
      </c>
    </row>
    <row r="21" spans="1:18" s="172" customFormat="1">
      <c r="A21" s="238">
        <v>136</v>
      </c>
      <c r="B21" s="238">
        <v>11158</v>
      </c>
      <c r="C21" s="106">
        <v>17</v>
      </c>
      <c r="D21" s="106" t="s">
        <v>437</v>
      </c>
      <c r="E21" s="149">
        <v>3621037.2321230001</v>
      </c>
      <c r="F21" s="149">
        <v>5914895.2793370001</v>
      </c>
      <c r="G21" s="271">
        <f t="shared" si="0"/>
        <v>-2293858.047214</v>
      </c>
      <c r="H21" s="107">
        <f t="shared" si="1"/>
        <v>9535932.5114600006</v>
      </c>
      <c r="I21" s="107">
        <v>274085.384532</v>
      </c>
      <c r="J21" s="107">
        <v>52434.006200999997</v>
      </c>
      <c r="K21" s="107">
        <f t="shared" si="2"/>
        <v>221651.37833099999</v>
      </c>
      <c r="L21" s="107">
        <f t="shared" si="3"/>
        <v>326519.39073300001</v>
      </c>
      <c r="M21" s="108">
        <v>14582933</v>
      </c>
      <c r="N21" s="108">
        <v>13106334</v>
      </c>
      <c r="O21" s="108">
        <f t="shared" si="4"/>
        <v>1476599</v>
      </c>
      <c r="P21" s="108">
        <v>604547</v>
      </c>
      <c r="Q21" s="108">
        <v>522885</v>
      </c>
      <c r="R21" s="108">
        <f t="shared" si="5"/>
        <v>81662</v>
      </c>
    </row>
    <row r="22" spans="1:18" s="172" customFormat="1">
      <c r="A22" s="238">
        <v>271</v>
      </c>
      <c r="B22" s="238">
        <v>11621</v>
      </c>
      <c r="C22" s="155">
        <v>18</v>
      </c>
      <c r="D22" s="70" t="s">
        <v>481</v>
      </c>
      <c r="E22" s="156">
        <v>2036050.7049219999</v>
      </c>
      <c r="F22" s="156">
        <v>2424832.6103739999</v>
      </c>
      <c r="G22" s="21">
        <f t="shared" si="0"/>
        <v>-388781.90545199998</v>
      </c>
      <c r="H22" s="21">
        <f t="shared" si="1"/>
        <v>4460883.3152959999</v>
      </c>
      <c r="I22" s="21">
        <v>264002.56351000001</v>
      </c>
      <c r="J22" s="21">
        <v>361094.17931099999</v>
      </c>
      <c r="K22" s="21">
        <f t="shared" si="2"/>
        <v>-97091.615800999978</v>
      </c>
      <c r="L22" s="21">
        <f t="shared" si="3"/>
        <v>625096.74282100005</v>
      </c>
      <c r="M22" s="65">
        <v>2721822</v>
      </c>
      <c r="N22" s="65">
        <v>2273706</v>
      </c>
      <c r="O22" s="65">
        <f t="shared" si="4"/>
        <v>448116</v>
      </c>
      <c r="P22" s="65">
        <v>33386</v>
      </c>
      <c r="Q22" s="65">
        <v>681305</v>
      </c>
      <c r="R22" s="65">
        <f t="shared" si="5"/>
        <v>-647919</v>
      </c>
    </row>
    <row r="23" spans="1:18" s="172" customFormat="1">
      <c r="A23" s="238">
        <v>11</v>
      </c>
      <c r="B23" s="238">
        <v>10639</v>
      </c>
      <c r="C23" s="106">
        <v>19</v>
      </c>
      <c r="D23" s="106" t="s">
        <v>412</v>
      </c>
      <c r="E23" s="149">
        <v>5708425.7176379999</v>
      </c>
      <c r="F23" s="149">
        <v>9325621.532234</v>
      </c>
      <c r="G23" s="271">
        <f t="shared" si="0"/>
        <v>-3617195.8145960001</v>
      </c>
      <c r="H23" s="107">
        <f t="shared" si="1"/>
        <v>15034047.249871999</v>
      </c>
      <c r="I23" s="107">
        <v>262291.272</v>
      </c>
      <c r="J23" s="107">
        <v>1146286.1499999999</v>
      </c>
      <c r="K23" s="107">
        <f t="shared" si="2"/>
        <v>-883994.87799999991</v>
      </c>
      <c r="L23" s="107">
        <f t="shared" si="3"/>
        <v>1408577.4219999998</v>
      </c>
      <c r="M23" s="108">
        <v>55531682</v>
      </c>
      <c r="N23" s="108">
        <v>36643451</v>
      </c>
      <c r="O23" s="108">
        <f t="shared" si="4"/>
        <v>18888231</v>
      </c>
      <c r="P23" s="108">
        <v>3931063</v>
      </c>
      <c r="Q23" s="108">
        <v>3747233</v>
      </c>
      <c r="R23" s="108">
        <f t="shared" si="5"/>
        <v>183830</v>
      </c>
    </row>
    <row r="24" spans="1:18" s="172" customFormat="1">
      <c r="A24" s="238">
        <v>230</v>
      </c>
      <c r="B24" s="238">
        <v>11442</v>
      </c>
      <c r="C24" s="155">
        <v>20</v>
      </c>
      <c r="D24" s="70" t="s">
        <v>465</v>
      </c>
      <c r="E24" s="156">
        <v>1371029.914572</v>
      </c>
      <c r="F24" s="156">
        <v>1629212.1901</v>
      </c>
      <c r="G24" s="21">
        <f t="shared" si="0"/>
        <v>-258182.27552799997</v>
      </c>
      <c r="H24" s="21">
        <f t="shared" si="1"/>
        <v>3000242.1046719998</v>
      </c>
      <c r="I24" s="21">
        <v>249393.33560399999</v>
      </c>
      <c r="J24" s="21">
        <v>116851.069492</v>
      </c>
      <c r="K24" s="21">
        <f t="shared" si="2"/>
        <v>132542.26611199998</v>
      </c>
      <c r="L24" s="21">
        <f t="shared" si="3"/>
        <v>366244.405096</v>
      </c>
      <c r="M24" s="65">
        <v>5777025</v>
      </c>
      <c r="N24" s="65">
        <v>5012268</v>
      </c>
      <c r="O24" s="65">
        <f t="shared" si="4"/>
        <v>764757</v>
      </c>
      <c r="P24" s="65">
        <v>12097</v>
      </c>
      <c r="Q24" s="65">
        <v>729369</v>
      </c>
      <c r="R24" s="65">
        <f t="shared" si="5"/>
        <v>-717272</v>
      </c>
    </row>
    <row r="25" spans="1:18" s="172" customFormat="1">
      <c r="A25" s="238">
        <v>113</v>
      </c>
      <c r="B25" s="238">
        <v>11008</v>
      </c>
      <c r="C25" s="106">
        <v>21</v>
      </c>
      <c r="D25" s="106" t="s">
        <v>428</v>
      </c>
      <c r="E25" s="149">
        <v>4909294.8803070001</v>
      </c>
      <c r="F25" s="149">
        <v>17183492.554903999</v>
      </c>
      <c r="G25" s="271">
        <f t="shared" si="0"/>
        <v>-12274197.674596999</v>
      </c>
      <c r="H25" s="107">
        <f t="shared" si="1"/>
        <v>22092787.435210999</v>
      </c>
      <c r="I25" s="107">
        <v>242206.44957200001</v>
      </c>
      <c r="J25" s="107">
        <v>0</v>
      </c>
      <c r="K25" s="107">
        <f t="shared" si="2"/>
        <v>242206.44957200001</v>
      </c>
      <c r="L25" s="107">
        <f t="shared" si="3"/>
        <v>242206.44957200001</v>
      </c>
      <c r="M25" s="108">
        <v>108059550</v>
      </c>
      <c r="N25" s="108">
        <v>67648944</v>
      </c>
      <c r="O25" s="108">
        <f t="shared" si="4"/>
        <v>40410606</v>
      </c>
      <c r="P25" s="108">
        <v>32515695</v>
      </c>
      <c r="Q25" s="108">
        <v>3317455</v>
      </c>
      <c r="R25" s="108">
        <f t="shared" si="5"/>
        <v>29198240</v>
      </c>
    </row>
    <row r="26" spans="1:18" s="172" customFormat="1">
      <c r="A26" s="238">
        <v>210</v>
      </c>
      <c r="B26" s="238">
        <v>11385</v>
      </c>
      <c r="C26" s="155">
        <v>22</v>
      </c>
      <c r="D26" s="70" t="s">
        <v>454</v>
      </c>
      <c r="E26" s="156">
        <v>6350126.7580500003</v>
      </c>
      <c r="F26" s="156">
        <v>12571635.800202999</v>
      </c>
      <c r="G26" s="21">
        <f t="shared" si="0"/>
        <v>-6221509.042152999</v>
      </c>
      <c r="H26" s="21">
        <f t="shared" si="1"/>
        <v>18921762.558252998</v>
      </c>
      <c r="I26" s="21">
        <v>211998.87248399999</v>
      </c>
      <c r="J26" s="21">
        <v>496026.84469200001</v>
      </c>
      <c r="K26" s="21">
        <f t="shared" si="2"/>
        <v>-284027.97220800002</v>
      </c>
      <c r="L26" s="21">
        <f t="shared" si="3"/>
        <v>708025.71717600001</v>
      </c>
      <c r="M26" s="65">
        <v>104007931</v>
      </c>
      <c r="N26" s="65">
        <v>67203130</v>
      </c>
      <c r="O26" s="65">
        <f t="shared" si="4"/>
        <v>36804801</v>
      </c>
      <c r="P26" s="65">
        <v>12805987</v>
      </c>
      <c r="Q26" s="65">
        <v>6713304</v>
      </c>
      <c r="R26" s="65">
        <f t="shared" si="5"/>
        <v>6092683</v>
      </c>
    </row>
    <row r="27" spans="1:18" s="172" customFormat="1">
      <c r="A27" s="238">
        <v>262</v>
      </c>
      <c r="B27" s="238">
        <v>11551</v>
      </c>
      <c r="C27" s="106">
        <v>23</v>
      </c>
      <c r="D27" s="106" t="s">
        <v>477</v>
      </c>
      <c r="E27" s="149">
        <v>5637988.7992599998</v>
      </c>
      <c r="F27" s="149">
        <v>5996264.5794320004</v>
      </c>
      <c r="G27" s="271">
        <f t="shared" si="0"/>
        <v>-358275.78017200064</v>
      </c>
      <c r="H27" s="107">
        <f t="shared" si="1"/>
        <v>11634253.378692001</v>
      </c>
      <c r="I27" s="107">
        <v>204773.71595499999</v>
      </c>
      <c r="J27" s="107">
        <v>263059.03134799999</v>
      </c>
      <c r="K27" s="107">
        <f t="shared" si="2"/>
        <v>-58285.315392999997</v>
      </c>
      <c r="L27" s="107">
        <f t="shared" si="3"/>
        <v>467832.74730299995</v>
      </c>
      <c r="M27" s="108">
        <v>44390610</v>
      </c>
      <c r="N27" s="108">
        <v>34958828</v>
      </c>
      <c r="O27" s="108">
        <f t="shared" si="4"/>
        <v>9431782</v>
      </c>
      <c r="P27" s="108">
        <v>6504884</v>
      </c>
      <c r="Q27" s="108">
        <v>3459475</v>
      </c>
      <c r="R27" s="108">
        <f t="shared" si="5"/>
        <v>3045409</v>
      </c>
    </row>
    <row r="28" spans="1:18" s="172" customFormat="1">
      <c r="A28" s="238">
        <v>132</v>
      </c>
      <c r="B28" s="238">
        <v>11145</v>
      </c>
      <c r="C28" s="155">
        <v>24</v>
      </c>
      <c r="D28" s="70" t="s">
        <v>435</v>
      </c>
      <c r="E28" s="156">
        <v>24004083.533707999</v>
      </c>
      <c r="F28" s="156">
        <v>32228774.697907999</v>
      </c>
      <c r="G28" s="21">
        <f t="shared" si="0"/>
        <v>-8224691.1642000005</v>
      </c>
      <c r="H28" s="21">
        <f t="shared" si="1"/>
        <v>56232858.231615998</v>
      </c>
      <c r="I28" s="21">
        <v>201580.73873499999</v>
      </c>
      <c r="J28" s="21">
        <v>680966.777994</v>
      </c>
      <c r="K28" s="21">
        <f t="shared" si="2"/>
        <v>-479386.03925899998</v>
      </c>
      <c r="L28" s="21">
        <f t="shared" si="3"/>
        <v>882547.51672900002</v>
      </c>
      <c r="M28" s="65">
        <v>121874003</v>
      </c>
      <c r="N28" s="65">
        <v>92773013</v>
      </c>
      <c r="O28" s="65">
        <f t="shared" si="4"/>
        <v>29100990</v>
      </c>
      <c r="P28" s="65">
        <v>117173</v>
      </c>
      <c r="Q28" s="65">
        <v>5009159</v>
      </c>
      <c r="R28" s="65">
        <f t="shared" si="5"/>
        <v>-4891986</v>
      </c>
    </row>
    <row r="29" spans="1:18" s="172" customFormat="1">
      <c r="A29" s="238">
        <v>214</v>
      </c>
      <c r="B29" s="238">
        <v>11383</v>
      </c>
      <c r="C29" s="106">
        <v>25</v>
      </c>
      <c r="D29" s="106" t="s">
        <v>455</v>
      </c>
      <c r="E29" s="149">
        <v>8687976.0794539992</v>
      </c>
      <c r="F29" s="149">
        <v>17975699.595862001</v>
      </c>
      <c r="G29" s="271">
        <f t="shared" si="0"/>
        <v>-9287723.516408002</v>
      </c>
      <c r="H29" s="107">
        <f t="shared" si="1"/>
        <v>26663675.675315998</v>
      </c>
      <c r="I29" s="107">
        <v>185778.04485000001</v>
      </c>
      <c r="J29" s="107">
        <v>532499.62213999999</v>
      </c>
      <c r="K29" s="107">
        <f t="shared" si="2"/>
        <v>-346721.57728999999</v>
      </c>
      <c r="L29" s="107">
        <f t="shared" si="3"/>
        <v>718277.66699000006</v>
      </c>
      <c r="M29" s="108">
        <v>48662739</v>
      </c>
      <c r="N29" s="108">
        <v>48635874</v>
      </c>
      <c r="O29" s="108">
        <f t="shared" si="4"/>
        <v>26865</v>
      </c>
      <c r="P29" s="108">
        <v>2478127</v>
      </c>
      <c r="Q29" s="108">
        <v>2205854</v>
      </c>
      <c r="R29" s="108">
        <f t="shared" si="5"/>
        <v>272273</v>
      </c>
    </row>
    <row r="30" spans="1:18" s="172" customFormat="1">
      <c r="A30" s="238">
        <v>243</v>
      </c>
      <c r="B30" s="238">
        <v>11460</v>
      </c>
      <c r="C30" s="155">
        <v>26</v>
      </c>
      <c r="D30" s="70" t="s">
        <v>469</v>
      </c>
      <c r="E30" s="156">
        <v>1977232.4256599999</v>
      </c>
      <c r="F30" s="156">
        <v>4225877.483027</v>
      </c>
      <c r="G30" s="21">
        <f t="shared" si="0"/>
        <v>-2248645.0573669998</v>
      </c>
      <c r="H30" s="21">
        <f t="shared" si="1"/>
        <v>6203109.9086870002</v>
      </c>
      <c r="I30" s="21">
        <v>184714.76413</v>
      </c>
      <c r="J30" s="21">
        <v>572312.89231000002</v>
      </c>
      <c r="K30" s="21">
        <f t="shared" si="2"/>
        <v>-387598.12818</v>
      </c>
      <c r="L30" s="21">
        <f t="shared" si="3"/>
        <v>757027.65644000005</v>
      </c>
      <c r="M30" s="65">
        <v>30105340</v>
      </c>
      <c r="N30" s="65">
        <v>2379621</v>
      </c>
      <c r="O30" s="65">
        <f t="shared" si="4"/>
        <v>27725719</v>
      </c>
      <c r="P30" s="65">
        <v>2466524</v>
      </c>
      <c r="Q30" s="65">
        <v>206460</v>
      </c>
      <c r="R30" s="65">
        <f t="shared" si="5"/>
        <v>2260064</v>
      </c>
    </row>
    <row r="31" spans="1:18" s="172" customFormat="1">
      <c r="A31" s="238">
        <v>220</v>
      </c>
      <c r="B31" s="238">
        <v>11411</v>
      </c>
      <c r="C31" s="106">
        <v>27</v>
      </c>
      <c r="D31" s="106" t="s">
        <v>459</v>
      </c>
      <c r="E31" s="149">
        <v>1103428.5359350001</v>
      </c>
      <c r="F31" s="149">
        <v>1421769.2454619999</v>
      </c>
      <c r="G31" s="271">
        <f t="shared" si="0"/>
        <v>-318340.70952699985</v>
      </c>
      <c r="H31" s="107">
        <f t="shared" si="1"/>
        <v>2525197.781397</v>
      </c>
      <c r="I31" s="107">
        <v>141045.40156</v>
      </c>
      <c r="J31" s="107">
        <v>189823.59643100001</v>
      </c>
      <c r="K31" s="107">
        <f t="shared" si="2"/>
        <v>-48778.194871000014</v>
      </c>
      <c r="L31" s="107">
        <f t="shared" si="3"/>
        <v>330868.99799100001</v>
      </c>
      <c r="M31" s="108">
        <v>1311525</v>
      </c>
      <c r="N31" s="108">
        <v>773848</v>
      </c>
      <c r="O31" s="108">
        <f t="shared" si="4"/>
        <v>537677</v>
      </c>
      <c r="P31" s="108">
        <v>282172</v>
      </c>
      <c r="Q31" s="108">
        <v>137837</v>
      </c>
      <c r="R31" s="108">
        <f t="shared" si="5"/>
        <v>144335</v>
      </c>
    </row>
    <row r="32" spans="1:18" s="172" customFormat="1">
      <c r="A32" s="238">
        <v>219</v>
      </c>
      <c r="B32" s="238">
        <v>11409</v>
      </c>
      <c r="C32" s="155">
        <v>28</v>
      </c>
      <c r="D32" s="70" t="s">
        <v>460</v>
      </c>
      <c r="E32" s="156">
        <v>1836992.996207</v>
      </c>
      <c r="F32" s="156">
        <v>3315404.4258280001</v>
      </c>
      <c r="G32" s="21">
        <f t="shared" si="0"/>
        <v>-1478411.4296210001</v>
      </c>
      <c r="H32" s="21">
        <f t="shared" si="1"/>
        <v>5152397.4220350003</v>
      </c>
      <c r="I32" s="21">
        <v>108588.95857</v>
      </c>
      <c r="J32" s="21">
        <v>0</v>
      </c>
      <c r="K32" s="21">
        <f t="shared" si="2"/>
        <v>108588.95857</v>
      </c>
      <c r="L32" s="21">
        <f t="shared" si="3"/>
        <v>108588.95857</v>
      </c>
      <c r="M32" s="65">
        <v>12726919</v>
      </c>
      <c r="N32" s="65">
        <v>11867328</v>
      </c>
      <c r="O32" s="65">
        <f t="shared" si="4"/>
        <v>859591</v>
      </c>
      <c r="P32" s="65">
        <v>1048791</v>
      </c>
      <c r="Q32" s="65">
        <v>1202290</v>
      </c>
      <c r="R32" s="65">
        <f t="shared" si="5"/>
        <v>-153499</v>
      </c>
    </row>
    <row r="33" spans="1:18" s="172" customFormat="1">
      <c r="A33" s="238">
        <v>250</v>
      </c>
      <c r="B33" s="238">
        <v>11517</v>
      </c>
      <c r="C33" s="106">
        <v>29</v>
      </c>
      <c r="D33" s="106" t="s">
        <v>473</v>
      </c>
      <c r="E33" s="149">
        <v>2695984.4287899998</v>
      </c>
      <c r="F33" s="149">
        <v>5971060.0284559997</v>
      </c>
      <c r="G33" s="271">
        <f t="shared" si="0"/>
        <v>-3275075.5996659999</v>
      </c>
      <c r="H33" s="107">
        <f t="shared" si="1"/>
        <v>8667044.4572459999</v>
      </c>
      <c r="I33" s="107">
        <v>75164.795738999994</v>
      </c>
      <c r="J33" s="107">
        <v>180472.027565</v>
      </c>
      <c r="K33" s="107">
        <f t="shared" si="2"/>
        <v>-105307.231826</v>
      </c>
      <c r="L33" s="107">
        <f t="shared" si="3"/>
        <v>255636.82330399999</v>
      </c>
      <c r="M33" s="108">
        <v>83992019</v>
      </c>
      <c r="N33" s="108">
        <v>52484334</v>
      </c>
      <c r="O33" s="108">
        <f t="shared" si="4"/>
        <v>31507685</v>
      </c>
      <c r="P33" s="108">
        <v>10847971</v>
      </c>
      <c r="Q33" s="108">
        <v>4959411</v>
      </c>
      <c r="R33" s="108">
        <f t="shared" si="5"/>
        <v>5888560</v>
      </c>
    </row>
    <row r="34" spans="1:18" s="172" customFormat="1">
      <c r="A34" s="238">
        <v>231</v>
      </c>
      <c r="B34" s="238">
        <v>11416</v>
      </c>
      <c r="C34" s="155">
        <v>30</v>
      </c>
      <c r="D34" s="70" t="s">
        <v>466</v>
      </c>
      <c r="E34" s="156">
        <v>12059678.781609001</v>
      </c>
      <c r="F34" s="156">
        <v>16840415.039964002</v>
      </c>
      <c r="G34" s="21">
        <f t="shared" si="0"/>
        <v>-4780736.258355001</v>
      </c>
      <c r="H34" s="21">
        <f t="shared" si="1"/>
        <v>28900093.821573004</v>
      </c>
      <c r="I34" s="21">
        <v>69740.392510000005</v>
      </c>
      <c r="J34" s="21">
        <v>735770.28272799996</v>
      </c>
      <c r="K34" s="21">
        <f t="shared" si="2"/>
        <v>-666029.89021799993</v>
      </c>
      <c r="L34" s="21">
        <f t="shared" si="3"/>
        <v>805510.675238</v>
      </c>
      <c r="M34" s="65">
        <v>31613501</v>
      </c>
      <c r="N34" s="65">
        <v>12758621</v>
      </c>
      <c r="O34" s="65">
        <f t="shared" si="4"/>
        <v>18854880</v>
      </c>
      <c r="P34" s="65">
        <v>0</v>
      </c>
      <c r="Q34" s="65">
        <v>12753890</v>
      </c>
      <c r="R34" s="65">
        <f t="shared" si="5"/>
        <v>-12753890</v>
      </c>
    </row>
    <row r="35" spans="1:18" s="172" customFormat="1">
      <c r="A35" s="238">
        <v>6</v>
      </c>
      <c r="B35" s="238">
        <v>10748</v>
      </c>
      <c r="C35" s="106">
        <v>31</v>
      </c>
      <c r="D35" s="106" t="s">
        <v>414</v>
      </c>
      <c r="E35" s="149">
        <v>352760.45069299999</v>
      </c>
      <c r="F35" s="149">
        <v>1190086.7722449999</v>
      </c>
      <c r="G35" s="271">
        <f t="shared" si="0"/>
        <v>-837326.32155199989</v>
      </c>
      <c r="H35" s="107">
        <f t="shared" si="1"/>
        <v>1542847.2229379998</v>
      </c>
      <c r="I35" s="107">
        <v>67068</v>
      </c>
      <c r="J35" s="107">
        <v>0</v>
      </c>
      <c r="K35" s="107">
        <f t="shared" si="2"/>
        <v>67068</v>
      </c>
      <c r="L35" s="107">
        <f t="shared" si="3"/>
        <v>67068</v>
      </c>
      <c r="M35" s="108">
        <v>8622888</v>
      </c>
      <c r="N35" s="108">
        <v>7102859</v>
      </c>
      <c r="O35" s="108">
        <f t="shared" si="4"/>
        <v>1520029</v>
      </c>
      <c r="P35" s="108">
        <v>995750</v>
      </c>
      <c r="Q35" s="108">
        <v>655046</v>
      </c>
      <c r="R35" s="108">
        <f t="shared" si="5"/>
        <v>340704</v>
      </c>
    </row>
    <row r="36" spans="1:18" s="172" customFormat="1">
      <c r="A36" s="238">
        <v>289</v>
      </c>
      <c r="B36" s="238">
        <v>11725</v>
      </c>
      <c r="C36" s="155">
        <v>32</v>
      </c>
      <c r="D36" s="70" t="s">
        <v>614</v>
      </c>
      <c r="E36" s="156">
        <v>354365.50601399998</v>
      </c>
      <c r="F36" s="156">
        <v>152334.55355400001</v>
      </c>
      <c r="G36" s="21">
        <f t="shared" si="0"/>
        <v>202030.95245999997</v>
      </c>
      <c r="H36" s="21">
        <f t="shared" si="1"/>
        <v>506700.05956800003</v>
      </c>
      <c r="I36" s="21">
        <v>65850.820640000005</v>
      </c>
      <c r="J36" s="21">
        <v>68576.929780000006</v>
      </c>
      <c r="K36" s="21">
        <f t="shared" si="2"/>
        <v>-2726.1091400000005</v>
      </c>
      <c r="L36" s="21">
        <f t="shared" si="3"/>
        <v>134427.75042</v>
      </c>
      <c r="M36" s="65">
        <v>0</v>
      </c>
      <c r="N36" s="65">
        <v>57654</v>
      </c>
      <c r="O36" s="65">
        <f t="shared" si="4"/>
        <v>-57654</v>
      </c>
      <c r="P36" s="65">
        <v>0</v>
      </c>
      <c r="Q36" s="65">
        <v>15182</v>
      </c>
      <c r="R36" s="65">
        <f t="shared" si="5"/>
        <v>-15182</v>
      </c>
    </row>
    <row r="37" spans="1:18" s="172" customFormat="1">
      <c r="A37" s="238">
        <v>253</v>
      </c>
      <c r="B37" s="238">
        <v>11588</v>
      </c>
      <c r="C37" s="106">
        <v>33</v>
      </c>
      <c r="D37" s="106" t="s">
        <v>480</v>
      </c>
      <c r="E37" s="149">
        <v>2267947.3691309998</v>
      </c>
      <c r="F37" s="149">
        <v>2764172.3347919998</v>
      </c>
      <c r="G37" s="271">
        <f t="shared" ref="G37:G68" si="6">E37-F37</f>
        <v>-496224.96566099999</v>
      </c>
      <c r="H37" s="107">
        <f t="shared" ref="H37:H68" si="7">E37+F37</f>
        <v>5032119.703923</v>
      </c>
      <c r="I37" s="107">
        <v>63824.445682999998</v>
      </c>
      <c r="J37" s="107">
        <v>129818.23398</v>
      </c>
      <c r="K37" s="107">
        <f t="shared" ref="K37:K68" si="8">I37-J37</f>
        <v>-65993.788297000006</v>
      </c>
      <c r="L37" s="107">
        <f t="shared" ref="L37:L68" si="9">I37+J37</f>
        <v>193642.67966299999</v>
      </c>
      <c r="M37" s="108">
        <v>15600862</v>
      </c>
      <c r="N37" s="108">
        <v>6692786</v>
      </c>
      <c r="O37" s="108">
        <f t="shared" ref="O37:O68" si="10">M37-N37</f>
        <v>8908076</v>
      </c>
      <c r="P37" s="108">
        <v>0</v>
      </c>
      <c r="Q37" s="108">
        <v>6692786</v>
      </c>
      <c r="R37" s="108">
        <f t="shared" ref="R37:R68" si="11">P37-Q37</f>
        <v>-6692786</v>
      </c>
    </row>
    <row r="38" spans="1:18" s="172" customFormat="1">
      <c r="A38" s="238">
        <v>208</v>
      </c>
      <c r="B38" s="238">
        <v>11379</v>
      </c>
      <c r="C38" s="155">
        <v>34</v>
      </c>
      <c r="D38" s="70" t="s">
        <v>453</v>
      </c>
      <c r="E38" s="156">
        <v>1851460.8422979999</v>
      </c>
      <c r="F38" s="156">
        <v>45489035.688680999</v>
      </c>
      <c r="G38" s="21">
        <f t="shared" si="6"/>
        <v>-43637574.846382998</v>
      </c>
      <c r="H38" s="21">
        <f t="shared" si="7"/>
        <v>47340496.530979</v>
      </c>
      <c r="I38" s="21">
        <v>62562</v>
      </c>
      <c r="J38" s="21">
        <v>0</v>
      </c>
      <c r="K38" s="21">
        <f t="shared" si="8"/>
        <v>62562</v>
      </c>
      <c r="L38" s="21">
        <f t="shared" si="9"/>
        <v>62562</v>
      </c>
      <c r="M38" s="65">
        <v>26</v>
      </c>
      <c r="N38" s="65">
        <v>36929371</v>
      </c>
      <c r="O38" s="65">
        <f t="shared" si="10"/>
        <v>-36929345</v>
      </c>
      <c r="P38" s="65">
        <v>0</v>
      </c>
      <c r="Q38" s="65">
        <v>165073</v>
      </c>
      <c r="R38" s="65">
        <f t="shared" si="11"/>
        <v>-165073</v>
      </c>
    </row>
    <row r="39" spans="1:18" s="172" customFormat="1">
      <c r="A39" s="238">
        <v>106</v>
      </c>
      <c r="B39" s="238">
        <v>10920</v>
      </c>
      <c r="C39" s="106">
        <v>35</v>
      </c>
      <c r="D39" s="106" t="s">
        <v>424</v>
      </c>
      <c r="E39" s="149">
        <v>116291.230652</v>
      </c>
      <c r="F39" s="149">
        <v>98754.436258999995</v>
      </c>
      <c r="G39" s="271">
        <f t="shared" si="6"/>
        <v>17536.794393000004</v>
      </c>
      <c r="H39" s="107">
        <f t="shared" si="7"/>
        <v>215045.66691099998</v>
      </c>
      <c r="I39" s="107">
        <v>62111.988259999998</v>
      </c>
      <c r="J39" s="107">
        <v>0</v>
      </c>
      <c r="K39" s="107">
        <f t="shared" si="8"/>
        <v>62111.988259999998</v>
      </c>
      <c r="L39" s="107">
        <f t="shared" si="9"/>
        <v>62111.988259999998</v>
      </c>
      <c r="M39" s="108">
        <v>1758509</v>
      </c>
      <c r="N39" s="108">
        <v>0</v>
      </c>
      <c r="O39" s="108">
        <f t="shared" si="10"/>
        <v>1758509</v>
      </c>
      <c r="P39" s="108">
        <v>300177</v>
      </c>
      <c r="Q39" s="108">
        <v>0</v>
      </c>
      <c r="R39" s="108">
        <f t="shared" si="11"/>
        <v>300177</v>
      </c>
    </row>
    <row r="40" spans="1:18" s="172" customFormat="1">
      <c r="A40" s="238">
        <v>7</v>
      </c>
      <c r="B40" s="238">
        <v>10581</v>
      </c>
      <c r="C40" s="155">
        <v>36</v>
      </c>
      <c r="D40" s="70" t="s">
        <v>411</v>
      </c>
      <c r="E40" s="156">
        <v>1866938.3442629999</v>
      </c>
      <c r="F40" s="156">
        <v>5196818.3118749997</v>
      </c>
      <c r="G40" s="21">
        <f t="shared" si="6"/>
        <v>-3329879.9676119997</v>
      </c>
      <c r="H40" s="21">
        <f t="shared" si="7"/>
        <v>7063756.6561379991</v>
      </c>
      <c r="I40" s="21">
        <v>56294.744740000002</v>
      </c>
      <c r="J40" s="21">
        <v>1445.611543</v>
      </c>
      <c r="K40" s="21">
        <f t="shared" si="8"/>
        <v>54849.133197000003</v>
      </c>
      <c r="L40" s="21">
        <f t="shared" si="9"/>
        <v>57740.356283000001</v>
      </c>
      <c r="M40" s="65">
        <v>25906288</v>
      </c>
      <c r="N40" s="65">
        <v>11592479</v>
      </c>
      <c r="O40" s="65">
        <f t="shared" si="10"/>
        <v>14313809</v>
      </c>
      <c r="P40" s="65">
        <v>2091421</v>
      </c>
      <c r="Q40" s="65">
        <v>868824</v>
      </c>
      <c r="R40" s="65">
        <f t="shared" si="11"/>
        <v>1222597</v>
      </c>
    </row>
    <row r="41" spans="1:18" s="172" customFormat="1">
      <c r="A41" s="238">
        <v>277</v>
      </c>
      <c r="B41" s="238">
        <v>11661</v>
      </c>
      <c r="C41" s="106">
        <v>37</v>
      </c>
      <c r="D41" s="106" t="s">
        <v>650</v>
      </c>
      <c r="E41" s="149">
        <v>707188.945664</v>
      </c>
      <c r="F41" s="149">
        <v>870376.56292000005</v>
      </c>
      <c r="G41" s="271">
        <f t="shared" si="6"/>
        <v>-163187.61725600006</v>
      </c>
      <c r="H41" s="107">
        <f t="shared" si="7"/>
        <v>1577565.5085840002</v>
      </c>
      <c r="I41" s="107">
        <v>56082.101799999997</v>
      </c>
      <c r="J41" s="107">
        <v>137526.11885999999</v>
      </c>
      <c r="K41" s="107">
        <f t="shared" si="8"/>
        <v>-81444.017059999984</v>
      </c>
      <c r="L41" s="107">
        <f t="shared" si="9"/>
        <v>193608.22065999999</v>
      </c>
      <c r="M41" s="108">
        <v>1551115</v>
      </c>
      <c r="N41" s="108">
        <v>1028069</v>
      </c>
      <c r="O41" s="108">
        <f t="shared" si="10"/>
        <v>523046</v>
      </c>
      <c r="P41" s="108">
        <v>51408</v>
      </c>
      <c r="Q41" s="108">
        <v>241846</v>
      </c>
      <c r="R41" s="108">
        <f t="shared" si="11"/>
        <v>-190438</v>
      </c>
    </row>
    <row r="42" spans="1:18" s="172" customFormat="1">
      <c r="A42" s="238">
        <v>154</v>
      </c>
      <c r="B42" s="238">
        <v>11217</v>
      </c>
      <c r="C42" s="155">
        <v>38</v>
      </c>
      <c r="D42" s="70" t="s">
        <v>441</v>
      </c>
      <c r="E42" s="156">
        <v>227291.28192099999</v>
      </c>
      <c r="F42" s="156">
        <v>590869.52336400002</v>
      </c>
      <c r="G42" s="21">
        <f t="shared" si="6"/>
        <v>-363578.24144300004</v>
      </c>
      <c r="H42" s="21">
        <f t="shared" si="7"/>
        <v>818160.80528500001</v>
      </c>
      <c r="I42" s="21">
        <v>52102.231811999998</v>
      </c>
      <c r="J42" s="21">
        <v>31.96125</v>
      </c>
      <c r="K42" s="21">
        <f t="shared" si="8"/>
        <v>52070.270561999998</v>
      </c>
      <c r="L42" s="21">
        <f t="shared" si="9"/>
        <v>52134.193061999998</v>
      </c>
      <c r="M42" s="65">
        <v>23772969</v>
      </c>
      <c r="N42" s="65">
        <v>14018301</v>
      </c>
      <c r="O42" s="65">
        <f t="shared" si="10"/>
        <v>9754668</v>
      </c>
      <c r="P42" s="65">
        <v>1516959</v>
      </c>
      <c r="Q42" s="65">
        <v>1516527</v>
      </c>
      <c r="R42" s="65">
        <f t="shared" si="11"/>
        <v>432</v>
      </c>
    </row>
    <row r="43" spans="1:18" s="172" customFormat="1">
      <c r="A43" s="238">
        <v>196</v>
      </c>
      <c r="B43" s="238">
        <v>11343</v>
      </c>
      <c r="C43" s="106">
        <v>39</v>
      </c>
      <c r="D43" s="106" t="s">
        <v>449</v>
      </c>
      <c r="E43" s="149">
        <v>2180694.0103040002</v>
      </c>
      <c r="F43" s="149">
        <v>6519103.7387269996</v>
      </c>
      <c r="G43" s="271">
        <f t="shared" si="6"/>
        <v>-4338409.7284229994</v>
      </c>
      <c r="H43" s="107">
        <f t="shared" si="7"/>
        <v>8699797.7490309998</v>
      </c>
      <c r="I43" s="107">
        <v>40010.703959999999</v>
      </c>
      <c r="J43" s="107">
        <v>9091.166115</v>
      </c>
      <c r="K43" s="107">
        <f t="shared" si="8"/>
        <v>30919.537844999999</v>
      </c>
      <c r="L43" s="107">
        <f t="shared" si="9"/>
        <v>49101.870074999999</v>
      </c>
      <c r="M43" s="108">
        <v>33332337</v>
      </c>
      <c r="N43" s="108">
        <v>33139035</v>
      </c>
      <c r="O43" s="108">
        <f t="shared" si="10"/>
        <v>193302</v>
      </c>
      <c r="P43" s="108">
        <v>1573607</v>
      </c>
      <c r="Q43" s="108">
        <v>3257906</v>
      </c>
      <c r="R43" s="108">
        <f t="shared" si="11"/>
        <v>-1684299</v>
      </c>
    </row>
    <row r="44" spans="1:18" s="172" customFormat="1">
      <c r="A44" s="238">
        <v>283</v>
      </c>
      <c r="B44" s="238">
        <v>11673</v>
      </c>
      <c r="C44" s="155">
        <v>40</v>
      </c>
      <c r="D44" s="70" t="s">
        <v>486</v>
      </c>
      <c r="E44" s="156">
        <v>542503.99378899997</v>
      </c>
      <c r="F44" s="156">
        <v>478407.49405500002</v>
      </c>
      <c r="G44" s="21">
        <f t="shared" si="6"/>
        <v>64096.499733999954</v>
      </c>
      <c r="H44" s="21">
        <f t="shared" si="7"/>
        <v>1020911.487844</v>
      </c>
      <c r="I44" s="21">
        <v>36862.439866000001</v>
      </c>
      <c r="J44" s="21">
        <v>459.89330999999999</v>
      </c>
      <c r="K44" s="21">
        <f t="shared" si="8"/>
        <v>36402.546556000001</v>
      </c>
      <c r="L44" s="21">
        <f t="shared" si="9"/>
        <v>37322.333176</v>
      </c>
      <c r="M44" s="65">
        <v>4933205</v>
      </c>
      <c r="N44" s="65">
        <v>1614766</v>
      </c>
      <c r="O44" s="65">
        <f t="shared" si="10"/>
        <v>3318439</v>
      </c>
      <c r="P44" s="65">
        <v>0</v>
      </c>
      <c r="Q44" s="65">
        <v>521688</v>
      </c>
      <c r="R44" s="65">
        <f t="shared" si="11"/>
        <v>-521688</v>
      </c>
    </row>
    <row r="45" spans="1:18" s="172" customFormat="1">
      <c r="A45" s="238">
        <v>302</v>
      </c>
      <c r="B45" s="238">
        <v>11738</v>
      </c>
      <c r="C45" s="106">
        <v>41</v>
      </c>
      <c r="D45" s="106" t="s">
        <v>654</v>
      </c>
      <c r="E45" s="149">
        <v>89897.026786999995</v>
      </c>
      <c r="F45" s="149">
        <v>6239.3126000000002</v>
      </c>
      <c r="G45" s="271">
        <f t="shared" si="6"/>
        <v>83657.71418699999</v>
      </c>
      <c r="H45" s="107">
        <f t="shared" si="7"/>
        <v>96136.339387</v>
      </c>
      <c r="I45" s="107">
        <v>33291.192329999998</v>
      </c>
      <c r="J45" s="107">
        <v>997.42259999999999</v>
      </c>
      <c r="K45" s="107">
        <f t="shared" si="8"/>
        <v>32293.769729999996</v>
      </c>
      <c r="L45" s="107">
        <f t="shared" si="9"/>
        <v>34288.614929999996</v>
      </c>
      <c r="M45" s="108">
        <v>1927843</v>
      </c>
      <c r="N45" s="108">
        <v>849950</v>
      </c>
      <c r="O45" s="108">
        <f t="shared" si="10"/>
        <v>1077893</v>
      </c>
      <c r="P45" s="108">
        <v>436476</v>
      </c>
      <c r="Q45" s="108">
        <v>574088</v>
      </c>
      <c r="R45" s="108">
        <f t="shared" si="11"/>
        <v>-137612</v>
      </c>
    </row>
    <row r="46" spans="1:18" s="172" customFormat="1">
      <c r="A46" s="238">
        <v>301</v>
      </c>
      <c r="B46" s="238">
        <v>11722</v>
      </c>
      <c r="C46" s="155">
        <v>42</v>
      </c>
      <c r="D46" s="70" t="s">
        <v>653</v>
      </c>
      <c r="E46" s="156">
        <v>204461.40321700001</v>
      </c>
      <c r="F46" s="156">
        <v>166945.32068</v>
      </c>
      <c r="G46" s="21">
        <f t="shared" si="6"/>
        <v>37516.082537000009</v>
      </c>
      <c r="H46" s="21">
        <f t="shared" si="7"/>
        <v>371406.72389700002</v>
      </c>
      <c r="I46" s="21">
        <v>31849.032733</v>
      </c>
      <c r="J46" s="21">
        <v>52160.706149999998</v>
      </c>
      <c r="K46" s="21">
        <f t="shared" si="8"/>
        <v>-20311.673416999998</v>
      </c>
      <c r="L46" s="21">
        <f t="shared" si="9"/>
        <v>84009.738882999998</v>
      </c>
      <c r="M46" s="65">
        <v>0</v>
      </c>
      <c r="N46" s="65">
        <v>30822</v>
      </c>
      <c r="O46" s="65">
        <f t="shared" si="10"/>
        <v>-30822</v>
      </c>
      <c r="P46" s="65">
        <v>0</v>
      </c>
      <c r="Q46" s="65">
        <v>30822</v>
      </c>
      <c r="R46" s="65">
        <f t="shared" si="11"/>
        <v>-30822</v>
      </c>
    </row>
    <row r="47" spans="1:18" s="172" customFormat="1">
      <c r="A47" s="238">
        <v>108</v>
      </c>
      <c r="B47" s="238">
        <v>10923</v>
      </c>
      <c r="C47" s="106">
        <v>43</v>
      </c>
      <c r="D47" s="106" t="s">
        <v>427</v>
      </c>
      <c r="E47" s="149">
        <v>272632.24793200003</v>
      </c>
      <c r="F47" s="149">
        <v>404548.46887500002</v>
      </c>
      <c r="G47" s="271">
        <f t="shared" si="6"/>
        <v>-131916.22094299999</v>
      </c>
      <c r="H47" s="107">
        <f t="shared" si="7"/>
        <v>677180.71680700011</v>
      </c>
      <c r="I47" s="107">
        <v>29481.999449999999</v>
      </c>
      <c r="J47" s="107">
        <v>0</v>
      </c>
      <c r="K47" s="107">
        <f t="shared" si="8"/>
        <v>29481.999449999999</v>
      </c>
      <c r="L47" s="107">
        <f t="shared" si="9"/>
        <v>29481.999449999999</v>
      </c>
      <c r="M47" s="108">
        <v>4962141</v>
      </c>
      <c r="N47" s="108">
        <v>3334747</v>
      </c>
      <c r="O47" s="108">
        <f t="shared" si="10"/>
        <v>1627394</v>
      </c>
      <c r="P47" s="108">
        <v>659029</v>
      </c>
      <c r="Q47" s="108">
        <v>602281</v>
      </c>
      <c r="R47" s="108">
        <f t="shared" si="11"/>
        <v>56748</v>
      </c>
    </row>
    <row r="48" spans="1:18" s="172" customFormat="1">
      <c r="A48" s="238">
        <v>178</v>
      </c>
      <c r="B48" s="238">
        <v>11302</v>
      </c>
      <c r="C48" s="155">
        <v>44</v>
      </c>
      <c r="D48" s="70" t="s">
        <v>445</v>
      </c>
      <c r="E48" s="156">
        <v>398496.28806200001</v>
      </c>
      <c r="F48" s="156">
        <v>1499322.603684</v>
      </c>
      <c r="G48" s="21">
        <f t="shared" si="6"/>
        <v>-1100826.315622</v>
      </c>
      <c r="H48" s="21">
        <f t="shared" si="7"/>
        <v>1897818.8917459999</v>
      </c>
      <c r="I48" s="21">
        <v>27489.289199999999</v>
      </c>
      <c r="J48" s="21">
        <v>0</v>
      </c>
      <c r="K48" s="21">
        <f t="shared" si="8"/>
        <v>27489.289199999999</v>
      </c>
      <c r="L48" s="21">
        <f t="shared" si="9"/>
        <v>27489.289199999999</v>
      </c>
      <c r="M48" s="65">
        <v>19932013</v>
      </c>
      <c r="N48" s="65">
        <v>15311245</v>
      </c>
      <c r="O48" s="65">
        <f t="shared" si="10"/>
        <v>4620768</v>
      </c>
      <c r="P48" s="65">
        <v>2594791</v>
      </c>
      <c r="Q48" s="65">
        <v>916108</v>
      </c>
      <c r="R48" s="65">
        <f t="shared" si="11"/>
        <v>1678683</v>
      </c>
    </row>
    <row r="49" spans="1:18" s="172" customFormat="1">
      <c r="A49" s="238">
        <v>1</v>
      </c>
      <c r="B49" s="238">
        <v>10837</v>
      </c>
      <c r="C49" s="106">
        <v>45</v>
      </c>
      <c r="D49" s="106" t="s">
        <v>419</v>
      </c>
      <c r="E49" s="149">
        <v>1979968.890834</v>
      </c>
      <c r="F49" s="149">
        <v>19897110.989964001</v>
      </c>
      <c r="G49" s="271">
        <f t="shared" si="6"/>
        <v>-17917142.099130001</v>
      </c>
      <c r="H49" s="107">
        <f t="shared" si="7"/>
        <v>21877079.880798001</v>
      </c>
      <c r="I49" s="107">
        <v>22880</v>
      </c>
      <c r="J49" s="107">
        <v>0</v>
      </c>
      <c r="K49" s="107">
        <f t="shared" si="8"/>
        <v>22880</v>
      </c>
      <c r="L49" s="107">
        <f t="shared" si="9"/>
        <v>22880</v>
      </c>
      <c r="M49" s="108">
        <v>349431</v>
      </c>
      <c r="N49" s="108">
        <v>71971567</v>
      </c>
      <c r="O49" s="108">
        <f t="shared" si="10"/>
        <v>-71622136</v>
      </c>
      <c r="P49" s="108">
        <v>83690</v>
      </c>
      <c r="Q49" s="108">
        <v>1237683</v>
      </c>
      <c r="R49" s="108">
        <f t="shared" si="11"/>
        <v>-1153993</v>
      </c>
    </row>
    <row r="50" spans="1:18" s="172" customFormat="1">
      <c r="A50" s="238">
        <v>53</v>
      </c>
      <c r="B50" s="238">
        <v>10720</v>
      </c>
      <c r="C50" s="155">
        <v>46</v>
      </c>
      <c r="D50" s="70" t="s">
        <v>413</v>
      </c>
      <c r="E50" s="156">
        <v>1205175.192331</v>
      </c>
      <c r="F50" s="156">
        <v>1561678.3583869999</v>
      </c>
      <c r="G50" s="21">
        <f t="shared" si="6"/>
        <v>-356503.16605599993</v>
      </c>
      <c r="H50" s="21">
        <f t="shared" si="7"/>
        <v>2766853.5507180002</v>
      </c>
      <c r="I50" s="21">
        <v>19294.563988999998</v>
      </c>
      <c r="J50" s="21">
        <v>36134.074209999999</v>
      </c>
      <c r="K50" s="21">
        <f t="shared" si="8"/>
        <v>-16839.510221</v>
      </c>
      <c r="L50" s="21">
        <f t="shared" si="9"/>
        <v>55428.638198999994</v>
      </c>
      <c r="M50" s="65">
        <v>6262302</v>
      </c>
      <c r="N50" s="65">
        <v>4575751</v>
      </c>
      <c r="O50" s="65">
        <f t="shared" si="10"/>
        <v>1686551</v>
      </c>
      <c r="P50" s="65">
        <v>12743</v>
      </c>
      <c r="Q50" s="65">
        <v>1507492</v>
      </c>
      <c r="R50" s="65">
        <f t="shared" si="11"/>
        <v>-1494749</v>
      </c>
    </row>
    <row r="51" spans="1:18" s="172" customFormat="1">
      <c r="A51" s="238">
        <v>288</v>
      </c>
      <c r="B51" s="238">
        <v>11701</v>
      </c>
      <c r="C51" s="106">
        <v>47</v>
      </c>
      <c r="D51" s="106" t="s">
        <v>627</v>
      </c>
      <c r="E51" s="149">
        <v>77245.934039999993</v>
      </c>
      <c r="F51" s="149">
        <v>65326.557977999997</v>
      </c>
      <c r="G51" s="271">
        <f t="shared" si="6"/>
        <v>11919.376061999996</v>
      </c>
      <c r="H51" s="107">
        <f t="shared" si="7"/>
        <v>142572.49201799999</v>
      </c>
      <c r="I51" s="107">
        <v>19081.740000000002</v>
      </c>
      <c r="J51" s="107">
        <v>10820.17707</v>
      </c>
      <c r="K51" s="107">
        <f t="shared" si="8"/>
        <v>8261.5629300000019</v>
      </c>
      <c r="L51" s="107">
        <f t="shared" si="9"/>
        <v>29901.917070000003</v>
      </c>
      <c r="M51" s="108">
        <v>268364</v>
      </c>
      <c r="N51" s="108">
        <v>89540</v>
      </c>
      <c r="O51" s="108">
        <f t="shared" si="10"/>
        <v>178824</v>
      </c>
      <c r="P51" s="108">
        <v>45625</v>
      </c>
      <c r="Q51" s="108">
        <v>36349</v>
      </c>
      <c r="R51" s="108">
        <f t="shared" si="11"/>
        <v>9276</v>
      </c>
    </row>
    <row r="52" spans="1:18" s="172" customFormat="1">
      <c r="A52" s="238">
        <v>255</v>
      </c>
      <c r="B52" s="238">
        <v>11521</v>
      </c>
      <c r="C52" s="155">
        <v>48</v>
      </c>
      <c r="D52" s="70" t="s">
        <v>475</v>
      </c>
      <c r="E52" s="156">
        <v>685174.45888699999</v>
      </c>
      <c r="F52" s="156">
        <v>1178913.850287</v>
      </c>
      <c r="G52" s="21">
        <f t="shared" si="6"/>
        <v>-493739.39139999996</v>
      </c>
      <c r="H52" s="21">
        <f t="shared" si="7"/>
        <v>1864088.3091739998</v>
      </c>
      <c r="I52" s="21">
        <v>17739.970130000002</v>
      </c>
      <c r="J52" s="21">
        <v>0</v>
      </c>
      <c r="K52" s="21">
        <f t="shared" si="8"/>
        <v>17739.970130000002</v>
      </c>
      <c r="L52" s="21">
        <f t="shared" si="9"/>
        <v>17739.970130000002</v>
      </c>
      <c r="M52" s="65">
        <v>2717706</v>
      </c>
      <c r="N52" s="65">
        <v>2736315</v>
      </c>
      <c r="O52" s="65">
        <f t="shared" si="10"/>
        <v>-18609</v>
      </c>
      <c r="P52" s="65">
        <v>101609</v>
      </c>
      <c r="Q52" s="65">
        <v>128352</v>
      </c>
      <c r="R52" s="65">
        <f t="shared" si="11"/>
        <v>-26743</v>
      </c>
    </row>
    <row r="53" spans="1:18" s="172" customFormat="1">
      <c r="A53" s="238">
        <v>259</v>
      </c>
      <c r="B53" s="238">
        <v>11518</v>
      </c>
      <c r="C53" s="106">
        <v>49</v>
      </c>
      <c r="D53" s="106" t="s">
        <v>476</v>
      </c>
      <c r="E53" s="149">
        <v>350263.92449399998</v>
      </c>
      <c r="F53" s="149">
        <v>493800.94826899999</v>
      </c>
      <c r="G53" s="271">
        <f t="shared" si="6"/>
        <v>-143537.02377500001</v>
      </c>
      <c r="H53" s="107">
        <f t="shared" si="7"/>
        <v>844064.87276299996</v>
      </c>
      <c r="I53" s="107">
        <v>16564.635972</v>
      </c>
      <c r="J53" s="107">
        <v>14124.155784</v>
      </c>
      <c r="K53" s="107">
        <f t="shared" si="8"/>
        <v>2440.4801879999995</v>
      </c>
      <c r="L53" s="107">
        <f t="shared" si="9"/>
        <v>30688.791755999999</v>
      </c>
      <c r="M53" s="108">
        <v>0</v>
      </c>
      <c r="N53" s="108">
        <v>116355</v>
      </c>
      <c r="O53" s="108">
        <f t="shared" si="10"/>
        <v>-116355</v>
      </c>
      <c r="P53" s="108">
        <v>0</v>
      </c>
      <c r="Q53" s="108">
        <v>0</v>
      </c>
      <c r="R53" s="108">
        <f t="shared" si="11"/>
        <v>0</v>
      </c>
    </row>
    <row r="54" spans="1:18" s="172" customFormat="1">
      <c r="A54" s="238">
        <v>131</v>
      </c>
      <c r="B54" s="238">
        <v>11148</v>
      </c>
      <c r="C54" s="155">
        <v>50</v>
      </c>
      <c r="D54" s="70" t="s">
        <v>436</v>
      </c>
      <c r="E54" s="156">
        <v>275503.68371000001</v>
      </c>
      <c r="F54" s="156">
        <v>421488.34224999999</v>
      </c>
      <c r="G54" s="21">
        <f t="shared" si="6"/>
        <v>-145984.65853999997</v>
      </c>
      <c r="H54" s="21">
        <f t="shared" si="7"/>
        <v>696992.02596</v>
      </c>
      <c r="I54" s="21">
        <v>13094</v>
      </c>
      <c r="J54" s="21">
        <v>261.59209399999997</v>
      </c>
      <c r="K54" s="21">
        <f t="shared" si="8"/>
        <v>12832.407906</v>
      </c>
      <c r="L54" s="21">
        <f t="shared" si="9"/>
        <v>13355.592094</v>
      </c>
      <c r="M54" s="65">
        <v>1589378</v>
      </c>
      <c r="N54" s="65">
        <v>619378</v>
      </c>
      <c r="O54" s="65">
        <f t="shared" si="10"/>
        <v>970000</v>
      </c>
      <c r="P54" s="65">
        <v>173472</v>
      </c>
      <c r="Q54" s="65">
        <v>143366</v>
      </c>
      <c r="R54" s="65">
        <f t="shared" si="11"/>
        <v>30106</v>
      </c>
    </row>
    <row r="55" spans="1:18" s="172" customFormat="1">
      <c r="A55" s="238">
        <v>42</v>
      </c>
      <c r="B55" s="238">
        <v>10784</v>
      </c>
      <c r="C55" s="106">
        <v>51</v>
      </c>
      <c r="D55" s="106" t="s">
        <v>418</v>
      </c>
      <c r="E55" s="149">
        <v>3299656.7416539998</v>
      </c>
      <c r="F55" s="149">
        <v>5760805.5283979997</v>
      </c>
      <c r="G55" s="271">
        <f t="shared" si="6"/>
        <v>-2461148.7867439999</v>
      </c>
      <c r="H55" s="107">
        <f t="shared" si="7"/>
        <v>9060462.270051999</v>
      </c>
      <c r="I55" s="107">
        <v>12812.94779</v>
      </c>
      <c r="J55" s="107">
        <v>38926.10413</v>
      </c>
      <c r="K55" s="107">
        <f t="shared" si="8"/>
        <v>-26113.156340000001</v>
      </c>
      <c r="L55" s="107">
        <f t="shared" si="9"/>
        <v>51739.051919999998</v>
      </c>
      <c r="M55" s="108">
        <v>21804434</v>
      </c>
      <c r="N55" s="108">
        <v>16911500</v>
      </c>
      <c r="O55" s="108">
        <f t="shared" si="10"/>
        <v>4892934</v>
      </c>
      <c r="P55" s="108">
        <v>2023142</v>
      </c>
      <c r="Q55" s="108">
        <v>1423436</v>
      </c>
      <c r="R55" s="108">
        <f t="shared" si="11"/>
        <v>599706</v>
      </c>
    </row>
    <row r="56" spans="1:18" s="172" customFormat="1">
      <c r="A56" s="238">
        <v>121</v>
      </c>
      <c r="B56" s="238">
        <v>11090</v>
      </c>
      <c r="C56" s="155">
        <v>52</v>
      </c>
      <c r="D56" s="70" t="s">
        <v>432</v>
      </c>
      <c r="E56" s="156">
        <v>1846119.205083</v>
      </c>
      <c r="F56" s="156">
        <v>12049173.538232001</v>
      </c>
      <c r="G56" s="21">
        <f t="shared" si="6"/>
        <v>-10203054.333149001</v>
      </c>
      <c r="H56" s="21">
        <f t="shared" si="7"/>
        <v>13895292.743315</v>
      </c>
      <c r="I56" s="21">
        <v>12467.2</v>
      </c>
      <c r="J56" s="21">
        <v>173916.62533000001</v>
      </c>
      <c r="K56" s="21">
        <f t="shared" si="8"/>
        <v>-161449.42533</v>
      </c>
      <c r="L56" s="21">
        <f t="shared" si="9"/>
        <v>186383.82533000002</v>
      </c>
      <c r="M56" s="65">
        <v>78163325</v>
      </c>
      <c r="N56" s="65">
        <v>81156646</v>
      </c>
      <c r="O56" s="65">
        <f t="shared" si="10"/>
        <v>-2993321</v>
      </c>
      <c r="P56" s="65">
        <v>2243733</v>
      </c>
      <c r="Q56" s="65">
        <v>12651464</v>
      </c>
      <c r="R56" s="65">
        <f t="shared" si="11"/>
        <v>-10407731</v>
      </c>
    </row>
    <row r="57" spans="1:18" s="172" customFormat="1">
      <c r="A57" s="238">
        <v>272</v>
      </c>
      <c r="B57" s="238">
        <v>11626</v>
      </c>
      <c r="C57" s="106">
        <v>53</v>
      </c>
      <c r="D57" s="106" t="s">
        <v>482</v>
      </c>
      <c r="E57" s="149">
        <v>1906867.7919340001</v>
      </c>
      <c r="F57" s="149">
        <v>578268.62221499998</v>
      </c>
      <c r="G57" s="271">
        <f t="shared" si="6"/>
        <v>1328599.1697190001</v>
      </c>
      <c r="H57" s="107">
        <f t="shared" si="7"/>
        <v>2485136.4141490003</v>
      </c>
      <c r="I57" s="107">
        <v>11162</v>
      </c>
      <c r="J57" s="107">
        <v>16563.706501000001</v>
      </c>
      <c r="K57" s="107">
        <f t="shared" si="8"/>
        <v>-5401.7065010000006</v>
      </c>
      <c r="L57" s="107">
        <f t="shared" si="9"/>
        <v>27725.706501000001</v>
      </c>
      <c r="M57" s="108">
        <v>7065812</v>
      </c>
      <c r="N57" s="108">
        <v>3715072</v>
      </c>
      <c r="O57" s="108">
        <f t="shared" si="10"/>
        <v>3350740</v>
      </c>
      <c r="P57" s="108">
        <v>0</v>
      </c>
      <c r="Q57" s="108">
        <v>699885</v>
      </c>
      <c r="R57" s="108">
        <f t="shared" si="11"/>
        <v>-699885</v>
      </c>
    </row>
    <row r="58" spans="1:18" s="172" customFormat="1">
      <c r="A58" s="238">
        <v>102</v>
      </c>
      <c r="B58" s="238">
        <v>10895</v>
      </c>
      <c r="C58" s="155">
        <v>54</v>
      </c>
      <c r="D58" s="70" t="s">
        <v>422</v>
      </c>
      <c r="E58" s="156">
        <v>781370.24738399999</v>
      </c>
      <c r="F58" s="156">
        <v>441277.16814600001</v>
      </c>
      <c r="G58" s="21">
        <f t="shared" si="6"/>
        <v>340093.07923799998</v>
      </c>
      <c r="H58" s="21">
        <f t="shared" si="7"/>
        <v>1222647.4155299999</v>
      </c>
      <c r="I58" s="21">
        <v>6208.2426400000004</v>
      </c>
      <c r="J58" s="21">
        <v>6000</v>
      </c>
      <c r="K58" s="21">
        <f t="shared" si="8"/>
        <v>208.24264000000039</v>
      </c>
      <c r="L58" s="21">
        <f t="shared" si="9"/>
        <v>12208.24264</v>
      </c>
      <c r="M58" s="65">
        <v>5056183</v>
      </c>
      <c r="N58" s="65">
        <v>1732989</v>
      </c>
      <c r="O58" s="65">
        <f t="shared" si="10"/>
        <v>3323194</v>
      </c>
      <c r="P58" s="65">
        <v>154660</v>
      </c>
      <c r="Q58" s="65">
        <v>665935</v>
      </c>
      <c r="R58" s="65">
        <f t="shared" si="11"/>
        <v>-511275</v>
      </c>
    </row>
    <row r="59" spans="1:18" s="172" customFormat="1">
      <c r="A59" s="238">
        <v>115</v>
      </c>
      <c r="B59" s="238">
        <v>11049</v>
      </c>
      <c r="C59" s="106">
        <v>55</v>
      </c>
      <c r="D59" s="106" t="s">
        <v>430</v>
      </c>
      <c r="E59" s="149">
        <v>2795806.0347890002</v>
      </c>
      <c r="F59" s="149">
        <v>7045353.5498970002</v>
      </c>
      <c r="G59" s="271">
        <f t="shared" si="6"/>
        <v>-4249547.5151080005</v>
      </c>
      <c r="H59" s="107">
        <f t="shared" si="7"/>
        <v>9841159.5846859999</v>
      </c>
      <c r="I59" s="107">
        <v>5482.1523399999996</v>
      </c>
      <c r="J59" s="107">
        <v>17902.179240000001</v>
      </c>
      <c r="K59" s="107">
        <f t="shared" si="8"/>
        <v>-12420.026900000001</v>
      </c>
      <c r="L59" s="107">
        <f t="shared" si="9"/>
        <v>23384.331580000002</v>
      </c>
      <c r="M59" s="108">
        <v>69637324</v>
      </c>
      <c r="N59" s="108">
        <v>53687367</v>
      </c>
      <c r="O59" s="108">
        <f t="shared" si="10"/>
        <v>15949957</v>
      </c>
      <c r="P59" s="108">
        <v>3207680</v>
      </c>
      <c r="Q59" s="108">
        <v>3752767</v>
      </c>
      <c r="R59" s="108">
        <f t="shared" si="11"/>
        <v>-545087</v>
      </c>
    </row>
    <row r="60" spans="1:18" s="172" customFormat="1">
      <c r="A60" s="238">
        <v>114</v>
      </c>
      <c r="B60" s="238">
        <v>11014</v>
      </c>
      <c r="C60" s="155">
        <v>56</v>
      </c>
      <c r="D60" s="70" t="s">
        <v>429</v>
      </c>
      <c r="E60" s="156">
        <v>1202000.5540839999</v>
      </c>
      <c r="F60" s="156">
        <v>385741.88559899997</v>
      </c>
      <c r="G60" s="21">
        <f t="shared" si="6"/>
        <v>816258.66848500003</v>
      </c>
      <c r="H60" s="21">
        <f t="shared" si="7"/>
        <v>1587742.4396829999</v>
      </c>
      <c r="I60" s="21">
        <v>1841</v>
      </c>
      <c r="J60" s="21">
        <v>0</v>
      </c>
      <c r="K60" s="21">
        <f t="shared" si="8"/>
        <v>1841</v>
      </c>
      <c r="L60" s="21">
        <f t="shared" si="9"/>
        <v>1841</v>
      </c>
      <c r="M60" s="65">
        <v>5300021</v>
      </c>
      <c r="N60" s="65">
        <v>4011704</v>
      </c>
      <c r="O60" s="65">
        <f t="shared" si="10"/>
        <v>1288317</v>
      </c>
      <c r="P60" s="65">
        <v>215322</v>
      </c>
      <c r="Q60" s="65">
        <v>1872559</v>
      </c>
      <c r="R60" s="65">
        <f t="shared" si="11"/>
        <v>-1657237</v>
      </c>
    </row>
    <row r="61" spans="1:18" s="172" customFormat="1">
      <c r="A61" s="238">
        <v>207</v>
      </c>
      <c r="B61" s="238">
        <v>11367</v>
      </c>
      <c r="C61" s="106">
        <v>57</v>
      </c>
      <c r="D61" s="106" t="s">
        <v>452</v>
      </c>
      <c r="E61" s="149">
        <v>679713.40549300006</v>
      </c>
      <c r="F61" s="149">
        <v>1019073.4702710001</v>
      </c>
      <c r="G61" s="271">
        <f t="shared" si="6"/>
        <v>-339360.064778</v>
      </c>
      <c r="H61" s="107">
        <f t="shared" si="7"/>
        <v>1698786.8757640002</v>
      </c>
      <c r="I61" s="107">
        <v>1236.514383</v>
      </c>
      <c r="J61" s="107">
        <v>0</v>
      </c>
      <c r="K61" s="107">
        <f t="shared" si="8"/>
        <v>1236.514383</v>
      </c>
      <c r="L61" s="107">
        <f t="shared" si="9"/>
        <v>1236.514383</v>
      </c>
      <c r="M61" s="108">
        <v>1596384</v>
      </c>
      <c r="N61" s="108">
        <v>0</v>
      </c>
      <c r="O61" s="108">
        <f t="shared" si="10"/>
        <v>1596384</v>
      </c>
      <c r="P61" s="108">
        <v>0</v>
      </c>
      <c r="Q61" s="108">
        <v>0</v>
      </c>
      <c r="R61" s="108">
        <f t="shared" si="11"/>
        <v>0</v>
      </c>
    </row>
    <row r="62" spans="1:18" s="172" customFormat="1">
      <c r="A62" s="238">
        <v>3</v>
      </c>
      <c r="B62" s="238">
        <v>10845</v>
      </c>
      <c r="C62" s="155">
        <v>58</v>
      </c>
      <c r="D62" s="70" t="s">
        <v>420</v>
      </c>
      <c r="E62" s="156">
        <v>1707829.970618</v>
      </c>
      <c r="F62" s="156">
        <v>3878535.612036</v>
      </c>
      <c r="G62" s="21">
        <f t="shared" si="6"/>
        <v>-2170705.6414179998</v>
      </c>
      <c r="H62" s="21">
        <f t="shared" si="7"/>
        <v>5586365.5826540003</v>
      </c>
      <c r="I62" s="21">
        <v>214.36595600000001</v>
      </c>
      <c r="J62" s="21">
        <v>63198.208204000002</v>
      </c>
      <c r="K62" s="21">
        <f t="shared" si="8"/>
        <v>-62983.842248000001</v>
      </c>
      <c r="L62" s="21">
        <f t="shared" si="9"/>
        <v>63412.574160000004</v>
      </c>
      <c r="M62" s="65">
        <v>21974837</v>
      </c>
      <c r="N62" s="65">
        <v>11600817</v>
      </c>
      <c r="O62" s="65">
        <f t="shared" si="10"/>
        <v>10374020</v>
      </c>
      <c r="P62" s="65">
        <v>192987</v>
      </c>
      <c r="Q62" s="65">
        <v>464800</v>
      </c>
      <c r="R62" s="65">
        <f t="shared" si="11"/>
        <v>-271813</v>
      </c>
    </row>
    <row r="63" spans="1:18" s="172" customFormat="1">
      <c r="A63" s="238">
        <v>172</v>
      </c>
      <c r="B63" s="238">
        <v>11277</v>
      </c>
      <c r="C63" s="106">
        <v>59</v>
      </c>
      <c r="D63" s="106" t="s">
        <v>443</v>
      </c>
      <c r="E63" s="149">
        <v>2725048.6428789999</v>
      </c>
      <c r="F63" s="149">
        <v>7061952.8465290004</v>
      </c>
      <c r="G63" s="271">
        <f t="shared" si="6"/>
        <v>-4336904.2036500005</v>
      </c>
      <c r="H63" s="107">
        <f t="shared" si="7"/>
        <v>9787001.4894080013</v>
      </c>
      <c r="I63" s="107">
        <v>0.23680000000000001</v>
      </c>
      <c r="J63" s="107">
        <v>34869.913321</v>
      </c>
      <c r="K63" s="107">
        <f t="shared" si="8"/>
        <v>-34869.676521000001</v>
      </c>
      <c r="L63" s="107">
        <f t="shared" si="9"/>
        <v>34870.150120999999</v>
      </c>
      <c r="M63" s="108">
        <v>547830469</v>
      </c>
      <c r="N63" s="108">
        <v>493280705</v>
      </c>
      <c r="O63" s="108">
        <f t="shared" si="10"/>
        <v>54549764</v>
      </c>
      <c r="P63" s="108">
        <v>0</v>
      </c>
      <c r="Q63" s="108">
        <v>0</v>
      </c>
      <c r="R63" s="108">
        <f t="shared" si="11"/>
        <v>0</v>
      </c>
    </row>
    <row r="64" spans="1:18" s="172" customFormat="1">
      <c r="A64" s="238">
        <v>247</v>
      </c>
      <c r="B64" s="238">
        <v>11500</v>
      </c>
      <c r="C64" s="155">
        <v>60</v>
      </c>
      <c r="D64" s="70" t="s">
        <v>471</v>
      </c>
      <c r="E64" s="156">
        <v>1284336.88212</v>
      </c>
      <c r="F64" s="156">
        <v>2071953.8411330001</v>
      </c>
      <c r="G64" s="21">
        <f t="shared" si="6"/>
        <v>-787616.95901300013</v>
      </c>
      <c r="H64" s="21">
        <f t="shared" si="7"/>
        <v>3356290.7232530001</v>
      </c>
      <c r="I64" s="21">
        <v>0</v>
      </c>
      <c r="J64" s="21">
        <v>0</v>
      </c>
      <c r="K64" s="21">
        <f t="shared" si="8"/>
        <v>0</v>
      </c>
      <c r="L64" s="21">
        <f t="shared" si="9"/>
        <v>0</v>
      </c>
      <c r="M64" s="65">
        <v>6261230</v>
      </c>
      <c r="N64" s="65">
        <v>3251754</v>
      </c>
      <c r="O64" s="65">
        <f t="shared" si="10"/>
        <v>3009476</v>
      </c>
      <c r="P64" s="65">
        <v>758689</v>
      </c>
      <c r="Q64" s="65">
        <v>1252593</v>
      </c>
      <c r="R64" s="65">
        <f t="shared" si="11"/>
        <v>-493904</v>
      </c>
    </row>
    <row r="65" spans="1:18" s="172" customFormat="1">
      <c r="A65" s="238">
        <v>263</v>
      </c>
      <c r="B65" s="238">
        <v>11569</v>
      </c>
      <c r="C65" s="106">
        <v>61</v>
      </c>
      <c r="D65" s="106" t="s">
        <v>479</v>
      </c>
      <c r="E65" s="149">
        <v>1460524.3771619999</v>
      </c>
      <c r="F65" s="149">
        <v>2493576.8002519999</v>
      </c>
      <c r="G65" s="271">
        <f t="shared" si="6"/>
        <v>-1033052.4230899999</v>
      </c>
      <c r="H65" s="107">
        <f t="shared" si="7"/>
        <v>3954101.177414</v>
      </c>
      <c r="I65" s="107">
        <v>0</v>
      </c>
      <c r="J65" s="107">
        <v>51125.452870000001</v>
      </c>
      <c r="K65" s="107">
        <f t="shared" si="8"/>
        <v>-51125.452870000001</v>
      </c>
      <c r="L65" s="107">
        <f t="shared" si="9"/>
        <v>51125.452870000001</v>
      </c>
      <c r="M65" s="108">
        <v>4743148</v>
      </c>
      <c r="N65" s="108">
        <v>2278937</v>
      </c>
      <c r="O65" s="108">
        <f t="shared" si="10"/>
        <v>2464211</v>
      </c>
      <c r="P65" s="108">
        <v>0</v>
      </c>
      <c r="Q65" s="108">
        <v>201263</v>
      </c>
      <c r="R65" s="108">
        <f t="shared" si="11"/>
        <v>-201263</v>
      </c>
    </row>
    <row r="66" spans="1:18" s="172" customFormat="1">
      <c r="A66" s="238">
        <v>139</v>
      </c>
      <c r="B66" s="238">
        <v>11168</v>
      </c>
      <c r="C66" s="155">
        <v>62</v>
      </c>
      <c r="D66" s="70" t="s">
        <v>439</v>
      </c>
      <c r="E66" s="156">
        <v>955466.30330599996</v>
      </c>
      <c r="F66" s="156">
        <v>1034286.674983</v>
      </c>
      <c r="G66" s="21">
        <f t="shared" si="6"/>
        <v>-78820.371677000076</v>
      </c>
      <c r="H66" s="21">
        <f t="shared" si="7"/>
        <v>1989752.978289</v>
      </c>
      <c r="I66" s="21">
        <v>0</v>
      </c>
      <c r="J66" s="21">
        <v>0</v>
      </c>
      <c r="K66" s="21">
        <f t="shared" si="8"/>
        <v>0</v>
      </c>
      <c r="L66" s="21">
        <f t="shared" si="9"/>
        <v>0</v>
      </c>
      <c r="M66" s="65">
        <v>14673791</v>
      </c>
      <c r="N66" s="65">
        <v>4641582</v>
      </c>
      <c r="O66" s="65">
        <f t="shared" si="10"/>
        <v>10032209</v>
      </c>
      <c r="P66" s="65">
        <v>2038406</v>
      </c>
      <c r="Q66" s="65">
        <v>2247331</v>
      </c>
      <c r="R66" s="65">
        <f t="shared" si="11"/>
        <v>-208925</v>
      </c>
    </row>
    <row r="67" spans="1:18" s="172" customFormat="1">
      <c r="A67" s="238">
        <v>279</v>
      </c>
      <c r="B67" s="238">
        <v>11660</v>
      </c>
      <c r="C67" s="106">
        <v>63</v>
      </c>
      <c r="D67" s="106" t="s">
        <v>484</v>
      </c>
      <c r="E67" s="149">
        <v>571262.52127499995</v>
      </c>
      <c r="F67" s="149">
        <v>661413.905699</v>
      </c>
      <c r="G67" s="271">
        <f t="shared" si="6"/>
        <v>-90151.384424000047</v>
      </c>
      <c r="H67" s="107">
        <f t="shared" si="7"/>
        <v>1232676.4269739999</v>
      </c>
      <c r="I67" s="107">
        <v>0</v>
      </c>
      <c r="J67" s="107">
        <v>169414.63003999999</v>
      </c>
      <c r="K67" s="107">
        <f t="shared" si="8"/>
        <v>-169414.63003999999</v>
      </c>
      <c r="L67" s="107">
        <f t="shared" si="9"/>
        <v>169414.63003999999</v>
      </c>
      <c r="M67" s="108">
        <v>5740317</v>
      </c>
      <c r="N67" s="108">
        <v>941663</v>
      </c>
      <c r="O67" s="108">
        <f t="shared" si="10"/>
        <v>4798654</v>
      </c>
      <c r="P67" s="108">
        <v>150630</v>
      </c>
      <c r="Q67" s="108">
        <v>534897</v>
      </c>
      <c r="R67" s="108">
        <f t="shared" si="11"/>
        <v>-384267</v>
      </c>
    </row>
    <row r="68" spans="1:18" s="172" customFormat="1">
      <c r="A68" s="238">
        <v>303</v>
      </c>
      <c r="B68" s="238">
        <v>11741</v>
      </c>
      <c r="C68" s="155">
        <v>64</v>
      </c>
      <c r="D68" s="70" t="s">
        <v>644</v>
      </c>
      <c r="E68" s="156">
        <v>0</v>
      </c>
      <c r="F68" s="156">
        <v>0</v>
      </c>
      <c r="G68" s="21">
        <f t="shared" si="6"/>
        <v>0</v>
      </c>
      <c r="H68" s="21">
        <f t="shared" si="7"/>
        <v>0</v>
      </c>
      <c r="I68" s="21">
        <v>0</v>
      </c>
      <c r="J68" s="21">
        <v>0</v>
      </c>
      <c r="K68" s="21">
        <f t="shared" si="8"/>
        <v>0</v>
      </c>
      <c r="L68" s="21">
        <f t="shared" si="9"/>
        <v>0</v>
      </c>
      <c r="M68" s="65">
        <v>0</v>
      </c>
      <c r="N68" s="65">
        <v>0</v>
      </c>
      <c r="O68" s="65">
        <f t="shared" si="10"/>
        <v>0</v>
      </c>
      <c r="P68" s="65">
        <v>0</v>
      </c>
      <c r="Q68" s="65">
        <v>0</v>
      </c>
      <c r="R68" s="65">
        <f t="shared" si="11"/>
        <v>0</v>
      </c>
    </row>
    <row r="69" spans="1:18" s="172" customFormat="1">
      <c r="A69" s="238">
        <v>217</v>
      </c>
      <c r="B69" s="238">
        <v>11394</v>
      </c>
      <c r="C69" s="106">
        <v>65</v>
      </c>
      <c r="D69" s="106" t="s">
        <v>458</v>
      </c>
      <c r="E69" s="149">
        <v>515894.44039599999</v>
      </c>
      <c r="F69" s="149">
        <v>1769232.555989</v>
      </c>
      <c r="G69" s="271">
        <f t="shared" ref="G69:G89" si="12">E69-F69</f>
        <v>-1253338.1155930001</v>
      </c>
      <c r="H69" s="107">
        <f t="shared" ref="H69:H89" si="13">E69+F69</f>
        <v>2285126.9963850002</v>
      </c>
      <c r="I69" s="107">
        <v>0</v>
      </c>
      <c r="J69" s="107">
        <v>0</v>
      </c>
      <c r="K69" s="107">
        <f t="shared" ref="K69:K89" si="14">I69-J69</f>
        <v>0</v>
      </c>
      <c r="L69" s="107">
        <f t="shared" ref="L69:L89" si="15">I69+J69</f>
        <v>0</v>
      </c>
      <c r="M69" s="108">
        <v>2208903</v>
      </c>
      <c r="N69" s="108">
        <v>2026163</v>
      </c>
      <c r="O69" s="108">
        <f t="shared" ref="O69:O89" si="16">M69-N69</f>
        <v>182740</v>
      </c>
      <c r="P69" s="108">
        <v>107607</v>
      </c>
      <c r="Q69" s="108">
        <v>104732</v>
      </c>
      <c r="R69" s="108">
        <f t="shared" ref="R69:R89" si="17">P69-Q69</f>
        <v>2875</v>
      </c>
    </row>
    <row r="70" spans="1:18" s="172" customFormat="1">
      <c r="A70" s="238">
        <v>201</v>
      </c>
      <c r="B70" s="238">
        <v>11340</v>
      </c>
      <c r="C70" s="155">
        <v>66</v>
      </c>
      <c r="D70" s="70" t="s">
        <v>451</v>
      </c>
      <c r="E70" s="156">
        <v>168075.56080899999</v>
      </c>
      <c r="F70" s="156">
        <v>363251.23476399999</v>
      </c>
      <c r="G70" s="21">
        <f t="shared" si="12"/>
        <v>-195175.67395500001</v>
      </c>
      <c r="H70" s="21">
        <f t="shared" si="13"/>
        <v>531326.79557299998</v>
      </c>
      <c r="I70" s="21">
        <v>0</v>
      </c>
      <c r="J70" s="21">
        <v>0</v>
      </c>
      <c r="K70" s="21">
        <f t="shared" si="14"/>
        <v>0</v>
      </c>
      <c r="L70" s="21">
        <f t="shared" si="15"/>
        <v>0</v>
      </c>
      <c r="M70" s="65">
        <v>3867545</v>
      </c>
      <c r="N70" s="65">
        <v>1509444</v>
      </c>
      <c r="O70" s="65">
        <f t="shared" si="16"/>
        <v>2358101</v>
      </c>
      <c r="P70" s="65">
        <v>0</v>
      </c>
      <c r="Q70" s="65">
        <v>1203750</v>
      </c>
      <c r="R70" s="65">
        <f t="shared" si="17"/>
        <v>-1203750</v>
      </c>
    </row>
    <row r="71" spans="1:18" s="172" customFormat="1">
      <c r="A71" s="238">
        <v>300</v>
      </c>
      <c r="B71" s="238">
        <v>11692</v>
      </c>
      <c r="C71" s="106">
        <v>67</v>
      </c>
      <c r="D71" s="106" t="s">
        <v>585</v>
      </c>
      <c r="E71" s="149">
        <v>120354.85066500001</v>
      </c>
      <c r="F71" s="149">
        <v>136405.85883099999</v>
      </c>
      <c r="G71" s="271">
        <f t="shared" si="12"/>
        <v>-16051.008165999985</v>
      </c>
      <c r="H71" s="107">
        <f t="shared" si="13"/>
        <v>256760.709496</v>
      </c>
      <c r="I71" s="107">
        <v>0</v>
      </c>
      <c r="J71" s="107">
        <v>2900</v>
      </c>
      <c r="K71" s="107">
        <f t="shared" si="14"/>
        <v>-2900</v>
      </c>
      <c r="L71" s="107">
        <f t="shared" si="15"/>
        <v>2900</v>
      </c>
      <c r="M71" s="108">
        <v>1403121</v>
      </c>
      <c r="N71" s="108">
        <v>1276330</v>
      </c>
      <c r="O71" s="108">
        <f t="shared" si="16"/>
        <v>126791</v>
      </c>
      <c r="P71" s="108">
        <v>6033</v>
      </c>
      <c r="Q71" s="108">
        <v>285051</v>
      </c>
      <c r="R71" s="108">
        <f t="shared" si="17"/>
        <v>-279018</v>
      </c>
    </row>
    <row r="72" spans="1:18" s="172" customFormat="1">
      <c r="A72" s="238">
        <v>223</v>
      </c>
      <c r="B72" s="238">
        <v>11420</v>
      </c>
      <c r="C72" s="155">
        <v>68</v>
      </c>
      <c r="D72" s="70" t="s">
        <v>461</v>
      </c>
      <c r="E72" s="156">
        <v>93019.775790999993</v>
      </c>
      <c r="F72" s="156">
        <v>100100.79216300001</v>
      </c>
      <c r="G72" s="21">
        <f t="shared" si="12"/>
        <v>-7081.0163720000128</v>
      </c>
      <c r="H72" s="21">
        <f t="shared" si="13"/>
        <v>193120.567954</v>
      </c>
      <c r="I72" s="21">
        <v>0</v>
      </c>
      <c r="J72" s="21">
        <v>0</v>
      </c>
      <c r="K72" s="21">
        <f t="shared" si="14"/>
        <v>0</v>
      </c>
      <c r="L72" s="21">
        <f t="shared" si="15"/>
        <v>0</v>
      </c>
      <c r="M72" s="65">
        <v>625177</v>
      </c>
      <c r="N72" s="65">
        <v>447124</v>
      </c>
      <c r="O72" s="65">
        <f t="shared" si="16"/>
        <v>178053</v>
      </c>
      <c r="P72" s="65">
        <v>1917</v>
      </c>
      <c r="Q72" s="65">
        <v>26436</v>
      </c>
      <c r="R72" s="65">
        <f t="shared" si="17"/>
        <v>-24519</v>
      </c>
    </row>
    <row r="73" spans="1:18" s="172" customFormat="1">
      <c r="A73" s="238">
        <v>212</v>
      </c>
      <c r="B73" s="238">
        <v>11380</v>
      </c>
      <c r="C73" s="106">
        <v>69</v>
      </c>
      <c r="D73" s="106" t="s">
        <v>456</v>
      </c>
      <c r="E73" s="149">
        <v>212320.65935599999</v>
      </c>
      <c r="F73" s="149">
        <v>293470.14394400001</v>
      </c>
      <c r="G73" s="271">
        <f t="shared" si="12"/>
        <v>-81149.484588000021</v>
      </c>
      <c r="H73" s="107">
        <f t="shared" si="13"/>
        <v>505790.80330000003</v>
      </c>
      <c r="I73" s="107">
        <v>0</v>
      </c>
      <c r="J73" s="107">
        <v>0</v>
      </c>
      <c r="K73" s="107">
        <f t="shared" si="14"/>
        <v>0</v>
      </c>
      <c r="L73" s="107">
        <f t="shared" si="15"/>
        <v>0</v>
      </c>
      <c r="M73" s="108">
        <v>206371</v>
      </c>
      <c r="N73" s="108">
        <v>158793</v>
      </c>
      <c r="O73" s="108">
        <f t="shared" si="16"/>
        <v>47578</v>
      </c>
      <c r="P73" s="108">
        <v>148</v>
      </c>
      <c r="Q73" s="108">
        <v>46860</v>
      </c>
      <c r="R73" s="108">
        <f t="shared" si="17"/>
        <v>-46712</v>
      </c>
    </row>
    <row r="74" spans="1:18" s="172" customFormat="1">
      <c r="A74" s="238">
        <v>138</v>
      </c>
      <c r="B74" s="238">
        <v>11161</v>
      </c>
      <c r="C74" s="155">
        <v>70</v>
      </c>
      <c r="D74" s="70" t="s">
        <v>438</v>
      </c>
      <c r="E74" s="156">
        <v>2403479.1189569999</v>
      </c>
      <c r="F74" s="156">
        <v>5177728.8462530002</v>
      </c>
      <c r="G74" s="21">
        <f t="shared" si="12"/>
        <v>-2774249.7272960003</v>
      </c>
      <c r="H74" s="21">
        <f t="shared" si="13"/>
        <v>7581207.9652100001</v>
      </c>
      <c r="I74" s="21">
        <v>0</v>
      </c>
      <c r="J74" s="21">
        <v>388.82042000000001</v>
      </c>
      <c r="K74" s="21">
        <f t="shared" si="14"/>
        <v>-388.82042000000001</v>
      </c>
      <c r="L74" s="21">
        <f t="shared" si="15"/>
        <v>388.82042000000001</v>
      </c>
      <c r="M74" s="65">
        <v>23348505</v>
      </c>
      <c r="N74" s="65">
        <v>23278023</v>
      </c>
      <c r="O74" s="65">
        <f t="shared" si="16"/>
        <v>70482</v>
      </c>
      <c r="P74" s="65">
        <v>1508488</v>
      </c>
      <c r="Q74" s="65">
        <v>1215390</v>
      </c>
      <c r="R74" s="65">
        <f t="shared" si="17"/>
        <v>293098</v>
      </c>
    </row>
    <row r="75" spans="1:18" s="172" customFormat="1">
      <c r="A75" s="238">
        <v>280</v>
      </c>
      <c r="B75" s="238">
        <v>11665</v>
      </c>
      <c r="C75" s="106">
        <v>71</v>
      </c>
      <c r="D75" s="106" t="s">
        <v>651</v>
      </c>
      <c r="E75" s="149">
        <v>276961.48398899997</v>
      </c>
      <c r="F75" s="149">
        <v>326695.11695</v>
      </c>
      <c r="G75" s="271">
        <f t="shared" si="12"/>
        <v>-49733.632961000025</v>
      </c>
      <c r="H75" s="107">
        <f t="shared" si="13"/>
        <v>603656.60093900003</v>
      </c>
      <c r="I75" s="107">
        <v>0</v>
      </c>
      <c r="J75" s="107">
        <v>6090</v>
      </c>
      <c r="K75" s="107">
        <f t="shared" si="14"/>
        <v>-6090</v>
      </c>
      <c r="L75" s="107">
        <f t="shared" si="15"/>
        <v>6090</v>
      </c>
      <c r="M75" s="108">
        <v>2731225</v>
      </c>
      <c r="N75" s="108">
        <v>2036197</v>
      </c>
      <c r="O75" s="108">
        <f t="shared" si="16"/>
        <v>695028</v>
      </c>
      <c r="P75" s="108">
        <v>109909</v>
      </c>
      <c r="Q75" s="108">
        <v>209448</v>
      </c>
      <c r="R75" s="108">
        <f t="shared" si="17"/>
        <v>-99539</v>
      </c>
    </row>
    <row r="76" spans="1:18" s="172" customFormat="1">
      <c r="A76" s="238">
        <v>225</v>
      </c>
      <c r="B76" s="238">
        <v>11421</v>
      </c>
      <c r="C76" s="155">
        <v>72</v>
      </c>
      <c r="D76" s="70" t="s">
        <v>463</v>
      </c>
      <c r="E76" s="156">
        <v>655480.27214999998</v>
      </c>
      <c r="F76" s="156">
        <v>1169397.4202640001</v>
      </c>
      <c r="G76" s="21">
        <f t="shared" si="12"/>
        <v>-513917.1481140001</v>
      </c>
      <c r="H76" s="21">
        <f t="shared" si="13"/>
        <v>1824877.6924140002</v>
      </c>
      <c r="I76" s="21">
        <v>0</v>
      </c>
      <c r="J76" s="21">
        <v>0</v>
      </c>
      <c r="K76" s="21">
        <f t="shared" si="14"/>
        <v>0</v>
      </c>
      <c r="L76" s="21">
        <f t="shared" si="15"/>
        <v>0</v>
      </c>
      <c r="M76" s="65">
        <v>2174671</v>
      </c>
      <c r="N76" s="65">
        <v>2218894</v>
      </c>
      <c r="O76" s="65">
        <f t="shared" si="16"/>
        <v>-44223</v>
      </c>
      <c r="P76" s="65">
        <v>275982</v>
      </c>
      <c r="Q76" s="65">
        <v>312641</v>
      </c>
      <c r="R76" s="65">
        <f t="shared" si="17"/>
        <v>-36659</v>
      </c>
    </row>
    <row r="77" spans="1:18" s="172" customFormat="1">
      <c r="A77" s="238">
        <v>197</v>
      </c>
      <c r="B77" s="238">
        <v>11323</v>
      </c>
      <c r="C77" s="106">
        <v>73</v>
      </c>
      <c r="D77" s="106" t="s">
        <v>450</v>
      </c>
      <c r="E77" s="149">
        <v>221597.03367599999</v>
      </c>
      <c r="F77" s="149">
        <v>396889.17008100002</v>
      </c>
      <c r="G77" s="271">
        <f t="shared" si="12"/>
        <v>-175292.13640500003</v>
      </c>
      <c r="H77" s="107">
        <f t="shared" si="13"/>
        <v>618486.20375700004</v>
      </c>
      <c r="I77" s="107">
        <v>0</v>
      </c>
      <c r="J77" s="107">
        <v>1363.05</v>
      </c>
      <c r="K77" s="107">
        <f t="shared" si="14"/>
        <v>-1363.05</v>
      </c>
      <c r="L77" s="107">
        <f t="shared" si="15"/>
        <v>1363.05</v>
      </c>
      <c r="M77" s="108">
        <v>3318295</v>
      </c>
      <c r="N77" s="108">
        <v>1239857</v>
      </c>
      <c r="O77" s="108">
        <f t="shared" si="16"/>
        <v>2078438</v>
      </c>
      <c r="P77" s="108">
        <v>0</v>
      </c>
      <c r="Q77" s="108">
        <v>50056</v>
      </c>
      <c r="R77" s="108">
        <f t="shared" si="17"/>
        <v>-50056</v>
      </c>
    </row>
    <row r="78" spans="1:18" s="172" customFormat="1">
      <c r="A78" s="238">
        <v>227</v>
      </c>
      <c r="B78" s="238">
        <v>11427</v>
      </c>
      <c r="C78" s="155">
        <v>74</v>
      </c>
      <c r="D78" s="70" t="s">
        <v>464</v>
      </c>
      <c r="E78" s="156">
        <v>4629.3963299999996</v>
      </c>
      <c r="F78" s="156">
        <v>38038.550865999998</v>
      </c>
      <c r="G78" s="21">
        <f t="shared" si="12"/>
        <v>-33409.154536000002</v>
      </c>
      <c r="H78" s="21">
        <f t="shared" si="13"/>
        <v>42667.947195999994</v>
      </c>
      <c r="I78" s="21">
        <v>0</v>
      </c>
      <c r="J78" s="21">
        <v>0</v>
      </c>
      <c r="K78" s="21">
        <f t="shared" si="14"/>
        <v>0</v>
      </c>
      <c r="L78" s="21">
        <f t="shared" si="15"/>
        <v>0</v>
      </c>
      <c r="M78" s="65">
        <v>99</v>
      </c>
      <c r="N78" s="65">
        <v>88918</v>
      </c>
      <c r="O78" s="65">
        <f t="shared" si="16"/>
        <v>-88819</v>
      </c>
      <c r="P78" s="65">
        <v>0</v>
      </c>
      <c r="Q78" s="65">
        <v>0</v>
      </c>
      <c r="R78" s="65">
        <f t="shared" si="17"/>
        <v>0</v>
      </c>
    </row>
    <row r="79" spans="1:18" s="172" customFormat="1">
      <c r="A79" s="238">
        <v>164</v>
      </c>
      <c r="B79" s="238">
        <v>11256</v>
      </c>
      <c r="C79" s="106">
        <v>75</v>
      </c>
      <c r="D79" s="106" t="s">
        <v>442</v>
      </c>
      <c r="E79" s="149">
        <v>2752.5793440000002</v>
      </c>
      <c r="F79" s="149">
        <v>8378.5171989999999</v>
      </c>
      <c r="G79" s="271">
        <f t="shared" si="12"/>
        <v>-5625.9378550000001</v>
      </c>
      <c r="H79" s="107">
        <f t="shared" si="13"/>
        <v>11131.096543</v>
      </c>
      <c r="I79" s="107">
        <v>0</v>
      </c>
      <c r="J79" s="107">
        <v>17.940000000000001</v>
      </c>
      <c r="K79" s="107">
        <f t="shared" si="14"/>
        <v>-17.940000000000001</v>
      </c>
      <c r="L79" s="107">
        <f t="shared" si="15"/>
        <v>17.940000000000001</v>
      </c>
      <c r="M79" s="108">
        <v>21841</v>
      </c>
      <c r="N79" s="108">
        <v>1658</v>
      </c>
      <c r="O79" s="108">
        <f t="shared" si="16"/>
        <v>20183</v>
      </c>
      <c r="P79" s="108">
        <v>2</v>
      </c>
      <c r="Q79" s="108">
        <v>0</v>
      </c>
      <c r="R79" s="108">
        <f t="shared" si="17"/>
        <v>2</v>
      </c>
    </row>
    <row r="80" spans="1:18" s="172" customFormat="1">
      <c r="A80" s="238">
        <v>235</v>
      </c>
      <c r="B80" s="238">
        <v>11449</v>
      </c>
      <c r="C80" s="155">
        <v>76</v>
      </c>
      <c r="D80" s="70" t="s">
        <v>467</v>
      </c>
      <c r="E80" s="156">
        <v>189717.67356600001</v>
      </c>
      <c r="F80" s="156">
        <v>337448.691483</v>
      </c>
      <c r="G80" s="21">
        <f t="shared" si="12"/>
        <v>-147731.01791699999</v>
      </c>
      <c r="H80" s="21">
        <f t="shared" si="13"/>
        <v>527166.36504900001</v>
      </c>
      <c r="I80" s="21">
        <v>0</v>
      </c>
      <c r="J80" s="21">
        <v>18112.73</v>
      </c>
      <c r="K80" s="21">
        <f t="shared" si="14"/>
        <v>-18112.73</v>
      </c>
      <c r="L80" s="21">
        <f t="shared" si="15"/>
        <v>18112.73</v>
      </c>
      <c r="M80" s="65">
        <v>6248998</v>
      </c>
      <c r="N80" s="65">
        <v>3535216</v>
      </c>
      <c r="O80" s="65">
        <f t="shared" si="16"/>
        <v>2713782</v>
      </c>
      <c r="P80" s="65">
        <v>210184</v>
      </c>
      <c r="Q80" s="65">
        <v>416387</v>
      </c>
      <c r="R80" s="65">
        <f t="shared" si="17"/>
        <v>-206203</v>
      </c>
    </row>
    <row r="81" spans="1:18" s="172" customFormat="1">
      <c r="A81" s="238">
        <v>261</v>
      </c>
      <c r="B81" s="238">
        <v>11562</v>
      </c>
      <c r="C81" s="106">
        <v>77</v>
      </c>
      <c r="D81" s="106" t="s">
        <v>478</v>
      </c>
      <c r="E81" s="149">
        <v>23017.602974000001</v>
      </c>
      <c r="F81" s="149">
        <v>235879.30504899999</v>
      </c>
      <c r="G81" s="271">
        <f t="shared" si="12"/>
        <v>-212861.70207499998</v>
      </c>
      <c r="H81" s="107">
        <f t="shared" si="13"/>
        <v>258896.908023</v>
      </c>
      <c r="I81" s="107">
        <v>0</v>
      </c>
      <c r="J81" s="107">
        <v>0</v>
      </c>
      <c r="K81" s="107">
        <f t="shared" si="14"/>
        <v>0</v>
      </c>
      <c r="L81" s="107">
        <f t="shared" si="15"/>
        <v>0</v>
      </c>
      <c r="M81" s="108">
        <v>5925583</v>
      </c>
      <c r="N81" s="108">
        <v>4546697</v>
      </c>
      <c r="O81" s="108">
        <f t="shared" si="16"/>
        <v>1378886</v>
      </c>
      <c r="P81" s="108">
        <v>702527</v>
      </c>
      <c r="Q81" s="108">
        <v>898121</v>
      </c>
      <c r="R81" s="108">
        <f t="shared" si="17"/>
        <v>-195594</v>
      </c>
    </row>
    <row r="82" spans="1:18" s="172" customFormat="1">
      <c r="A82" s="238">
        <v>110</v>
      </c>
      <c r="B82" s="238">
        <v>10929</v>
      </c>
      <c r="C82" s="155">
        <v>78</v>
      </c>
      <c r="D82" s="70" t="s">
        <v>425</v>
      </c>
      <c r="E82" s="156">
        <v>275970.03721899999</v>
      </c>
      <c r="F82" s="156">
        <v>489897.76817400003</v>
      </c>
      <c r="G82" s="21">
        <f t="shared" si="12"/>
        <v>-213927.73095500004</v>
      </c>
      <c r="H82" s="21">
        <f t="shared" si="13"/>
        <v>765867.80539300002</v>
      </c>
      <c r="I82" s="21">
        <v>0</v>
      </c>
      <c r="J82" s="21">
        <v>34.702919999999999</v>
      </c>
      <c r="K82" s="21">
        <f t="shared" si="14"/>
        <v>-34.702919999999999</v>
      </c>
      <c r="L82" s="21">
        <f t="shared" si="15"/>
        <v>34.702919999999999</v>
      </c>
      <c r="M82" s="65">
        <v>8461841</v>
      </c>
      <c r="N82" s="65">
        <v>4458731</v>
      </c>
      <c r="O82" s="65">
        <f t="shared" si="16"/>
        <v>4003110</v>
      </c>
      <c r="P82" s="65">
        <v>328067</v>
      </c>
      <c r="Q82" s="65">
        <v>327122</v>
      </c>
      <c r="R82" s="65">
        <f t="shared" si="17"/>
        <v>945</v>
      </c>
    </row>
    <row r="83" spans="1:18" s="172" customFormat="1">
      <c r="A83" s="238">
        <v>2</v>
      </c>
      <c r="B83" s="238">
        <v>10778</v>
      </c>
      <c r="C83" s="106">
        <v>79</v>
      </c>
      <c r="D83" s="106" t="s">
        <v>417</v>
      </c>
      <c r="E83" s="149">
        <v>378114.03846200003</v>
      </c>
      <c r="F83" s="149">
        <v>695316.17787899997</v>
      </c>
      <c r="G83" s="271">
        <f t="shared" si="12"/>
        <v>-317202.13941699994</v>
      </c>
      <c r="H83" s="107">
        <f t="shared" si="13"/>
        <v>1073430.2163410001</v>
      </c>
      <c r="I83" s="107">
        <v>0</v>
      </c>
      <c r="J83" s="107">
        <v>39.5428</v>
      </c>
      <c r="K83" s="107">
        <f t="shared" si="14"/>
        <v>-39.5428</v>
      </c>
      <c r="L83" s="107">
        <f t="shared" si="15"/>
        <v>39.5428</v>
      </c>
      <c r="M83" s="108">
        <v>6047158</v>
      </c>
      <c r="N83" s="108">
        <v>4423720</v>
      </c>
      <c r="O83" s="108">
        <f t="shared" si="16"/>
        <v>1623438</v>
      </c>
      <c r="P83" s="108">
        <v>55330</v>
      </c>
      <c r="Q83" s="108">
        <v>152222</v>
      </c>
      <c r="R83" s="108">
        <f t="shared" si="17"/>
        <v>-96892</v>
      </c>
    </row>
    <row r="84" spans="1:18" s="172" customFormat="1">
      <c r="A84" s="238">
        <v>246</v>
      </c>
      <c r="B84" s="238">
        <v>11476</v>
      </c>
      <c r="C84" s="155">
        <v>80</v>
      </c>
      <c r="D84" s="70" t="s">
        <v>470</v>
      </c>
      <c r="E84" s="156">
        <v>3932.1165780000001</v>
      </c>
      <c r="F84" s="156">
        <v>52191.930059999999</v>
      </c>
      <c r="G84" s="21">
        <f t="shared" si="12"/>
        <v>-48259.813481999998</v>
      </c>
      <c r="H84" s="21">
        <f t="shared" si="13"/>
        <v>56124.046638</v>
      </c>
      <c r="I84" s="21">
        <v>0</v>
      </c>
      <c r="J84" s="21">
        <v>209.46899999999999</v>
      </c>
      <c r="K84" s="21">
        <f t="shared" si="14"/>
        <v>-209.46899999999999</v>
      </c>
      <c r="L84" s="21">
        <f t="shared" si="15"/>
        <v>209.46899999999999</v>
      </c>
      <c r="M84" s="65">
        <v>262467</v>
      </c>
      <c r="N84" s="65">
        <v>89847</v>
      </c>
      <c r="O84" s="65">
        <f t="shared" si="16"/>
        <v>172620</v>
      </c>
      <c r="P84" s="65">
        <v>7749</v>
      </c>
      <c r="Q84" s="65">
        <v>5335</v>
      </c>
      <c r="R84" s="65">
        <f t="shared" si="17"/>
        <v>2414</v>
      </c>
    </row>
    <row r="85" spans="1:18" s="172" customFormat="1">
      <c r="A85" s="238">
        <v>249</v>
      </c>
      <c r="B85" s="238">
        <v>11499</v>
      </c>
      <c r="C85" s="106">
        <v>81</v>
      </c>
      <c r="D85" s="106" t="s">
        <v>472</v>
      </c>
      <c r="E85" s="149">
        <v>89014.549897999997</v>
      </c>
      <c r="F85" s="149">
        <v>204573.82489799999</v>
      </c>
      <c r="G85" s="271">
        <f t="shared" si="12"/>
        <v>-115559.27499999999</v>
      </c>
      <c r="H85" s="107">
        <f t="shared" si="13"/>
        <v>293588.37479599996</v>
      </c>
      <c r="I85" s="107">
        <v>0</v>
      </c>
      <c r="J85" s="107">
        <v>6.8842499999999998</v>
      </c>
      <c r="K85" s="107">
        <f t="shared" si="14"/>
        <v>-6.8842499999999998</v>
      </c>
      <c r="L85" s="107">
        <f t="shared" si="15"/>
        <v>6.8842499999999998</v>
      </c>
      <c r="M85" s="108">
        <v>3955295</v>
      </c>
      <c r="N85" s="108">
        <v>537524</v>
      </c>
      <c r="O85" s="108">
        <f t="shared" si="16"/>
        <v>3417771</v>
      </c>
      <c r="P85" s="108">
        <v>740160</v>
      </c>
      <c r="Q85" s="108">
        <v>0</v>
      </c>
      <c r="R85" s="108">
        <f t="shared" si="17"/>
        <v>740160</v>
      </c>
    </row>
    <row r="86" spans="1:18" s="172" customFormat="1">
      <c r="A86" s="238">
        <v>215</v>
      </c>
      <c r="B86" s="238">
        <v>11391</v>
      </c>
      <c r="C86" s="155">
        <v>82</v>
      </c>
      <c r="D86" s="70" t="s">
        <v>457</v>
      </c>
      <c r="E86" s="156">
        <v>14302.138371999999</v>
      </c>
      <c r="F86" s="156">
        <v>34241.619279999999</v>
      </c>
      <c r="G86" s="21">
        <f t="shared" si="12"/>
        <v>-19939.480907999998</v>
      </c>
      <c r="H86" s="21">
        <f t="shared" si="13"/>
        <v>48543.757652</v>
      </c>
      <c r="I86" s="21">
        <v>0</v>
      </c>
      <c r="J86" s="21">
        <v>0</v>
      </c>
      <c r="K86" s="21">
        <f t="shared" si="14"/>
        <v>0</v>
      </c>
      <c r="L86" s="21">
        <f t="shared" si="15"/>
        <v>0</v>
      </c>
      <c r="M86" s="65">
        <v>272429</v>
      </c>
      <c r="N86" s="65">
        <v>175844</v>
      </c>
      <c r="O86" s="65">
        <f t="shared" si="16"/>
        <v>96585</v>
      </c>
      <c r="P86" s="65">
        <v>7583</v>
      </c>
      <c r="Q86" s="65">
        <v>60590</v>
      </c>
      <c r="R86" s="65">
        <f t="shared" si="17"/>
        <v>-53007</v>
      </c>
    </row>
    <row r="87" spans="1:18" s="172" customFormat="1">
      <c r="A87" s="238">
        <v>175</v>
      </c>
      <c r="B87" s="238">
        <v>11290</v>
      </c>
      <c r="C87" s="106">
        <v>83</v>
      </c>
      <c r="D87" s="106" t="s">
        <v>444</v>
      </c>
      <c r="E87" s="149">
        <v>802.26179300000001</v>
      </c>
      <c r="F87" s="149">
        <v>33724.458753999999</v>
      </c>
      <c r="G87" s="271">
        <f t="shared" si="12"/>
        <v>-32922.196961000001</v>
      </c>
      <c r="H87" s="107">
        <f t="shared" si="13"/>
        <v>34526.720546999997</v>
      </c>
      <c r="I87" s="107">
        <v>0</v>
      </c>
      <c r="J87" s="107">
        <v>9.3859200000000005</v>
      </c>
      <c r="K87" s="107">
        <f t="shared" si="14"/>
        <v>-9.3859200000000005</v>
      </c>
      <c r="L87" s="107">
        <f t="shared" si="15"/>
        <v>9.3859200000000005</v>
      </c>
      <c r="M87" s="108">
        <v>0</v>
      </c>
      <c r="N87" s="108">
        <v>392</v>
      </c>
      <c r="O87" s="108">
        <f t="shared" si="16"/>
        <v>-392</v>
      </c>
      <c r="P87" s="108">
        <v>0</v>
      </c>
      <c r="Q87" s="108">
        <v>0</v>
      </c>
      <c r="R87" s="108">
        <f t="shared" si="17"/>
        <v>0</v>
      </c>
    </row>
    <row r="88" spans="1:18" s="172" customFormat="1">
      <c r="A88" s="238">
        <v>150</v>
      </c>
      <c r="B88" s="238">
        <v>11198</v>
      </c>
      <c r="C88" s="155">
        <v>84</v>
      </c>
      <c r="D88" s="70" t="s">
        <v>440</v>
      </c>
      <c r="E88" s="156">
        <v>0</v>
      </c>
      <c r="F88" s="156">
        <v>0</v>
      </c>
      <c r="G88" s="21">
        <f t="shared" si="12"/>
        <v>0</v>
      </c>
      <c r="H88" s="21">
        <f t="shared" si="13"/>
        <v>0</v>
      </c>
      <c r="I88" s="21">
        <v>0</v>
      </c>
      <c r="J88" s="21">
        <v>0</v>
      </c>
      <c r="K88" s="21">
        <f t="shared" si="14"/>
        <v>0</v>
      </c>
      <c r="L88" s="21">
        <f t="shared" si="15"/>
        <v>0</v>
      </c>
      <c r="M88" s="65">
        <v>0</v>
      </c>
      <c r="N88" s="65">
        <v>0</v>
      </c>
      <c r="O88" s="65">
        <f t="shared" si="16"/>
        <v>0</v>
      </c>
      <c r="P88" s="65">
        <v>0</v>
      </c>
      <c r="Q88" s="65">
        <v>0</v>
      </c>
      <c r="R88" s="65">
        <f t="shared" si="17"/>
        <v>0</v>
      </c>
    </row>
    <row r="89" spans="1:18" s="172" customFormat="1">
      <c r="A89" s="238">
        <v>241</v>
      </c>
      <c r="B89" s="238">
        <v>11459</v>
      </c>
      <c r="C89" s="106">
        <v>85</v>
      </c>
      <c r="D89" s="106" t="s">
        <v>468</v>
      </c>
      <c r="E89" s="149">
        <v>0</v>
      </c>
      <c r="F89" s="149">
        <v>733722.34354200005</v>
      </c>
      <c r="G89" s="271">
        <f t="shared" si="12"/>
        <v>-733722.34354200005</v>
      </c>
      <c r="H89" s="107">
        <f t="shared" si="13"/>
        <v>733722.34354200005</v>
      </c>
      <c r="I89" s="107">
        <v>0</v>
      </c>
      <c r="J89" s="107">
        <v>0</v>
      </c>
      <c r="K89" s="107">
        <f t="shared" si="14"/>
        <v>0</v>
      </c>
      <c r="L89" s="107">
        <f t="shared" si="15"/>
        <v>0</v>
      </c>
      <c r="M89" s="108">
        <v>18493082</v>
      </c>
      <c r="N89" s="108">
        <v>4417983</v>
      </c>
      <c r="O89" s="108">
        <f t="shared" si="16"/>
        <v>14075099</v>
      </c>
      <c r="P89" s="108">
        <v>3863677</v>
      </c>
      <c r="Q89" s="108">
        <v>2198245</v>
      </c>
      <c r="R89" s="108">
        <f t="shared" si="17"/>
        <v>1665432</v>
      </c>
    </row>
    <row r="90" spans="1:18" ht="26.25" customHeight="1">
      <c r="A90" s="239"/>
      <c r="B90" s="238"/>
      <c r="C90" s="426" t="s">
        <v>23</v>
      </c>
      <c r="D90" s="426"/>
      <c r="E90" s="109">
        <f>SUM(E5:E89)</f>
        <v>301952764.63878793</v>
      </c>
      <c r="F90" s="109">
        <f t="shared" ref="F90:R90" si="18">SUM(F5:F89)</f>
        <v>588546690.19107711</v>
      </c>
      <c r="G90" s="109">
        <f t="shared" si="18"/>
        <v>-286593925.55228895</v>
      </c>
      <c r="H90" s="109">
        <f t="shared" si="18"/>
        <v>890499454.8298651</v>
      </c>
      <c r="I90" s="109">
        <f t="shared" si="18"/>
        <v>26746868.257733997</v>
      </c>
      <c r="J90" s="109">
        <f t="shared" si="18"/>
        <v>15313388.907537999</v>
      </c>
      <c r="K90" s="109">
        <f t="shared" si="18"/>
        <v>11433479.350195995</v>
      </c>
      <c r="L90" s="109">
        <f t="shared" si="18"/>
        <v>42060257.165271975</v>
      </c>
      <c r="M90" s="109">
        <f t="shared" si="18"/>
        <v>3468138551</v>
      </c>
      <c r="N90" s="109">
        <f t="shared" si="18"/>
        <v>2728579645</v>
      </c>
      <c r="O90" s="109">
        <f t="shared" si="18"/>
        <v>739558906</v>
      </c>
      <c r="P90" s="109">
        <f t="shared" si="18"/>
        <v>246051437</v>
      </c>
      <c r="Q90" s="109">
        <f t="shared" si="18"/>
        <v>201235874</v>
      </c>
      <c r="R90" s="109">
        <f t="shared" si="18"/>
        <v>44815563</v>
      </c>
    </row>
    <row r="91" spans="1:18">
      <c r="A91" s="238">
        <v>17</v>
      </c>
      <c r="B91" s="238">
        <v>10885</v>
      </c>
      <c r="C91" s="106">
        <v>86</v>
      </c>
      <c r="D91" s="106" t="s">
        <v>490</v>
      </c>
      <c r="E91" s="149">
        <v>7771404.593351</v>
      </c>
      <c r="F91" s="149">
        <v>7263940.662273</v>
      </c>
      <c r="G91" s="271">
        <f t="shared" ref="G91:G111" si="19">E91-F91</f>
        <v>507463.93107799999</v>
      </c>
      <c r="H91" s="107">
        <f t="shared" ref="H91:H111" si="20">E91+F91</f>
        <v>15035345.255624</v>
      </c>
      <c r="I91" s="107">
        <v>497986.99170499999</v>
      </c>
      <c r="J91" s="107">
        <v>933382.10364999995</v>
      </c>
      <c r="K91" s="107">
        <f t="shared" ref="K91:K111" si="21">I91-J91</f>
        <v>-435395.11194499995</v>
      </c>
      <c r="L91" s="107">
        <f t="shared" ref="L91:L111" si="22">I91+J91</f>
        <v>1431369.0953549999</v>
      </c>
      <c r="M91" s="108">
        <v>22732297</v>
      </c>
      <c r="N91" s="108">
        <v>24470285</v>
      </c>
      <c r="O91" s="108">
        <f t="shared" ref="O91:O111" si="23">M91-N91</f>
        <v>-1737988</v>
      </c>
      <c r="P91" s="108">
        <v>70800</v>
      </c>
      <c r="Q91" s="108">
        <v>2513635</v>
      </c>
      <c r="R91" s="108">
        <f t="shared" ref="R91:R111" si="24">P91-Q91</f>
        <v>-2442835</v>
      </c>
    </row>
    <row r="92" spans="1:18">
      <c r="A92" s="238">
        <v>10</v>
      </c>
      <c r="B92" s="238">
        <v>10762</v>
      </c>
      <c r="C92" s="155">
        <v>87</v>
      </c>
      <c r="D92" s="70" t="s">
        <v>487</v>
      </c>
      <c r="E92" s="156">
        <v>1706469.697964</v>
      </c>
      <c r="F92" s="156">
        <v>2470619.1783659998</v>
      </c>
      <c r="G92" s="21">
        <f t="shared" si="19"/>
        <v>-764149.48040199978</v>
      </c>
      <c r="H92" s="21">
        <f t="shared" si="20"/>
        <v>4177088.8763299999</v>
      </c>
      <c r="I92" s="21">
        <v>137820.908242</v>
      </c>
      <c r="J92" s="21">
        <v>13535.248781</v>
      </c>
      <c r="K92" s="21">
        <f t="shared" si="21"/>
        <v>124285.659461</v>
      </c>
      <c r="L92" s="21">
        <f t="shared" si="22"/>
        <v>151356.15702300001</v>
      </c>
      <c r="M92" s="65">
        <v>2378213</v>
      </c>
      <c r="N92" s="65">
        <v>2883987</v>
      </c>
      <c r="O92" s="65">
        <f t="shared" si="23"/>
        <v>-505774</v>
      </c>
      <c r="P92" s="65">
        <v>79950</v>
      </c>
      <c r="Q92" s="65">
        <v>355175</v>
      </c>
      <c r="R92" s="65">
        <f t="shared" si="24"/>
        <v>-275225</v>
      </c>
    </row>
    <row r="93" spans="1:18">
      <c r="A93" s="238">
        <v>135</v>
      </c>
      <c r="B93" s="238">
        <v>11157</v>
      </c>
      <c r="C93" s="106">
        <v>88</v>
      </c>
      <c r="D93" s="106" t="s">
        <v>495</v>
      </c>
      <c r="E93" s="149">
        <v>419501.654675</v>
      </c>
      <c r="F93" s="149">
        <v>771284.41015000001</v>
      </c>
      <c r="G93" s="271">
        <f t="shared" si="19"/>
        <v>-351782.75547500001</v>
      </c>
      <c r="H93" s="107">
        <f t="shared" si="20"/>
        <v>1190786.064825</v>
      </c>
      <c r="I93" s="107">
        <v>38972.052459999999</v>
      </c>
      <c r="J93" s="107">
        <v>47986.356554999998</v>
      </c>
      <c r="K93" s="107">
        <f t="shared" si="21"/>
        <v>-9014.3040949999995</v>
      </c>
      <c r="L93" s="107">
        <f t="shared" si="22"/>
        <v>86958.409014999997</v>
      </c>
      <c r="M93" s="108">
        <v>984778</v>
      </c>
      <c r="N93" s="108">
        <v>1301993</v>
      </c>
      <c r="O93" s="108">
        <f t="shared" si="23"/>
        <v>-317215</v>
      </c>
      <c r="P93" s="108">
        <v>2219</v>
      </c>
      <c r="Q93" s="108">
        <v>157959</v>
      </c>
      <c r="R93" s="108">
        <f t="shared" si="24"/>
        <v>-155740</v>
      </c>
    </row>
    <row r="94" spans="1:18">
      <c r="A94" s="238">
        <v>143</v>
      </c>
      <c r="B94" s="238">
        <v>11172</v>
      </c>
      <c r="C94" s="155">
        <v>89</v>
      </c>
      <c r="D94" s="70" t="s">
        <v>496</v>
      </c>
      <c r="E94" s="156">
        <v>3643040.2752430001</v>
      </c>
      <c r="F94" s="156">
        <v>2652185.0542560001</v>
      </c>
      <c r="G94" s="21">
        <f t="shared" si="19"/>
        <v>990855.22098700004</v>
      </c>
      <c r="H94" s="21">
        <f t="shared" si="20"/>
        <v>6295225.3294990007</v>
      </c>
      <c r="I94" s="21">
        <v>37005.300000000003</v>
      </c>
      <c r="J94" s="21">
        <v>0</v>
      </c>
      <c r="K94" s="21">
        <f t="shared" si="21"/>
        <v>37005.300000000003</v>
      </c>
      <c r="L94" s="21">
        <f t="shared" si="22"/>
        <v>37005.300000000003</v>
      </c>
      <c r="M94" s="65">
        <v>2565135</v>
      </c>
      <c r="N94" s="65">
        <v>490077</v>
      </c>
      <c r="O94" s="65">
        <f t="shared" si="23"/>
        <v>2075058</v>
      </c>
      <c r="P94" s="65">
        <v>0</v>
      </c>
      <c r="Q94" s="65">
        <v>0</v>
      </c>
      <c r="R94" s="65">
        <f t="shared" si="24"/>
        <v>0</v>
      </c>
    </row>
    <row r="95" spans="1:18">
      <c r="A95" s="238">
        <v>204</v>
      </c>
      <c r="B95" s="238">
        <v>11327</v>
      </c>
      <c r="C95" s="106">
        <v>90</v>
      </c>
      <c r="D95" s="106" t="s">
        <v>504</v>
      </c>
      <c r="E95" s="149">
        <v>2801865.8253970002</v>
      </c>
      <c r="F95" s="149">
        <v>3741298.5227939999</v>
      </c>
      <c r="G95" s="271">
        <f t="shared" si="19"/>
        <v>-939432.69739699969</v>
      </c>
      <c r="H95" s="107">
        <f t="shared" si="20"/>
        <v>6543164.3481910005</v>
      </c>
      <c r="I95" s="107">
        <v>32300</v>
      </c>
      <c r="J95" s="107">
        <v>124535.134533</v>
      </c>
      <c r="K95" s="107">
        <f t="shared" si="21"/>
        <v>-92235.134533000004</v>
      </c>
      <c r="L95" s="107">
        <f t="shared" si="22"/>
        <v>156835.134533</v>
      </c>
      <c r="M95" s="108">
        <v>998027</v>
      </c>
      <c r="N95" s="108">
        <v>736944</v>
      </c>
      <c r="O95" s="108">
        <f t="shared" si="23"/>
        <v>261083</v>
      </c>
      <c r="P95" s="108">
        <v>0</v>
      </c>
      <c r="Q95" s="108">
        <v>36036</v>
      </c>
      <c r="R95" s="108">
        <f t="shared" si="24"/>
        <v>-36036</v>
      </c>
    </row>
    <row r="96" spans="1:18">
      <c r="A96" s="238">
        <v>179</v>
      </c>
      <c r="B96" s="238">
        <v>11304</v>
      </c>
      <c r="C96" s="155">
        <v>91</v>
      </c>
      <c r="D96" s="70" t="s">
        <v>501</v>
      </c>
      <c r="E96" s="156">
        <v>111164.079373</v>
      </c>
      <c r="F96" s="156">
        <v>380811.18830799998</v>
      </c>
      <c r="G96" s="21">
        <f t="shared" si="19"/>
        <v>-269647.10893499997</v>
      </c>
      <c r="H96" s="21">
        <f t="shared" si="20"/>
        <v>491975.267681</v>
      </c>
      <c r="I96" s="21">
        <v>19690.177734000001</v>
      </c>
      <c r="J96" s="21">
        <v>98.477599999999995</v>
      </c>
      <c r="K96" s="21">
        <f t="shared" si="21"/>
        <v>19591.700134000002</v>
      </c>
      <c r="L96" s="21">
        <f t="shared" si="22"/>
        <v>19788.655333999999</v>
      </c>
      <c r="M96" s="65">
        <v>667</v>
      </c>
      <c r="N96" s="65">
        <v>635</v>
      </c>
      <c r="O96" s="65">
        <f t="shared" si="23"/>
        <v>32</v>
      </c>
      <c r="P96" s="65">
        <v>5</v>
      </c>
      <c r="Q96" s="65">
        <v>9</v>
      </c>
      <c r="R96" s="65">
        <f t="shared" si="24"/>
        <v>-4</v>
      </c>
    </row>
    <row r="97" spans="1:18">
      <c r="A97" s="238">
        <v>180</v>
      </c>
      <c r="B97" s="238">
        <v>11305</v>
      </c>
      <c r="C97" s="106">
        <v>92</v>
      </c>
      <c r="D97" s="106" t="s">
        <v>502</v>
      </c>
      <c r="E97" s="149">
        <v>311946.69040600001</v>
      </c>
      <c r="F97" s="149">
        <v>466271.57614299998</v>
      </c>
      <c r="G97" s="271">
        <f t="shared" si="19"/>
        <v>-154324.88573699998</v>
      </c>
      <c r="H97" s="107">
        <f t="shared" si="20"/>
        <v>778218.26654900005</v>
      </c>
      <c r="I97" s="107">
        <v>9660.9</v>
      </c>
      <c r="J97" s="107">
        <v>11284.880504999999</v>
      </c>
      <c r="K97" s="107">
        <f t="shared" si="21"/>
        <v>-1623.9805049999995</v>
      </c>
      <c r="L97" s="107">
        <f t="shared" si="22"/>
        <v>20945.780504999999</v>
      </c>
      <c r="M97" s="108">
        <v>311062</v>
      </c>
      <c r="N97" s="108">
        <v>410466</v>
      </c>
      <c r="O97" s="108">
        <f t="shared" si="23"/>
        <v>-99404</v>
      </c>
      <c r="P97" s="108">
        <v>2861</v>
      </c>
      <c r="Q97" s="108">
        <v>24515</v>
      </c>
      <c r="R97" s="108">
        <f t="shared" si="24"/>
        <v>-21654</v>
      </c>
    </row>
    <row r="98" spans="1:18">
      <c r="A98" s="238">
        <v>32</v>
      </c>
      <c r="B98" s="238">
        <v>10767</v>
      </c>
      <c r="C98" s="155">
        <v>93</v>
      </c>
      <c r="D98" s="70" t="s">
        <v>488</v>
      </c>
      <c r="E98" s="156">
        <v>644620.83219500002</v>
      </c>
      <c r="F98" s="156">
        <v>703728.186262</v>
      </c>
      <c r="G98" s="21">
        <f t="shared" si="19"/>
        <v>-59107.354066999978</v>
      </c>
      <c r="H98" s="21">
        <f t="shared" si="20"/>
        <v>1348349.0184570001</v>
      </c>
      <c r="I98" s="21">
        <v>8348</v>
      </c>
      <c r="J98" s="21">
        <v>0</v>
      </c>
      <c r="K98" s="21">
        <f t="shared" si="21"/>
        <v>8348</v>
      </c>
      <c r="L98" s="21">
        <f t="shared" si="22"/>
        <v>8348</v>
      </c>
      <c r="M98" s="65">
        <v>70387</v>
      </c>
      <c r="N98" s="65">
        <v>49845</v>
      </c>
      <c r="O98" s="65">
        <f t="shared" si="23"/>
        <v>20542</v>
      </c>
      <c r="P98" s="65">
        <v>48</v>
      </c>
      <c r="Q98" s="65">
        <v>2847</v>
      </c>
      <c r="R98" s="65">
        <f t="shared" si="24"/>
        <v>-2799</v>
      </c>
    </row>
    <row r="99" spans="1:18">
      <c r="A99" s="238">
        <v>166</v>
      </c>
      <c r="B99" s="238">
        <v>11258</v>
      </c>
      <c r="C99" s="106">
        <v>94</v>
      </c>
      <c r="D99" s="106" t="s">
        <v>500</v>
      </c>
      <c r="E99" s="149">
        <v>93580.869957999996</v>
      </c>
      <c r="F99" s="149">
        <v>118987.11778</v>
      </c>
      <c r="G99" s="271">
        <f t="shared" si="19"/>
        <v>-25406.247822000005</v>
      </c>
      <c r="H99" s="107">
        <f t="shared" si="20"/>
        <v>212567.987738</v>
      </c>
      <c r="I99" s="107">
        <v>6243.1847589999998</v>
      </c>
      <c r="J99" s="107">
        <v>0</v>
      </c>
      <c r="K99" s="107">
        <f t="shared" si="21"/>
        <v>6243.1847589999998</v>
      </c>
      <c r="L99" s="107">
        <f t="shared" si="22"/>
        <v>6243.1847589999998</v>
      </c>
      <c r="M99" s="108">
        <v>71639</v>
      </c>
      <c r="N99" s="108">
        <v>22519</v>
      </c>
      <c r="O99" s="108">
        <f t="shared" si="23"/>
        <v>49120</v>
      </c>
      <c r="P99" s="108">
        <v>348</v>
      </c>
      <c r="Q99" s="108">
        <v>115</v>
      </c>
      <c r="R99" s="108">
        <f t="shared" si="24"/>
        <v>233</v>
      </c>
    </row>
    <row r="100" spans="1:18">
      <c r="A100" s="238">
        <v>111</v>
      </c>
      <c r="B100" s="238">
        <v>10934</v>
      </c>
      <c r="C100" s="155">
        <v>95</v>
      </c>
      <c r="D100" s="70" t="s">
        <v>492</v>
      </c>
      <c r="E100" s="156">
        <v>73499.708895000003</v>
      </c>
      <c r="F100" s="156">
        <v>137341.21396600001</v>
      </c>
      <c r="G100" s="21">
        <f t="shared" si="19"/>
        <v>-63841.505071000007</v>
      </c>
      <c r="H100" s="21">
        <f t="shared" si="20"/>
        <v>210840.922861</v>
      </c>
      <c r="I100" s="21">
        <v>4000</v>
      </c>
      <c r="J100" s="21">
        <v>546.72015999999996</v>
      </c>
      <c r="K100" s="21">
        <f t="shared" si="21"/>
        <v>3453.2798400000001</v>
      </c>
      <c r="L100" s="21">
        <f t="shared" si="22"/>
        <v>4546.7201599999999</v>
      </c>
      <c r="M100" s="65">
        <v>399</v>
      </c>
      <c r="N100" s="65">
        <v>596</v>
      </c>
      <c r="O100" s="65">
        <f t="shared" si="23"/>
        <v>-197</v>
      </c>
      <c r="P100" s="65">
        <v>0</v>
      </c>
      <c r="Q100" s="65">
        <v>0</v>
      </c>
      <c r="R100" s="65">
        <f t="shared" si="24"/>
        <v>0</v>
      </c>
    </row>
    <row r="101" spans="1:18">
      <c r="A101" s="238">
        <v>291</v>
      </c>
      <c r="B101" s="238">
        <v>11691</v>
      </c>
      <c r="C101" s="106">
        <v>96</v>
      </c>
      <c r="D101" s="106" t="s">
        <v>605</v>
      </c>
      <c r="E101" s="149">
        <v>58236.929942000002</v>
      </c>
      <c r="F101" s="149">
        <v>51621.985083</v>
      </c>
      <c r="G101" s="271">
        <f t="shared" si="19"/>
        <v>6614.9448590000029</v>
      </c>
      <c r="H101" s="107">
        <f t="shared" si="20"/>
        <v>109858.91502499999</v>
      </c>
      <c r="I101" s="107">
        <v>869.59295999999995</v>
      </c>
      <c r="J101" s="107">
        <v>2133.8433199999999</v>
      </c>
      <c r="K101" s="107">
        <f t="shared" si="21"/>
        <v>-1264.25036</v>
      </c>
      <c r="L101" s="107">
        <f t="shared" si="22"/>
        <v>3003.4362799999999</v>
      </c>
      <c r="M101" s="108">
        <v>33965</v>
      </c>
      <c r="N101" s="108">
        <v>218</v>
      </c>
      <c r="O101" s="108">
        <f t="shared" si="23"/>
        <v>33747</v>
      </c>
      <c r="P101" s="108">
        <v>0</v>
      </c>
      <c r="Q101" s="108">
        <v>0</v>
      </c>
      <c r="R101" s="108">
        <f t="shared" si="24"/>
        <v>0</v>
      </c>
    </row>
    <row r="102" spans="1:18">
      <c r="A102" s="238">
        <v>37</v>
      </c>
      <c r="B102" s="238">
        <v>10763</v>
      </c>
      <c r="C102" s="155">
        <v>97</v>
      </c>
      <c r="D102" s="70" t="s">
        <v>489</v>
      </c>
      <c r="E102" s="156">
        <v>124047.840236</v>
      </c>
      <c r="F102" s="156">
        <v>196396.15775799999</v>
      </c>
      <c r="G102" s="21">
        <f t="shared" si="19"/>
        <v>-72348.317521999983</v>
      </c>
      <c r="H102" s="21">
        <f t="shared" si="20"/>
        <v>320443.99799399998</v>
      </c>
      <c r="I102" s="21">
        <v>264.86256500000002</v>
      </c>
      <c r="J102" s="21">
        <v>65330.402838000002</v>
      </c>
      <c r="K102" s="21">
        <f t="shared" si="21"/>
        <v>-65065.540272999999</v>
      </c>
      <c r="L102" s="21">
        <f t="shared" si="22"/>
        <v>65595.265402999998</v>
      </c>
      <c r="M102" s="65">
        <v>101023</v>
      </c>
      <c r="N102" s="65">
        <v>23358</v>
      </c>
      <c r="O102" s="65">
        <f t="shared" si="23"/>
        <v>77665</v>
      </c>
      <c r="P102" s="65">
        <v>0</v>
      </c>
      <c r="Q102" s="65">
        <v>1277</v>
      </c>
      <c r="R102" s="65">
        <f t="shared" si="24"/>
        <v>-1277</v>
      </c>
    </row>
    <row r="103" spans="1:18">
      <c r="A103" s="238">
        <v>151</v>
      </c>
      <c r="B103" s="238">
        <v>11196</v>
      </c>
      <c r="C103" s="106">
        <v>98</v>
      </c>
      <c r="D103" s="106" t="s">
        <v>498</v>
      </c>
      <c r="E103" s="149">
        <v>734295.32357200002</v>
      </c>
      <c r="F103" s="149">
        <v>1098287.5986220001</v>
      </c>
      <c r="G103" s="271">
        <f t="shared" si="19"/>
        <v>-363992.27505000005</v>
      </c>
      <c r="H103" s="107">
        <f t="shared" si="20"/>
        <v>1832582.9221940001</v>
      </c>
      <c r="I103" s="107">
        <v>0</v>
      </c>
      <c r="J103" s="107">
        <v>0</v>
      </c>
      <c r="K103" s="107">
        <f t="shared" si="21"/>
        <v>0</v>
      </c>
      <c r="L103" s="107">
        <f t="shared" si="22"/>
        <v>0</v>
      </c>
      <c r="M103" s="108">
        <v>234540</v>
      </c>
      <c r="N103" s="108">
        <v>0</v>
      </c>
      <c r="O103" s="108">
        <f t="shared" si="23"/>
        <v>234540</v>
      </c>
      <c r="P103" s="108">
        <v>0</v>
      </c>
      <c r="Q103" s="108">
        <v>0</v>
      </c>
      <c r="R103" s="108">
        <f t="shared" si="24"/>
        <v>0</v>
      </c>
    </row>
    <row r="104" spans="1:18">
      <c r="A104" s="238">
        <v>213</v>
      </c>
      <c r="B104" s="238">
        <v>11381</v>
      </c>
      <c r="C104" s="155">
        <v>99</v>
      </c>
      <c r="D104" s="70" t="s">
        <v>505</v>
      </c>
      <c r="E104" s="156">
        <v>1241460.5855719999</v>
      </c>
      <c r="F104" s="156">
        <v>1795115.07981</v>
      </c>
      <c r="G104" s="21">
        <f t="shared" si="19"/>
        <v>-553654.49423800013</v>
      </c>
      <c r="H104" s="21">
        <f t="shared" si="20"/>
        <v>3036575.6653819997</v>
      </c>
      <c r="I104" s="21">
        <v>0</v>
      </c>
      <c r="J104" s="21">
        <v>0</v>
      </c>
      <c r="K104" s="21">
        <f t="shared" si="21"/>
        <v>0</v>
      </c>
      <c r="L104" s="21">
        <f t="shared" si="22"/>
        <v>0</v>
      </c>
      <c r="M104" s="65">
        <v>0</v>
      </c>
      <c r="N104" s="65">
        <v>0</v>
      </c>
      <c r="O104" s="65">
        <f t="shared" si="23"/>
        <v>0</v>
      </c>
      <c r="P104" s="65">
        <v>0</v>
      </c>
      <c r="Q104" s="65">
        <v>0</v>
      </c>
      <c r="R104" s="65">
        <f t="shared" si="24"/>
        <v>0</v>
      </c>
    </row>
    <row r="105" spans="1:18">
      <c r="A105" s="238">
        <v>128</v>
      </c>
      <c r="B105" s="238">
        <v>11131</v>
      </c>
      <c r="C105" s="106">
        <v>100</v>
      </c>
      <c r="D105" s="106" t="s">
        <v>494</v>
      </c>
      <c r="E105" s="149">
        <v>2070316.262782</v>
      </c>
      <c r="F105" s="149">
        <v>1358755.086446</v>
      </c>
      <c r="G105" s="271">
        <f t="shared" si="19"/>
        <v>711561.17633599997</v>
      </c>
      <c r="H105" s="107">
        <f t="shared" si="20"/>
        <v>3429071.3492280003</v>
      </c>
      <c r="I105" s="107">
        <v>0</v>
      </c>
      <c r="J105" s="107">
        <v>10816.609804</v>
      </c>
      <c r="K105" s="107">
        <f t="shared" si="21"/>
        <v>-10816.609804</v>
      </c>
      <c r="L105" s="107">
        <f t="shared" si="22"/>
        <v>10816.609804</v>
      </c>
      <c r="M105" s="108">
        <v>3633239</v>
      </c>
      <c r="N105" s="108">
        <v>2501253</v>
      </c>
      <c r="O105" s="108">
        <f t="shared" si="23"/>
        <v>1131986</v>
      </c>
      <c r="P105" s="108">
        <v>4374</v>
      </c>
      <c r="Q105" s="108">
        <v>500126</v>
      </c>
      <c r="R105" s="108">
        <f t="shared" si="24"/>
        <v>-495752</v>
      </c>
    </row>
    <row r="106" spans="1:18">
      <c r="A106" s="238">
        <v>65</v>
      </c>
      <c r="B106" s="238">
        <v>10615</v>
      </c>
      <c r="C106" s="155">
        <v>101</v>
      </c>
      <c r="D106" s="70" t="s">
        <v>30</v>
      </c>
      <c r="E106" s="156">
        <v>474332.45250999997</v>
      </c>
      <c r="F106" s="156">
        <v>687870.39476900001</v>
      </c>
      <c r="G106" s="21">
        <f t="shared" si="19"/>
        <v>-213537.94225900003</v>
      </c>
      <c r="H106" s="21">
        <f t="shared" si="20"/>
        <v>1162202.8472790001</v>
      </c>
      <c r="I106" s="21">
        <v>0</v>
      </c>
      <c r="J106" s="21">
        <v>0</v>
      </c>
      <c r="K106" s="21">
        <f t="shared" si="21"/>
        <v>0</v>
      </c>
      <c r="L106" s="21">
        <f t="shared" si="22"/>
        <v>0</v>
      </c>
      <c r="M106" s="65">
        <v>334313</v>
      </c>
      <c r="N106" s="65">
        <v>381849</v>
      </c>
      <c r="O106" s="65">
        <f t="shared" si="23"/>
        <v>-47536</v>
      </c>
      <c r="P106" s="65">
        <v>121</v>
      </c>
      <c r="Q106" s="65">
        <v>41676</v>
      </c>
      <c r="R106" s="65">
        <f t="shared" si="24"/>
        <v>-41555</v>
      </c>
    </row>
    <row r="107" spans="1:18">
      <c r="A107" s="238">
        <v>101</v>
      </c>
      <c r="B107" s="238">
        <v>10897</v>
      </c>
      <c r="C107" s="106">
        <v>102</v>
      </c>
      <c r="D107" s="106" t="s">
        <v>491</v>
      </c>
      <c r="E107" s="149">
        <v>1180636.233217</v>
      </c>
      <c r="F107" s="149">
        <v>1412320.8481620001</v>
      </c>
      <c r="G107" s="271">
        <f t="shared" si="19"/>
        <v>-231684.61494500004</v>
      </c>
      <c r="H107" s="107">
        <f t="shared" si="20"/>
        <v>2592957.0813790001</v>
      </c>
      <c r="I107" s="107">
        <v>0</v>
      </c>
      <c r="J107" s="107">
        <v>20036.745019999998</v>
      </c>
      <c r="K107" s="107">
        <f t="shared" si="21"/>
        <v>-20036.745019999998</v>
      </c>
      <c r="L107" s="107">
        <f t="shared" si="22"/>
        <v>20036.745019999998</v>
      </c>
      <c r="M107" s="108">
        <v>715493</v>
      </c>
      <c r="N107" s="108">
        <v>661813</v>
      </c>
      <c r="O107" s="108">
        <f t="shared" si="23"/>
        <v>53680</v>
      </c>
      <c r="P107" s="108">
        <v>2212</v>
      </c>
      <c r="Q107" s="108">
        <v>63806</v>
      </c>
      <c r="R107" s="108">
        <f t="shared" si="24"/>
        <v>-61594</v>
      </c>
    </row>
    <row r="108" spans="1:18">
      <c r="A108" s="238">
        <v>165</v>
      </c>
      <c r="B108" s="238">
        <v>11239</v>
      </c>
      <c r="C108" s="155">
        <v>103</v>
      </c>
      <c r="D108" s="70" t="s">
        <v>503</v>
      </c>
      <c r="E108" s="156">
        <v>837170.14398399997</v>
      </c>
      <c r="F108" s="156">
        <v>928527.57715499995</v>
      </c>
      <c r="G108" s="21">
        <f t="shared" si="19"/>
        <v>-91357.433170999982</v>
      </c>
      <c r="H108" s="21">
        <f t="shared" si="20"/>
        <v>1765697.7211389998</v>
      </c>
      <c r="I108" s="21">
        <v>0</v>
      </c>
      <c r="J108" s="21">
        <v>55527.587009000003</v>
      </c>
      <c r="K108" s="21">
        <f t="shared" si="21"/>
        <v>-55527.587009000003</v>
      </c>
      <c r="L108" s="21">
        <f t="shared" si="22"/>
        <v>55527.587009000003</v>
      </c>
      <c r="M108" s="65">
        <v>486099</v>
      </c>
      <c r="N108" s="65">
        <v>557755</v>
      </c>
      <c r="O108" s="65">
        <f t="shared" si="23"/>
        <v>-71656</v>
      </c>
      <c r="P108" s="65">
        <v>26174</v>
      </c>
      <c r="Q108" s="65">
        <v>86707</v>
      </c>
      <c r="R108" s="65">
        <f t="shared" si="24"/>
        <v>-60533</v>
      </c>
    </row>
    <row r="109" spans="1:18">
      <c r="A109" s="238">
        <v>145</v>
      </c>
      <c r="B109" s="238">
        <v>11188</v>
      </c>
      <c r="C109" s="106">
        <v>104</v>
      </c>
      <c r="D109" s="106" t="s">
        <v>497</v>
      </c>
      <c r="E109" s="149">
        <v>1964485.8388420001</v>
      </c>
      <c r="F109" s="149">
        <v>2377836.1141420002</v>
      </c>
      <c r="G109" s="271">
        <f t="shared" si="19"/>
        <v>-413350.2753000001</v>
      </c>
      <c r="H109" s="107">
        <f t="shared" si="20"/>
        <v>4342321.9529840006</v>
      </c>
      <c r="I109" s="107">
        <v>0</v>
      </c>
      <c r="J109" s="107">
        <v>139561.42572299999</v>
      </c>
      <c r="K109" s="107">
        <f t="shared" si="21"/>
        <v>-139561.42572299999</v>
      </c>
      <c r="L109" s="107">
        <f t="shared" si="22"/>
        <v>139561.42572299999</v>
      </c>
      <c r="M109" s="108">
        <v>5735050</v>
      </c>
      <c r="N109" s="108">
        <v>5603434</v>
      </c>
      <c r="O109" s="108">
        <f t="shared" si="23"/>
        <v>131616</v>
      </c>
      <c r="P109" s="108">
        <v>178725</v>
      </c>
      <c r="Q109" s="108">
        <v>488765</v>
      </c>
      <c r="R109" s="108">
        <f t="shared" si="24"/>
        <v>-310040</v>
      </c>
    </row>
    <row r="110" spans="1:18">
      <c r="A110" s="238">
        <v>153</v>
      </c>
      <c r="B110" s="238">
        <v>11222</v>
      </c>
      <c r="C110" s="155">
        <v>105</v>
      </c>
      <c r="D110" s="70" t="s">
        <v>499</v>
      </c>
      <c r="E110" s="156">
        <v>68385.411747999999</v>
      </c>
      <c r="F110" s="156">
        <v>297394.44311599998</v>
      </c>
      <c r="G110" s="21">
        <f t="shared" si="19"/>
        <v>-229009.03136799997</v>
      </c>
      <c r="H110" s="21">
        <f t="shared" si="20"/>
        <v>365779.85486399999</v>
      </c>
      <c r="I110" s="21">
        <v>0</v>
      </c>
      <c r="J110" s="21">
        <v>0</v>
      </c>
      <c r="K110" s="21">
        <f t="shared" si="21"/>
        <v>0</v>
      </c>
      <c r="L110" s="21">
        <f t="shared" si="22"/>
        <v>0</v>
      </c>
      <c r="M110" s="65">
        <v>2122</v>
      </c>
      <c r="N110" s="65">
        <v>199391</v>
      </c>
      <c r="O110" s="65">
        <f t="shared" si="23"/>
        <v>-197269</v>
      </c>
      <c r="P110" s="65">
        <v>0</v>
      </c>
      <c r="Q110" s="65">
        <v>1288</v>
      </c>
      <c r="R110" s="65">
        <f t="shared" si="24"/>
        <v>-1288</v>
      </c>
    </row>
    <row r="111" spans="1:18">
      <c r="A111" s="238">
        <v>112</v>
      </c>
      <c r="B111" s="238">
        <v>10980</v>
      </c>
      <c r="C111" s="106">
        <v>106</v>
      </c>
      <c r="D111" s="106" t="s">
        <v>493</v>
      </c>
      <c r="E111" s="149">
        <v>0</v>
      </c>
      <c r="F111" s="149">
        <v>0</v>
      </c>
      <c r="G111" s="271">
        <f t="shared" si="19"/>
        <v>0</v>
      </c>
      <c r="H111" s="107">
        <f t="shared" si="20"/>
        <v>0</v>
      </c>
      <c r="I111" s="107">
        <v>0</v>
      </c>
      <c r="J111" s="107">
        <v>0</v>
      </c>
      <c r="K111" s="107">
        <f t="shared" si="21"/>
        <v>0</v>
      </c>
      <c r="L111" s="107">
        <f t="shared" si="22"/>
        <v>0</v>
      </c>
      <c r="M111" s="108">
        <v>0</v>
      </c>
      <c r="N111" s="108">
        <v>0</v>
      </c>
      <c r="O111" s="108">
        <f t="shared" si="23"/>
        <v>0</v>
      </c>
      <c r="P111" s="108">
        <v>0</v>
      </c>
      <c r="Q111" s="108">
        <v>0</v>
      </c>
      <c r="R111" s="108">
        <f t="shared" si="24"/>
        <v>0</v>
      </c>
    </row>
    <row r="112" spans="1:18" ht="17.25">
      <c r="A112" s="239"/>
      <c r="B112" s="238"/>
      <c r="C112" s="427" t="s">
        <v>26</v>
      </c>
      <c r="D112" s="427"/>
      <c r="E112" s="109">
        <f t="shared" ref="E112:R112" si="25">SUM(E91:E111)</f>
        <v>26330461.249862</v>
      </c>
      <c r="F112" s="109">
        <f t="shared" si="25"/>
        <v>28910592.395361006</v>
      </c>
      <c r="G112" s="109">
        <f t="shared" si="25"/>
        <v>-2580131.1454989999</v>
      </c>
      <c r="H112" s="109">
        <f t="shared" si="25"/>
        <v>55241053.645222999</v>
      </c>
      <c r="I112" s="109">
        <f t="shared" si="25"/>
        <v>793161.97042500007</v>
      </c>
      <c r="J112" s="109">
        <f t="shared" si="25"/>
        <v>1424775.535498</v>
      </c>
      <c r="K112" s="109">
        <f t="shared" si="25"/>
        <v>-631613.56507299992</v>
      </c>
      <c r="L112" s="109">
        <f t="shared" si="25"/>
        <v>2217937.5059230002</v>
      </c>
      <c r="M112" s="109">
        <f t="shared" si="25"/>
        <v>41388448</v>
      </c>
      <c r="N112" s="109">
        <f t="shared" si="25"/>
        <v>40296418</v>
      </c>
      <c r="O112" s="109">
        <f t="shared" si="25"/>
        <v>1092030</v>
      </c>
      <c r="P112" s="109">
        <f t="shared" si="25"/>
        <v>367837</v>
      </c>
      <c r="Q112" s="109">
        <f t="shared" si="25"/>
        <v>4273936</v>
      </c>
      <c r="R112" s="109">
        <f t="shared" si="25"/>
        <v>-3906099</v>
      </c>
    </row>
    <row r="113" spans="1:18">
      <c r="A113" s="238">
        <v>21</v>
      </c>
      <c r="B113" s="238">
        <v>10743</v>
      </c>
      <c r="C113" s="106">
        <v>107</v>
      </c>
      <c r="D113" s="106" t="s">
        <v>514</v>
      </c>
      <c r="E113" s="149">
        <v>36131876.602724001</v>
      </c>
      <c r="F113" s="149">
        <v>35066618.158983</v>
      </c>
      <c r="G113" s="271">
        <f t="shared" ref="G113:G144" si="26">E113-F113</f>
        <v>1065258.4437410012</v>
      </c>
      <c r="H113" s="107">
        <f t="shared" ref="H113:H144" si="27">E113+F113</f>
        <v>71198494.761707008</v>
      </c>
      <c r="I113" s="107">
        <v>1522879.3885629999</v>
      </c>
      <c r="J113" s="107">
        <v>2069463.3434949999</v>
      </c>
      <c r="K113" s="107">
        <f t="shared" ref="K113:K144" si="28">I113-J113</f>
        <v>-546583.95493200002</v>
      </c>
      <c r="L113" s="107">
        <f t="shared" ref="L113:L144" si="29">I113+J113</f>
        <v>3592342.7320579998</v>
      </c>
      <c r="M113" s="108">
        <v>10003895</v>
      </c>
      <c r="N113" s="108">
        <v>8735116</v>
      </c>
      <c r="O113" s="108">
        <f t="shared" ref="O113:O144" si="30">M113-N113</f>
        <v>1268779</v>
      </c>
      <c r="P113" s="108">
        <v>125359</v>
      </c>
      <c r="Q113" s="108">
        <v>441174</v>
      </c>
      <c r="R113" s="108">
        <f t="shared" ref="R113:R144" si="31">P113-Q113</f>
        <v>-315815</v>
      </c>
    </row>
    <row r="114" spans="1:18">
      <c r="A114" s="238">
        <v>284</v>
      </c>
      <c r="B114" s="238">
        <v>11736</v>
      </c>
      <c r="C114" s="155">
        <v>108</v>
      </c>
      <c r="D114" s="70" t="s">
        <v>659</v>
      </c>
      <c r="E114" s="156">
        <v>5105898.2060439996</v>
      </c>
      <c r="F114" s="156">
        <v>1223241.3404999999</v>
      </c>
      <c r="G114" s="21">
        <f t="shared" si="26"/>
        <v>3882656.8655439997</v>
      </c>
      <c r="H114" s="21">
        <f t="shared" si="27"/>
        <v>6329139.5465439996</v>
      </c>
      <c r="I114" s="21">
        <v>1389641.8467840001</v>
      </c>
      <c r="J114" s="21">
        <v>91983.919259999995</v>
      </c>
      <c r="K114" s="21">
        <f t="shared" si="28"/>
        <v>1297657.9275239999</v>
      </c>
      <c r="L114" s="21">
        <f t="shared" si="29"/>
        <v>1481625.7660440002</v>
      </c>
      <c r="M114" s="65">
        <v>0</v>
      </c>
      <c r="N114" s="65">
        <v>0</v>
      </c>
      <c r="O114" s="65">
        <f t="shared" si="30"/>
        <v>0</v>
      </c>
      <c r="P114" s="65">
        <v>0</v>
      </c>
      <c r="Q114" s="65">
        <v>0</v>
      </c>
      <c r="R114" s="65">
        <f t="shared" si="31"/>
        <v>0</v>
      </c>
    </row>
    <row r="115" spans="1:18">
      <c r="A115" s="238">
        <v>124</v>
      </c>
      <c r="B115" s="238">
        <v>11099</v>
      </c>
      <c r="C115" s="106">
        <v>109</v>
      </c>
      <c r="D115" s="106" t="s">
        <v>536</v>
      </c>
      <c r="E115" s="149">
        <v>34691428.238170996</v>
      </c>
      <c r="F115" s="149">
        <v>30463011.014449</v>
      </c>
      <c r="G115" s="271">
        <f t="shared" si="26"/>
        <v>4228417.2237219959</v>
      </c>
      <c r="H115" s="107">
        <f t="shared" si="27"/>
        <v>65154439.252619997</v>
      </c>
      <c r="I115" s="107">
        <v>1258774.35641</v>
      </c>
      <c r="J115" s="107">
        <v>3056902.1876099999</v>
      </c>
      <c r="K115" s="107">
        <f t="shared" si="28"/>
        <v>-1798127.8311999999</v>
      </c>
      <c r="L115" s="107">
        <f t="shared" si="29"/>
        <v>4315676.5440199999</v>
      </c>
      <c r="M115" s="108">
        <v>38687813</v>
      </c>
      <c r="N115" s="108">
        <v>34115441</v>
      </c>
      <c r="O115" s="108">
        <f t="shared" si="30"/>
        <v>4572372</v>
      </c>
      <c r="P115" s="108">
        <v>1453074</v>
      </c>
      <c r="Q115" s="108">
        <v>2992589</v>
      </c>
      <c r="R115" s="108">
        <f t="shared" si="31"/>
        <v>-1539515</v>
      </c>
    </row>
    <row r="116" spans="1:18">
      <c r="A116" s="238">
        <v>156</v>
      </c>
      <c r="B116" s="238">
        <v>11234</v>
      </c>
      <c r="C116" s="155">
        <v>110</v>
      </c>
      <c r="D116" s="70" t="s">
        <v>549</v>
      </c>
      <c r="E116" s="156">
        <v>5281581.8982370002</v>
      </c>
      <c r="F116" s="156">
        <v>2826668.8984460002</v>
      </c>
      <c r="G116" s="21">
        <f t="shared" si="26"/>
        <v>2454912.999791</v>
      </c>
      <c r="H116" s="21">
        <f t="shared" si="27"/>
        <v>8108250.7966830004</v>
      </c>
      <c r="I116" s="21">
        <v>1059732.000584</v>
      </c>
      <c r="J116" s="21">
        <v>17989.072</v>
      </c>
      <c r="K116" s="21">
        <f t="shared" si="28"/>
        <v>1041742.928584</v>
      </c>
      <c r="L116" s="21">
        <f t="shared" si="29"/>
        <v>1077721.072584</v>
      </c>
      <c r="M116" s="65">
        <v>4658223</v>
      </c>
      <c r="N116" s="65">
        <v>2173206</v>
      </c>
      <c r="O116" s="65">
        <f t="shared" si="30"/>
        <v>2485017</v>
      </c>
      <c r="P116" s="65">
        <v>1341736</v>
      </c>
      <c r="Q116" s="65">
        <v>299335</v>
      </c>
      <c r="R116" s="65">
        <f t="shared" si="31"/>
        <v>1042401</v>
      </c>
    </row>
    <row r="117" spans="1:18">
      <c r="A117" s="238">
        <v>20</v>
      </c>
      <c r="B117" s="238">
        <v>10600</v>
      </c>
      <c r="C117" s="106">
        <v>111</v>
      </c>
      <c r="D117" s="106" t="s">
        <v>509</v>
      </c>
      <c r="E117" s="149">
        <v>7078447.9529879997</v>
      </c>
      <c r="F117" s="149">
        <v>7868719.2855829997</v>
      </c>
      <c r="G117" s="271">
        <f t="shared" si="26"/>
        <v>-790271.33259500004</v>
      </c>
      <c r="H117" s="107">
        <f t="shared" si="27"/>
        <v>14947167.238570999</v>
      </c>
      <c r="I117" s="107">
        <v>709552.97412300005</v>
      </c>
      <c r="J117" s="107">
        <v>115862.336171</v>
      </c>
      <c r="K117" s="107">
        <f t="shared" si="28"/>
        <v>593690.63795200002</v>
      </c>
      <c r="L117" s="107">
        <f t="shared" si="29"/>
        <v>825415.31029400008</v>
      </c>
      <c r="M117" s="108">
        <v>11563374</v>
      </c>
      <c r="N117" s="108">
        <v>10176417</v>
      </c>
      <c r="O117" s="108">
        <f t="shared" si="30"/>
        <v>1386957</v>
      </c>
      <c r="P117" s="108">
        <v>687323</v>
      </c>
      <c r="Q117" s="108">
        <v>990779</v>
      </c>
      <c r="R117" s="108">
        <f t="shared" si="31"/>
        <v>-303456</v>
      </c>
    </row>
    <row r="118" spans="1:18">
      <c r="A118" s="238">
        <v>211</v>
      </c>
      <c r="B118" s="238">
        <v>11341</v>
      </c>
      <c r="C118" s="155">
        <v>112</v>
      </c>
      <c r="D118" s="70" t="s">
        <v>563</v>
      </c>
      <c r="E118" s="156">
        <v>12464776.106884999</v>
      </c>
      <c r="F118" s="156">
        <v>12498440.733979</v>
      </c>
      <c r="G118" s="21">
        <f t="shared" si="26"/>
        <v>-33664.627094000578</v>
      </c>
      <c r="H118" s="21">
        <f t="shared" si="27"/>
        <v>24963216.840863999</v>
      </c>
      <c r="I118" s="21">
        <v>692741.08565899997</v>
      </c>
      <c r="J118" s="21">
        <v>395318.98225100001</v>
      </c>
      <c r="K118" s="21">
        <f t="shared" si="28"/>
        <v>297422.10340799997</v>
      </c>
      <c r="L118" s="21">
        <f t="shared" si="29"/>
        <v>1088060.06791</v>
      </c>
      <c r="M118" s="65">
        <v>20537206</v>
      </c>
      <c r="N118" s="65">
        <v>12951778</v>
      </c>
      <c r="O118" s="65">
        <f t="shared" si="30"/>
        <v>7585428</v>
      </c>
      <c r="P118" s="65">
        <v>583516</v>
      </c>
      <c r="Q118" s="65">
        <v>195123</v>
      </c>
      <c r="R118" s="65">
        <f t="shared" si="31"/>
        <v>388393</v>
      </c>
    </row>
    <row r="119" spans="1:18">
      <c r="A119" s="238">
        <v>9</v>
      </c>
      <c r="B119" s="238">
        <v>10851</v>
      </c>
      <c r="C119" s="106">
        <v>113</v>
      </c>
      <c r="D119" s="106" t="s">
        <v>527</v>
      </c>
      <c r="E119" s="149">
        <v>10580358.286147</v>
      </c>
      <c r="F119" s="149">
        <v>14216968.38603</v>
      </c>
      <c r="G119" s="271">
        <f t="shared" si="26"/>
        <v>-3636610.0998829994</v>
      </c>
      <c r="H119" s="107">
        <f t="shared" si="27"/>
        <v>24797326.672177002</v>
      </c>
      <c r="I119" s="107">
        <v>613046.19369400002</v>
      </c>
      <c r="J119" s="107">
        <v>753548.89058799995</v>
      </c>
      <c r="K119" s="107">
        <f t="shared" si="28"/>
        <v>-140502.69689399994</v>
      </c>
      <c r="L119" s="107">
        <f t="shared" si="29"/>
        <v>1366595.0842820001</v>
      </c>
      <c r="M119" s="108">
        <v>26344622</v>
      </c>
      <c r="N119" s="108">
        <v>27060132</v>
      </c>
      <c r="O119" s="108">
        <f t="shared" si="30"/>
        <v>-715510</v>
      </c>
      <c r="P119" s="108">
        <v>2278266</v>
      </c>
      <c r="Q119" s="108">
        <v>2449403</v>
      </c>
      <c r="R119" s="108">
        <f t="shared" si="31"/>
        <v>-171137</v>
      </c>
    </row>
    <row r="120" spans="1:18">
      <c r="A120" s="238">
        <v>167</v>
      </c>
      <c r="B120" s="238">
        <v>11268</v>
      </c>
      <c r="C120" s="155">
        <v>114</v>
      </c>
      <c r="D120" s="70" t="s">
        <v>551</v>
      </c>
      <c r="E120" s="156">
        <v>5475991.5309389997</v>
      </c>
      <c r="F120" s="156">
        <v>5177946.0214430001</v>
      </c>
      <c r="G120" s="21">
        <f t="shared" si="26"/>
        <v>298045.50949599966</v>
      </c>
      <c r="H120" s="21">
        <f t="shared" si="27"/>
        <v>10653937.552382</v>
      </c>
      <c r="I120" s="21">
        <v>523843.472083</v>
      </c>
      <c r="J120" s="21">
        <v>684240.50731200003</v>
      </c>
      <c r="K120" s="21">
        <f t="shared" si="28"/>
        <v>-160397.03522900003</v>
      </c>
      <c r="L120" s="21">
        <f t="shared" si="29"/>
        <v>1208083.979395</v>
      </c>
      <c r="M120" s="65">
        <v>1345267</v>
      </c>
      <c r="N120" s="65">
        <v>940542</v>
      </c>
      <c r="O120" s="65">
        <f t="shared" si="30"/>
        <v>404725</v>
      </c>
      <c r="P120" s="65">
        <v>1525</v>
      </c>
      <c r="Q120" s="65">
        <v>57114</v>
      </c>
      <c r="R120" s="65">
        <f t="shared" si="31"/>
        <v>-55589</v>
      </c>
    </row>
    <row r="121" spans="1:18">
      <c r="A121" s="238">
        <v>168</v>
      </c>
      <c r="B121" s="238">
        <v>11273</v>
      </c>
      <c r="C121" s="106">
        <v>115</v>
      </c>
      <c r="D121" s="106" t="s">
        <v>552</v>
      </c>
      <c r="E121" s="149">
        <v>20891275.73973</v>
      </c>
      <c r="F121" s="149">
        <v>17069359.218334001</v>
      </c>
      <c r="G121" s="271">
        <f t="shared" si="26"/>
        <v>3821916.5213959999</v>
      </c>
      <c r="H121" s="107">
        <f t="shared" si="27"/>
        <v>37960634.958064005</v>
      </c>
      <c r="I121" s="107">
        <v>471619.87664799998</v>
      </c>
      <c r="J121" s="107">
        <v>1908707.1522540001</v>
      </c>
      <c r="K121" s="107">
        <f t="shared" si="28"/>
        <v>-1437087.2756060001</v>
      </c>
      <c r="L121" s="107">
        <f t="shared" si="29"/>
        <v>2380327.0289019998</v>
      </c>
      <c r="M121" s="108">
        <v>10216369</v>
      </c>
      <c r="N121" s="108">
        <v>5509585</v>
      </c>
      <c r="O121" s="108">
        <f t="shared" si="30"/>
        <v>4706784</v>
      </c>
      <c r="P121" s="108">
        <v>551527</v>
      </c>
      <c r="Q121" s="108">
        <v>1097335</v>
      </c>
      <c r="R121" s="108">
        <f t="shared" si="31"/>
        <v>-545808</v>
      </c>
    </row>
    <row r="122" spans="1:18">
      <c r="A122" s="238">
        <v>148</v>
      </c>
      <c r="B122" s="238">
        <v>11195</v>
      </c>
      <c r="C122" s="155">
        <v>116</v>
      </c>
      <c r="D122" s="70" t="s">
        <v>545</v>
      </c>
      <c r="E122" s="156">
        <v>7762316.8709159996</v>
      </c>
      <c r="F122" s="156">
        <v>7221216.156467</v>
      </c>
      <c r="G122" s="21">
        <f t="shared" si="26"/>
        <v>541100.71444899961</v>
      </c>
      <c r="H122" s="21">
        <f t="shared" si="27"/>
        <v>14983533.027383</v>
      </c>
      <c r="I122" s="21">
        <v>434437.17298899998</v>
      </c>
      <c r="J122" s="21">
        <v>167644.19479400001</v>
      </c>
      <c r="K122" s="21">
        <f t="shared" si="28"/>
        <v>266792.97819499997</v>
      </c>
      <c r="L122" s="21">
        <f t="shared" si="29"/>
        <v>602081.36778299999</v>
      </c>
      <c r="M122" s="65">
        <v>1983699</v>
      </c>
      <c r="N122" s="65">
        <v>1460231</v>
      </c>
      <c r="O122" s="65">
        <f t="shared" si="30"/>
        <v>523468</v>
      </c>
      <c r="P122" s="65">
        <v>0</v>
      </c>
      <c r="Q122" s="65">
        <v>15361</v>
      </c>
      <c r="R122" s="65">
        <f t="shared" si="31"/>
        <v>-15361</v>
      </c>
    </row>
    <row r="123" spans="1:18">
      <c r="A123" s="238">
        <v>103</v>
      </c>
      <c r="B123" s="238">
        <v>10896</v>
      </c>
      <c r="C123" s="106">
        <v>117</v>
      </c>
      <c r="D123" s="106" t="s">
        <v>655</v>
      </c>
      <c r="E123" s="149">
        <v>9389172.1420600004</v>
      </c>
      <c r="F123" s="149">
        <v>8210252.9535919996</v>
      </c>
      <c r="G123" s="271">
        <f t="shared" si="26"/>
        <v>1178919.1884680009</v>
      </c>
      <c r="H123" s="107">
        <f t="shared" si="27"/>
        <v>17599425.095651999</v>
      </c>
      <c r="I123" s="107">
        <v>430917.02983299998</v>
      </c>
      <c r="J123" s="107">
        <v>961251.61008599994</v>
      </c>
      <c r="K123" s="107">
        <f t="shared" si="28"/>
        <v>-530334.58025299991</v>
      </c>
      <c r="L123" s="107">
        <f t="shared" si="29"/>
        <v>1392168.639919</v>
      </c>
      <c r="M123" s="108">
        <v>3682059</v>
      </c>
      <c r="N123" s="108">
        <v>2140345</v>
      </c>
      <c r="O123" s="108">
        <f t="shared" si="30"/>
        <v>1541714</v>
      </c>
      <c r="P123" s="108">
        <v>50505</v>
      </c>
      <c r="Q123" s="108">
        <v>366982</v>
      </c>
      <c r="R123" s="108">
        <f t="shared" si="31"/>
        <v>-316477</v>
      </c>
    </row>
    <row r="124" spans="1:18">
      <c r="A124" s="238">
        <v>287</v>
      </c>
      <c r="B124" s="238">
        <v>11729</v>
      </c>
      <c r="C124" s="155">
        <v>118</v>
      </c>
      <c r="D124" s="70" t="s">
        <v>624</v>
      </c>
      <c r="E124" s="156">
        <v>2686640.4204870001</v>
      </c>
      <c r="F124" s="156">
        <v>1480068.6033689999</v>
      </c>
      <c r="G124" s="21">
        <f t="shared" si="26"/>
        <v>1206571.8171180002</v>
      </c>
      <c r="H124" s="21">
        <f t="shared" si="27"/>
        <v>4166709.023856</v>
      </c>
      <c r="I124" s="21">
        <v>400471.717083</v>
      </c>
      <c r="J124" s="21">
        <v>349971.61558699998</v>
      </c>
      <c r="K124" s="21">
        <f t="shared" si="28"/>
        <v>50500.101496000018</v>
      </c>
      <c r="L124" s="21">
        <f t="shared" si="29"/>
        <v>750443.33266999992</v>
      </c>
      <c r="M124" s="65">
        <v>560706</v>
      </c>
      <c r="N124" s="65">
        <v>0</v>
      </c>
      <c r="O124" s="65">
        <f t="shared" si="30"/>
        <v>560706</v>
      </c>
      <c r="P124" s="65">
        <v>38485</v>
      </c>
      <c r="Q124" s="65">
        <v>0</v>
      </c>
      <c r="R124" s="65">
        <f t="shared" si="31"/>
        <v>38485</v>
      </c>
    </row>
    <row r="125" spans="1:18">
      <c r="A125" s="238">
        <v>177</v>
      </c>
      <c r="B125" s="238">
        <v>11297</v>
      </c>
      <c r="C125" s="106">
        <v>119</v>
      </c>
      <c r="D125" s="106" t="s">
        <v>556</v>
      </c>
      <c r="E125" s="149">
        <v>13827195.9761</v>
      </c>
      <c r="F125" s="149">
        <v>8077650.8363290001</v>
      </c>
      <c r="G125" s="271">
        <f t="shared" si="26"/>
        <v>5749545.1397709996</v>
      </c>
      <c r="H125" s="107">
        <f t="shared" si="27"/>
        <v>21904846.812429</v>
      </c>
      <c r="I125" s="107">
        <v>370544.38132400002</v>
      </c>
      <c r="J125" s="107">
        <v>137624.52960000001</v>
      </c>
      <c r="K125" s="107">
        <f t="shared" si="28"/>
        <v>232919.85172400001</v>
      </c>
      <c r="L125" s="107">
        <f t="shared" si="29"/>
        <v>508168.91092400003</v>
      </c>
      <c r="M125" s="108">
        <v>10838042</v>
      </c>
      <c r="N125" s="108">
        <v>5329421</v>
      </c>
      <c r="O125" s="108">
        <f t="shared" si="30"/>
        <v>5508621</v>
      </c>
      <c r="P125" s="108">
        <v>1311752</v>
      </c>
      <c r="Q125" s="108">
        <v>991802</v>
      </c>
      <c r="R125" s="108">
        <f t="shared" si="31"/>
        <v>319950</v>
      </c>
    </row>
    <row r="126" spans="1:18">
      <c r="A126" s="238">
        <v>185</v>
      </c>
      <c r="B126" s="238">
        <v>11309</v>
      </c>
      <c r="C126" s="155">
        <v>120</v>
      </c>
      <c r="D126" s="70" t="s">
        <v>560</v>
      </c>
      <c r="E126" s="156">
        <v>12470889.551895</v>
      </c>
      <c r="F126" s="156">
        <v>12269954.81907</v>
      </c>
      <c r="G126" s="21">
        <f t="shared" si="26"/>
        <v>200934.73282499984</v>
      </c>
      <c r="H126" s="21">
        <f t="shared" si="27"/>
        <v>24740844.370965</v>
      </c>
      <c r="I126" s="21">
        <v>363158.67400599999</v>
      </c>
      <c r="J126" s="21">
        <v>1324257.977654</v>
      </c>
      <c r="K126" s="21">
        <f t="shared" si="28"/>
        <v>-961099.30364800012</v>
      </c>
      <c r="L126" s="21">
        <f t="shared" si="29"/>
        <v>1687416.65166</v>
      </c>
      <c r="M126" s="65">
        <v>7106238</v>
      </c>
      <c r="N126" s="65">
        <v>6535029</v>
      </c>
      <c r="O126" s="65">
        <f t="shared" si="30"/>
        <v>571209</v>
      </c>
      <c r="P126" s="65">
        <v>332727</v>
      </c>
      <c r="Q126" s="65">
        <v>1182420</v>
      </c>
      <c r="R126" s="65">
        <f t="shared" si="31"/>
        <v>-849693</v>
      </c>
    </row>
    <row r="127" spans="1:18">
      <c r="A127" s="238">
        <v>60</v>
      </c>
      <c r="B127" s="238">
        <v>10753</v>
      </c>
      <c r="C127" s="106">
        <v>121</v>
      </c>
      <c r="D127" s="106" t="s">
        <v>515</v>
      </c>
      <c r="E127" s="149">
        <v>3894981.6683419999</v>
      </c>
      <c r="F127" s="149">
        <v>3839018.531072</v>
      </c>
      <c r="G127" s="271">
        <f t="shared" si="26"/>
        <v>55963.137269999832</v>
      </c>
      <c r="H127" s="107">
        <f t="shared" si="27"/>
        <v>7734000.1994139999</v>
      </c>
      <c r="I127" s="107">
        <v>359585.43877000001</v>
      </c>
      <c r="J127" s="107">
        <v>280891.67645999999</v>
      </c>
      <c r="K127" s="107">
        <f t="shared" si="28"/>
        <v>78693.76231000002</v>
      </c>
      <c r="L127" s="107">
        <f t="shared" si="29"/>
        <v>640477.11523</v>
      </c>
      <c r="M127" s="108">
        <v>1729831</v>
      </c>
      <c r="N127" s="108">
        <v>1615195</v>
      </c>
      <c r="O127" s="108">
        <f t="shared" si="30"/>
        <v>114636</v>
      </c>
      <c r="P127" s="108">
        <v>7652</v>
      </c>
      <c r="Q127" s="108">
        <v>113130</v>
      </c>
      <c r="R127" s="108">
        <f t="shared" si="31"/>
        <v>-105478</v>
      </c>
    </row>
    <row r="128" spans="1:18">
      <c r="A128" s="238">
        <v>290</v>
      </c>
      <c r="B128" s="238">
        <v>11712</v>
      </c>
      <c r="C128" s="155">
        <v>122</v>
      </c>
      <c r="D128" s="70" t="s">
        <v>617</v>
      </c>
      <c r="E128" s="156">
        <v>11667588.468072001</v>
      </c>
      <c r="F128" s="156">
        <v>7569582.2037429996</v>
      </c>
      <c r="G128" s="21">
        <f t="shared" si="26"/>
        <v>4098006.2643290013</v>
      </c>
      <c r="H128" s="21">
        <f t="shared" si="27"/>
        <v>19237170.671815</v>
      </c>
      <c r="I128" s="21">
        <v>320410.17846600001</v>
      </c>
      <c r="J128" s="21">
        <v>274937.24395199999</v>
      </c>
      <c r="K128" s="21">
        <f t="shared" si="28"/>
        <v>45472.934514000022</v>
      </c>
      <c r="L128" s="21">
        <f t="shared" si="29"/>
        <v>595347.42241799994</v>
      </c>
      <c r="M128" s="65">
        <v>33624</v>
      </c>
      <c r="N128" s="65">
        <v>46140</v>
      </c>
      <c r="O128" s="65">
        <f t="shared" si="30"/>
        <v>-12516</v>
      </c>
      <c r="P128" s="65">
        <v>33624</v>
      </c>
      <c r="Q128" s="65">
        <v>46140</v>
      </c>
      <c r="R128" s="65">
        <f t="shared" si="31"/>
        <v>-12516</v>
      </c>
    </row>
    <row r="129" spans="1:18">
      <c r="A129" s="238">
        <v>174</v>
      </c>
      <c r="B129" s="238">
        <v>11285</v>
      </c>
      <c r="C129" s="106">
        <v>123</v>
      </c>
      <c r="D129" s="106" t="s">
        <v>555</v>
      </c>
      <c r="E129" s="149">
        <v>31813810.265145</v>
      </c>
      <c r="F129" s="149">
        <v>19498154.318868998</v>
      </c>
      <c r="G129" s="271">
        <f t="shared" si="26"/>
        <v>12315655.946276002</v>
      </c>
      <c r="H129" s="107">
        <f t="shared" si="27"/>
        <v>51311964.584013999</v>
      </c>
      <c r="I129" s="107">
        <v>301430.08369</v>
      </c>
      <c r="J129" s="107">
        <v>1277224.7106319999</v>
      </c>
      <c r="K129" s="107">
        <f t="shared" si="28"/>
        <v>-975794.62694199989</v>
      </c>
      <c r="L129" s="107">
        <f t="shared" si="29"/>
        <v>1578654.7943219999</v>
      </c>
      <c r="M129" s="108">
        <v>34774106</v>
      </c>
      <c r="N129" s="108">
        <v>22103744</v>
      </c>
      <c r="O129" s="108">
        <f t="shared" si="30"/>
        <v>12670362</v>
      </c>
      <c r="P129" s="108">
        <v>1587871</v>
      </c>
      <c r="Q129" s="108">
        <v>2642057</v>
      </c>
      <c r="R129" s="108">
        <f t="shared" si="31"/>
        <v>-1054186</v>
      </c>
    </row>
    <row r="130" spans="1:18">
      <c r="A130" s="238">
        <v>275</v>
      </c>
      <c r="B130" s="238">
        <v>11649</v>
      </c>
      <c r="C130" s="155">
        <v>124</v>
      </c>
      <c r="D130" s="70" t="s">
        <v>571</v>
      </c>
      <c r="E130" s="156">
        <v>11701617.486072</v>
      </c>
      <c r="F130" s="156">
        <v>10825900.307324</v>
      </c>
      <c r="G130" s="21">
        <f t="shared" si="26"/>
        <v>875717.17874800041</v>
      </c>
      <c r="H130" s="21">
        <f t="shared" si="27"/>
        <v>22527517.793396</v>
      </c>
      <c r="I130" s="21">
        <v>300784.27940100001</v>
      </c>
      <c r="J130" s="21">
        <v>403881.68784299999</v>
      </c>
      <c r="K130" s="21">
        <f t="shared" si="28"/>
        <v>-103097.40844199999</v>
      </c>
      <c r="L130" s="21">
        <f t="shared" si="29"/>
        <v>704665.96724399994</v>
      </c>
      <c r="M130" s="65">
        <v>5427993</v>
      </c>
      <c r="N130" s="65">
        <v>4349281</v>
      </c>
      <c r="O130" s="65">
        <f t="shared" si="30"/>
        <v>1078712</v>
      </c>
      <c r="P130" s="65">
        <v>183995</v>
      </c>
      <c r="Q130" s="65">
        <v>222408</v>
      </c>
      <c r="R130" s="65">
        <f t="shared" si="31"/>
        <v>-38413</v>
      </c>
    </row>
    <row r="131" spans="1:18">
      <c r="A131" s="238">
        <v>209</v>
      </c>
      <c r="B131" s="238">
        <v>11384</v>
      </c>
      <c r="C131" s="106">
        <v>125</v>
      </c>
      <c r="D131" s="106" t="s">
        <v>562</v>
      </c>
      <c r="E131" s="149">
        <v>1600953.641697</v>
      </c>
      <c r="F131" s="149">
        <v>1289273.867023</v>
      </c>
      <c r="G131" s="271">
        <f t="shared" si="26"/>
        <v>311679.77467399999</v>
      </c>
      <c r="H131" s="107">
        <f t="shared" si="27"/>
        <v>2890227.5087200003</v>
      </c>
      <c r="I131" s="107">
        <v>300553.787519</v>
      </c>
      <c r="J131" s="107">
        <v>651772.60452299996</v>
      </c>
      <c r="K131" s="107">
        <f t="shared" si="28"/>
        <v>-351218.81700399995</v>
      </c>
      <c r="L131" s="107">
        <f t="shared" si="29"/>
        <v>952326.39204199996</v>
      </c>
      <c r="M131" s="108">
        <v>2463586</v>
      </c>
      <c r="N131" s="108">
        <v>2093301</v>
      </c>
      <c r="O131" s="108">
        <f t="shared" si="30"/>
        <v>370285</v>
      </c>
      <c r="P131" s="108">
        <v>42291</v>
      </c>
      <c r="Q131" s="108">
        <v>285816</v>
      </c>
      <c r="R131" s="108">
        <f t="shared" si="31"/>
        <v>-243525</v>
      </c>
    </row>
    <row r="132" spans="1:18">
      <c r="A132" s="238">
        <v>27</v>
      </c>
      <c r="B132" s="238">
        <v>10706</v>
      </c>
      <c r="C132" s="155">
        <v>126</v>
      </c>
      <c r="D132" s="70" t="s">
        <v>512</v>
      </c>
      <c r="E132" s="156">
        <v>20985378.243726</v>
      </c>
      <c r="F132" s="156">
        <v>23452486.220757999</v>
      </c>
      <c r="G132" s="21">
        <f t="shared" si="26"/>
        <v>-2467107.9770319983</v>
      </c>
      <c r="H132" s="21">
        <f t="shared" si="27"/>
        <v>44437864.464483999</v>
      </c>
      <c r="I132" s="21">
        <v>261187.58408999999</v>
      </c>
      <c r="J132" s="21">
        <v>2291112.7093110001</v>
      </c>
      <c r="K132" s="21">
        <f t="shared" si="28"/>
        <v>-2029925.1252210001</v>
      </c>
      <c r="L132" s="21">
        <f t="shared" si="29"/>
        <v>2552300.2934010001</v>
      </c>
      <c r="M132" s="65">
        <v>22367218</v>
      </c>
      <c r="N132" s="65">
        <v>23044270</v>
      </c>
      <c r="O132" s="65">
        <f t="shared" si="30"/>
        <v>-677052</v>
      </c>
      <c r="P132" s="65">
        <v>997256</v>
      </c>
      <c r="Q132" s="65">
        <v>3059628</v>
      </c>
      <c r="R132" s="65">
        <f t="shared" si="31"/>
        <v>-2062372</v>
      </c>
    </row>
    <row r="133" spans="1:18">
      <c r="A133" s="238">
        <v>149</v>
      </c>
      <c r="B133" s="238">
        <v>11215</v>
      </c>
      <c r="C133" s="106">
        <v>127</v>
      </c>
      <c r="D133" s="106" t="s">
        <v>546</v>
      </c>
      <c r="E133" s="149">
        <v>5624633.6148330001</v>
      </c>
      <c r="F133" s="149">
        <v>4819243.9498600001</v>
      </c>
      <c r="G133" s="271">
        <f t="shared" si="26"/>
        <v>805389.66497300006</v>
      </c>
      <c r="H133" s="107">
        <f t="shared" si="27"/>
        <v>10443877.564693</v>
      </c>
      <c r="I133" s="107">
        <v>248353.18526100001</v>
      </c>
      <c r="J133" s="107">
        <v>194201.871655</v>
      </c>
      <c r="K133" s="107">
        <f t="shared" si="28"/>
        <v>54151.313606000011</v>
      </c>
      <c r="L133" s="107">
        <f t="shared" si="29"/>
        <v>442555.05691599997</v>
      </c>
      <c r="M133" s="108">
        <v>6933930</v>
      </c>
      <c r="N133" s="108">
        <v>5150688</v>
      </c>
      <c r="O133" s="108">
        <f t="shared" si="30"/>
        <v>1783242</v>
      </c>
      <c r="P133" s="108">
        <v>138204</v>
      </c>
      <c r="Q133" s="108">
        <v>130872</v>
      </c>
      <c r="R133" s="108">
        <f t="shared" si="31"/>
        <v>7332</v>
      </c>
    </row>
    <row r="134" spans="1:18">
      <c r="A134" s="238">
        <v>169</v>
      </c>
      <c r="B134" s="238">
        <v>11260</v>
      </c>
      <c r="C134" s="155">
        <v>128</v>
      </c>
      <c r="D134" s="70" t="s">
        <v>553</v>
      </c>
      <c r="E134" s="156">
        <v>4656435.6275159996</v>
      </c>
      <c r="F134" s="156">
        <v>4507695.283458</v>
      </c>
      <c r="G134" s="21">
        <f t="shared" si="26"/>
        <v>148740.34405799955</v>
      </c>
      <c r="H134" s="21">
        <f t="shared" si="27"/>
        <v>9164130.9109739996</v>
      </c>
      <c r="I134" s="21">
        <v>243522.764348</v>
      </c>
      <c r="J134" s="21">
        <v>227410.396137</v>
      </c>
      <c r="K134" s="21">
        <f t="shared" si="28"/>
        <v>16112.368210999994</v>
      </c>
      <c r="L134" s="21">
        <f t="shared" si="29"/>
        <v>470933.160485</v>
      </c>
      <c r="M134" s="65">
        <v>306209</v>
      </c>
      <c r="N134" s="65">
        <v>225047</v>
      </c>
      <c r="O134" s="65">
        <f t="shared" si="30"/>
        <v>81162</v>
      </c>
      <c r="P134" s="65">
        <v>0</v>
      </c>
      <c r="Q134" s="65">
        <v>0</v>
      </c>
      <c r="R134" s="65">
        <f t="shared" si="31"/>
        <v>0</v>
      </c>
    </row>
    <row r="135" spans="1:18">
      <c r="A135" s="238">
        <v>184</v>
      </c>
      <c r="B135" s="238">
        <v>11312</v>
      </c>
      <c r="C135" s="106">
        <v>129</v>
      </c>
      <c r="D135" s="106" t="s">
        <v>559</v>
      </c>
      <c r="E135" s="149">
        <v>7375939.2777610002</v>
      </c>
      <c r="F135" s="149">
        <v>5686021.0440210002</v>
      </c>
      <c r="G135" s="271">
        <f t="shared" si="26"/>
        <v>1689918.2337400001</v>
      </c>
      <c r="H135" s="107">
        <f t="shared" si="27"/>
        <v>13061960.321782</v>
      </c>
      <c r="I135" s="107">
        <v>240396.23871000001</v>
      </c>
      <c r="J135" s="107">
        <v>377436.33811100002</v>
      </c>
      <c r="K135" s="107">
        <f t="shared" si="28"/>
        <v>-137040.09940100001</v>
      </c>
      <c r="L135" s="107">
        <f t="shared" si="29"/>
        <v>617832.57682100008</v>
      </c>
      <c r="M135" s="108">
        <v>3541744</v>
      </c>
      <c r="N135" s="108">
        <v>1643990</v>
      </c>
      <c r="O135" s="108">
        <f t="shared" si="30"/>
        <v>1897754</v>
      </c>
      <c r="P135" s="108">
        <v>0</v>
      </c>
      <c r="Q135" s="108">
        <v>0</v>
      </c>
      <c r="R135" s="108">
        <f t="shared" si="31"/>
        <v>0</v>
      </c>
    </row>
    <row r="136" spans="1:18">
      <c r="A136" s="238">
        <v>194</v>
      </c>
      <c r="B136" s="238">
        <v>11334</v>
      </c>
      <c r="C136" s="155">
        <v>130</v>
      </c>
      <c r="D136" s="70" t="s">
        <v>561</v>
      </c>
      <c r="E136" s="156">
        <v>2554855.529534</v>
      </c>
      <c r="F136" s="156">
        <v>1465481.03728</v>
      </c>
      <c r="G136" s="21">
        <f t="shared" si="26"/>
        <v>1089374.4922539999</v>
      </c>
      <c r="H136" s="21">
        <f t="shared" si="27"/>
        <v>4020336.5668139998</v>
      </c>
      <c r="I136" s="21">
        <v>200776.89029000001</v>
      </c>
      <c r="J136" s="21">
        <v>190516.64222800001</v>
      </c>
      <c r="K136" s="21">
        <f t="shared" si="28"/>
        <v>10260.248061999999</v>
      </c>
      <c r="L136" s="21">
        <f t="shared" si="29"/>
        <v>391293.53251799999</v>
      </c>
      <c r="M136" s="65">
        <v>1651066</v>
      </c>
      <c r="N136" s="65">
        <v>538541</v>
      </c>
      <c r="O136" s="65">
        <f t="shared" si="30"/>
        <v>1112525</v>
      </c>
      <c r="P136" s="65">
        <v>178224</v>
      </c>
      <c r="Q136" s="65">
        <v>186393</v>
      </c>
      <c r="R136" s="65">
        <f t="shared" si="31"/>
        <v>-8169</v>
      </c>
    </row>
    <row r="137" spans="1:18">
      <c r="A137" s="238">
        <v>244</v>
      </c>
      <c r="B137" s="238">
        <v>11454</v>
      </c>
      <c r="C137" s="106">
        <v>131</v>
      </c>
      <c r="D137" s="106" t="s">
        <v>656</v>
      </c>
      <c r="E137" s="149">
        <v>5735631.467747</v>
      </c>
      <c r="F137" s="149">
        <v>6251685.6576969996</v>
      </c>
      <c r="G137" s="271">
        <f t="shared" si="26"/>
        <v>-516054.18994999956</v>
      </c>
      <c r="H137" s="107">
        <f t="shared" si="27"/>
        <v>11987317.125443999</v>
      </c>
      <c r="I137" s="107">
        <v>182674.93994000001</v>
      </c>
      <c r="J137" s="107">
        <v>332848.33536299999</v>
      </c>
      <c r="K137" s="107">
        <f t="shared" si="28"/>
        <v>-150173.39542299998</v>
      </c>
      <c r="L137" s="107">
        <f t="shared" si="29"/>
        <v>515523.275303</v>
      </c>
      <c r="M137" s="108">
        <v>1698152</v>
      </c>
      <c r="N137" s="108">
        <v>2225733</v>
      </c>
      <c r="O137" s="108">
        <f t="shared" si="30"/>
        <v>-527581</v>
      </c>
      <c r="P137" s="108">
        <v>25463</v>
      </c>
      <c r="Q137" s="108">
        <v>347501</v>
      </c>
      <c r="R137" s="108">
        <f t="shared" si="31"/>
        <v>-322038</v>
      </c>
    </row>
    <row r="138" spans="1:18">
      <c r="A138" s="238">
        <v>43</v>
      </c>
      <c r="B138" s="238">
        <v>10789</v>
      </c>
      <c r="C138" s="155">
        <v>132</v>
      </c>
      <c r="D138" s="70" t="s">
        <v>520</v>
      </c>
      <c r="E138" s="156">
        <v>1337051.3004920001</v>
      </c>
      <c r="F138" s="156">
        <v>2555800.5371690001</v>
      </c>
      <c r="G138" s="21">
        <f t="shared" si="26"/>
        <v>-1218749.2366770001</v>
      </c>
      <c r="H138" s="21">
        <f t="shared" si="27"/>
        <v>3892851.837661</v>
      </c>
      <c r="I138" s="21">
        <v>158717.53390899999</v>
      </c>
      <c r="J138" s="21">
        <v>12335.426645</v>
      </c>
      <c r="K138" s="21">
        <f t="shared" si="28"/>
        <v>146382.10726399999</v>
      </c>
      <c r="L138" s="21">
        <f t="shared" si="29"/>
        <v>171052.96055399999</v>
      </c>
      <c r="M138" s="65">
        <v>992758</v>
      </c>
      <c r="N138" s="65">
        <v>2499775</v>
      </c>
      <c r="O138" s="65">
        <f t="shared" si="30"/>
        <v>-1507017</v>
      </c>
      <c r="P138" s="65">
        <v>23205</v>
      </c>
      <c r="Q138" s="65">
        <v>65406</v>
      </c>
      <c r="R138" s="65">
        <f t="shared" si="31"/>
        <v>-42201</v>
      </c>
    </row>
    <row r="139" spans="1:18">
      <c r="A139" s="238">
        <v>44</v>
      </c>
      <c r="B139" s="238">
        <v>10591</v>
      </c>
      <c r="C139" s="106">
        <v>133</v>
      </c>
      <c r="D139" s="106" t="s">
        <v>507</v>
      </c>
      <c r="E139" s="149">
        <v>5543538.8468880001</v>
      </c>
      <c r="F139" s="149">
        <v>4813892.4223490003</v>
      </c>
      <c r="G139" s="271">
        <f t="shared" si="26"/>
        <v>729646.4245389998</v>
      </c>
      <c r="H139" s="107">
        <f t="shared" si="27"/>
        <v>10357431.269237</v>
      </c>
      <c r="I139" s="107">
        <v>148799.24095000001</v>
      </c>
      <c r="J139" s="107">
        <v>102519.782612</v>
      </c>
      <c r="K139" s="107">
        <f t="shared" si="28"/>
        <v>46279.458338000011</v>
      </c>
      <c r="L139" s="107">
        <f t="shared" si="29"/>
        <v>251319.02356200002</v>
      </c>
      <c r="M139" s="108">
        <v>4248540</v>
      </c>
      <c r="N139" s="108">
        <v>3262292</v>
      </c>
      <c r="O139" s="108">
        <f t="shared" si="30"/>
        <v>986248</v>
      </c>
      <c r="P139" s="108">
        <v>61285</v>
      </c>
      <c r="Q139" s="108">
        <v>180380</v>
      </c>
      <c r="R139" s="108">
        <f t="shared" si="31"/>
        <v>-119095</v>
      </c>
    </row>
    <row r="140" spans="1:18">
      <c r="A140" s="238">
        <v>237</v>
      </c>
      <c r="B140" s="238">
        <v>11461</v>
      </c>
      <c r="C140" s="155">
        <v>134</v>
      </c>
      <c r="D140" s="70" t="s">
        <v>566</v>
      </c>
      <c r="E140" s="156">
        <v>7726934.6553790001</v>
      </c>
      <c r="F140" s="156">
        <v>5934807.4863210004</v>
      </c>
      <c r="G140" s="21">
        <f t="shared" si="26"/>
        <v>1792127.1690579997</v>
      </c>
      <c r="H140" s="21">
        <f t="shared" si="27"/>
        <v>13661742.1417</v>
      </c>
      <c r="I140" s="21">
        <v>132119.66510799999</v>
      </c>
      <c r="J140" s="21">
        <v>577699.92428200005</v>
      </c>
      <c r="K140" s="21">
        <f t="shared" si="28"/>
        <v>-445580.25917400006</v>
      </c>
      <c r="L140" s="21">
        <f t="shared" si="29"/>
        <v>709819.5893900001</v>
      </c>
      <c r="M140" s="65">
        <v>6485432</v>
      </c>
      <c r="N140" s="65">
        <v>4523167</v>
      </c>
      <c r="O140" s="65">
        <f t="shared" si="30"/>
        <v>1962265</v>
      </c>
      <c r="P140" s="65">
        <v>178672</v>
      </c>
      <c r="Q140" s="65">
        <v>469304</v>
      </c>
      <c r="R140" s="65">
        <f t="shared" si="31"/>
        <v>-290632</v>
      </c>
    </row>
    <row r="141" spans="1:18">
      <c r="A141" s="238">
        <v>144</v>
      </c>
      <c r="B141" s="238">
        <v>11183</v>
      </c>
      <c r="C141" s="106">
        <v>135</v>
      </c>
      <c r="D141" s="106" t="s">
        <v>542</v>
      </c>
      <c r="E141" s="149">
        <v>6642420.4769010004</v>
      </c>
      <c r="F141" s="149">
        <v>5163758.082808</v>
      </c>
      <c r="G141" s="271">
        <f t="shared" si="26"/>
        <v>1478662.3940930003</v>
      </c>
      <c r="H141" s="107">
        <f t="shared" si="27"/>
        <v>11806178.559709001</v>
      </c>
      <c r="I141" s="107">
        <v>121929.980735</v>
      </c>
      <c r="J141" s="107">
        <v>76560.729414999994</v>
      </c>
      <c r="K141" s="107">
        <f t="shared" si="28"/>
        <v>45369.25132000001</v>
      </c>
      <c r="L141" s="107">
        <f t="shared" si="29"/>
        <v>198490.71015</v>
      </c>
      <c r="M141" s="108">
        <v>3770270</v>
      </c>
      <c r="N141" s="108">
        <v>2381872</v>
      </c>
      <c r="O141" s="108">
        <f t="shared" si="30"/>
        <v>1388398</v>
      </c>
      <c r="P141" s="108">
        <v>58802</v>
      </c>
      <c r="Q141" s="108">
        <v>0</v>
      </c>
      <c r="R141" s="108">
        <f t="shared" si="31"/>
        <v>58802</v>
      </c>
    </row>
    <row r="142" spans="1:18">
      <c r="A142" s="238">
        <v>226</v>
      </c>
      <c r="B142" s="238">
        <v>11378</v>
      </c>
      <c r="C142" s="155">
        <v>136</v>
      </c>
      <c r="D142" s="70" t="s">
        <v>564</v>
      </c>
      <c r="E142" s="156">
        <v>4169897.1620370001</v>
      </c>
      <c r="F142" s="156">
        <v>3315079.7572360002</v>
      </c>
      <c r="G142" s="21">
        <f t="shared" si="26"/>
        <v>854817.40480099991</v>
      </c>
      <c r="H142" s="21">
        <f t="shared" si="27"/>
        <v>7484976.9192730002</v>
      </c>
      <c r="I142" s="21">
        <v>117834.60504900001</v>
      </c>
      <c r="J142" s="21">
        <v>0</v>
      </c>
      <c r="K142" s="21">
        <f t="shared" si="28"/>
        <v>117834.60504900001</v>
      </c>
      <c r="L142" s="21">
        <f t="shared" si="29"/>
        <v>117834.60504900001</v>
      </c>
      <c r="M142" s="65">
        <v>1545078</v>
      </c>
      <c r="N142" s="65">
        <v>607532</v>
      </c>
      <c r="O142" s="65">
        <f t="shared" si="30"/>
        <v>937546</v>
      </c>
      <c r="P142" s="65">
        <v>0</v>
      </c>
      <c r="Q142" s="65">
        <v>0</v>
      </c>
      <c r="R142" s="65">
        <f t="shared" si="31"/>
        <v>0</v>
      </c>
    </row>
    <row r="143" spans="1:18">
      <c r="A143" s="238">
        <v>182</v>
      </c>
      <c r="B143" s="238">
        <v>11314</v>
      </c>
      <c r="C143" s="106">
        <v>137</v>
      </c>
      <c r="D143" s="106" t="s">
        <v>558</v>
      </c>
      <c r="E143" s="149">
        <v>1556546.8133690001</v>
      </c>
      <c r="F143" s="149">
        <v>1429356.8004350001</v>
      </c>
      <c r="G143" s="271">
        <f t="shared" si="26"/>
        <v>127190.012934</v>
      </c>
      <c r="H143" s="107">
        <f t="shared" si="27"/>
        <v>2985903.6138040004</v>
      </c>
      <c r="I143" s="107">
        <v>114928.450817</v>
      </c>
      <c r="J143" s="107">
        <v>2260.0500000000002</v>
      </c>
      <c r="K143" s="107">
        <f t="shared" si="28"/>
        <v>112668.400817</v>
      </c>
      <c r="L143" s="107">
        <f t="shared" si="29"/>
        <v>117188.50081700001</v>
      </c>
      <c r="M143" s="108">
        <v>155439</v>
      </c>
      <c r="N143" s="108">
        <v>160030</v>
      </c>
      <c r="O143" s="108">
        <f t="shared" si="30"/>
        <v>-4591</v>
      </c>
      <c r="P143" s="108">
        <v>0</v>
      </c>
      <c r="Q143" s="108">
        <v>0</v>
      </c>
      <c r="R143" s="108">
        <f t="shared" si="31"/>
        <v>0</v>
      </c>
    </row>
    <row r="144" spans="1:18">
      <c r="A144" s="238">
        <v>26</v>
      </c>
      <c r="B144" s="238">
        <v>10589</v>
      </c>
      <c r="C144" s="155">
        <v>138</v>
      </c>
      <c r="D144" s="70" t="s">
        <v>506</v>
      </c>
      <c r="E144" s="156">
        <v>1599803.0346520001</v>
      </c>
      <c r="F144" s="156">
        <v>1140356.623019</v>
      </c>
      <c r="G144" s="21">
        <f t="shared" si="26"/>
        <v>459446.41163300001</v>
      </c>
      <c r="H144" s="21">
        <f t="shared" si="27"/>
        <v>2740159.6576709999</v>
      </c>
      <c r="I144" s="21">
        <v>101876.235233</v>
      </c>
      <c r="J144" s="21">
        <v>174103.870769</v>
      </c>
      <c r="K144" s="21">
        <f t="shared" si="28"/>
        <v>-72227.635536000002</v>
      </c>
      <c r="L144" s="21">
        <f t="shared" si="29"/>
        <v>275980.10600199999</v>
      </c>
      <c r="M144" s="65">
        <v>1793146</v>
      </c>
      <c r="N144" s="65">
        <v>1511759</v>
      </c>
      <c r="O144" s="65">
        <f t="shared" si="30"/>
        <v>281387</v>
      </c>
      <c r="P144" s="65">
        <v>1977</v>
      </c>
      <c r="Q144" s="65">
        <v>376109</v>
      </c>
      <c r="R144" s="65">
        <f t="shared" si="31"/>
        <v>-374132</v>
      </c>
    </row>
    <row r="145" spans="1:18">
      <c r="A145" s="238">
        <v>15</v>
      </c>
      <c r="B145" s="238">
        <v>10872</v>
      </c>
      <c r="C145" s="106">
        <v>139</v>
      </c>
      <c r="D145" s="106" t="s">
        <v>530</v>
      </c>
      <c r="E145" s="149">
        <v>8801563.5724369995</v>
      </c>
      <c r="F145" s="149">
        <v>6586527.7010690002</v>
      </c>
      <c r="G145" s="271">
        <f t="shared" ref="G145:G176" si="32">E145-F145</f>
        <v>2215035.8713679994</v>
      </c>
      <c r="H145" s="107">
        <f t="shared" ref="H145:H176" si="33">E145+F145</f>
        <v>15388091.273506001</v>
      </c>
      <c r="I145" s="107">
        <v>99759.398082</v>
      </c>
      <c r="J145" s="107">
        <v>490682.328607</v>
      </c>
      <c r="K145" s="107">
        <f t="shared" ref="K145:K176" si="34">I145-J145</f>
        <v>-390922.93052499997</v>
      </c>
      <c r="L145" s="107">
        <f t="shared" ref="L145:L176" si="35">I145+J145</f>
        <v>590441.72668900003</v>
      </c>
      <c r="M145" s="108">
        <v>8056720</v>
      </c>
      <c r="N145" s="108">
        <v>5872475</v>
      </c>
      <c r="O145" s="108">
        <f t="shared" ref="O145:O176" si="36">M145-N145</f>
        <v>2184245</v>
      </c>
      <c r="P145" s="108">
        <v>18792</v>
      </c>
      <c r="Q145" s="108">
        <v>300789</v>
      </c>
      <c r="R145" s="108">
        <f t="shared" ref="R145:R176" si="37">P145-Q145</f>
        <v>-281997</v>
      </c>
    </row>
    <row r="146" spans="1:18">
      <c r="A146" s="238">
        <v>33</v>
      </c>
      <c r="B146" s="238">
        <v>10764</v>
      </c>
      <c r="C146" s="155">
        <v>140</v>
      </c>
      <c r="D146" s="70" t="s">
        <v>517</v>
      </c>
      <c r="E146" s="156">
        <v>3109175.2970130001</v>
      </c>
      <c r="F146" s="156">
        <v>3272743.4653090001</v>
      </c>
      <c r="G146" s="21">
        <f t="shared" si="32"/>
        <v>-163568.16829599999</v>
      </c>
      <c r="H146" s="21">
        <f t="shared" si="33"/>
        <v>6381918.7623220002</v>
      </c>
      <c r="I146" s="21">
        <v>89300.523570000005</v>
      </c>
      <c r="J146" s="21">
        <v>338858.87841800001</v>
      </c>
      <c r="K146" s="21">
        <f t="shared" si="34"/>
        <v>-249558.35484799999</v>
      </c>
      <c r="L146" s="21">
        <f t="shared" si="35"/>
        <v>428159.40198800003</v>
      </c>
      <c r="M146" s="65">
        <v>513222</v>
      </c>
      <c r="N146" s="65">
        <v>665880</v>
      </c>
      <c r="O146" s="65">
        <f t="shared" si="36"/>
        <v>-152658</v>
      </c>
      <c r="P146" s="65">
        <v>0</v>
      </c>
      <c r="Q146" s="65">
        <v>255796</v>
      </c>
      <c r="R146" s="65">
        <f t="shared" si="37"/>
        <v>-255796</v>
      </c>
    </row>
    <row r="147" spans="1:18">
      <c r="A147" s="238">
        <v>64</v>
      </c>
      <c r="B147" s="238">
        <v>10864</v>
      </c>
      <c r="C147" s="106">
        <v>141</v>
      </c>
      <c r="D147" s="106" t="s">
        <v>529</v>
      </c>
      <c r="E147" s="149">
        <v>1788954.2146739999</v>
      </c>
      <c r="F147" s="149">
        <v>1197319.731014</v>
      </c>
      <c r="G147" s="271">
        <f t="shared" si="32"/>
        <v>591634.48365999991</v>
      </c>
      <c r="H147" s="107">
        <f t="shared" si="33"/>
        <v>2986273.9456879999</v>
      </c>
      <c r="I147" s="107">
        <v>87276.005197999999</v>
      </c>
      <c r="J147" s="107">
        <v>153194.07736699999</v>
      </c>
      <c r="K147" s="107">
        <f t="shared" si="34"/>
        <v>-65918.072168999992</v>
      </c>
      <c r="L147" s="107">
        <f t="shared" si="35"/>
        <v>240470.08256499999</v>
      </c>
      <c r="M147" s="108">
        <v>1703271</v>
      </c>
      <c r="N147" s="108">
        <v>1096513</v>
      </c>
      <c r="O147" s="108">
        <f t="shared" si="36"/>
        <v>606758</v>
      </c>
      <c r="P147" s="108">
        <v>49213</v>
      </c>
      <c r="Q147" s="108">
        <v>295131</v>
      </c>
      <c r="R147" s="108">
        <f t="shared" si="37"/>
        <v>-245918</v>
      </c>
    </row>
    <row r="148" spans="1:18">
      <c r="A148" s="238">
        <v>160</v>
      </c>
      <c r="B148" s="238">
        <v>11223</v>
      </c>
      <c r="C148" s="155">
        <v>142</v>
      </c>
      <c r="D148" s="70" t="s">
        <v>550</v>
      </c>
      <c r="E148" s="156">
        <v>13117041.691492001</v>
      </c>
      <c r="F148" s="156">
        <v>20568794.08585</v>
      </c>
      <c r="G148" s="21">
        <f t="shared" si="32"/>
        <v>-7451752.3943579998</v>
      </c>
      <c r="H148" s="21">
        <f t="shared" si="33"/>
        <v>33685835.777341999</v>
      </c>
      <c r="I148" s="21">
        <v>79479.944040000002</v>
      </c>
      <c r="J148" s="21">
        <v>495198.38371000002</v>
      </c>
      <c r="K148" s="21">
        <f t="shared" si="34"/>
        <v>-415718.43966999999</v>
      </c>
      <c r="L148" s="21">
        <f t="shared" si="35"/>
        <v>574678.32775000005</v>
      </c>
      <c r="M148" s="65">
        <v>12721010</v>
      </c>
      <c r="N148" s="65">
        <v>19870416</v>
      </c>
      <c r="O148" s="65">
        <f t="shared" si="36"/>
        <v>-7149406</v>
      </c>
      <c r="P148" s="65">
        <v>45171</v>
      </c>
      <c r="Q148" s="65">
        <v>368411</v>
      </c>
      <c r="R148" s="65">
        <f t="shared" si="37"/>
        <v>-323240</v>
      </c>
    </row>
    <row r="149" spans="1:18">
      <c r="A149" s="238">
        <v>18</v>
      </c>
      <c r="B149" s="238">
        <v>10835</v>
      </c>
      <c r="C149" s="106">
        <v>143</v>
      </c>
      <c r="D149" s="106" t="s">
        <v>525</v>
      </c>
      <c r="E149" s="149">
        <v>2773098.3732170002</v>
      </c>
      <c r="F149" s="149">
        <v>1450140.7917559999</v>
      </c>
      <c r="G149" s="271">
        <f t="shared" si="32"/>
        <v>1322957.5814610003</v>
      </c>
      <c r="H149" s="107">
        <f t="shared" si="33"/>
        <v>4223239.1649730001</v>
      </c>
      <c r="I149" s="107">
        <v>68608.960439999995</v>
      </c>
      <c r="J149" s="107">
        <v>240125.60501999999</v>
      </c>
      <c r="K149" s="107">
        <f t="shared" si="34"/>
        <v>-171516.64457999999</v>
      </c>
      <c r="L149" s="107">
        <f t="shared" si="35"/>
        <v>308734.56545999995</v>
      </c>
      <c r="M149" s="108">
        <v>4178333</v>
      </c>
      <c r="N149" s="108">
        <v>2758608</v>
      </c>
      <c r="O149" s="108">
        <f t="shared" si="36"/>
        <v>1419725</v>
      </c>
      <c r="P149" s="108">
        <v>234594</v>
      </c>
      <c r="Q149" s="108">
        <v>436637</v>
      </c>
      <c r="R149" s="108">
        <f t="shared" si="37"/>
        <v>-202043</v>
      </c>
    </row>
    <row r="150" spans="1:18">
      <c r="A150" s="238">
        <v>119</v>
      </c>
      <c r="B150" s="238">
        <v>11087</v>
      </c>
      <c r="C150" s="155">
        <v>144</v>
      </c>
      <c r="D150" s="70" t="s">
        <v>534</v>
      </c>
      <c r="E150" s="156">
        <v>901641.01438099996</v>
      </c>
      <c r="F150" s="156">
        <v>995950.00034300005</v>
      </c>
      <c r="G150" s="21">
        <f t="shared" si="32"/>
        <v>-94308.985962000093</v>
      </c>
      <c r="H150" s="21">
        <f t="shared" si="33"/>
        <v>1897591.0147239999</v>
      </c>
      <c r="I150" s="21">
        <v>65374.593806999997</v>
      </c>
      <c r="J150" s="21">
        <v>92051.944648999997</v>
      </c>
      <c r="K150" s="21">
        <f t="shared" si="34"/>
        <v>-26677.350842</v>
      </c>
      <c r="L150" s="21">
        <f t="shared" si="35"/>
        <v>157426.53845599998</v>
      </c>
      <c r="M150" s="65">
        <v>884163</v>
      </c>
      <c r="N150" s="65">
        <v>927535</v>
      </c>
      <c r="O150" s="65">
        <f t="shared" si="36"/>
        <v>-43372</v>
      </c>
      <c r="P150" s="65">
        <v>61359</v>
      </c>
      <c r="Q150" s="65">
        <v>113160</v>
      </c>
      <c r="R150" s="65">
        <f t="shared" si="37"/>
        <v>-51801</v>
      </c>
    </row>
    <row r="151" spans="1:18">
      <c r="A151" s="238">
        <v>4</v>
      </c>
      <c r="B151" s="238">
        <v>10843</v>
      </c>
      <c r="C151" s="106">
        <v>145</v>
      </c>
      <c r="D151" s="106" t="s">
        <v>526</v>
      </c>
      <c r="E151" s="149">
        <v>2875785.9610930001</v>
      </c>
      <c r="F151" s="149">
        <v>3036784.0889480002</v>
      </c>
      <c r="G151" s="271">
        <f t="shared" si="32"/>
        <v>-160998.12785500009</v>
      </c>
      <c r="H151" s="107">
        <f t="shared" si="33"/>
        <v>5912570.0500410004</v>
      </c>
      <c r="I151" s="107">
        <v>63043.4</v>
      </c>
      <c r="J151" s="107">
        <v>215704.997126</v>
      </c>
      <c r="K151" s="107">
        <f t="shared" si="34"/>
        <v>-152661.59712600001</v>
      </c>
      <c r="L151" s="107">
        <f t="shared" si="35"/>
        <v>278748.39712600003</v>
      </c>
      <c r="M151" s="108">
        <v>2303821</v>
      </c>
      <c r="N151" s="108">
        <v>2452481</v>
      </c>
      <c r="O151" s="108">
        <f t="shared" si="36"/>
        <v>-148660</v>
      </c>
      <c r="P151" s="108">
        <v>59185</v>
      </c>
      <c r="Q151" s="108">
        <v>217016</v>
      </c>
      <c r="R151" s="108">
        <f t="shared" si="37"/>
        <v>-157831</v>
      </c>
    </row>
    <row r="152" spans="1:18">
      <c r="A152" s="238">
        <v>51</v>
      </c>
      <c r="B152" s="238">
        <v>10781</v>
      </c>
      <c r="C152" s="155">
        <v>146</v>
      </c>
      <c r="D152" s="70" t="s">
        <v>519</v>
      </c>
      <c r="E152" s="156">
        <v>8849084.5364389997</v>
      </c>
      <c r="F152" s="156">
        <v>8796029.4478309993</v>
      </c>
      <c r="G152" s="21">
        <f t="shared" si="32"/>
        <v>53055.088608000427</v>
      </c>
      <c r="H152" s="21">
        <f t="shared" si="33"/>
        <v>17645113.984269999</v>
      </c>
      <c r="I152" s="21">
        <v>62701.798155999997</v>
      </c>
      <c r="J152" s="21">
        <v>1403476.9053209999</v>
      </c>
      <c r="K152" s="21">
        <f t="shared" si="34"/>
        <v>-1340775.1071649999</v>
      </c>
      <c r="L152" s="21">
        <f t="shared" si="35"/>
        <v>1466178.7034769999</v>
      </c>
      <c r="M152" s="65">
        <v>12431418</v>
      </c>
      <c r="N152" s="65">
        <v>12186099</v>
      </c>
      <c r="O152" s="65">
        <f t="shared" si="36"/>
        <v>245319</v>
      </c>
      <c r="P152" s="65">
        <v>72025</v>
      </c>
      <c r="Q152" s="65">
        <v>1615133</v>
      </c>
      <c r="R152" s="65">
        <f t="shared" si="37"/>
        <v>-1543108</v>
      </c>
    </row>
    <row r="153" spans="1:18">
      <c r="A153" s="238">
        <v>19</v>
      </c>
      <c r="B153" s="238">
        <v>10630</v>
      </c>
      <c r="C153" s="106">
        <v>147</v>
      </c>
      <c r="D153" s="106" t="s">
        <v>511</v>
      </c>
      <c r="E153" s="149">
        <v>929615.81138500001</v>
      </c>
      <c r="F153" s="149">
        <v>912760.43561299995</v>
      </c>
      <c r="G153" s="271">
        <f t="shared" si="32"/>
        <v>16855.375772000058</v>
      </c>
      <c r="H153" s="107">
        <f t="shared" si="33"/>
        <v>1842376.246998</v>
      </c>
      <c r="I153" s="107">
        <v>57184.617290000002</v>
      </c>
      <c r="J153" s="107">
        <v>77535.682929000002</v>
      </c>
      <c r="K153" s="107">
        <f t="shared" si="34"/>
        <v>-20351.065639</v>
      </c>
      <c r="L153" s="107">
        <f t="shared" si="35"/>
        <v>134720.300219</v>
      </c>
      <c r="M153" s="108">
        <v>659723</v>
      </c>
      <c r="N153" s="108">
        <v>606413</v>
      </c>
      <c r="O153" s="108">
        <f t="shared" si="36"/>
        <v>53310</v>
      </c>
      <c r="P153" s="108">
        <v>20600</v>
      </c>
      <c r="Q153" s="108">
        <v>3970</v>
      </c>
      <c r="R153" s="108">
        <f t="shared" si="37"/>
        <v>16630</v>
      </c>
    </row>
    <row r="154" spans="1:18">
      <c r="A154" s="238">
        <v>296</v>
      </c>
      <c r="B154" s="238">
        <v>11706</v>
      </c>
      <c r="C154" s="155">
        <v>148</v>
      </c>
      <c r="D154" s="70" t="s">
        <v>657</v>
      </c>
      <c r="E154" s="156">
        <v>1887899.351856</v>
      </c>
      <c r="F154" s="156">
        <v>892648.21125000005</v>
      </c>
      <c r="G154" s="21">
        <f t="shared" si="32"/>
        <v>995251.14060599997</v>
      </c>
      <c r="H154" s="21">
        <f t="shared" si="33"/>
        <v>2780547.563106</v>
      </c>
      <c r="I154" s="21">
        <v>53518.721839999998</v>
      </c>
      <c r="J154" s="21">
        <v>119669.26669600001</v>
      </c>
      <c r="K154" s="21">
        <f t="shared" si="34"/>
        <v>-66150.544856000008</v>
      </c>
      <c r="L154" s="21">
        <f t="shared" si="35"/>
        <v>173187.98853600002</v>
      </c>
      <c r="M154" s="65">
        <v>2390298</v>
      </c>
      <c r="N154" s="65">
        <v>1413563</v>
      </c>
      <c r="O154" s="65">
        <f t="shared" si="36"/>
        <v>976735</v>
      </c>
      <c r="P154" s="65">
        <v>58996</v>
      </c>
      <c r="Q154" s="65">
        <v>139736</v>
      </c>
      <c r="R154" s="65">
        <f t="shared" si="37"/>
        <v>-80740</v>
      </c>
    </row>
    <row r="155" spans="1:18">
      <c r="A155" s="238">
        <v>264</v>
      </c>
      <c r="B155" s="238">
        <v>11233</v>
      </c>
      <c r="C155" s="106">
        <v>149</v>
      </c>
      <c r="D155" s="106" t="s">
        <v>570</v>
      </c>
      <c r="E155" s="149">
        <v>4039283.8543929998</v>
      </c>
      <c r="F155" s="149">
        <v>2948825.9961609999</v>
      </c>
      <c r="G155" s="271">
        <f t="shared" si="32"/>
        <v>1090457.8582319999</v>
      </c>
      <c r="H155" s="107">
        <f t="shared" si="33"/>
        <v>6988109.8505539997</v>
      </c>
      <c r="I155" s="107">
        <v>46653.489070000003</v>
      </c>
      <c r="J155" s="107">
        <v>93257.19296</v>
      </c>
      <c r="K155" s="107">
        <f t="shared" si="34"/>
        <v>-46603.703889999997</v>
      </c>
      <c r="L155" s="107">
        <f t="shared" si="35"/>
        <v>139910.68203</v>
      </c>
      <c r="M155" s="108">
        <v>1288262</v>
      </c>
      <c r="N155" s="108">
        <v>82899</v>
      </c>
      <c r="O155" s="108">
        <f t="shared" si="36"/>
        <v>1205363</v>
      </c>
      <c r="P155" s="108">
        <v>0</v>
      </c>
      <c r="Q155" s="108">
        <v>0</v>
      </c>
      <c r="R155" s="108">
        <f t="shared" si="37"/>
        <v>0</v>
      </c>
    </row>
    <row r="156" spans="1:18">
      <c r="A156" s="238">
        <v>239</v>
      </c>
      <c r="B156" s="238">
        <v>11463</v>
      </c>
      <c r="C156" s="155">
        <v>150</v>
      </c>
      <c r="D156" s="70" t="s">
        <v>565</v>
      </c>
      <c r="E156" s="156">
        <v>2674744.809413</v>
      </c>
      <c r="F156" s="156">
        <v>2833893.445477</v>
      </c>
      <c r="G156" s="21">
        <f t="shared" si="32"/>
        <v>-159148.63606399996</v>
      </c>
      <c r="H156" s="21">
        <f t="shared" si="33"/>
        <v>5508638.2548900004</v>
      </c>
      <c r="I156" s="21">
        <v>46115.611172999998</v>
      </c>
      <c r="J156" s="21">
        <v>98665.460949</v>
      </c>
      <c r="K156" s="21">
        <f t="shared" si="34"/>
        <v>-52549.849776000003</v>
      </c>
      <c r="L156" s="21">
        <f t="shared" si="35"/>
        <v>144781.07212199998</v>
      </c>
      <c r="M156" s="65">
        <v>480064</v>
      </c>
      <c r="N156" s="65">
        <v>627978</v>
      </c>
      <c r="O156" s="65">
        <f t="shared" si="36"/>
        <v>-147914</v>
      </c>
      <c r="P156" s="65">
        <v>775</v>
      </c>
      <c r="Q156" s="65">
        <v>56115</v>
      </c>
      <c r="R156" s="65">
        <f t="shared" si="37"/>
        <v>-55340</v>
      </c>
    </row>
    <row r="157" spans="1:18">
      <c r="A157" s="238">
        <v>25</v>
      </c>
      <c r="B157" s="238">
        <v>10616</v>
      </c>
      <c r="C157" s="106">
        <v>151</v>
      </c>
      <c r="D157" s="106" t="s">
        <v>510</v>
      </c>
      <c r="E157" s="149">
        <v>8102896.3476820001</v>
      </c>
      <c r="F157" s="149">
        <v>6902263.77336</v>
      </c>
      <c r="G157" s="271">
        <f t="shared" si="32"/>
        <v>1200632.5743220001</v>
      </c>
      <c r="H157" s="107">
        <f t="shared" si="33"/>
        <v>15005160.121042</v>
      </c>
      <c r="I157" s="107">
        <v>42005.717470000003</v>
      </c>
      <c r="J157" s="107">
        <v>1381638.114452</v>
      </c>
      <c r="K157" s="107">
        <f t="shared" si="34"/>
        <v>-1339632.396982</v>
      </c>
      <c r="L157" s="107">
        <f t="shared" si="35"/>
        <v>1423643.831922</v>
      </c>
      <c r="M157" s="108">
        <v>14622936</v>
      </c>
      <c r="N157" s="108">
        <v>13751848</v>
      </c>
      <c r="O157" s="108">
        <f t="shared" si="36"/>
        <v>871088</v>
      </c>
      <c r="P157" s="108">
        <v>246565</v>
      </c>
      <c r="Q157" s="108">
        <v>1718156</v>
      </c>
      <c r="R157" s="108">
        <f t="shared" si="37"/>
        <v>-1471591</v>
      </c>
    </row>
    <row r="158" spans="1:18">
      <c r="A158" s="238">
        <v>170</v>
      </c>
      <c r="B158" s="238">
        <v>11280</v>
      </c>
      <c r="C158" s="155">
        <v>152</v>
      </c>
      <c r="D158" s="70" t="s">
        <v>554</v>
      </c>
      <c r="E158" s="156">
        <v>1797447.353317</v>
      </c>
      <c r="F158" s="156">
        <v>283246.200396</v>
      </c>
      <c r="G158" s="21">
        <f t="shared" si="32"/>
        <v>1514201.152921</v>
      </c>
      <c r="H158" s="21">
        <f t="shared" si="33"/>
        <v>2080693.5537129999</v>
      </c>
      <c r="I158" s="21">
        <v>35500.108410000001</v>
      </c>
      <c r="J158" s="21">
        <v>0</v>
      </c>
      <c r="K158" s="21">
        <f t="shared" si="34"/>
        <v>35500.108410000001</v>
      </c>
      <c r="L158" s="21">
        <f t="shared" si="35"/>
        <v>35500.108410000001</v>
      </c>
      <c r="M158" s="65">
        <v>3485323</v>
      </c>
      <c r="N158" s="65">
        <v>1865317</v>
      </c>
      <c r="O158" s="65">
        <f t="shared" si="36"/>
        <v>1620006</v>
      </c>
      <c r="P158" s="65">
        <v>173393</v>
      </c>
      <c r="Q158" s="65">
        <v>179774</v>
      </c>
      <c r="R158" s="65">
        <f t="shared" si="37"/>
        <v>-6381</v>
      </c>
    </row>
    <row r="159" spans="1:18">
      <c r="A159" s="238">
        <v>61</v>
      </c>
      <c r="B159" s="238">
        <v>10825</v>
      </c>
      <c r="C159" s="106">
        <v>153</v>
      </c>
      <c r="D159" s="106" t="s">
        <v>523</v>
      </c>
      <c r="E159" s="149">
        <v>242110.69829199999</v>
      </c>
      <c r="F159" s="149">
        <v>209277.860074</v>
      </c>
      <c r="G159" s="271">
        <f t="shared" si="32"/>
        <v>32832.83821799999</v>
      </c>
      <c r="H159" s="107">
        <f t="shared" si="33"/>
        <v>451388.55836599995</v>
      </c>
      <c r="I159" s="107">
        <v>20097.326625999998</v>
      </c>
      <c r="J159" s="107">
        <v>20899.912575999999</v>
      </c>
      <c r="K159" s="107">
        <f t="shared" si="34"/>
        <v>-802.58595000000059</v>
      </c>
      <c r="L159" s="107">
        <f t="shared" si="35"/>
        <v>40997.239201999997</v>
      </c>
      <c r="M159" s="108">
        <v>13083</v>
      </c>
      <c r="N159" s="108">
        <v>21321</v>
      </c>
      <c r="O159" s="108">
        <f t="shared" si="36"/>
        <v>-8238</v>
      </c>
      <c r="P159" s="108">
        <v>0</v>
      </c>
      <c r="Q159" s="108">
        <v>0</v>
      </c>
      <c r="R159" s="108">
        <f t="shared" si="37"/>
        <v>0</v>
      </c>
    </row>
    <row r="160" spans="1:18">
      <c r="A160" s="238">
        <v>45</v>
      </c>
      <c r="B160" s="238">
        <v>10782</v>
      </c>
      <c r="C160" s="155">
        <v>154</v>
      </c>
      <c r="D160" s="70" t="s">
        <v>516</v>
      </c>
      <c r="E160" s="156">
        <v>1682286.396315</v>
      </c>
      <c r="F160" s="156">
        <v>828237.95227999997</v>
      </c>
      <c r="G160" s="21">
        <f t="shared" si="32"/>
        <v>854048.44403500005</v>
      </c>
      <c r="H160" s="21">
        <f t="shared" si="33"/>
        <v>2510524.3485949999</v>
      </c>
      <c r="I160" s="21">
        <v>19091.079146</v>
      </c>
      <c r="J160" s="21">
        <v>39017.053418000003</v>
      </c>
      <c r="K160" s="21">
        <f t="shared" si="34"/>
        <v>-19925.974272000003</v>
      </c>
      <c r="L160" s="21">
        <f t="shared" si="35"/>
        <v>58108.132564</v>
      </c>
      <c r="M160" s="65">
        <v>2434868</v>
      </c>
      <c r="N160" s="65">
        <v>1606008</v>
      </c>
      <c r="O160" s="65">
        <f t="shared" si="36"/>
        <v>828860</v>
      </c>
      <c r="P160" s="65">
        <v>154848</v>
      </c>
      <c r="Q160" s="65">
        <v>350933</v>
      </c>
      <c r="R160" s="65">
        <f t="shared" si="37"/>
        <v>-196085</v>
      </c>
    </row>
    <row r="161" spans="1:18">
      <c r="A161" s="238">
        <v>54</v>
      </c>
      <c r="B161" s="238">
        <v>10787</v>
      </c>
      <c r="C161" s="106">
        <v>155</v>
      </c>
      <c r="D161" s="106" t="s">
        <v>521</v>
      </c>
      <c r="E161" s="149">
        <v>26592118.013181999</v>
      </c>
      <c r="F161" s="149">
        <v>13599547.657266</v>
      </c>
      <c r="G161" s="271">
        <f t="shared" si="32"/>
        <v>12992570.355915999</v>
      </c>
      <c r="H161" s="107">
        <f t="shared" si="33"/>
        <v>40191665.670447998</v>
      </c>
      <c r="I161" s="107">
        <v>15153.91078</v>
      </c>
      <c r="J161" s="107">
        <v>1292791.3635219999</v>
      </c>
      <c r="K161" s="107">
        <f t="shared" si="34"/>
        <v>-1277637.4527419999</v>
      </c>
      <c r="L161" s="107">
        <f t="shared" si="35"/>
        <v>1307945.2743019999</v>
      </c>
      <c r="M161" s="108">
        <v>25407694</v>
      </c>
      <c r="N161" s="108">
        <v>12358622</v>
      </c>
      <c r="O161" s="108">
        <f t="shared" si="36"/>
        <v>13049072</v>
      </c>
      <c r="P161" s="108">
        <v>427320</v>
      </c>
      <c r="Q161" s="108">
        <v>1623253</v>
      </c>
      <c r="R161" s="108">
        <f t="shared" si="37"/>
        <v>-1195933</v>
      </c>
    </row>
    <row r="162" spans="1:18">
      <c r="A162" s="238">
        <v>133</v>
      </c>
      <c r="B162" s="238">
        <v>11149</v>
      </c>
      <c r="C162" s="155">
        <v>156</v>
      </c>
      <c r="D162" s="70" t="s">
        <v>539</v>
      </c>
      <c r="E162" s="156">
        <v>8555875.4205830004</v>
      </c>
      <c r="F162" s="156">
        <v>7283785.0716939997</v>
      </c>
      <c r="G162" s="21">
        <f t="shared" si="32"/>
        <v>1272090.3488890007</v>
      </c>
      <c r="H162" s="21">
        <f t="shared" si="33"/>
        <v>15839660.492277</v>
      </c>
      <c r="I162" s="21">
        <v>13725.142159999999</v>
      </c>
      <c r="J162" s="21">
        <v>164263.331898</v>
      </c>
      <c r="K162" s="21">
        <f t="shared" si="34"/>
        <v>-150538.18973800002</v>
      </c>
      <c r="L162" s="21">
        <f t="shared" si="35"/>
        <v>177988.47405799999</v>
      </c>
      <c r="M162" s="65">
        <v>5596044</v>
      </c>
      <c r="N162" s="65">
        <v>4124699</v>
      </c>
      <c r="O162" s="65">
        <f t="shared" si="36"/>
        <v>1471345</v>
      </c>
      <c r="P162" s="65">
        <v>99171</v>
      </c>
      <c r="Q162" s="65">
        <v>118983</v>
      </c>
      <c r="R162" s="65">
        <f t="shared" si="37"/>
        <v>-19812</v>
      </c>
    </row>
    <row r="163" spans="1:18">
      <c r="A163" s="238">
        <v>140</v>
      </c>
      <c r="B163" s="238">
        <v>11173</v>
      </c>
      <c r="C163" s="106">
        <v>157</v>
      </c>
      <c r="D163" s="106" t="s">
        <v>540</v>
      </c>
      <c r="E163" s="149">
        <v>1672787.3056699999</v>
      </c>
      <c r="F163" s="149">
        <v>1681769.4578430001</v>
      </c>
      <c r="G163" s="271">
        <f t="shared" si="32"/>
        <v>-8982.152173000155</v>
      </c>
      <c r="H163" s="107">
        <f t="shared" si="33"/>
        <v>3354556.7635129998</v>
      </c>
      <c r="I163" s="107">
        <v>12522.77831</v>
      </c>
      <c r="J163" s="107">
        <v>18606.109810000002</v>
      </c>
      <c r="K163" s="107">
        <f t="shared" si="34"/>
        <v>-6083.3315000000021</v>
      </c>
      <c r="L163" s="107">
        <f t="shared" si="35"/>
        <v>31128.888120000003</v>
      </c>
      <c r="M163" s="108">
        <v>152767</v>
      </c>
      <c r="N163" s="108">
        <v>211491</v>
      </c>
      <c r="O163" s="108">
        <f t="shared" si="36"/>
        <v>-58724</v>
      </c>
      <c r="P163" s="108">
        <v>0</v>
      </c>
      <c r="Q163" s="108">
        <v>2753</v>
      </c>
      <c r="R163" s="108">
        <f t="shared" si="37"/>
        <v>-2753</v>
      </c>
    </row>
    <row r="164" spans="1:18">
      <c r="A164" s="238">
        <v>116</v>
      </c>
      <c r="B164" s="238">
        <v>11055</v>
      </c>
      <c r="C164" s="155">
        <v>158</v>
      </c>
      <c r="D164" s="70" t="s">
        <v>533</v>
      </c>
      <c r="E164" s="156">
        <v>8876142.9258660004</v>
      </c>
      <c r="F164" s="156">
        <v>9382550.9248520005</v>
      </c>
      <c r="G164" s="21">
        <f t="shared" si="32"/>
        <v>-506407.9989860002</v>
      </c>
      <c r="H164" s="21">
        <f t="shared" si="33"/>
        <v>18258693.850717999</v>
      </c>
      <c r="I164" s="21">
        <v>10142.200000000001</v>
      </c>
      <c r="J164" s="21">
        <v>990413.957207</v>
      </c>
      <c r="K164" s="21">
        <f t="shared" si="34"/>
        <v>-980271.75720700005</v>
      </c>
      <c r="L164" s="21">
        <f t="shared" si="35"/>
        <v>1000556.157207</v>
      </c>
      <c r="M164" s="65">
        <v>10588817</v>
      </c>
      <c r="N164" s="65">
        <v>10910454</v>
      </c>
      <c r="O164" s="65">
        <f t="shared" si="36"/>
        <v>-321637</v>
      </c>
      <c r="P164" s="65">
        <v>46355</v>
      </c>
      <c r="Q164" s="65">
        <v>949247</v>
      </c>
      <c r="R164" s="65">
        <f t="shared" si="37"/>
        <v>-902892</v>
      </c>
    </row>
    <row r="165" spans="1:18">
      <c r="A165" s="238">
        <v>49</v>
      </c>
      <c r="B165" s="238">
        <v>10771</v>
      </c>
      <c r="C165" s="106">
        <v>159</v>
      </c>
      <c r="D165" s="106" t="s">
        <v>518</v>
      </c>
      <c r="E165" s="149">
        <v>1469185.845029</v>
      </c>
      <c r="F165" s="149">
        <v>1313631.6508269999</v>
      </c>
      <c r="G165" s="271">
        <f t="shared" si="32"/>
        <v>155554.19420200004</v>
      </c>
      <c r="H165" s="107">
        <f t="shared" si="33"/>
        <v>2782817.4958560001</v>
      </c>
      <c r="I165" s="107">
        <v>6784</v>
      </c>
      <c r="J165" s="107">
        <v>10378.952018</v>
      </c>
      <c r="K165" s="107">
        <f t="shared" si="34"/>
        <v>-3594.952018</v>
      </c>
      <c r="L165" s="107">
        <f t="shared" si="35"/>
        <v>17162.952018</v>
      </c>
      <c r="M165" s="108">
        <v>915976</v>
      </c>
      <c r="N165" s="108">
        <v>762985</v>
      </c>
      <c r="O165" s="108">
        <f t="shared" si="36"/>
        <v>152991</v>
      </c>
      <c r="P165" s="108">
        <v>26354</v>
      </c>
      <c r="Q165" s="108">
        <v>66448</v>
      </c>
      <c r="R165" s="108">
        <f t="shared" si="37"/>
        <v>-40094</v>
      </c>
    </row>
    <row r="166" spans="1:18">
      <c r="A166" s="238">
        <v>152</v>
      </c>
      <c r="B166" s="238">
        <v>11220</v>
      </c>
      <c r="C166" s="155">
        <v>160</v>
      </c>
      <c r="D166" s="70" t="s">
        <v>547</v>
      </c>
      <c r="E166" s="156">
        <v>791631.06316999998</v>
      </c>
      <c r="F166" s="156">
        <v>920221.60817799997</v>
      </c>
      <c r="G166" s="21">
        <f t="shared" si="32"/>
        <v>-128590.54500799999</v>
      </c>
      <c r="H166" s="21">
        <f t="shared" si="33"/>
        <v>1711852.6713479999</v>
      </c>
      <c r="I166" s="21">
        <v>5735.0520900000001</v>
      </c>
      <c r="J166" s="21">
        <v>163274.27532799999</v>
      </c>
      <c r="K166" s="21">
        <f t="shared" si="34"/>
        <v>-157539.22323799998</v>
      </c>
      <c r="L166" s="21">
        <f t="shared" si="35"/>
        <v>169009.327418</v>
      </c>
      <c r="M166" s="65">
        <v>974075</v>
      </c>
      <c r="N166" s="65">
        <v>1158891</v>
      </c>
      <c r="O166" s="65">
        <f t="shared" si="36"/>
        <v>-184816</v>
      </c>
      <c r="P166" s="65">
        <v>1389</v>
      </c>
      <c r="Q166" s="65">
        <v>135970</v>
      </c>
      <c r="R166" s="65">
        <f t="shared" si="37"/>
        <v>-134581</v>
      </c>
    </row>
    <row r="167" spans="1:18">
      <c r="A167" s="238">
        <v>122</v>
      </c>
      <c r="B167" s="238">
        <v>11095</v>
      </c>
      <c r="C167" s="106">
        <v>161</v>
      </c>
      <c r="D167" s="106" t="s">
        <v>535</v>
      </c>
      <c r="E167" s="149">
        <v>2307164.3813999998</v>
      </c>
      <c r="F167" s="149">
        <v>1405655.532383</v>
      </c>
      <c r="G167" s="271">
        <f t="shared" si="32"/>
        <v>901508.84901699983</v>
      </c>
      <c r="H167" s="107">
        <f t="shared" si="33"/>
        <v>3712819.9137829999</v>
      </c>
      <c r="I167" s="107">
        <v>5055.5903099999996</v>
      </c>
      <c r="J167" s="107">
        <v>315735.41715200001</v>
      </c>
      <c r="K167" s="107">
        <f t="shared" si="34"/>
        <v>-310679.82684200001</v>
      </c>
      <c r="L167" s="107">
        <f t="shared" si="35"/>
        <v>320791.00746200001</v>
      </c>
      <c r="M167" s="108">
        <v>4646126</v>
      </c>
      <c r="N167" s="108">
        <v>3665939</v>
      </c>
      <c r="O167" s="108">
        <f t="shared" si="36"/>
        <v>980187</v>
      </c>
      <c r="P167" s="108">
        <v>374589</v>
      </c>
      <c r="Q167" s="108">
        <v>708098</v>
      </c>
      <c r="R167" s="108">
        <f t="shared" si="37"/>
        <v>-333509</v>
      </c>
    </row>
    <row r="168" spans="1:18">
      <c r="A168" s="238">
        <v>126</v>
      </c>
      <c r="B168" s="238">
        <v>11132</v>
      </c>
      <c r="C168" s="155">
        <v>162</v>
      </c>
      <c r="D168" s="70" t="s">
        <v>537</v>
      </c>
      <c r="E168" s="156">
        <v>26436837.519871</v>
      </c>
      <c r="F168" s="156">
        <v>17760100.490185</v>
      </c>
      <c r="G168" s="21">
        <f t="shared" si="32"/>
        <v>8676737.0296860002</v>
      </c>
      <c r="H168" s="21">
        <f t="shared" si="33"/>
        <v>44196938.010056004</v>
      </c>
      <c r="I168" s="21">
        <v>1.9999999999999999E-6</v>
      </c>
      <c r="J168" s="21">
        <v>502110.04724099999</v>
      </c>
      <c r="K168" s="21">
        <f t="shared" si="34"/>
        <v>-502110.04723899998</v>
      </c>
      <c r="L168" s="21">
        <f t="shared" si="35"/>
        <v>502110.04724300001</v>
      </c>
      <c r="M168" s="65">
        <v>36537571</v>
      </c>
      <c r="N168" s="65">
        <v>24963220</v>
      </c>
      <c r="O168" s="65">
        <f t="shared" si="36"/>
        <v>11574351</v>
      </c>
      <c r="P168" s="65">
        <v>457561</v>
      </c>
      <c r="Q168" s="65">
        <v>3971741</v>
      </c>
      <c r="R168" s="65">
        <f t="shared" si="37"/>
        <v>-3514180</v>
      </c>
    </row>
    <row r="169" spans="1:18">
      <c r="A169" s="238">
        <v>12</v>
      </c>
      <c r="B169" s="238">
        <v>10869</v>
      </c>
      <c r="C169" s="106">
        <v>163</v>
      </c>
      <c r="D169" s="106" t="s">
        <v>531</v>
      </c>
      <c r="E169" s="149">
        <v>2649748.9194609998</v>
      </c>
      <c r="F169" s="149">
        <v>2473667.9053710001</v>
      </c>
      <c r="G169" s="271">
        <f t="shared" si="32"/>
        <v>176081.01408999972</v>
      </c>
      <c r="H169" s="107">
        <f t="shared" si="33"/>
        <v>5123416.8248319998</v>
      </c>
      <c r="I169" s="107">
        <v>0</v>
      </c>
      <c r="J169" s="107">
        <v>0</v>
      </c>
      <c r="K169" s="107">
        <f t="shared" si="34"/>
        <v>0</v>
      </c>
      <c r="L169" s="107">
        <f t="shared" si="35"/>
        <v>0</v>
      </c>
      <c r="M169" s="108">
        <v>2437847</v>
      </c>
      <c r="N169" s="108">
        <v>2310210</v>
      </c>
      <c r="O169" s="108">
        <f t="shared" si="36"/>
        <v>127637</v>
      </c>
      <c r="P169" s="108">
        <v>116440</v>
      </c>
      <c r="Q169" s="108">
        <v>142873</v>
      </c>
      <c r="R169" s="108">
        <f t="shared" si="37"/>
        <v>-26433</v>
      </c>
    </row>
    <row r="170" spans="1:18">
      <c r="A170" s="238">
        <v>181</v>
      </c>
      <c r="B170" s="238">
        <v>11308</v>
      </c>
      <c r="C170" s="155">
        <v>164</v>
      </c>
      <c r="D170" s="70" t="s">
        <v>557</v>
      </c>
      <c r="E170" s="156">
        <v>2215340.168238</v>
      </c>
      <c r="F170" s="156">
        <v>1476811.3104650001</v>
      </c>
      <c r="G170" s="21">
        <f t="shared" si="32"/>
        <v>738528.85777299991</v>
      </c>
      <c r="H170" s="21">
        <f t="shared" si="33"/>
        <v>3692151.4787030001</v>
      </c>
      <c r="I170" s="21">
        <v>0</v>
      </c>
      <c r="J170" s="21">
        <v>29104.518787000001</v>
      </c>
      <c r="K170" s="21">
        <f t="shared" si="34"/>
        <v>-29104.518787000001</v>
      </c>
      <c r="L170" s="21">
        <f t="shared" si="35"/>
        <v>29104.518787000001</v>
      </c>
      <c r="M170" s="65">
        <v>2406815</v>
      </c>
      <c r="N170" s="65">
        <v>1293909</v>
      </c>
      <c r="O170" s="65">
        <f t="shared" si="36"/>
        <v>1112906</v>
      </c>
      <c r="P170" s="65">
        <v>0</v>
      </c>
      <c r="Q170" s="65">
        <v>105966</v>
      </c>
      <c r="R170" s="65">
        <f t="shared" si="37"/>
        <v>-105966</v>
      </c>
    </row>
    <row r="171" spans="1:18">
      <c r="A171" s="238">
        <v>240</v>
      </c>
      <c r="B171" s="238">
        <v>11470</v>
      </c>
      <c r="C171" s="106">
        <v>165</v>
      </c>
      <c r="D171" s="106" t="s">
        <v>567</v>
      </c>
      <c r="E171" s="149">
        <v>2059607.1994950001</v>
      </c>
      <c r="F171" s="149">
        <v>2067214.4251890001</v>
      </c>
      <c r="G171" s="271">
        <f t="shared" si="32"/>
        <v>-7607.2256940000225</v>
      </c>
      <c r="H171" s="107">
        <f t="shared" si="33"/>
        <v>4126821.6246840004</v>
      </c>
      <c r="I171" s="107">
        <v>0</v>
      </c>
      <c r="J171" s="107">
        <v>51290.867338999997</v>
      </c>
      <c r="K171" s="107">
        <f t="shared" si="34"/>
        <v>-51290.867338999997</v>
      </c>
      <c r="L171" s="107">
        <f t="shared" si="35"/>
        <v>51290.867338999997</v>
      </c>
      <c r="M171" s="108">
        <v>921952</v>
      </c>
      <c r="N171" s="108">
        <v>912833</v>
      </c>
      <c r="O171" s="108">
        <f t="shared" si="36"/>
        <v>9119</v>
      </c>
      <c r="P171" s="108">
        <v>8983</v>
      </c>
      <c r="Q171" s="108">
        <v>18760</v>
      </c>
      <c r="R171" s="108">
        <f t="shared" si="37"/>
        <v>-9777</v>
      </c>
    </row>
    <row r="172" spans="1:18">
      <c r="A172" s="238">
        <v>38</v>
      </c>
      <c r="B172" s="238">
        <v>10830</v>
      </c>
      <c r="C172" s="155">
        <v>166</v>
      </c>
      <c r="D172" s="70" t="s">
        <v>524</v>
      </c>
      <c r="E172" s="156">
        <v>1297610.998315</v>
      </c>
      <c r="F172" s="156">
        <v>674676.932149</v>
      </c>
      <c r="G172" s="21">
        <f t="shared" si="32"/>
        <v>622934.06616599998</v>
      </c>
      <c r="H172" s="21">
        <f t="shared" si="33"/>
        <v>1972287.930464</v>
      </c>
      <c r="I172" s="21">
        <v>0</v>
      </c>
      <c r="J172" s="21">
        <v>249607.85256299999</v>
      </c>
      <c r="K172" s="21">
        <f t="shared" si="34"/>
        <v>-249607.85256299999</v>
      </c>
      <c r="L172" s="21">
        <f t="shared" si="35"/>
        <v>249607.85256299999</v>
      </c>
      <c r="M172" s="65">
        <v>2614515</v>
      </c>
      <c r="N172" s="65">
        <v>1950298</v>
      </c>
      <c r="O172" s="65">
        <f t="shared" si="36"/>
        <v>664217</v>
      </c>
      <c r="P172" s="65">
        <v>54521</v>
      </c>
      <c r="Q172" s="65">
        <v>378197</v>
      </c>
      <c r="R172" s="65">
        <f t="shared" si="37"/>
        <v>-323676</v>
      </c>
    </row>
    <row r="173" spans="1:18">
      <c r="A173" s="238">
        <v>147</v>
      </c>
      <c r="B173" s="238">
        <v>11197</v>
      </c>
      <c r="C173" s="106">
        <v>167</v>
      </c>
      <c r="D173" s="106" t="s">
        <v>544</v>
      </c>
      <c r="E173" s="149">
        <v>8613859.5886749998</v>
      </c>
      <c r="F173" s="149">
        <v>8553534.9885440003</v>
      </c>
      <c r="G173" s="271">
        <f t="shared" si="32"/>
        <v>60324.600130999461</v>
      </c>
      <c r="H173" s="107">
        <f t="shared" si="33"/>
        <v>17167394.577219002</v>
      </c>
      <c r="I173" s="107">
        <v>0</v>
      </c>
      <c r="J173" s="107">
        <v>857853.84539000003</v>
      </c>
      <c r="K173" s="107">
        <f t="shared" si="34"/>
        <v>-857853.84539000003</v>
      </c>
      <c r="L173" s="107">
        <f t="shared" si="35"/>
        <v>857853.84539000003</v>
      </c>
      <c r="M173" s="108">
        <v>4564371</v>
      </c>
      <c r="N173" s="108">
        <v>4049340</v>
      </c>
      <c r="O173" s="108">
        <f t="shared" si="36"/>
        <v>515031</v>
      </c>
      <c r="P173" s="108">
        <v>0</v>
      </c>
      <c r="Q173" s="108">
        <v>742036</v>
      </c>
      <c r="R173" s="108">
        <f t="shared" si="37"/>
        <v>-742036</v>
      </c>
    </row>
    <row r="174" spans="1:18">
      <c r="A174" s="238">
        <v>129</v>
      </c>
      <c r="B174" s="238">
        <v>11141</v>
      </c>
      <c r="C174" s="155">
        <v>168</v>
      </c>
      <c r="D174" s="70" t="s">
        <v>538</v>
      </c>
      <c r="E174" s="156">
        <v>855545.44243699999</v>
      </c>
      <c r="F174" s="156">
        <v>932997.52015899995</v>
      </c>
      <c r="G174" s="21">
        <f t="shared" si="32"/>
        <v>-77452.077721999958</v>
      </c>
      <c r="H174" s="21">
        <f t="shared" si="33"/>
        <v>1788542.9625959999</v>
      </c>
      <c r="I174" s="21">
        <v>0</v>
      </c>
      <c r="J174" s="21">
        <v>17998.2</v>
      </c>
      <c r="K174" s="21">
        <f t="shared" si="34"/>
        <v>-17998.2</v>
      </c>
      <c r="L174" s="21">
        <f t="shared" si="35"/>
        <v>17998.2</v>
      </c>
      <c r="M174" s="65">
        <v>1038412</v>
      </c>
      <c r="N174" s="65">
        <v>1012445</v>
      </c>
      <c r="O174" s="65">
        <f t="shared" si="36"/>
        <v>25967</v>
      </c>
      <c r="P174" s="65">
        <v>62038</v>
      </c>
      <c r="Q174" s="65">
        <v>45374</v>
      </c>
      <c r="R174" s="65">
        <f t="shared" si="37"/>
        <v>16664</v>
      </c>
    </row>
    <row r="175" spans="1:18">
      <c r="A175" s="238">
        <v>245</v>
      </c>
      <c r="B175" s="238">
        <v>11477</v>
      </c>
      <c r="C175" s="106">
        <v>169</v>
      </c>
      <c r="D175" s="106" t="s">
        <v>569</v>
      </c>
      <c r="E175" s="149">
        <v>2874282.9101940002</v>
      </c>
      <c r="F175" s="149">
        <v>5645493.7008750001</v>
      </c>
      <c r="G175" s="271">
        <f t="shared" si="32"/>
        <v>-2771210.7906809999</v>
      </c>
      <c r="H175" s="107">
        <f t="shared" si="33"/>
        <v>8519776.6110690013</v>
      </c>
      <c r="I175" s="107">
        <v>0</v>
      </c>
      <c r="J175" s="107">
        <v>513428.68664999999</v>
      </c>
      <c r="K175" s="107">
        <f t="shared" si="34"/>
        <v>-513428.68664999999</v>
      </c>
      <c r="L175" s="107">
        <f t="shared" si="35"/>
        <v>513428.68664999999</v>
      </c>
      <c r="M175" s="108">
        <v>3074231</v>
      </c>
      <c r="N175" s="108">
        <v>5684544</v>
      </c>
      <c r="O175" s="108">
        <f t="shared" si="36"/>
        <v>-2610313</v>
      </c>
      <c r="P175" s="108">
        <v>91225</v>
      </c>
      <c r="Q175" s="108">
        <v>420492</v>
      </c>
      <c r="R175" s="108">
        <f t="shared" si="37"/>
        <v>-329267</v>
      </c>
    </row>
    <row r="176" spans="1:18">
      <c r="A176" s="238">
        <v>155</v>
      </c>
      <c r="B176" s="238">
        <v>11235</v>
      </c>
      <c r="C176" s="155">
        <v>170</v>
      </c>
      <c r="D176" s="70" t="s">
        <v>548</v>
      </c>
      <c r="E176" s="156">
        <v>16064833.582045</v>
      </c>
      <c r="F176" s="156">
        <v>14316527.028351</v>
      </c>
      <c r="G176" s="21">
        <f t="shared" si="32"/>
        <v>1748306.5536940005</v>
      </c>
      <c r="H176" s="21">
        <f t="shared" si="33"/>
        <v>30381360.610395998</v>
      </c>
      <c r="I176" s="21">
        <v>0</v>
      </c>
      <c r="J176" s="21">
        <v>806723.90357099997</v>
      </c>
      <c r="K176" s="21">
        <f t="shared" si="34"/>
        <v>-806723.90357099997</v>
      </c>
      <c r="L176" s="21">
        <f t="shared" si="35"/>
        <v>806723.90357099997</v>
      </c>
      <c r="M176" s="65">
        <v>14954120</v>
      </c>
      <c r="N176" s="65">
        <v>12877884</v>
      </c>
      <c r="O176" s="65">
        <f t="shared" si="36"/>
        <v>2076236</v>
      </c>
      <c r="P176" s="65">
        <v>124936</v>
      </c>
      <c r="Q176" s="65">
        <v>849776</v>
      </c>
      <c r="R176" s="65">
        <f t="shared" si="37"/>
        <v>-724840</v>
      </c>
    </row>
    <row r="177" spans="1:18">
      <c r="A177" s="238">
        <v>8</v>
      </c>
      <c r="B177" s="238">
        <v>10855</v>
      </c>
      <c r="C177" s="106">
        <v>171</v>
      </c>
      <c r="D177" s="106" t="s">
        <v>528</v>
      </c>
      <c r="E177" s="149">
        <v>16547162.668223999</v>
      </c>
      <c r="F177" s="149">
        <v>10732733.483174</v>
      </c>
      <c r="G177" s="271">
        <f t="shared" ref="G177:G183" si="38">E177-F177</f>
        <v>5814429.1850499995</v>
      </c>
      <c r="H177" s="107">
        <f t="shared" ref="H177:H183" si="39">E177+F177</f>
        <v>27279896.151397999</v>
      </c>
      <c r="I177" s="107">
        <v>0</v>
      </c>
      <c r="J177" s="107">
        <v>1351470.4466019999</v>
      </c>
      <c r="K177" s="107">
        <f t="shared" ref="K177:K183" si="40">I177-J177</f>
        <v>-1351470.4466019999</v>
      </c>
      <c r="L177" s="107">
        <f t="shared" ref="L177:L183" si="41">I177+J177</f>
        <v>1351470.4466019999</v>
      </c>
      <c r="M177" s="108">
        <v>16868308</v>
      </c>
      <c r="N177" s="108">
        <v>11471898</v>
      </c>
      <c r="O177" s="108">
        <f t="shared" ref="O177:O183" si="42">M177-N177</f>
        <v>5396410</v>
      </c>
      <c r="P177" s="108">
        <v>386819</v>
      </c>
      <c r="Q177" s="108">
        <v>1612667</v>
      </c>
      <c r="R177" s="108">
        <f t="shared" ref="R177:R183" si="43">P177-Q177</f>
        <v>-1225848</v>
      </c>
    </row>
    <row r="178" spans="1:18">
      <c r="A178" s="238">
        <v>22</v>
      </c>
      <c r="B178" s="238">
        <v>10719</v>
      </c>
      <c r="C178" s="155">
        <v>172</v>
      </c>
      <c r="D178" s="70" t="s">
        <v>513</v>
      </c>
      <c r="E178" s="156">
        <v>9079425.5281409994</v>
      </c>
      <c r="F178" s="156">
        <v>11666477.057500999</v>
      </c>
      <c r="G178" s="21">
        <f t="shared" si="38"/>
        <v>-2587051.52936</v>
      </c>
      <c r="H178" s="21">
        <f t="shared" si="39"/>
        <v>20745902.585641999</v>
      </c>
      <c r="I178" s="21">
        <v>0</v>
      </c>
      <c r="J178" s="21">
        <v>35576.28</v>
      </c>
      <c r="K178" s="21">
        <f t="shared" si="40"/>
        <v>-35576.28</v>
      </c>
      <c r="L178" s="21">
        <f t="shared" si="41"/>
        <v>35576.28</v>
      </c>
      <c r="M178" s="65">
        <v>4059660</v>
      </c>
      <c r="N178" s="65">
        <v>6925722</v>
      </c>
      <c r="O178" s="65">
        <f t="shared" si="42"/>
        <v>-2866062</v>
      </c>
      <c r="P178" s="65">
        <v>52408</v>
      </c>
      <c r="Q178" s="65">
        <v>383437</v>
      </c>
      <c r="R178" s="65">
        <f t="shared" si="43"/>
        <v>-331029</v>
      </c>
    </row>
    <row r="179" spans="1:18">
      <c r="A179" s="238">
        <v>142</v>
      </c>
      <c r="B179" s="238">
        <v>11186</v>
      </c>
      <c r="C179" s="106">
        <v>173</v>
      </c>
      <c r="D179" s="106" t="s">
        <v>543</v>
      </c>
      <c r="E179" s="149">
        <v>654805.09011400002</v>
      </c>
      <c r="F179" s="149">
        <v>1416041.665144</v>
      </c>
      <c r="G179" s="271">
        <f t="shared" si="38"/>
        <v>-761236.57502999995</v>
      </c>
      <c r="H179" s="107">
        <f t="shared" si="39"/>
        <v>2070846.755258</v>
      </c>
      <c r="I179" s="107">
        <v>0</v>
      </c>
      <c r="J179" s="107">
        <v>79390.850307000001</v>
      </c>
      <c r="K179" s="107">
        <f t="shared" si="40"/>
        <v>-79390.850307000001</v>
      </c>
      <c r="L179" s="107">
        <f t="shared" si="41"/>
        <v>79390.850307000001</v>
      </c>
      <c r="M179" s="108">
        <v>325219</v>
      </c>
      <c r="N179" s="108">
        <v>1050524</v>
      </c>
      <c r="O179" s="108">
        <f t="shared" si="42"/>
        <v>-725305</v>
      </c>
      <c r="P179" s="108">
        <v>315745</v>
      </c>
      <c r="Q179" s="108">
        <v>0</v>
      </c>
      <c r="R179" s="108">
        <f t="shared" si="43"/>
        <v>315745</v>
      </c>
    </row>
    <row r="180" spans="1:18">
      <c r="A180" s="238">
        <v>141</v>
      </c>
      <c r="B180" s="238">
        <v>11182</v>
      </c>
      <c r="C180" s="155">
        <v>174</v>
      </c>
      <c r="D180" s="70" t="s">
        <v>541</v>
      </c>
      <c r="E180" s="156">
        <v>5502840.3306130003</v>
      </c>
      <c r="F180" s="156">
        <v>4294633.7339989999</v>
      </c>
      <c r="G180" s="21">
        <f t="shared" si="38"/>
        <v>1208206.5966140004</v>
      </c>
      <c r="H180" s="21">
        <f t="shared" si="39"/>
        <v>9797474.0646120012</v>
      </c>
      <c r="I180" s="21">
        <v>0</v>
      </c>
      <c r="J180" s="21">
        <v>1312882.542415</v>
      </c>
      <c r="K180" s="21">
        <f t="shared" si="40"/>
        <v>-1312882.542415</v>
      </c>
      <c r="L180" s="21">
        <f t="shared" si="41"/>
        <v>1312882.542415</v>
      </c>
      <c r="M180" s="65">
        <v>8444194</v>
      </c>
      <c r="N180" s="65">
        <v>7340390</v>
      </c>
      <c r="O180" s="65">
        <f t="shared" si="42"/>
        <v>1103804</v>
      </c>
      <c r="P180" s="65">
        <v>38407</v>
      </c>
      <c r="Q180" s="65">
        <v>1040003</v>
      </c>
      <c r="R180" s="65">
        <f t="shared" si="43"/>
        <v>-1001596</v>
      </c>
    </row>
    <row r="181" spans="1:18">
      <c r="A181" s="238">
        <v>36</v>
      </c>
      <c r="B181" s="238">
        <v>10596</v>
      </c>
      <c r="C181" s="106">
        <v>175</v>
      </c>
      <c r="D181" s="106" t="s">
        <v>508</v>
      </c>
      <c r="E181" s="149">
        <v>4535290.2252449999</v>
      </c>
      <c r="F181" s="149">
        <v>3230309.693434</v>
      </c>
      <c r="G181" s="271">
        <f t="shared" si="38"/>
        <v>1304980.5318109998</v>
      </c>
      <c r="H181" s="107">
        <f t="shared" si="39"/>
        <v>7765599.9186789999</v>
      </c>
      <c r="I181" s="107">
        <v>0</v>
      </c>
      <c r="J181" s="107">
        <v>356017.37750200002</v>
      </c>
      <c r="K181" s="107">
        <f t="shared" si="40"/>
        <v>-356017.37750200002</v>
      </c>
      <c r="L181" s="107">
        <f t="shared" si="41"/>
        <v>356017.37750200002</v>
      </c>
      <c r="M181" s="108">
        <v>5768562</v>
      </c>
      <c r="N181" s="108">
        <v>4440849</v>
      </c>
      <c r="O181" s="108">
        <f t="shared" si="42"/>
        <v>1327713</v>
      </c>
      <c r="P181" s="108">
        <v>51516</v>
      </c>
      <c r="Q181" s="108">
        <v>344467</v>
      </c>
      <c r="R181" s="108">
        <f t="shared" si="43"/>
        <v>-292951</v>
      </c>
    </row>
    <row r="182" spans="1:18">
      <c r="A182" s="238">
        <v>46</v>
      </c>
      <c r="B182" s="238">
        <v>10801</v>
      </c>
      <c r="C182" s="155">
        <v>176</v>
      </c>
      <c r="D182" s="70" t="s">
        <v>522</v>
      </c>
      <c r="E182" s="156">
        <v>1029865.435901</v>
      </c>
      <c r="F182" s="156">
        <v>578481.88038600003</v>
      </c>
      <c r="G182" s="21">
        <f t="shared" si="38"/>
        <v>451383.55551500001</v>
      </c>
      <c r="H182" s="21">
        <f t="shared" si="39"/>
        <v>1608347.3162870002</v>
      </c>
      <c r="I182" s="21">
        <v>0</v>
      </c>
      <c r="J182" s="21">
        <v>77754.427924999996</v>
      </c>
      <c r="K182" s="21">
        <f t="shared" si="40"/>
        <v>-77754.427924999996</v>
      </c>
      <c r="L182" s="21">
        <f t="shared" si="41"/>
        <v>77754.427924999996</v>
      </c>
      <c r="M182" s="65">
        <v>1698180</v>
      </c>
      <c r="N182" s="65">
        <v>1258935</v>
      </c>
      <c r="O182" s="65">
        <f t="shared" si="42"/>
        <v>439245</v>
      </c>
      <c r="P182" s="65">
        <v>32100</v>
      </c>
      <c r="Q182" s="65">
        <v>78971</v>
      </c>
      <c r="R182" s="65">
        <f t="shared" si="43"/>
        <v>-46871</v>
      </c>
    </row>
    <row r="183" spans="1:18">
      <c r="A183" s="238">
        <v>286</v>
      </c>
      <c r="B183" s="238">
        <v>11709</v>
      </c>
      <c r="C183" s="106">
        <v>177</v>
      </c>
      <c r="D183" s="106" t="s">
        <v>658</v>
      </c>
      <c r="E183" s="149">
        <v>55883176.320876002</v>
      </c>
      <c r="F183" s="149">
        <v>4.9859999999999998</v>
      </c>
      <c r="G183" s="271">
        <f t="shared" si="38"/>
        <v>55883171.334876001</v>
      </c>
      <c r="H183" s="107">
        <f t="shared" si="39"/>
        <v>55883181.306876004</v>
      </c>
      <c r="I183" s="107">
        <v>0</v>
      </c>
      <c r="J183" s="107">
        <v>0</v>
      </c>
      <c r="K183" s="107">
        <f t="shared" si="40"/>
        <v>0</v>
      </c>
      <c r="L183" s="107">
        <f t="shared" si="41"/>
        <v>0</v>
      </c>
      <c r="M183" s="108">
        <v>0</v>
      </c>
      <c r="N183" s="108">
        <v>0</v>
      </c>
      <c r="O183" s="108">
        <f t="shared" si="42"/>
        <v>0</v>
      </c>
      <c r="P183" s="108">
        <v>0</v>
      </c>
      <c r="Q183" s="108">
        <v>0</v>
      </c>
      <c r="R183" s="108">
        <f t="shared" si="43"/>
        <v>0</v>
      </c>
    </row>
    <row r="184" spans="1:18" s="116" customFormat="1">
      <c r="A184" s="240"/>
      <c r="B184" s="389"/>
      <c r="C184" s="424" t="s">
        <v>196</v>
      </c>
      <c r="D184" s="425"/>
      <c r="E184" s="115">
        <f>SUM(E113:E183)</f>
        <v>590163633.26962996</v>
      </c>
      <c r="F184" s="115">
        <f t="shared" ref="F184:R184" si="44">SUM(F113:F183)</f>
        <v>460350022.44771618</v>
      </c>
      <c r="G184" s="115">
        <f t="shared" si="44"/>
        <v>129813610.82191402</v>
      </c>
      <c r="H184" s="115">
        <f t="shared" si="44"/>
        <v>1050513655.7173457</v>
      </c>
      <c r="I184" s="115">
        <f t="shared" si="44"/>
        <v>15102071.220039003</v>
      </c>
      <c r="J184" s="115">
        <f t="shared" si="44"/>
        <v>33939129.376024991</v>
      </c>
      <c r="K184" s="115">
        <f t="shared" si="44"/>
        <v>-18837058.155986004</v>
      </c>
      <c r="L184" s="115">
        <f t="shared" si="44"/>
        <v>49041200.596064001</v>
      </c>
      <c r="M184" s="115">
        <f t="shared" si="44"/>
        <v>469607606</v>
      </c>
      <c r="N184" s="115">
        <f t="shared" si="44"/>
        <v>381651036</v>
      </c>
      <c r="O184" s="115">
        <f t="shared" si="44"/>
        <v>87956570</v>
      </c>
      <c r="P184" s="115">
        <f t="shared" si="44"/>
        <v>16237709</v>
      </c>
      <c r="Q184" s="115">
        <f t="shared" si="44"/>
        <v>38994830</v>
      </c>
      <c r="R184" s="115">
        <f t="shared" si="44"/>
        <v>-22757121</v>
      </c>
    </row>
    <row r="185" spans="1:18" s="116" customFormat="1">
      <c r="A185" s="240"/>
      <c r="B185" s="240"/>
      <c r="C185" s="423" t="s">
        <v>163</v>
      </c>
      <c r="D185" s="423"/>
      <c r="E185" s="115">
        <f t="shared" ref="E185:R185" si="45">E184+E112+E90</f>
        <v>918446859.1582799</v>
      </c>
      <c r="F185" s="115">
        <f t="shared" si="45"/>
        <v>1077807305.0341544</v>
      </c>
      <c r="G185" s="115">
        <f t="shared" si="45"/>
        <v>-159360445.87587392</v>
      </c>
      <c r="H185" s="115">
        <f t="shared" si="45"/>
        <v>1996254164.1924338</v>
      </c>
      <c r="I185" s="115">
        <f t="shared" si="45"/>
        <v>42642101.448197998</v>
      </c>
      <c r="J185" s="115">
        <f t="shared" si="45"/>
        <v>50677293.819060989</v>
      </c>
      <c r="K185" s="115">
        <f t="shared" si="45"/>
        <v>-8035192.3708630074</v>
      </c>
      <c r="L185" s="115">
        <f t="shared" si="45"/>
        <v>93319395.267258972</v>
      </c>
      <c r="M185" s="115">
        <f t="shared" si="45"/>
        <v>3979134605</v>
      </c>
      <c r="N185" s="115">
        <f t="shared" si="45"/>
        <v>3150527099</v>
      </c>
      <c r="O185" s="115">
        <f t="shared" si="45"/>
        <v>828607506</v>
      </c>
      <c r="P185" s="115">
        <f t="shared" si="45"/>
        <v>262656983</v>
      </c>
      <c r="Q185" s="115">
        <f t="shared" si="45"/>
        <v>244504640</v>
      </c>
      <c r="R185" s="115">
        <f t="shared" si="45"/>
        <v>18152343</v>
      </c>
    </row>
    <row r="187" spans="1:18">
      <c r="I187" s="23"/>
      <c r="P187" s="176"/>
      <c r="Q187" s="176"/>
      <c r="R187" s="176"/>
    </row>
    <row r="188" spans="1:18">
      <c r="I188" s="24"/>
    </row>
  </sheetData>
  <sortState ref="A113:R183">
    <sortCondition descending="1" ref="I113:I183"/>
  </sortState>
  <mergeCells count="13">
    <mergeCell ref="A2:A4"/>
    <mergeCell ref="C185:D185"/>
    <mergeCell ref="C184:D184"/>
    <mergeCell ref="C90:D90"/>
    <mergeCell ref="C112:D112"/>
    <mergeCell ref="C2:C4"/>
    <mergeCell ref="D2:D4"/>
    <mergeCell ref="C1:K1"/>
    <mergeCell ref="E2:L2"/>
    <mergeCell ref="M2:R2"/>
    <mergeCell ref="E3:G3"/>
    <mergeCell ref="I3:J3"/>
    <mergeCell ref="M3:N3"/>
  </mergeCells>
  <printOptions horizontalCentered="1" verticalCentered="1"/>
  <pageMargins left="0.25" right="0.25" top="0.75" bottom="0.75" header="0.3" footer="0.3"/>
  <pageSetup paperSize="9" scale="71" fitToHeight="0" orientation="landscape" r:id="rId1"/>
  <rowBreaks count="5" manualBreakCount="5">
    <brk id="41" min="2" max="17" man="1"/>
    <brk id="73" min="2" max="17" man="1"/>
    <brk id="90" min="2" max="17" man="1"/>
    <brk id="125" min="2" max="17" man="1"/>
    <brk id="155" min="2" max="1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89"/>
  <sheetViews>
    <sheetView rightToLeft="1" view="pageBreakPreview" zoomScale="85" zoomScaleNormal="110" zoomScaleSheetLayoutView="85" workbookViewId="0">
      <pane xSplit="4" ySplit="3" topLeftCell="E4" activePane="bottomRight" state="frozen"/>
      <selection activeCell="C1" sqref="C1"/>
      <selection pane="topRight" activeCell="D1" sqref="D1"/>
      <selection pane="bottomLeft" activeCell="C4" sqref="C4"/>
      <selection pane="bottomRight" activeCell="H20" sqref="A1:J20"/>
    </sheetView>
  </sheetViews>
  <sheetFormatPr defaultColWidth="9.140625" defaultRowHeight="18"/>
  <cols>
    <col min="1" max="1" width="31.42578125" style="1" hidden="1" customWidth="1"/>
    <col min="2" max="2" width="9.140625" style="1" hidden="1" customWidth="1"/>
    <col min="3" max="3" width="4.140625" style="1" hidden="1" customWidth="1"/>
    <col min="4" max="4" width="4.140625" style="3" customWidth="1"/>
    <col min="5" max="5" width="28.42578125" style="2" bestFit="1" customWidth="1"/>
    <col min="6" max="6" width="12.28515625" style="8" customWidth="1"/>
    <col min="7" max="7" width="9.85546875" style="160" customWidth="1"/>
    <col min="8" max="8" width="10.5703125" style="160" customWidth="1"/>
    <col min="9" max="9" width="14.28515625" style="161" bestFit="1" customWidth="1"/>
    <col min="10" max="10" width="14.140625" style="161" bestFit="1" customWidth="1"/>
    <col min="11" max="11" width="10" style="162" customWidth="1"/>
    <col min="12" max="12" width="11.28515625" style="162" customWidth="1"/>
    <col min="13" max="13" width="10.85546875" style="162" customWidth="1"/>
    <col min="14" max="14" width="15.42578125" style="229" hidden="1" customWidth="1"/>
    <col min="15" max="15" width="8.85546875" style="225" hidden="1" customWidth="1"/>
    <col min="16" max="16" width="11.5703125" style="225" hidden="1" customWidth="1"/>
    <col min="17" max="17" width="11.42578125" style="225" hidden="1" customWidth="1"/>
    <col min="18" max="18" width="13.42578125" style="225" hidden="1" customWidth="1"/>
    <col min="19" max="19" width="14.42578125" style="225" hidden="1" customWidth="1"/>
    <col min="20" max="20" width="11.42578125" style="225" hidden="1" customWidth="1"/>
    <col min="21" max="25" width="9.140625" style="1" customWidth="1"/>
    <col min="26" max="16384" width="9.140625" style="1"/>
  </cols>
  <sheetData>
    <row r="1" spans="1:20" ht="27" customHeight="1">
      <c r="C1" s="131"/>
      <c r="D1" s="429" t="s">
        <v>241</v>
      </c>
      <c r="E1" s="429"/>
      <c r="F1" s="429"/>
      <c r="G1" s="429"/>
      <c r="H1" s="429"/>
      <c r="I1" s="429"/>
      <c r="J1" s="163" t="s">
        <v>709</v>
      </c>
      <c r="K1" s="163" t="s">
        <v>312</v>
      </c>
      <c r="L1" s="133"/>
      <c r="M1" s="134"/>
      <c r="N1" s="132"/>
      <c r="O1" s="219"/>
      <c r="P1" s="219"/>
      <c r="Q1" s="219"/>
      <c r="R1" s="220"/>
      <c r="S1" s="220"/>
      <c r="T1" s="219"/>
    </row>
    <row r="2" spans="1:20" ht="21" customHeight="1">
      <c r="C2" s="434" t="s">
        <v>161</v>
      </c>
      <c r="D2" s="436" t="s">
        <v>48</v>
      </c>
      <c r="E2" s="420" t="s">
        <v>58</v>
      </c>
      <c r="F2" s="430" t="s">
        <v>253</v>
      </c>
      <c r="G2" s="431"/>
      <c r="H2" s="197" t="s">
        <v>709</v>
      </c>
      <c r="I2" s="432" t="s">
        <v>254</v>
      </c>
      <c r="J2" s="433"/>
      <c r="K2" s="198" t="s">
        <v>709</v>
      </c>
      <c r="L2" s="129"/>
      <c r="M2" s="130"/>
      <c r="N2" s="25"/>
      <c r="O2" s="219" t="s">
        <v>170</v>
      </c>
      <c r="P2" s="219"/>
      <c r="Q2" s="219"/>
      <c r="R2" s="220" t="s">
        <v>171</v>
      </c>
      <c r="S2" s="220"/>
      <c r="T2" s="219"/>
    </row>
    <row r="3" spans="1:20" ht="71.25" customHeight="1">
      <c r="C3" s="434"/>
      <c r="D3" s="436"/>
      <c r="E3" s="420"/>
      <c r="F3" s="341" t="s">
        <v>575</v>
      </c>
      <c r="G3" s="342" t="s">
        <v>67</v>
      </c>
      <c r="H3" s="342" t="s">
        <v>68</v>
      </c>
      <c r="I3" s="270" t="s">
        <v>279</v>
      </c>
      <c r="J3" s="270" t="s">
        <v>280</v>
      </c>
      <c r="K3" s="343" t="s">
        <v>66</v>
      </c>
      <c r="L3" s="343" t="s">
        <v>67</v>
      </c>
      <c r="M3" s="343" t="s">
        <v>68</v>
      </c>
      <c r="N3" s="227" t="s">
        <v>50</v>
      </c>
      <c r="O3" s="221" t="s">
        <v>66</v>
      </c>
      <c r="P3" s="222" t="s">
        <v>67</v>
      </c>
      <c r="Q3" s="222" t="s">
        <v>68</v>
      </c>
      <c r="R3" s="222" t="s">
        <v>66</v>
      </c>
      <c r="S3" s="222" t="s">
        <v>67</v>
      </c>
      <c r="T3" s="222" t="s">
        <v>68</v>
      </c>
    </row>
    <row r="4" spans="1:20">
      <c r="A4" s="1" t="s">
        <v>481</v>
      </c>
      <c r="B4" s="1">
        <v>11621</v>
      </c>
      <c r="C4" s="385">
        <v>271</v>
      </c>
      <c r="D4" s="111">
        <v>1</v>
      </c>
      <c r="E4" s="111" t="s">
        <v>481</v>
      </c>
      <c r="F4" s="334">
        <v>1.486328257428821</v>
      </c>
      <c r="G4" s="334">
        <v>1.8137757320034227</v>
      </c>
      <c r="H4" s="334">
        <v>1.51515887685182</v>
      </c>
      <c r="I4" s="335">
        <v>351349.19939099997</v>
      </c>
      <c r="J4" s="335">
        <v>222511.162602</v>
      </c>
      <c r="K4" s="334">
        <v>0.15371929522395772</v>
      </c>
      <c r="L4" s="334">
        <v>1.6420090007785083E-2</v>
      </c>
      <c r="M4" s="334">
        <v>0.33508325114581011</v>
      </c>
      <c r="N4" s="228">
        <f>VLOOKUP(B4,پیوست2!$A$4:$E$182,5,0)</f>
        <v>1625613</v>
      </c>
      <c r="O4" s="223">
        <f t="shared" ref="O4:O35" si="0">$N4/$N$89*F4</f>
        <v>9.2717421094585313E-4</v>
      </c>
      <c r="P4" s="223">
        <f t="shared" ref="P4:P35" si="1">$N4/$N$89*G4</f>
        <v>1.1314365280669133E-3</v>
      </c>
      <c r="Q4" s="223">
        <f t="shared" ref="Q4:Q35" si="2">$N4/$N$89*H4</f>
        <v>9.4515880262739801E-4</v>
      </c>
      <c r="R4" s="223">
        <f t="shared" ref="R4:R35" si="3">$N4/$N$89*K4</f>
        <v>9.589036980496957E-5</v>
      </c>
      <c r="S4" s="223">
        <f t="shared" ref="S4:S35" si="4">$N4/$N$89*L4</f>
        <v>1.0242881355807837E-5</v>
      </c>
      <c r="T4" s="223">
        <f t="shared" ref="T4:T35" si="5">$N4/$N$89*M4</f>
        <v>2.0902552812911577E-4</v>
      </c>
    </row>
    <row r="5" spans="1:20">
      <c r="A5" s="1" t="s">
        <v>459</v>
      </c>
      <c r="B5" s="1">
        <v>11411</v>
      </c>
      <c r="C5" s="385">
        <v>220</v>
      </c>
      <c r="D5" s="157">
        <v>2</v>
      </c>
      <c r="E5" s="157" t="s">
        <v>459</v>
      </c>
      <c r="F5" s="336">
        <v>1.2697244974251205</v>
      </c>
      <c r="G5" s="336">
        <v>1.3189267262576247</v>
      </c>
      <c r="H5" s="336">
        <v>0.77821529079583718</v>
      </c>
      <c r="I5" s="337">
        <v>174309.85671299999</v>
      </c>
      <c r="J5" s="337">
        <v>112270.53564</v>
      </c>
      <c r="K5" s="336">
        <v>0.15177817539413532</v>
      </c>
      <c r="L5" s="336">
        <v>0.25887920335454884</v>
      </c>
      <c r="M5" s="336">
        <v>0.12645880084764241</v>
      </c>
      <c r="N5" s="228">
        <f>VLOOKUP(B5,پیوست2!$A$4:$E$182,5,0)</f>
        <v>1119182</v>
      </c>
      <c r="O5" s="223">
        <f t="shared" si="0"/>
        <v>5.4530522703221426E-4</v>
      </c>
      <c r="P5" s="223">
        <f t="shared" si="1"/>
        <v>5.6643597832385965E-4</v>
      </c>
      <c r="Q5" s="223">
        <f t="shared" si="2"/>
        <v>3.342180659567771E-4</v>
      </c>
      <c r="R5" s="223">
        <f t="shared" si="3"/>
        <v>6.5183772195995707E-5</v>
      </c>
      <c r="S5" s="223">
        <f t="shared" si="4"/>
        <v>1.1118016785959989E-4</v>
      </c>
      <c r="T5" s="223">
        <f t="shared" si="5"/>
        <v>5.4309927268700203E-5</v>
      </c>
    </row>
    <row r="6" spans="1:20">
      <c r="A6" s="1" t="s">
        <v>483</v>
      </c>
      <c r="B6" s="1">
        <v>11661</v>
      </c>
      <c r="C6" s="387">
        <v>277</v>
      </c>
      <c r="D6" s="111">
        <v>3</v>
      </c>
      <c r="E6" s="111" t="s">
        <v>650</v>
      </c>
      <c r="F6" s="334">
        <v>1.1523840261315257</v>
      </c>
      <c r="G6" s="334">
        <v>2.2661247840001493</v>
      </c>
      <c r="H6" s="334">
        <v>1.5019728650436941</v>
      </c>
      <c r="I6" s="335">
        <v>166562.131169</v>
      </c>
      <c r="J6" s="335">
        <v>86814.775576</v>
      </c>
      <c r="K6" s="334">
        <v>0.11781279515246625</v>
      </c>
      <c r="L6" s="334">
        <v>6.2564700533392997E-2</v>
      </c>
      <c r="M6" s="334">
        <v>0.29433206048083882</v>
      </c>
      <c r="N6" s="228">
        <f>VLOOKUP(B6,پیوست2!$A$4:$E$182,5,0)</f>
        <v>737441</v>
      </c>
      <c r="O6" s="223">
        <f t="shared" si="0"/>
        <v>3.2610236957219754E-4</v>
      </c>
      <c r="P6" s="223">
        <f t="shared" si="1"/>
        <v>6.4126944234854362E-4</v>
      </c>
      <c r="Q6" s="223">
        <f t="shared" si="2"/>
        <v>4.2502924304505137E-4</v>
      </c>
      <c r="R6" s="223">
        <f t="shared" si="3"/>
        <v>3.333874020634702E-5</v>
      </c>
      <c r="S6" s="223">
        <f t="shared" si="4"/>
        <v>1.7704599016357569E-5</v>
      </c>
      <c r="T6" s="223">
        <f t="shared" si="5"/>
        <v>8.3290274932111986E-5</v>
      </c>
    </row>
    <row r="7" spans="1:20">
      <c r="A7" s="1" t="s">
        <v>477</v>
      </c>
      <c r="B7" s="1">
        <v>11551</v>
      </c>
      <c r="C7" s="387">
        <v>262</v>
      </c>
      <c r="D7" s="157">
        <v>4</v>
      </c>
      <c r="E7" s="157" t="s">
        <v>477</v>
      </c>
      <c r="F7" s="336">
        <v>1.0441027371620488</v>
      </c>
      <c r="G7" s="336">
        <v>7.9675688497861827</v>
      </c>
      <c r="H7" s="336">
        <v>6.2746799153657271</v>
      </c>
      <c r="I7" s="337">
        <v>315081.20552800002</v>
      </c>
      <c r="J7" s="337">
        <v>205231.048946</v>
      </c>
      <c r="K7" s="336">
        <v>2.0717666949166946E-2</v>
      </c>
      <c r="L7" s="336">
        <v>0.57612905907880507</v>
      </c>
      <c r="M7" s="336">
        <v>0.30640117128247779</v>
      </c>
      <c r="N7" s="228">
        <f>VLOOKUP(B7,پیوست2!$A$4:$E$182,5,0)</f>
        <v>11399071</v>
      </c>
      <c r="O7" s="223">
        <f t="shared" si="0"/>
        <v>4.5671170076901644E-3</v>
      </c>
      <c r="P7" s="223">
        <f t="shared" si="1"/>
        <v>3.4851761142498709E-2</v>
      </c>
      <c r="Q7" s="223">
        <f t="shared" si="2"/>
        <v>2.744672180169851E-2</v>
      </c>
      <c r="R7" s="223">
        <f t="shared" si="3"/>
        <v>9.0623274621791714E-5</v>
      </c>
      <c r="S7" s="223">
        <f t="shared" si="4"/>
        <v>2.5201052834084871E-3</v>
      </c>
      <c r="T7" s="223">
        <f t="shared" si="5"/>
        <v>1.3402608294505445E-3</v>
      </c>
    </row>
    <row r="8" spans="1:20">
      <c r="A8" s="1" t="s">
        <v>456</v>
      </c>
      <c r="B8" s="1">
        <v>11380</v>
      </c>
      <c r="C8" s="387">
        <v>212</v>
      </c>
      <c r="D8" s="111">
        <v>5</v>
      </c>
      <c r="E8" s="111" t="s">
        <v>456</v>
      </c>
      <c r="F8" s="334">
        <v>0.83373043115154111</v>
      </c>
      <c r="G8" s="334">
        <v>0.68035156702966759</v>
      </c>
      <c r="H8" s="334">
        <v>0.52349926289712223</v>
      </c>
      <c r="I8" s="335">
        <v>21428.439723</v>
      </c>
      <c r="J8" s="335">
        <v>22449.825471</v>
      </c>
      <c r="K8" s="334">
        <v>0</v>
      </c>
      <c r="L8" s="334">
        <v>3.7676837234083452E-4</v>
      </c>
      <c r="M8" s="334">
        <v>0.11929301302629396</v>
      </c>
      <c r="N8" s="228">
        <f>VLOOKUP(B8,پیوست2!$A$4:$E$182,5,0)</f>
        <v>359148</v>
      </c>
      <c r="O8" s="223">
        <f t="shared" si="0"/>
        <v>1.1490225475639715E-4</v>
      </c>
      <c r="P8" s="223">
        <f t="shared" si="1"/>
        <v>9.3764034702180344E-5</v>
      </c>
      <c r="Q8" s="223">
        <f t="shared" si="2"/>
        <v>7.2147115449667457E-5</v>
      </c>
      <c r="R8" s="223">
        <f t="shared" si="3"/>
        <v>0</v>
      </c>
      <c r="S8" s="223">
        <f t="shared" si="4"/>
        <v>5.1925099391017525E-8</v>
      </c>
      <c r="T8" s="223">
        <f t="shared" si="5"/>
        <v>1.6440609172047846E-5</v>
      </c>
    </row>
    <row r="9" spans="1:20">
      <c r="A9" s="1" t="s">
        <v>453</v>
      </c>
      <c r="B9" s="1">
        <v>11379</v>
      </c>
      <c r="C9" s="387">
        <v>208</v>
      </c>
      <c r="D9" s="157">
        <v>6</v>
      </c>
      <c r="E9" s="157" t="s">
        <v>453</v>
      </c>
      <c r="F9" s="336">
        <v>0.83112376905421259</v>
      </c>
      <c r="G9" s="336">
        <v>9.1292739108761722E-7</v>
      </c>
      <c r="H9" s="336">
        <v>1.2966859354437197</v>
      </c>
      <c r="I9" s="337">
        <v>5617199.1541569997</v>
      </c>
      <c r="J9" s="337">
        <v>6410661.3285189997</v>
      </c>
      <c r="K9" s="336">
        <v>3.2358539937934229E-3</v>
      </c>
      <c r="L9" s="336">
        <v>0</v>
      </c>
      <c r="M9" s="336">
        <v>1.7075928720867672E-2</v>
      </c>
      <c r="N9" s="228">
        <f>VLOOKUP(B9,پیوست2!$A$4:$E$182,5,0)</f>
        <v>10611359</v>
      </c>
      <c r="O9" s="223">
        <f t="shared" si="0"/>
        <v>3.3842789731709393E-3</v>
      </c>
      <c r="P9" s="223">
        <f t="shared" si="1"/>
        <v>3.7173777104287064E-9</v>
      </c>
      <c r="Q9" s="223">
        <f t="shared" si="2"/>
        <v>5.2800161775212419E-3</v>
      </c>
      <c r="R9" s="223">
        <f t="shared" si="3"/>
        <v>1.3176175485762066E-5</v>
      </c>
      <c r="S9" s="223">
        <f t="shared" si="4"/>
        <v>0</v>
      </c>
      <c r="T9" s="223">
        <f t="shared" si="5"/>
        <v>6.9532010356484805E-5</v>
      </c>
    </row>
    <row r="10" spans="1:20">
      <c r="A10" s="1" t="s">
        <v>465</v>
      </c>
      <c r="B10" s="1">
        <v>11442</v>
      </c>
      <c r="C10" s="387">
        <v>230</v>
      </c>
      <c r="D10" s="111">
        <v>7</v>
      </c>
      <c r="E10" s="111" t="s">
        <v>465</v>
      </c>
      <c r="F10" s="334">
        <v>0.81853061045454512</v>
      </c>
      <c r="G10" s="334">
        <v>3.1521934796512885</v>
      </c>
      <c r="H10" s="334">
        <v>2.7349091457739587</v>
      </c>
      <c r="I10" s="335">
        <v>290616.03040699998</v>
      </c>
      <c r="J10" s="335">
        <v>479947.35660100001</v>
      </c>
      <c r="K10" s="334">
        <v>0.10170563124677855</v>
      </c>
      <c r="L10" s="334">
        <v>6.7186447305306145E-3</v>
      </c>
      <c r="M10" s="334">
        <v>0.40508978990347888</v>
      </c>
      <c r="N10" s="228">
        <f>VLOOKUP(B10,پیوست2!$A$4:$E$182,5,0)</f>
        <v>1561157</v>
      </c>
      <c r="O10" s="223">
        <f t="shared" si="0"/>
        <v>4.903553874802813E-4</v>
      </c>
      <c r="P10" s="223">
        <f t="shared" si="1"/>
        <v>1.8883778265407457E-3</v>
      </c>
      <c r="Q10" s="223">
        <f t="shared" si="2"/>
        <v>1.6383961904059149E-3</v>
      </c>
      <c r="R10" s="223">
        <f t="shared" si="3"/>
        <v>6.0928575647581357E-5</v>
      </c>
      <c r="S10" s="223">
        <f t="shared" si="4"/>
        <v>4.0249241727834464E-6</v>
      </c>
      <c r="T10" s="223">
        <f t="shared" si="5"/>
        <v>2.4267627667842355E-4</v>
      </c>
    </row>
    <row r="11" spans="1:20">
      <c r="B11" s="1">
        <v>11722</v>
      </c>
      <c r="C11" s="387">
        <v>301</v>
      </c>
      <c r="D11" s="157">
        <v>8</v>
      </c>
      <c r="E11" s="157" t="s">
        <v>653</v>
      </c>
      <c r="F11" s="336">
        <v>0.76040902326385151</v>
      </c>
      <c r="G11" s="336">
        <v>0</v>
      </c>
      <c r="H11" s="336">
        <v>0.12620841469492708</v>
      </c>
      <c r="I11" s="337">
        <v>55890.533264999998</v>
      </c>
      <c r="J11" s="337">
        <v>49854.560237999998</v>
      </c>
      <c r="K11" s="336">
        <v>0.17466566909732156</v>
      </c>
      <c r="L11" s="336">
        <v>0</v>
      </c>
      <c r="M11" s="336">
        <v>0.12816478957077312</v>
      </c>
      <c r="N11" s="228">
        <f>VLOOKUP(B11,پیوست2!$A$4:$E$182,5,0)</f>
        <v>231236</v>
      </c>
      <c r="O11" s="223">
        <f t="shared" si="0"/>
        <v>6.7473331671540665E-5</v>
      </c>
      <c r="P11" s="223">
        <f t="shared" si="1"/>
        <v>0</v>
      </c>
      <c r="Q11" s="223">
        <f t="shared" si="2"/>
        <v>1.1198844258710658E-5</v>
      </c>
      <c r="R11" s="223">
        <f t="shared" si="3"/>
        <v>1.5498599125047232E-5</v>
      </c>
      <c r="S11" s="223">
        <f t="shared" si="4"/>
        <v>0</v>
      </c>
      <c r="T11" s="223">
        <f t="shared" si="5"/>
        <v>1.1372439162023669E-5</v>
      </c>
    </row>
    <row r="12" spans="1:20">
      <c r="A12" s="1" t="s">
        <v>436</v>
      </c>
      <c r="B12" s="1">
        <v>11148</v>
      </c>
      <c r="C12" s="387">
        <v>131</v>
      </c>
      <c r="D12" s="111">
        <v>9</v>
      </c>
      <c r="E12" s="111" t="s">
        <v>436</v>
      </c>
      <c r="F12" s="334">
        <v>0.61037000448871415</v>
      </c>
      <c r="G12" s="334">
        <v>2.7837008770884775</v>
      </c>
      <c r="H12" s="334">
        <v>1.0848036664967724</v>
      </c>
      <c r="I12" s="335">
        <v>27756.926089000001</v>
      </c>
      <c r="J12" s="335">
        <v>38338.414557999997</v>
      </c>
      <c r="K12" s="334">
        <v>6.9059496044287421E-3</v>
      </c>
      <c r="L12" s="334">
        <v>0.17939884377236398</v>
      </c>
      <c r="M12" s="334">
        <v>0.14826424227695961</v>
      </c>
      <c r="N12" s="228">
        <f>VLOOKUP(B12,پیوست2!$A$4:$E$182,5,0)</f>
        <v>969127</v>
      </c>
      <c r="O12" s="223">
        <f t="shared" si="0"/>
        <v>2.2698822109860835E-4</v>
      </c>
      <c r="P12" s="223">
        <f t="shared" si="1"/>
        <v>1.0352201214249425E-3</v>
      </c>
      <c r="Q12" s="223">
        <f t="shared" si="2"/>
        <v>4.034235835452221E-4</v>
      </c>
      <c r="R12" s="223">
        <f t="shared" si="3"/>
        <v>2.5682278030995585E-6</v>
      </c>
      <c r="S12" s="223">
        <f t="shared" si="4"/>
        <v>6.6715965915046854E-5</v>
      </c>
      <c r="T12" s="223">
        <f t="shared" si="5"/>
        <v>5.513743525973419E-5</v>
      </c>
    </row>
    <row r="13" spans="1:20">
      <c r="A13" s="1" t="s">
        <v>437</v>
      </c>
      <c r="B13" s="1">
        <v>11158</v>
      </c>
      <c r="C13" s="387">
        <v>136</v>
      </c>
      <c r="D13" s="157">
        <v>10</v>
      </c>
      <c r="E13" s="157" t="s">
        <v>437</v>
      </c>
      <c r="F13" s="336">
        <v>0.58719297428126083</v>
      </c>
      <c r="G13" s="336">
        <v>1.7959430379196992</v>
      </c>
      <c r="H13" s="336">
        <v>1.6140943183343326</v>
      </c>
      <c r="I13" s="337">
        <v>1333173.83042</v>
      </c>
      <c r="J13" s="337">
        <v>1500784.3265440001</v>
      </c>
      <c r="K13" s="336">
        <v>1.9154073247788613E-2</v>
      </c>
      <c r="L13" s="336">
        <v>7.0927104780736466E-2</v>
      </c>
      <c r="M13" s="336">
        <v>6.1346295959247815E-2</v>
      </c>
      <c r="N13" s="228">
        <f>VLOOKUP(B13,پیوست2!$A$4:$E$182,5,0)</f>
        <v>8733571</v>
      </c>
      <c r="O13" s="223">
        <f t="shared" si="0"/>
        <v>1.9678960366878982E-3</v>
      </c>
      <c r="P13" s="223">
        <f t="shared" si="1"/>
        <v>6.018854688725434E-3</v>
      </c>
      <c r="Q13" s="223">
        <f t="shared" si="2"/>
        <v>5.4094138571370775E-3</v>
      </c>
      <c r="R13" s="223">
        <f t="shared" si="3"/>
        <v>6.41922272263056E-5</v>
      </c>
      <c r="S13" s="223">
        <f t="shared" si="4"/>
        <v>2.3770238150857406E-4</v>
      </c>
      <c r="T13" s="223">
        <f t="shared" si="5"/>
        <v>2.0559362589692902E-4</v>
      </c>
    </row>
    <row r="14" spans="1:20">
      <c r="A14" s="1" t="s">
        <v>461</v>
      </c>
      <c r="B14" s="1">
        <v>11420</v>
      </c>
      <c r="C14" s="387">
        <v>223</v>
      </c>
      <c r="D14" s="111">
        <v>11</v>
      </c>
      <c r="E14" s="111" t="s">
        <v>461</v>
      </c>
      <c r="F14" s="334">
        <v>0.55788969803320176</v>
      </c>
      <c r="G14" s="334">
        <v>3.6120420672165787</v>
      </c>
      <c r="H14" s="334">
        <v>2.583317520097741</v>
      </c>
      <c r="I14" s="335">
        <v>45129.237720999998</v>
      </c>
      <c r="J14" s="335">
        <v>41262.587737000002</v>
      </c>
      <c r="K14" s="334">
        <v>0</v>
      </c>
      <c r="L14" s="334">
        <v>6.5309278382945021E-3</v>
      </c>
      <c r="M14" s="334">
        <v>9.0063436793507284E-2</v>
      </c>
      <c r="N14" s="228">
        <f>VLOOKUP(B14,پیوست2!$A$4:$E$182,5,0)</f>
        <v>284054</v>
      </c>
      <c r="O14" s="223">
        <f t="shared" si="0"/>
        <v>6.0810517087622228E-5</v>
      </c>
      <c r="P14" s="223">
        <f t="shared" si="1"/>
        <v>3.937160815552683E-4</v>
      </c>
      <c r="Q14" s="223">
        <f t="shared" si="2"/>
        <v>2.8158411017890575E-4</v>
      </c>
      <c r="R14" s="223">
        <f t="shared" si="3"/>
        <v>0</v>
      </c>
      <c r="S14" s="223">
        <f t="shared" si="4"/>
        <v>7.1187745589989349E-7</v>
      </c>
      <c r="T14" s="223">
        <f t="shared" si="5"/>
        <v>9.817001786212616E-6</v>
      </c>
    </row>
    <row r="15" spans="1:20">
      <c r="B15" s="1">
        <v>11701</v>
      </c>
      <c r="C15" s="387">
        <v>288</v>
      </c>
      <c r="D15" s="157">
        <v>12</v>
      </c>
      <c r="E15" s="157" t="s">
        <v>627</v>
      </c>
      <c r="F15" s="336">
        <v>0.48005425655337697</v>
      </c>
      <c r="G15" s="336">
        <v>1.807210895765581</v>
      </c>
      <c r="H15" s="336">
        <v>0.60297828176227108</v>
      </c>
      <c r="I15" s="337">
        <v>71.845072999999999</v>
      </c>
      <c r="J15" s="337">
        <v>8494.6343940000006</v>
      </c>
      <c r="K15" s="336">
        <v>8.281088181777975E-2</v>
      </c>
      <c r="L15" s="336">
        <v>0.25270931452932427</v>
      </c>
      <c r="M15" s="336">
        <v>0.20133108764551033</v>
      </c>
      <c r="N15" s="228">
        <f>VLOOKUP(B15,پیوست2!$A$4:$E$182,5,0)</f>
        <v>188548</v>
      </c>
      <c r="O15" s="223">
        <f t="shared" si="0"/>
        <v>3.473295231637181E-5</v>
      </c>
      <c r="P15" s="223">
        <f t="shared" si="1"/>
        <v>1.3075557400306934E-4</v>
      </c>
      <c r="Q15" s="223">
        <f t="shared" si="2"/>
        <v>4.3626768479508529E-5</v>
      </c>
      <c r="R15" s="223">
        <f t="shared" si="3"/>
        <v>5.9915444352149698E-6</v>
      </c>
      <c r="S15" s="223">
        <f t="shared" si="4"/>
        <v>1.8284059461253995E-5</v>
      </c>
      <c r="T15" s="223">
        <f t="shared" si="5"/>
        <v>1.4566734846183487E-5</v>
      </c>
    </row>
    <row r="16" spans="1:20">
      <c r="A16" s="1" t="s">
        <v>463</v>
      </c>
      <c r="B16" s="1">
        <v>11421</v>
      </c>
      <c r="C16" s="387">
        <v>225</v>
      </c>
      <c r="D16" s="111">
        <v>13</v>
      </c>
      <c r="E16" s="111" t="s">
        <v>463</v>
      </c>
      <c r="F16" s="334">
        <v>0.46144815153542179</v>
      </c>
      <c r="G16" s="334">
        <v>1.0997974465019973</v>
      </c>
      <c r="H16" s="334">
        <v>1.1221623662883271</v>
      </c>
      <c r="I16" s="335">
        <v>18727.901999999998</v>
      </c>
      <c r="J16" s="335">
        <v>17892.900000000001</v>
      </c>
      <c r="K16" s="334">
        <v>0</v>
      </c>
      <c r="L16" s="334">
        <v>0.14408731150711662</v>
      </c>
      <c r="M16" s="334">
        <v>0.16322659143312407</v>
      </c>
      <c r="N16" s="228">
        <f>VLOOKUP(B16,پیوست2!$A$4:$E$182,5,0)</f>
        <v>1943992</v>
      </c>
      <c r="O16" s="223">
        <f t="shared" si="0"/>
        <v>3.4422850382036306E-4</v>
      </c>
      <c r="P16" s="223">
        <f t="shared" si="1"/>
        <v>8.2042073037923418E-4</v>
      </c>
      <c r="Q16" s="223">
        <f t="shared" si="2"/>
        <v>8.3710438779663701E-4</v>
      </c>
      <c r="R16" s="223">
        <f t="shared" si="3"/>
        <v>0</v>
      </c>
      <c r="S16" s="223">
        <f t="shared" si="4"/>
        <v>1.074854444525519E-4</v>
      </c>
      <c r="T16" s="223">
        <f t="shared" si="5"/>
        <v>1.2176285713956084E-4</v>
      </c>
    </row>
    <row r="17" spans="1:20">
      <c r="A17" s="1" t="s">
        <v>479</v>
      </c>
      <c r="B17" s="1">
        <v>11569</v>
      </c>
      <c r="C17" s="387">
        <v>263</v>
      </c>
      <c r="D17" s="157">
        <v>14</v>
      </c>
      <c r="E17" s="157" t="s">
        <v>479</v>
      </c>
      <c r="F17" s="336">
        <v>0.42852354807839782</v>
      </c>
      <c r="G17" s="336">
        <v>1.028072130086592</v>
      </c>
      <c r="H17" s="336">
        <v>0.49395709683171346</v>
      </c>
      <c r="I17" s="337">
        <v>196947.08756000001</v>
      </c>
      <c r="J17" s="337">
        <v>133070.634089</v>
      </c>
      <c r="K17" s="336">
        <v>5.4003351105013347E-3</v>
      </c>
      <c r="L17" s="336">
        <v>0</v>
      </c>
      <c r="M17" s="336">
        <v>4.2518455459300462E-2</v>
      </c>
      <c r="N17" s="228">
        <f>VLOOKUP(B17,پیوست2!$A$4:$E$182,5,0)</f>
        <v>4783574</v>
      </c>
      <c r="O17" s="223">
        <f t="shared" si="0"/>
        <v>7.866048757385664E-4</v>
      </c>
      <c r="P17" s="223">
        <f t="shared" si="1"/>
        <v>1.8871461177883714E-3</v>
      </c>
      <c r="Q17" s="223">
        <f t="shared" si="2"/>
        <v>9.0671577446756418E-4</v>
      </c>
      <c r="R17" s="223">
        <f t="shared" si="3"/>
        <v>9.912943985438499E-6</v>
      </c>
      <c r="S17" s="223">
        <f t="shared" si="4"/>
        <v>0</v>
      </c>
      <c r="T17" s="223">
        <f t="shared" si="5"/>
        <v>7.8047576435729614E-5</v>
      </c>
    </row>
    <row r="18" spans="1:20">
      <c r="A18" s="1" t="s">
        <v>413</v>
      </c>
      <c r="B18" s="1">
        <v>10720</v>
      </c>
      <c r="C18" s="387">
        <v>53</v>
      </c>
      <c r="D18" s="111">
        <v>15</v>
      </c>
      <c r="E18" s="111" t="s">
        <v>413</v>
      </c>
      <c r="F18" s="334">
        <v>0.41931117421066111</v>
      </c>
      <c r="G18" s="334">
        <v>1.8980789237654889</v>
      </c>
      <c r="H18" s="334">
        <v>1.3868919981021131</v>
      </c>
      <c r="I18" s="335">
        <v>650156.00684399996</v>
      </c>
      <c r="J18" s="335">
        <v>599114.30764200003</v>
      </c>
      <c r="K18" s="334">
        <v>7.838362905457039E-3</v>
      </c>
      <c r="L18" s="334">
        <v>3.6040668416075609E-3</v>
      </c>
      <c r="M18" s="334">
        <v>0.42635972150895907</v>
      </c>
      <c r="N18" s="228">
        <f>VLOOKUP(B18,پیوست2!$A$4:$E$182,5,0)</f>
        <v>3015160</v>
      </c>
      <c r="O18" s="223">
        <f t="shared" si="0"/>
        <v>4.8515023297247774E-4</v>
      </c>
      <c r="P18" s="223">
        <f t="shared" si="1"/>
        <v>2.1961099267112346E-3</v>
      </c>
      <c r="Q18" s="223">
        <f t="shared" si="2"/>
        <v>1.6046578707412799E-3</v>
      </c>
      <c r="R18" s="223">
        <f t="shared" si="3"/>
        <v>9.0691205567414687E-6</v>
      </c>
      <c r="S18" s="223">
        <f t="shared" si="4"/>
        <v>4.1699672591502186E-6</v>
      </c>
      <c r="T18" s="223">
        <f t="shared" si="5"/>
        <v>4.9330552330148947E-4</v>
      </c>
    </row>
    <row r="19" spans="1:20">
      <c r="A19" s="1" t="s">
        <v>471</v>
      </c>
      <c r="B19" s="1">
        <v>11500</v>
      </c>
      <c r="C19" s="387">
        <v>247</v>
      </c>
      <c r="D19" s="157">
        <v>16</v>
      </c>
      <c r="E19" s="157" t="s">
        <v>471</v>
      </c>
      <c r="F19" s="336">
        <v>0.40820551550742995</v>
      </c>
      <c r="G19" s="336">
        <v>1.523031721985856</v>
      </c>
      <c r="H19" s="336">
        <v>0.79098268137321193</v>
      </c>
      <c r="I19" s="337">
        <v>428993.83867999999</v>
      </c>
      <c r="J19" s="337">
        <v>398933.59884599998</v>
      </c>
      <c r="K19" s="336">
        <v>0</v>
      </c>
      <c r="L19" s="336">
        <v>0.1636243089416469</v>
      </c>
      <c r="M19" s="336">
        <v>0.27014318648371638</v>
      </c>
      <c r="N19" s="228">
        <f>VLOOKUP(B19,پیوست2!$A$4:$E$182,5,0)</f>
        <v>4615530</v>
      </c>
      <c r="O19" s="223">
        <f t="shared" si="0"/>
        <v>7.2298600688968089E-4</v>
      </c>
      <c r="P19" s="223">
        <f t="shared" si="1"/>
        <v>2.6974908011129662E-3</v>
      </c>
      <c r="Q19" s="223">
        <f t="shared" si="2"/>
        <v>1.4009350403167257E-3</v>
      </c>
      <c r="R19" s="223">
        <f t="shared" si="3"/>
        <v>0</v>
      </c>
      <c r="S19" s="223">
        <f t="shared" si="4"/>
        <v>2.8980031199419594E-4</v>
      </c>
      <c r="T19" s="223">
        <f t="shared" si="5"/>
        <v>4.7845934526762068E-4</v>
      </c>
    </row>
    <row r="20" spans="1:20">
      <c r="A20" s="1" t="s">
        <v>485</v>
      </c>
      <c r="B20" s="1">
        <v>11665</v>
      </c>
      <c r="C20" s="387">
        <v>280</v>
      </c>
      <c r="D20" s="111">
        <v>17</v>
      </c>
      <c r="E20" s="111" t="s">
        <v>651</v>
      </c>
      <c r="F20" s="334">
        <v>0.38166320118283215</v>
      </c>
      <c r="G20" s="334">
        <v>3.4536459140150013</v>
      </c>
      <c r="H20" s="334">
        <v>2.5747799793790711</v>
      </c>
      <c r="I20" s="335">
        <v>7564.6490590000003</v>
      </c>
      <c r="J20" s="335">
        <v>374.03976299999999</v>
      </c>
      <c r="K20" s="334">
        <v>3.360221489094312E-3</v>
      </c>
      <c r="L20" s="334">
        <v>0.1212868911805802</v>
      </c>
      <c r="M20" s="334">
        <v>0.23113026944099357</v>
      </c>
      <c r="N20" s="228">
        <f>VLOOKUP(B20,پیوست2!$A$4:$E$182,5,0)</f>
        <v>845877</v>
      </c>
      <c r="O20" s="223">
        <f t="shared" si="0"/>
        <v>1.2388449366737089E-4</v>
      </c>
      <c r="P20" s="223">
        <f t="shared" si="1"/>
        <v>1.1210228652858093E-3</v>
      </c>
      <c r="Q20" s="223">
        <f t="shared" si="2"/>
        <v>8.3575076942630838E-4</v>
      </c>
      <c r="R20" s="223">
        <f t="shared" si="3"/>
        <v>1.0906981246726305E-6</v>
      </c>
      <c r="S20" s="223">
        <f t="shared" si="4"/>
        <v>3.9368650306943887E-5</v>
      </c>
      <c r="T20" s="223">
        <f t="shared" si="5"/>
        <v>7.5022837706546167E-5</v>
      </c>
    </row>
    <row r="21" spans="1:20">
      <c r="A21" s="1" t="s">
        <v>418</v>
      </c>
      <c r="B21" s="1">
        <v>10784</v>
      </c>
      <c r="C21" s="387">
        <v>42</v>
      </c>
      <c r="D21" s="157">
        <v>18</v>
      </c>
      <c r="E21" s="157" t="s">
        <v>418</v>
      </c>
      <c r="F21" s="336">
        <v>0.36714508829230386</v>
      </c>
      <c r="G21" s="336">
        <v>1.7671042839733095</v>
      </c>
      <c r="H21" s="336">
        <v>1.3705645419832786</v>
      </c>
      <c r="I21" s="337">
        <v>1271347.1529880001</v>
      </c>
      <c r="J21" s="337">
        <v>1387434.5862370001</v>
      </c>
      <c r="K21" s="336">
        <v>1.8051904191391751E-3</v>
      </c>
      <c r="L21" s="336">
        <v>0.14117601383980169</v>
      </c>
      <c r="M21" s="336">
        <v>9.9328183803248593E-2</v>
      </c>
      <c r="N21" s="228">
        <f>VLOOKUP(B21,پیوست2!$A$4:$E$182,5,0)</f>
        <v>14982983</v>
      </c>
      <c r="O21" s="223">
        <f t="shared" si="0"/>
        <v>2.1108892807038147E-3</v>
      </c>
      <c r="P21" s="223">
        <f t="shared" si="1"/>
        <v>1.0159911190083163E-2</v>
      </c>
      <c r="Q21" s="223">
        <f t="shared" si="2"/>
        <v>7.8800182610147748E-3</v>
      </c>
      <c r="R21" s="223">
        <f t="shared" si="3"/>
        <v>1.0378886241169929E-5</v>
      </c>
      <c r="S21" s="223">
        <f t="shared" si="4"/>
        <v>8.1168710629643927E-4</v>
      </c>
      <c r="T21" s="223">
        <f t="shared" si="5"/>
        <v>5.7108430739818473E-4</v>
      </c>
    </row>
    <row r="22" spans="1:20">
      <c r="A22" s="1" t="s">
        <v>415</v>
      </c>
      <c r="B22" s="1">
        <v>10766</v>
      </c>
      <c r="C22" s="387">
        <v>56</v>
      </c>
      <c r="D22" s="111">
        <v>19</v>
      </c>
      <c r="E22" s="111" t="s">
        <v>415</v>
      </c>
      <c r="F22" s="334">
        <v>0.34765072851222384</v>
      </c>
      <c r="G22" s="334">
        <v>3.3506288949339229</v>
      </c>
      <c r="H22" s="334">
        <v>1.2153718919713814</v>
      </c>
      <c r="I22" s="335">
        <v>1493020.834265</v>
      </c>
      <c r="J22" s="335">
        <v>2375889.9622760001</v>
      </c>
      <c r="K22" s="334">
        <v>1.4055867617744808E-2</v>
      </c>
      <c r="L22" s="334">
        <v>0.23485581842613337</v>
      </c>
      <c r="M22" s="334">
        <v>6.0546908078877748E-2</v>
      </c>
      <c r="N22" s="228">
        <f>VLOOKUP(B22,پیوست2!$A$4:$E$182,5,0)</f>
        <v>30947473</v>
      </c>
      <c r="O22" s="223">
        <f t="shared" si="0"/>
        <v>4.1285522159866077E-3</v>
      </c>
      <c r="P22" s="223">
        <f t="shared" si="1"/>
        <v>3.9790643926816367E-2</v>
      </c>
      <c r="Q22" s="223">
        <f t="shared" si="2"/>
        <v>1.443323976141144E-2</v>
      </c>
      <c r="R22" s="223">
        <f t="shared" si="3"/>
        <v>1.6692150667768356E-4</v>
      </c>
      <c r="S22" s="223">
        <f t="shared" si="4"/>
        <v>2.789047828980656E-3</v>
      </c>
      <c r="T22" s="223">
        <f t="shared" si="5"/>
        <v>7.1902933323322198E-4</v>
      </c>
    </row>
    <row r="23" spans="1:20">
      <c r="A23" s="1" t="s">
        <v>455</v>
      </c>
      <c r="B23" s="1">
        <v>11383</v>
      </c>
      <c r="C23" s="387">
        <v>214</v>
      </c>
      <c r="D23" s="157">
        <v>20</v>
      </c>
      <c r="E23" s="157" t="s">
        <v>455</v>
      </c>
      <c r="F23" s="336">
        <v>0.33318782125075919</v>
      </c>
      <c r="G23" s="336">
        <v>1.2161738074630397</v>
      </c>
      <c r="H23" s="336">
        <v>1.2155024003452142</v>
      </c>
      <c r="I23" s="337">
        <v>8987339.0184269994</v>
      </c>
      <c r="J23" s="337">
        <v>8316027.282509</v>
      </c>
      <c r="K23" s="336">
        <v>8.9835391283674751E-3</v>
      </c>
      <c r="L23" s="336">
        <v>6.1988147182289732E-2</v>
      </c>
      <c r="M23" s="336">
        <v>5.5177479771877119E-2</v>
      </c>
      <c r="N23" s="228">
        <f>VLOOKUP(B23,پیوست2!$A$4:$E$182,5,0)</f>
        <v>39922992</v>
      </c>
      <c r="O23" s="223">
        <f t="shared" si="0"/>
        <v>5.1043641000840714E-3</v>
      </c>
      <c r="P23" s="223">
        <f t="shared" si="1"/>
        <v>1.8631515098521186E-2</v>
      </c>
      <c r="Q23" s="223">
        <f t="shared" si="2"/>
        <v>1.8621229289226281E-2</v>
      </c>
      <c r="R23" s="223">
        <f t="shared" si="3"/>
        <v>1.3762584252450377E-4</v>
      </c>
      <c r="S23" s="223">
        <f t="shared" si="4"/>
        <v>9.4964477369019788E-4</v>
      </c>
      <c r="T23" s="223">
        <f t="shared" si="5"/>
        <v>8.4530684772153228E-4</v>
      </c>
    </row>
    <row r="24" spans="1:20">
      <c r="A24" s="1" t="s">
        <v>466</v>
      </c>
      <c r="B24" s="1">
        <v>11416</v>
      </c>
      <c r="C24" s="387">
        <v>231</v>
      </c>
      <c r="D24" s="111">
        <v>21</v>
      </c>
      <c r="E24" s="111" t="s">
        <v>466</v>
      </c>
      <c r="F24" s="334">
        <v>0.33281693430494363</v>
      </c>
      <c r="G24" s="334">
        <v>0.72812971130303372</v>
      </c>
      <c r="H24" s="334">
        <v>0.29385960844244435</v>
      </c>
      <c r="I24" s="335">
        <v>7384725.2939339997</v>
      </c>
      <c r="J24" s="335">
        <v>6266491.3401349997</v>
      </c>
      <c r="K24" s="334">
        <v>7.6734594902513288E-3</v>
      </c>
      <c r="L24" s="334">
        <v>0</v>
      </c>
      <c r="M24" s="334">
        <v>0.24299233086937161</v>
      </c>
      <c r="N24" s="228">
        <f>VLOOKUP(B24,پیوست2!$A$4:$E$182,5,0)</f>
        <v>45310205</v>
      </c>
      <c r="O24" s="223">
        <f t="shared" si="0"/>
        <v>5.7866989384468617E-3</v>
      </c>
      <c r="P24" s="223">
        <f t="shared" si="1"/>
        <v>1.2660015140901136E-2</v>
      </c>
      <c r="Q24" s="223">
        <f t="shared" si="2"/>
        <v>5.1093466375969933E-3</v>
      </c>
      <c r="R24" s="223">
        <f t="shared" si="3"/>
        <v>1.3341869150734734E-4</v>
      </c>
      <c r="S24" s="223">
        <f t="shared" si="4"/>
        <v>0</v>
      </c>
      <c r="T24" s="223">
        <f t="shared" si="5"/>
        <v>4.2249156162353215E-3</v>
      </c>
    </row>
    <row r="25" spans="1:20">
      <c r="A25" s="1" t="s">
        <v>446</v>
      </c>
      <c r="B25" s="1">
        <v>11310</v>
      </c>
      <c r="C25" s="387">
        <v>183</v>
      </c>
      <c r="D25" s="157">
        <v>22</v>
      </c>
      <c r="E25" s="157" t="s">
        <v>446</v>
      </c>
      <c r="F25" s="336">
        <v>0.33006507254842099</v>
      </c>
      <c r="G25" s="336">
        <v>1.6502607749258922</v>
      </c>
      <c r="H25" s="336">
        <v>0.81108939338227426</v>
      </c>
      <c r="I25" s="337">
        <v>10077575.722333999</v>
      </c>
      <c r="J25" s="337">
        <v>12439998.477120999</v>
      </c>
      <c r="K25" s="336">
        <v>1.2426556888139845E-2</v>
      </c>
      <c r="L25" s="336">
        <v>0.13646564838205358</v>
      </c>
      <c r="M25" s="336">
        <v>6.4912824165069591E-2</v>
      </c>
      <c r="N25" s="228">
        <f>VLOOKUP(B25,پیوست2!$A$4:$E$182,5,0)</f>
        <v>108943508</v>
      </c>
      <c r="O25" s="223">
        <f t="shared" si="0"/>
        <v>1.3798452106013095E-2</v>
      </c>
      <c r="P25" s="223">
        <f t="shared" si="1"/>
        <v>6.8989560420412058E-2</v>
      </c>
      <c r="Q25" s="223">
        <f t="shared" si="2"/>
        <v>3.3907792975091833E-2</v>
      </c>
      <c r="R25" s="223">
        <f t="shared" si="3"/>
        <v>5.1949528842828497E-4</v>
      </c>
      <c r="S25" s="223">
        <f t="shared" si="4"/>
        <v>5.7049802294350579E-3</v>
      </c>
      <c r="T25" s="223">
        <f t="shared" si="5"/>
        <v>2.7136966913588302E-3</v>
      </c>
    </row>
    <row r="26" spans="1:20">
      <c r="A26" s="1" t="s">
        <v>435</v>
      </c>
      <c r="B26" s="1">
        <v>11145</v>
      </c>
      <c r="C26" s="387">
        <v>132</v>
      </c>
      <c r="D26" s="111">
        <v>23</v>
      </c>
      <c r="E26" s="111" t="s">
        <v>435</v>
      </c>
      <c r="F26" s="334">
        <v>0.32368179564363081</v>
      </c>
      <c r="G26" s="334">
        <v>1.4030372054301177</v>
      </c>
      <c r="H26" s="334">
        <v>1.0680209535650682</v>
      </c>
      <c r="I26" s="335">
        <v>14888886.494217001</v>
      </c>
      <c r="J26" s="335">
        <v>13979083.893743999</v>
      </c>
      <c r="K26" s="334">
        <v>4.0490241468856035E-3</v>
      </c>
      <c r="L26" s="334">
        <v>1.075151869717877E-3</v>
      </c>
      <c r="M26" s="334">
        <v>4.5962864009320675E-2</v>
      </c>
      <c r="N26" s="228">
        <f>VLOOKUP(B26,پیوست2!$A$4:$E$182,5,0)</f>
        <v>106324788</v>
      </c>
      <c r="O26" s="223">
        <f t="shared" si="0"/>
        <v>1.3206333045022644E-2</v>
      </c>
      <c r="P26" s="223">
        <f t="shared" si="1"/>
        <v>5.7244419855691037E-2</v>
      </c>
      <c r="Q26" s="223">
        <f t="shared" si="2"/>
        <v>4.3575636942437039E-2</v>
      </c>
      <c r="R26" s="223">
        <f t="shared" si="3"/>
        <v>1.6520163355118907E-4</v>
      </c>
      <c r="S26" s="223">
        <f t="shared" si="4"/>
        <v>4.3866580872239655E-5</v>
      </c>
      <c r="T26" s="223">
        <f t="shared" si="5"/>
        <v>1.8753012927500972E-3</v>
      </c>
    </row>
    <row r="27" spans="1:20">
      <c r="B27" s="1">
        <v>11698</v>
      </c>
      <c r="C27" s="387">
        <v>295</v>
      </c>
      <c r="D27" s="157">
        <v>24</v>
      </c>
      <c r="E27" s="157" t="s">
        <v>652</v>
      </c>
      <c r="F27" s="336">
        <v>0.31815921650999168</v>
      </c>
      <c r="G27" s="336">
        <v>1.9680996265886035</v>
      </c>
      <c r="H27" s="336">
        <v>0.160593060257918</v>
      </c>
      <c r="I27" s="337">
        <v>1356038.5075399999</v>
      </c>
      <c r="J27" s="337">
        <v>1654543.567969</v>
      </c>
      <c r="K27" s="336">
        <v>2.7127891627063853E-2</v>
      </c>
      <c r="L27" s="336">
        <v>2.6322552451890614E-2</v>
      </c>
      <c r="M27" s="336">
        <v>2.1266412680474194E-5</v>
      </c>
      <c r="N27" s="228">
        <f>VLOOKUP(B27,پیوست2!$A$4:$E$182,5,0)</f>
        <v>20688017</v>
      </c>
      <c r="O27" s="223">
        <f t="shared" si="0"/>
        <v>2.5257642861792394E-3</v>
      </c>
      <c r="P27" s="223">
        <f t="shared" si="1"/>
        <v>1.5624113621502084E-2</v>
      </c>
      <c r="Q27" s="223">
        <f t="shared" si="2"/>
        <v>1.2748969546036756E-3</v>
      </c>
      <c r="R27" s="223">
        <f t="shared" si="3"/>
        <v>2.153596572891576E-4</v>
      </c>
      <c r="S27" s="223">
        <f t="shared" si="4"/>
        <v>2.0896632709044015E-4</v>
      </c>
      <c r="T27" s="223">
        <f t="shared" si="5"/>
        <v>1.6882725018215577E-7</v>
      </c>
    </row>
    <row r="28" spans="1:20">
      <c r="A28" s="1" t="s">
        <v>475</v>
      </c>
      <c r="B28" s="1">
        <v>11521</v>
      </c>
      <c r="C28" s="387">
        <v>255</v>
      </c>
      <c r="D28" s="111">
        <v>25</v>
      </c>
      <c r="E28" s="111" t="s">
        <v>475</v>
      </c>
      <c r="F28" s="334">
        <v>0.3171342789182266</v>
      </c>
      <c r="G28" s="334">
        <v>0.92471770610872661</v>
      </c>
      <c r="H28" s="334">
        <v>0.93104954325114653</v>
      </c>
      <c r="I28" s="335">
        <v>160635.77102700001</v>
      </c>
      <c r="J28" s="335">
        <v>170758.48079199999</v>
      </c>
      <c r="K28" s="334">
        <v>2.9708418283704951E-3</v>
      </c>
      <c r="L28" s="334">
        <v>3.4032105480089399E-2</v>
      </c>
      <c r="M28" s="334">
        <v>4.2989191927687846E-2</v>
      </c>
      <c r="N28" s="228">
        <f>VLOOKUP(B28,پیوست2!$A$4:$E$182,5,0)</f>
        <v>2994430</v>
      </c>
      <c r="O28" s="223">
        <f t="shared" si="0"/>
        <v>3.6440707280860568E-4</v>
      </c>
      <c r="P28" s="223">
        <f t="shared" si="1"/>
        <v>1.0625583384010612E-3</v>
      </c>
      <c r="Q28" s="223">
        <f t="shared" si="2"/>
        <v>1.069834014327488E-3</v>
      </c>
      <c r="R28" s="223">
        <f t="shared" si="3"/>
        <v>3.4136826146536073E-6</v>
      </c>
      <c r="S28" s="223">
        <f t="shared" si="4"/>
        <v>3.9105012494441936E-5</v>
      </c>
      <c r="T28" s="223">
        <f t="shared" si="5"/>
        <v>4.939726366450424E-5</v>
      </c>
    </row>
    <row r="29" spans="1:20">
      <c r="A29" s="1" t="s">
        <v>448</v>
      </c>
      <c r="B29" s="1">
        <v>11338</v>
      </c>
      <c r="C29" s="387">
        <v>195</v>
      </c>
      <c r="D29" s="157">
        <v>26</v>
      </c>
      <c r="E29" s="157" t="s">
        <v>448</v>
      </c>
      <c r="F29" s="336">
        <v>0.30241722490612116</v>
      </c>
      <c r="G29" s="336">
        <v>0.9734160208223589</v>
      </c>
      <c r="H29" s="336">
        <v>0.58680823570367857</v>
      </c>
      <c r="I29" s="337">
        <v>5044295.3929920001</v>
      </c>
      <c r="J29" s="337">
        <v>5599464.760431</v>
      </c>
      <c r="K29" s="336">
        <v>8.879164347851437E-3</v>
      </c>
      <c r="L29" s="336">
        <v>6.7939950909718619E-2</v>
      </c>
      <c r="M29" s="336">
        <v>7.551527353597734E-2</v>
      </c>
      <c r="N29" s="228">
        <f>VLOOKUP(B29,پیوست2!$A$4:$E$182,5,0)</f>
        <v>37606993</v>
      </c>
      <c r="O29" s="223">
        <f t="shared" si="0"/>
        <v>4.3641993300633395E-3</v>
      </c>
      <c r="P29" s="223">
        <f t="shared" si="1"/>
        <v>1.4047419247579618E-2</v>
      </c>
      <c r="Q29" s="223">
        <f t="shared" si="2"/>
        <v>8.4682613893062308E-3</v>
      </c>
      <c r="R29" s="223">
        <f t="shared" si="3"/>
        <v>1.2813570096890071E-4</v>
      </c>
      <c r="S29" s="223">
        <f t="shared" si="4"/>
        <v>9.8044510638166599E-4</v>
      </c>
      <c r="T29" s="223">
        <f t="shared" si="5"/>
        <v>1.0897649969427768E-3</v>
      </c>
    </row>
    <row r="30" spans="1:20">
      <c r="A30" s="1" t="s">
        <v>439</v>
      </c>
      <c r="B30" s="1">
        <v>11168</v>
      </c>
      <c r="C30" s="387">
        <v>139</v>
      </c>
      <c r="D30" s="111">
        <v>27</v>
      </c>
      <c r="E30" s="111" t="s">
        <v>439</v>
      </c>
      <c r="F30" s="334">
        <v>0.29920182073854795</v>
      </c>
      <c r="G30" s="334">
        <v>4.4130352181829826</v>
      </c>
      <c r="H30" s="334">
        <v>1.3959218060339147</v>
      </c>
      <c r="I30" s="335">
        <v>371214.19717200001</v>
      </c>
      <c r="J30" s="335">
        <v>379321.019997</v>
      </c>
      <c r="K30" s="334">
        <v>0</v>
      </c>
      <c r="L30" s="334">
        <v>0.1928599888373915</v>
      </c>
      <c r="M30" s="334">
        <v>0.21262703876162251</v>
      </c>
      <c r="N30" s="228">
        <f>VLOOKUP(B30,پیوست2!$A$4:$E$182,5,0)</f>
        <v>10247743</v>
      </c>
      <c r="O30" s="223">
        <f t="shared" si="0"/>
        <v>1.176581194124361E-3</v>
      </c>
      <c r="P30" s="223">
        <f t="shared" si="1"/>
        <v>1.7353819017230463E-2</v>
      </c>
      <c r="Q30" s="223">
        <f t="shared" si="2"/>
        <v>5.4893226966115719E-3</v>
      </c>
      <c r="R30" s="223">
        <f t="shared" si="3"/>
        <v>0</v>
      </c>
      <c r="S30" s="223">
        <f t="shared" si="4"/>
        <v>7.5840259061590051E-4</v>
      </c>
      <c r="T30" s="223">
        <f t="shared" si="5"/>
        <v>8.3613453471556814E-4</v>
      </c>
    </row>
    <row r="31" spans="1:20">
      <c r="A31" s="1" t="s">
        <v>444</v>
      </c>
      <c r="B31" s="1">
        <v>11290</v>
      </c>
      <c r="C31" s="387">
        <v>175</v>
      </c>
      <c r="D31" s="157">
        <v>28</v>
      </c>
      <c r="E31" s="157" t="s">
        <v>444</v>
      </c>
      <c r="F31" s="336">
        <v>0.29212410069643691</v>
      </c>
      <c r="G31" s="336">
        <v>0</v>
      </c>
      <c r="H31" s="336">
        <v>6.633276816263003E-3</v>
      </c>
      <c r="I31" s="337">
        <v>4310.2740320000003</v>
      </c>
      <c r="J31" s="337">
        <v>3911.2724050000002</v>
      </c>
      <c r="K31" s="336">
        <v>9.0664941386554726E-5</v>
      </c>
      <c r="L31" s="336">
        <v>0</v>
      </c>
      <c r="M31" s="336">
        <v>0</v>
      </c>
      <c r="N31" s="228">
        <f>VLOOKUP(B31,پیوست2!$A$4:$E$182,5,0)</f>
        <v>53775</v>
      </c>
      <c r="O31" s="223">
        <f t="shared" si="0"/>
        <v>6.0280556458425681E-6</v>
      </c>
      <c r="P31" s="223">
        <f t="shared" si="1"/>
        <v>0</v>
      </c>
      <c r="Q31" s="223">
        <f t="shared" si="2"/>
        <v>1.3687936622614487E-7</v>
      </c>
      <c r="R31" s="223">
        <f t="shared" si="3"/>
        <v>1.8708942894552245E-9</v>
      </c>
      <c r="S31" s="223">
        <f t="shared" si="4"/>
        <v>0</v>
      </c>
      <c r="T31" s="223">
        <f t="shared" si="5"/>
        <v>0</v>
      </c>
    </row>
    <row r="32" spans="1:20">
      <c r="A32" s="1" t="s">
        <v>422</v>
      </c>
      <c r="B32" s="1">
        <v>10895</v>
      </c>
      <c r="C32" s="387">
        <v>102</v>
      </c>
      <c r="D32" s="111">
        <v>29</v>
      </c>
      <c r="E32" s="111" t="s">
        <v>422</v>
      </c>
      <c r="F32" s="334">
        <v>0.27030317086926314</v>
      </c>
      <c r="G32" s="334">
        <v>2.2356441931426616</v>
      </c>
      <c r="H32" s="334">
        <v>0.76625921067930258</v>
      </c>
      <c r="I32" s="335">
        <v>673134.67627099995</v>
      </c>
      <c r="J32" s="335">
        <v>680251.58359399997</v>
      </c>
      <c r="K32" s="334">
        <v>1.4319268484576789E-3</v>
      </c>
      <c r="L32" s="334">
        <v>3.6280701967185774E-2</v>
      </c>
      <c r="M32" s="334">
        <v>0.15621743996196727</v>
      </c>
      <c r="N32" s="228">
        <f>VLOOKUP(B32,پیوست2!$A$4:$E$182,5,0)</f>
        <v>3892463</v>
      </c>
      <c r="O32" s="223">
        <f t="shared" si="0"/>
        <v>4.0374306776763344E-4</v>
      </c>
      <c r="P32" s="223">
        <f t="shared" si="1"/>
        <v>3.3393091249117627E-3</v>
      </c>
      <c r="Q32" s="223">
        <f t="shared" si="2"/>
        <v>1.1445364974075724E-3</v>
      </c>
      <c r="R32" s="223">
        <f t="shared" si="3"/>
        <v>2.1388226292571516E-6</v>
      </c>
      <c r="S32" s="223">
        <f t="shared" si="4"/>
        <v>5.4191306250268143E-5</v>
      </c>
      <c r="T32" s="223">
        <f t="shared" si="5"/>
        <v>2.333369166414866E-4</v>
      </c>
    </row>
    <row r="33" spans="1:20">
      <c r="A33" s="1" t="s">
        <v>421</v>
      </c>
      <c r="B33" s="1">
        <v>10883</v>
      </c>
      <c r="C33" s="387">
        <v>16</v>
      </c>
      <c r="D33" s="157">
        <v>30</v>
      </c>
      <c r="E33" s="157" t="s">
        <v>421</v>
      </c>
      <c r="F33" s="336">
        <v>0.26729040904421641</v>
      </c>
      <c r="G33" s="336">
        <v>2.3802097883492648</v>
      </c>
      <c r="H33" s="336">
        <v>1.3451079606170302</v>
      </c>
      <c r="I33" s="337">
        <v>3957337.226857</v>
      </c>
      <c r="J33" s="337">
        <v>4425271.5122300005</v>
      </c>
      <c r="K33" s="336">
        <v>5.5820533370748342E-3</v>
      </c>
      <c r="L33" s="336">
        <v>0.26105491606649406</v>
      </c>
      <c r="M33" s="336">
        <v>5.5284896543216673E-2</v>
      </c>
      <c r="N33" s="228">
        <f>VLOOKUP(B33,پیوست2!$A$4:$E$182,5,0)</f>
        <v>49191173</v>
      </c>
      <c r="O33" s="223">
        <f t="shared" si="0"/>
        <v>5.0454510789439966E-3</v>
      </c>
      <c r="P33" s="223">
        <f t="shared" si="1"/>
        <v>4.4929528476845705E-2</v>
      </c>
      <c r="Q33" s="223">
        <f t="shared" si="2"/>
        <v>2.5390646957589375E-2</v>
      </c>
      <c r="R33" s="223">
        <f t="shared" si="3"/>
        <v>1.0536845348464465E-4</v>
      </c>
      <c r="S33" s="223">
        <f t="shared" si="4"/>
        <v>4.9277481097851124E-3</v>
      </c>
      <c r="T33" s="223">
        <f t="shared" si="5"/>
        <v>1.0435736991488411E-3</v>
      </c>
    </row>
    <row r="34" spans="1:20">
      <c r="A34" s="1" t="s">
        <v>464</v>
      </c>
      <c r="B34" s="1">
        <v>11427</v>
      </c>
      <c r="C34" s="387">
        <v>227</v>
      </c>
      <c r="D34" s="111">
        <v>31</v>
      </c>
      <c r="E34" s="111" t="s">
        <v>464</v>
      </c>
      <c r="F34" s="334">
        <v>0.26321214520874481</v>
      </c>
      <c r="G34" s="334">
        <v>1.2214322032398411E-3</v>
      </c>
      <c r="H34" s="334">
        <v>1.0970435216937393</v>
      </c>
      <c r="I34" s="335">
        <v>2911.2813919999999</v>
      </c>
      <c r="J34" s="335">
        <v>2552.1575929999999</v>
      </c>
      <c r="K34" s="334">
        <v>0</v>
      </c>
      <c r="L34" s="334">
        <v>0</v>
      </c>
      <c r="M34" s="334">
        <v>0</v>
      </c>
      <c r="N34" s="228">
        <f>VLOOKUP(B34,پیوست2!$A$4:$E$182,5,0)</f>
        <v>2233</v>
      </c>
      <c r="O34" s="223">
        <f t="shared" si="0"/>
        <v>2.255402684521115E-7</v>
      </c>
      <c r="P34" s="223">
        <f t="shared" si="1"/>
        <v>1.0466163968090912E-9</v>
      </c>
      <c r="Q34" s="223">
        <f t="shared" si="2"/>
        <v>9.4003067445930075E-7</v>
      </c>
      <c r="R34" s="223">
        <f t="shared" si="3"/>
        <v>0</v>
      </c>
      <c r="S34" s="223">
        <f t="shared" si="4"/>
        <v>0</v>
      </c>
      <c r="T34" s="223">
        <f t="shared" si="5"/>
        <v>0</v>
      </c>
    </row>
    <row r="35" spans="1:20">
      <c r="A35" s="1" t="s">
        <v>412</v>
      </c>
      <c r="B35" s="1">
        <v>10639</v>
      </c>
      <c r="C35" s="387">
        <v>11</v>
      </c>
      <c r="D35" s="157">
        <v>32</v>
      </c>
      <c r="E35" s="157" t="s">
        <v>412</v>
      </c>
      <c r="F35" s="336">
        <v>0.25870475901622364</v>
      </c>
      <c r="G35" s="336">
        <v>1.9111700489963381</v>
      </c>
      <c r="H35" s="336">
        <v>1.2611155203810487</v>
      </c>
      <c r="I35" s="337">
        <v>3679291.6476039998</v>
      </c>
      <c r="J35" s="337">
        <v>3862371.253486</v>
      </c>
      <c r="K35" s="336">
        <v>1.7269990304248629E-2</v>
      </c>
      <c r="L35" s="336">
        <v>9.6394303692581174E-2</v>
      </c>
      <c r="M35" s="336">
        <v>9.1886575160169667E-2</v>
      </c>
      <c r="N35" s="228">
        <f>VLOOKUP(B35,پیوست2!$A$4:$E$182,5,0)</f>
        <v>40795539</v>
      </c>
      <c r="O35" s="223">
        <f t="shared" si="0"/>
        <v>4.0499208776229156E-3</v>
      </c>
      <c r="P35" s="223">
        <f t="shared" si="1"/>
        <v>2.99186126747382E-2</v>
      </c>
      <c r="Q35" s="223">
        <f t="shared" si="2"/>
        <v>1.9742265640985773E-2</v>
      </c>
      <c r="R35" s="223">
        <f t="shared" si="3"/>
        <v>2.7035488081274804E-4</v>
      </c>
      <c r="S35" s="223">
        <f t="shared" si="4"/>
        <v>1.5090147722563792E-3</v>
      </c>
      <c r="T35" s="223">
        <f t="shared" si="5"/>
        <v>1.4384480615260017E-3</v>
      </c>
    </row>
    <row r="36" spans="1:20">
      <c r="A36" s="1" t="s">
        <v>462</v>
      </c>
      <c r="B36" s="1">
        <v>11725</v>
      </c>
      <c r="C36" s="387">
        <v>289</v>
      </c>
      <c r="D36" s="111">
        <v>33</v>
      </c>
      <c r="E36" s="111" t="s">
        <v>614</v>
      </c>
      <c r="F36" s="334">
        <v>0.25582360303546703</v>
      </c>
      <c r="G36" s="334">
        <v>0</v>
      </c>
      <c r="H36" s="334">
        <v>5.8216902606965014E-2</v>
      </c>
      <c r="I36" s="335">
        <v>160554.606</v>
      </c>
      <c r="J36" s="335">
        <v>151459.618001</v>
      </c>
      <c r="K36" s="334">
        <v>6.9419247012396004E-2</v>
      </c>
      <c r="L36" s="334">
        <v>0</v>
      </c>
      <c r="M36" s="334">
        <v>1.5680140519340191E-2</v>
      </c>
      <c r="N36" s="228">
        <f>VLOOKUP(B36,پیوست2!$A$4:$E$182,5,0)</f>
        <v>1010691</v>
      </c>
      <c r="O36" s="223">
        <f t="shared" ref="O36:O67" si="6">$N36/$N$89*F36</f>
        <v>9.9217539990790766E-5</v>
      </c>
      <c r="P36" s="223">
        <f t="shared" ref="P36:P67" si="7">$N36/$N$89*G36</f>
        <v>0</v>
      </c>
      <c r="Q36" s="223">
        <f t="shared" ref="Q36:Q67" si="8">$N36/$N$89*H36</f>
        <v>2.2578596321879364E-5</v>
      </c>
      <c r="R36" s="223">
        <f t="shared" ref="R36:R67" si="9">$N36/$N$89*K36</f>
        <v>2.6923266011651372E-5</v>
      </c>
      <c r="S36" s="223">
        <f t="shared" ref="S36:S67" si="10">$N36/$N$89*L36</f>
        <v>0</v>
      </c>
      <c r="T36" s="223">
        <f t="shared" ref="T36:T67" si="11">$N36/$N$89*M36</f>
        <v>6.0813191221576526E-6</v>
      </c>
    </row>
    <row r="37" spans="1:20">
      <c r="A37" s="1" t="s">
        <v>458</v>
      </c>
      <c r="B37" s="1">
        <v>11394</v>
      </c>
      <c r="C37" s="387">
        <v>217</v>
      </c>
      <c r="D37" s="157">
        <v>34</v>
      </c>
      <c r="E37" s="157" t="s">
        <v>458</v>
      </c>
      <c r="F37" s="336">
        <v>0.24945578270013544</v>
      </c>
      <c r="G37" s="336">
        <v>0.48226958733180214</v>
      </c>
      <c r="H37" s="336">
        <v>0.44237198006293904</v>
      </c>
      <c r="I37" s="337">
        <v>398387.72416300001</v>
      </c>
      <c r="J37" s="337">
        <v>393293.36099900003</v>
      </c>
      <c r="K37" s="336">
        <v>0</v>
      </c>
      <c r="L37" s="336">
        <v>2.3262451088300877E-2</v>
      </c>
      <c r="M37" s="336">
        <v>2.2640934394416046E-2</v>
      </c>
      <c r="N37" s="228">
        <f>VLOOKUP(B37,پیوست2!$A$4:$E$182,5,0)</f>
        <v>4689100</v>
      </c>
      <c r="O37" s="223">
        <f t="shared" si="6"/>
        <v>4.4886166461295955E-4</v>
      </c>
      <c r="P37" s="223">
        <f t="shared" si="7"/>
        <v>8.6777835902955894E-4</v>
      </c>
      <c r="Q37" s="223">
        <f t="shared" si="8"/>
        <v>7.959880552773971E-4</v>
      </c>
      <c r="R37" s="223">
        <f t="shared" si="9"/>
        <v>0</v>
      </c>
      <c r="S37" s="223">
        <f t="shared" si="10"/>
        <v>4.1857608612841408E-5</v>
      </c>
      <c r="T37" s="223">
        <f t="shared" si="11"/>
        <v>4.0739274073620736E-5</v>
      </c>
    </row>
    <row r="38" spans="1:20">
      <c r="A38" s="1" t="s">
        <v>398</v>
      </c>
      <c r="B38" s="1">
        <v>10919</v>
      </c>
      <c r="C38" s="387">
        <v>104</v>
      </c>
      <c r="D38" s="111">
        <v>35</v>
      </c>
      <c r="E38" s="111" t="s">
        <v>398</v>
      </c>
      <c r="F38" s="334">
        <v>0.24903761062810886</v>
      </c>
      <c r="G38" s="334">
        <v>1.5793933071133097</v>
      </c>
      <c r="H38" s="334">
        <v>1.5037953300768676</v>
      </c>
      <c r="I38" s="335">
        <v>48340922.735844001</v>
      </c>
      <c r="J38" s="335">
        <v>57681973.552546002</v>
      </c>
      <c r="K38" s="334">
        <v>2.1311348880909971E-2</v>
      </c>
      <c r="L38" s="334">
        <v>8.2925370171961804E-2</v>
      </c>
      <c r="M38" s="334">
        <v>7.765829831169084E-2</v>
      </c>
      <c r="N38" s="228">
        <f>VLOOKUP(B38,پیوست2!$A$4:$E$182,5,0)</f>
        <v>302776853</v>
      </c>
      <c r="O38" s="223">
        <f t="shared" si="6"/>
        <v>2.8934571609117259E-2</v>
      </c>
      <c r="P38" s="223">
        <f t="shared" si="7"/>
        <v>0.18350267908678905</v>
      </c>
      <c r="Q38" s="223">
        <f t="shared" si="8"/>
        <v>0.17471928659218389</v>
      </c>
      <c r="R38" s="223">
        <f t="shared" si="9"/>
        <v>2.4760707779291993E-3</v>
      </c>
      <c r="S38" s="223">
        <f t="shared" si="10"/>
        <v>9.6347296916378458E-3</v>
      </c>
      <c r="T38" s="223">
        <f t="shared" si="11"/>
        <v>9.0227720538858577E-3</v>
      </c>
    </row>
    <row r="39" spans="1:20">
      <c r="A39" s="1" t="s">
        <v>428</v>
      </c>
      <c r="B39" s="1">
        <v>11008</v>
      </c>
      <c r="C39" s="387">
        <v>113</v>
      </c>
      <c r="D39" s="157">
        <v>36</v>
      </c>
      <c r="E39" s="157" t="s">
        <v>428</v>
      </c>
      <c r="F39" s="336">
        <v>0.24422300165543773</v>
      </c>
      <c r="G39" s="336">
        <v>2.389071794215976</v>
      </c>
      <c r="H39" s="336">
        <v>1.495639987570706</v>
      </c>
      <c r="I39" s="337">
        <v>6781421.8468300002</v>
      </c>
      <c r="J39" s="337">
        <v>7334552.571308</v>
      </c>
      <c r="K39" s="336">
        <v>1.8563690571364296E-3</v>
      </c>
      <c r="L39" s="336">
        <v>0.49842710775001342</v>
      </c>
      <c r="M39" s="336">
        <v>5.0852657485587212E-2</v>
      </c>
      <c r="N39" s="228">
        <f>VLOOKUP(B39,پیوست2!$A$4:$E$182,5,0)</f>
        <v>80157492</v>
      </c>
      <c r="O39" s="223">
        <f t="shared" si="6"/>
        <v>7.5120787191148572E-3</v>
      </c>
      <c r="P39" s="223">
        <f t="shared" si="7"/>
        <v>7.3485688334499213E-2</v>
      </c>
      <c r="Q39" s="223">
        <f t="shared" si="8"/>
        <v>4.600453374960372E-2</v>
      </c>
      <c r="R39" s="223">
        <f t="shared" si="9"/>
        <v>5.7100233779832378E-5</v>
      </c>
      <c r="S39" s="223">
        <f t="shared" si="10"/>
        <v>1.5331167186460944E-2</v>
      </c>
      <c r="T39" s="223">
        <f t="shared" si="11"/>
        <v>1.5641817663304071E-3</v>
      </c>
    </row>
    <row r="40" spans="1:20">
      <c r="A40" s="1" t="s">
        <v>460</v>
      </c>
      <c r="B40" s="1">
        <v>11409</v>
      </c>
      <c r="C40" s="387">
        <v>219</v>
      </c>
      <c r="D40" s="111">
        <v>37</v>
      </c>
      <c r="E40" s="111" t="s">
        <v>460</v>
      </c>
      <c r="F40" s="334">
        <v>0.24032354909855222</v>
      </c>
      <c r="G40" s="334">
        <v>1.1872447300316269</v>
      </c>
      <c r="H40" s="334">
        <v>1.1070568318661231</v>
      </c>
      <c r="I40" s="335">
        <v>313792.75102999998</v>
      </c>
      <c r="J40" s="335">
        <v>442751.00489500002</v>
      </c>
      <c r="K40" s="334">
        <v>3.9940354665137833E-3</v>
      </c>
      <c r="L40" s="334">
        <v>7.7151646099638191E-2</v>
      </c>
      <c r="M40" s="334">
        <v>8.8443410163830546E-2</v>
      </c>
      <c r="N40" s="228">
        <f>VLOOKUP(B40,پیوست2!$A$4:$E$182,5,0)</f>
        <v>13366332</v>
      </c>
      <c r="O40" s="223">
        <f t="shared" si="6"/>
        <v>1.2326449999601817E-3</v>
      </c>
      <c r="P40" s="223">
        <f t="shared" si="7"/>
        <v>6.0895042774290354E-3</v>
      </c>
      <c r="Q40" s="223">
        <f t="shared" si="8"/>
        <v>5.6782120336943583E-3</v>
      </c>
      <c r="R40" s="223">
        <f t="shared" si="9"/>
        <v>2.0485831979132941E-5</v>
      </c>
      <c r="S40" s="223">
        <f t="shared" si="10"/>
        <v>3.9571898451124107E-4</v>
      </c>
      <c r="T40" s="223">
        <f t="shared" si="11"/>
        <v>4.536356413127306E-4</v>
      </c>
    </row>
    <row r="41" spans="1:20">
      <c r="A41" s="1" t="s">
        <v>476</v>
      </c>
      <c r="B41" s="1">
        <v>11518</v>
      </c>
      <c r="C41" s="387">
        <v>259</v>
      </c>
      <c r="D41" s="157">
        <v>38</v>
      </c>
      <c r="E41" s="157" t="s">
        <v>476</v>
      </c>
      <c r="F41" s="336">
        <v>0.23570844123702736</v>
      </c>
      <c r="G41" s="336">
        <v>0</v>
      </c>
      <c r="H41" s="336">
        <v>6.4985184350480757E-2</v>
      </c>
      <c r="I41" s="337">
        <v>38832.963392999998</v>
      </c>
      <c r="J41" s="337">
        <v>15840.919543</v>
      </c>
      <c r="K41" s="336">
        <v>7.7731403241567522E-3</v>
      </c>
      <c r="L41" s="336">
        <v>0</v>
      </c>
      <c r="M41" s="336">
        <v>0</v>
      </c>
      <c r="N41" s="228">
        <f>VLOOKUP(B41,پیوست2!$A$4:$E$182,5,0)</f>
        <v>1982997</v>
      </c>
      <c r="O41" s="223">
        <f t="shared" si="6"/>
        <v>1.7936043074178666E-4</v>
      </c>
      <c r="P41" s="223">
        <f t="shared" si="7"/>
        <v>0</v>
      </c>
      <c r="Q41" s="223">
        <f t="shared" si="8"/>
        <v>4.94499500983745E-5</v>
      </c>
      <c r="R41" s="223">
        <f t="shared" si="9"/>
        <v>5.9149082206823093E-6</v>
      </c>
      <c r="S41" s="223">
        <f t="shared" si="10"/>
        <v>0</v>
      </c>
      <c r="T41" s="223">
        <f t="shared" si="11"/>
        <v>0</v>
      </c>
    </row>
    <row r="42" spans="1:20">
      <c r="A42" s="1" t="s">
        <v>416</v>
      </c>
      <c r="B42" s="1">
        <v>10765</v>
      </c>
      <c r="C42" s="387">
        <v>5</v>
      </c>
      <c r="D42" s="111">
        <v>39</v>
      </c>
      <c r="E42" s="111" t="s">
        <v>416</v>
      </c>
      <c r="F42" s="334">
        <v>0.22498037815127353</v>
      </c>
      <c r="G42" s="334">
        <v>1.1084941414570391</v>
      </c>
      <c r="H42" s="334">
        <v>1.03439137554896</v>
      </c>
      <c r="I42" s="335">
        <v>9414189.4138489999</v>
      </c>
      <c r="J42" s="335">
        <v>10236969.154622</v>
      </c>
      <c r="K42" s="334">
        <v>2.9829158683229301E-2</v>
      </c>
      <c r="L42" s="334">
        <v>9.8232270940337874E-2</v>
      </c>
      <c r="M42" s="334">
        <v>5.5170969486098113E-2</v>
      </c>
      <c r="N42" s="228">
        <f>VLOOKUP(B42,پیوست2!$A$4:$E$182,5,0)</f>
        <v>107591974</v>
      </c>
      <c r="O42" s="223">
        <f t="shared" si="6"/>
        <v>9.288679182779527E-3</v>
      </c>
      <c r="P42" s="223">
        <f t="shared" si="7"/>
        <v>4.5765975417917923E-2</v>
      </c>
      <c r="Q42" s="223">
        <f t="shared" si="8"/>
        <v>4.2706522745943366E-2</v>
      </c>
      <c r="R42" s="223">
        <f t="shared" si="9"/>
        <v>1.2315451133006763E-3</v>
      </c>
      <c r="S42" s="223">
        <f t="shared" si="10"/>
        <v>4.0556783558571398E-3</v>
      </c>
      <c r="T42" s="223">
        <f t="shared" si="11"/>
        <v>2.2778228037945145E-3</v>
      </c>
    </row>
    <row r="43" spans="1:20">
      <c r="A43" s="1" t="s">
        <v>450</v>
      </c>
      <c r="B43" s="1">
        <v>11323</v>
      </c>
      <c r="C43" s="387">
        <v>197</v>
      </c>
      <c r="D43" s="157">
        <v>40</v>
      </c>
      <c r="E43" s="157" t="s">
        <v>450</v>
      </c>
      <c r="F43" s="336">
        <v>0.21083445115739469</v>
      </c>
      <c r="G43" s="336">
        <v>2.2623330992786395</v>
      </c>
      <c r="H43" s="336">
        <v>0.84530444986727105</v>
      </c>
      <c r="I43" s="337">
        <v>11138.931918</v>
      </c>
      <c r="J43" s="337">
        <v>9629.3914079999995</v>
      </c>
      <c r="K43" s="336">
        <v>3.0155612379835749E-4</v>
      </c>
      <c r="L43" s="336">
        <v>0</v>
      </c>
      <c r="M43" s="336">
        <v>2.214840737001663E-2</v>
      </c>
      <c r="N43" s="228">
        <f>VLOOKUP(B43,پیوست2!$A$4:$E$182,5,0)</f>
        <v>2246993</v>
      </c>
      <c r="O43" s="223">
        <f t="shared" si="6"/>
        <v>1.8179115227374911E-4</v>
      </c>
      <c r="P43" s="223">
        <f t="shared" si="7"/>
        <v>1.9506875593015775E-3</v>
      </c>
      <c r="Q43" s="223">
        <f t="shared" si="8"/>
        <v>7.2886034099227945E-4</v>
      </c>
      <c r="R43" s="223">
        <f t="shared" si="9"/>
        <v>2.600155473622462E-7</v>
      </c>
      <c r="S43" s="223">
        <f t="shared" si="10"/>
        <v>0</v>
      </c>
      <c r="T43" s="223">
        <f t="shared" si="11"/>
        <v>1.9097374621275224E-5</v>
      </c>
    </row>
    <row r="44" spans="1:20">
      <c r="A44" s="1" t="s">
        <v>484</v>
      </c>
      <c r="B44" s="1">
        <v>11660</v>
      </c>
      <c r="C44" s="387">
        <v>279</v>
      </c>
      <c r="D44" s="111">
        <v>41</v>
      </c>
      <c r="E44" s="111" t="s">
        <v>484</v>
      </c>
      <c r="F44" s="334">
        <v>0.20831825427776601</v>
      </c>
      <c r="G44" s="334">
        <v>1.9401893153363685</v>
      </c>
      <c r="H44" s="334">
        <v>0.31827588811690899</v>
      </c>
      <c r="I44" s="335">
        <v>543430.77940700005</v>
      </c>
      <c r="J44" s="335">
        <v>342029.35489800002</v>
      </c>
      <c r="K44" s="334">
        <v>1.5415078966444848E-2</v>
      </c>
      <c r="L44" s="334">
        <v>2.7411721693307755E-2</v>
      </c>
      <c r="M44" s="334">
        <v>9.7340819880403884E-2</v>
      </c>
      <c r="N44" s="228">
        <f>VLOOKUP(B44,پیوست2!$A$4:$E$182,5,0)</f>
        <v>5437977</v>
      </c>
      <c r="O44" s="223">
        <f t="shared" si="6"/>
        <v>4.3470450312631422E-4</v>
      </c>
      <c r="P44" s="223">
        <f t="shared" si="7"/>
        <v>4.0486563946033303E-3</v>
      </c>
      <c r="Q44" s="223">
        <f t="shared" si="8"/>
        <v>6.6415668795144153E-4</v>
      </c>
      <c r="R44" s="223">
        <f t="shared" si="9"/>
        <v>3.2167148606316392E-5</v>
      </c>
      <c r="S44" s="223">
        <f t="shared" si="10"/>
        <v>5.7200934694074771E-5</v>
      </c>
      <c r="T44" s="223">
        <f t="shared" si="11"/>
        <v>2.0312426717822819E-4</v>
      </c>
    </row>
    <row r="45" spans="1:20">
      <c r="A45" s="1" t="s">
        <v>482</v>
      </c>
      <c r="B45" s="1">
        <v>11626</v>
      </c>
      <c r="C45" s="387">
        <v>272</v>
      </c>
      <c r="D45" s="157">
        <v>42</v>
      </c>
      <c r="E45" s="157" t="s">
        <v>482</v>
      </c>
      <c r="F45" s="336">
        <v>0.20530436004385633</v>
      </c>
      <c r="G45" s="336">
        <v>1.1674546335493237</v>
      </c>
      <c r="H45" s="336">
        <v>0.61382584483840674</v>
      </c>
      <c r="I45" s="337">
        <v>1603523.111062</v>
      </c>
      <c r="J45" s="337">
        <v>1611206.634692</v>
      </c>
      <c r="K45" s="336">
        <v>1.976594935750886E-3</v>
      </c>
      <c r="L45" s="336">
        <v>0</v>
      </c>
      <c r="M45" s="336">
        <v>9.9791083524462282E-2</v>
      </c>
      <c r="N45" s="228">
        <f>VLOOKUP(B45,پیوست2!$A$4:$E$182,5,0)</f>
        <v>6692926</v>
      </c>
      <c r="O45" s="223">
        <f t="shared" si="6"/>
        <v>5.2728284395818167E-4</v>
      </c>
      <c r="P45" s="223">
        <f t="shared" si="7"/>
        <v>2.9983717795303844E-3</v>
      </c>
      <c r="Q45" s="223">
        <f t="shared" si="8"/>
        <v>1.5764878889678218E-3</v>
      </c>
      <c r="R45" s="223">
        <f t="shared" si="9"/>
        <v>5.0764854621374366E-6</v>
      </c>
      <c r="S45" s="223">
        <f t="shared" si="10"/>
        <v>0</v>
      </c>
      <c r="T45" s="223">
        <f t="shared" si="11"/>
        <v>2.5629327263778929E-4</v>
      </c>
    </row>
    <row r="46" spans="1:20">
      <c r="A46" s="1" t="s">
        <v>417</v>
      </c>
      <c r="B46" s="1">
        <v>10778</v>
      </c>
      <c r="C46" s="387">
        <v>2</v>
      </c>
      <c r="D46" s="111">
        <v>43</v>
      </c>
      <c r="E46" s="111" t="s">
        <v>417</v>
      </c>
      <c r="F46" s="334">
        <v>0.20459213460941558</v>
      </c>
      <c r="G46" s="334">
        <v>2.3051353403440595</v>
      </c>
      <c r="H46" s="334">
        <v>1.6862918593803606</v>
      </c>
      <c r="I46" s="335">
        <v>379568.73477600003</v>
      </c>
      <c r="J46" s="335">
        <v>344254.741813</v>
      </c>
      <c r="K46" s="334">
        <v>6.0287375226824874E-6</v>
      </c>
      <c r="L46" s="334">
        <v>1.687134179319735E-2</v>
      </c>
      <c r="M46" s="334">
        <v>4.6415857409074404E-2</v>
      </c>
      <c r="N46" s="228">
        <f>VLOOKUP(B46,پیوست2!$A$4:$E$182,5,0)</f>
        <v>3232168</v>
      </c>
      <c r="O46" s="223">
        <f t="shared" si="6"/>
        <v>2.5375365417143334E-4</v>
      </c>
      <c r="P46" s="223">
        <f t="shared" si="7"/>
        <v>2.8590371623460069E-3</v>
      </c>
      <c r="Q46" s="223">
        <f t="shared" si="8"/>
        <v>2.0914915528605798E-3</v>
      </c>
      <c r="R46" s="223">
        <f t="shared" si="9"/>
        <v>7.4773850878562161E-9</v>
      </c>
      <c r="S46" s="223">
        <f t="shared" si="10"/>
        <v>2.092536274169176E-5</v>
      </c>
      <c r="T46" s="223">
        <f t="shared" si="11"/>
        <v>5.7569140922931558E-5</v>
      </c>
    </row>
    <row r="47" spans="1:20">
      <c r="A47" s="1" t="s">
        <v>480</v>
      </c>
      <c r="B47" s="1">
        <v>11588</v>
      </c>
      <c r="C47" s="387">
        <v>253</v>
      </c>
      <c r="D47" s="157">
        <v>44</v>
      </c>
      <c r="E47" s="157" t="s">
        <v>480</v>
      </c>
      <c r="F47" s="336">
        <v>0.19638475005354825</v>
      </c>
      <c r="G47" s="336">
        <v>1.2176862096906824</v>
      </c>
      <c r="H47" s="336">
        <v>0.52238864856383349</v>
      </c>
      <c r="I47" s="337">
        <v>476057.97927100002</v>
      </c>
      <c r="J47" s="337">
        <v>422769.77518</v>
      </c>
      <c r="K47" s="336">
        <v>5.1917227770047446E-3</v>
      </c>
      <c r="L47" s="336">
        <v>0</v>
      </c>
      <c r="M47" s="336">
        <v>0.35887842058671665</v>
      </c>
      <c r="N47" s="228">
        <f>VLOOKUP(B47,پیوست2!$A$4:$E$182,5,0)</f>
        <v>15024186</v>
      </c>
      <c r="O47" s="223">
        <f t="shared" si="6"/>
        <v>1.1322130519766022E-3</v>
      </c>
      <c r="P47" s="223">
        <f t="shared" si="7"/>
        <v>7.020301828160198E-3</v>
      </c>
      <c r="Q47" s="223">
        <f t="shared" si="8"/>
        <v>3.0117167750913368E-3</v>
      </c>
      <c r="R47" s="223">
        <f t="shared" si="9"/>
        <v>2.9931734968047114E-5</v>
      </c>
      <c r="S47" s="223">
        <f t="shared" si="10"/>
        <v>0</v>
      </c>
      <c r="T47" s="223">
        <f t="shared" si="11"/>
        <v>2.0690345444350235E-3</v>
      </c>
    </row>
    <row r="48" spans="1:20">
      <c r="A48" s="1" t="s">
        <v>438</v>
      </c>
      <c r="B48" s="1">
        <v>11161</v>
      </c>
      <c r="C48" s="387">
        <v>138</v>
      </c>
      <c r="D48" s="111">
        <v>45</v>
      </c>
      <c r="E48" s="111" t="s">
        <v>438</v>
      </c>
      <c r="F48" s="334">
        <v>0.18955237591078844</v>
      </c>
      <c r="G48" s="334">
        <v>1.167561849516505</v>
      </c>
      <c r="H48" s="334">
        <v>1.1640373371643171</v>
      </c>
      <c r="I48" s="335">
        <v>1404862.3715629999</v>
      </c>
      <c r="J48" s="335">
        <v>1327110.3116919999</v>
      </c>
      <c r="K48" s="334">
        <v>9.7384744936470465E-6</v>
      </c>
      <c r="L48" s="334">
        <v>7.5563788095145024E-2</v>
      </c>
      <c r="M48" s="334">
        <v>6.0881805100841582E-2</v>
      </c>
      <c r="N48" s="228">
        <f>VLOOKUP(B48,پیوست2!$A$4:$E$182,5,0)</f>
        <v>20118122</v>
      </c>
      <c r="O48" s="223">
        <f t="shared" si="6"/>
        <v>1.4633429347202154E-3</v>
      </c>
      <c r="P48" s="223">
        <f t="shared" si="7"/>
        <v>9.0135688098310074E-3</v>
      </c>
      <c r="Q48" s="223">
        <f t="shared" si="8"/>
        <v>8.9863596006394767E-3</v>
      </c>
      <c r="R48" s="223">
        <f t="shared" si="9"/>
        <v>7.5180950788706769E-8</v>
      </c>
      <c r="S48" s="223">
        <f t="shared" si="10"/>
        <v>5.8335188307936448E-4</v>
      </c>
      <c r="T48" s="223">
        <f t="shared" si="11"/>
        <v>4.700070833681334E-4</v>
      </c>
    </row>
    <row r="49" spans="1:20">
      <c r="A49" s="1" t="s">
        <v>419</v>
      </c>
      <c r="B49" s="1">
        <v>10837</v>
      </c>
      <c r="C49" s="387">
        <v>1</v>
      </c>
      <c r="D49" s="157">
        <v>46</v>
      </c>
      <c r="E49" s="157" t="s">
        <v>419</v>
      </c>
      <c r="F49" s="336">
        <v>0.18763144369438972</v>
      </c>
      <c r="G49" s="336">
        <v>5.9938751751893076E-3</v>
      </c>
      <c r="H49" s="336">
        <v>1.2345458438454915</v>
      </c>
      <c r="I49" s="337">
        <v>4533901.9748029998</v>
      </c>
      <c r="J49" s="337">
        <v>4265334.3393569998</v>
      </c>
      <c r="K49" s="336">
        <v>3.3002633132156586E-4</v>
      </c>
      <c r="L49" s="336">
        <v>2.414327243732679E-3</v>
      </c>
      <c r="M49" s="336">
        <v>3.5705242992051536E-2</v>
      </c>
      <c r="N49" s="228">
        <f>VLOOKUP(B49,پیوست2!$A$4:$E$182,5,0)</f>
        <v>33969023</v>
      </c>
      <c r="O49" s="223">
        <f t="shared" si="6"/>
        <v>2.4457841233447774E-3</v>
      </c>
      <c r="P49" s="223">
        <f t="shared" si="7"/>
        <v>7.8130426607311447E-5</v>
      </c>
      <c r="Q49" s="223">
        <f t="shared" si="8"/>
        <v>1.6092359387995619E-2</v>
      </c>
      <c r="R49" s="223">
        <f t="shared" si="9"/>
        <v>4.3019077481848743E-6</v>
      </c>
      <c r="S49" s="223">
        <f t="shared" si="10"/>
        <v>3.1470861839649656E-5</v>
      </c>
      <c r="T49" s="223">
        <f t="shared" si="11"/>
        <v>4.6541941324271843E-4</v>
      </c>
    </row>
    <row r="50" spans="1:20">
      <c r="A50" s="1" t="s">
        <v>486</v>
      </c>
      <c r="B50" s="1">
        <v>11673</v>
      </c>
      <c r="C50" s="387">
        <v>283</v>
      </c>
      <c r="D50" s="111">
        <v>47</v>
      </c>
      <c r="E50" s="111" t="s">
        <v>486</v>
      </c>
      <c r="F50" s="334">
        <v>0.1860434285673761</v>
      </c>
      <c r="G50" s="334">
        <v>1.7979822598802322</v>
      </c>
      <c r="H50" s="334">
        <v>0.58852624649852647</v>
      </c>
      <c r="I50" s="335">
        <v>181929.107495</v>
      </c>
      <c r="J50" s="335">
        <v>221526.912728</v>
      </c>
      <c r="K50" s="334">
        <v>4.0816453272312985E-3</v>
      </c>
      <c r="L50" s="334">
        <v>0</v>
      </c>
      <c r="M50" s="334">
        <v>0.11410569523782667</v>
      </c>
      <c r="N50" s="228">
        <f>VLOOKUP(B50,پیوست2!$A$4:$E$182,5,0)</f>
        <v>4327082</v>
      </c>
      <c r="O50" s="223">
        <f t="shared" si="6"/>
        <v>3.0891493465856742E-4</v>
      </c>
      <c r="P50" s="223">
        <f t="shared" si="7"/>
        <v>2.9854511745198097E-3</v>
      </c>
      <c r="Q50" s="223">
        <f t="shared" si="8"/>
        <v>9.7721563390831215E-4</v>
      </c>
      <c r="R50" s="223">
        <f t="shared" si="9"/>
        <v>6.7773487581394059E-6</v>
      </c>
      <c r="S50" s="223">
        <f t="shared" si="10"/>
        <v>0</v>
      </c>
      <c r="T50" s="223">
        <f t="shared" si="11"/>
        <v>1.8946626419432029E-4</v>
      </c>
    </row>
    <row r="51" spans="1:20">
      <c r="A51" s="1" t="s">
        <v>411</v>
      </c>
      <c r="B51" s="1">
        <v>10581</v>
      </c>
      <c r="C51" s="387">
        <v>7</v>
      </c>
      <c r="D51" s="157">
        <v>48</v>
      </c>
      <c r="E51" s="157" t="s">
        <v>411</v>
      </c>
      <c r="F51" s="336">
        <v>0.18174599655994375</v>
      </c>
      <c r="G51" s="336">
        <v>1.3331048502747087</v>
      </c>
      <c r="H51" s="336">
        <v>0.59653432331207401</v>
      </c>
      <c r="I51" s="337">
        <v>1768191.4392339999</v>
      </c>
      <c r="J51" s="337">
        <v>1974650.94346</v>
      </c>
      <c r="K51" s="336">
        <v>1.0060198843105266E-3</v>
      </c>
      <c r="L51" s="336">
        <v>7.2878355725839949E-2</v>
      </c>
      <c r="M51" s="336">
        <v>3.0275331717118249E-2</v>
      </c>
      <c r="N51" s="228">
        <f>VLOOKUP(B51,پیوست2!$A$4:$E$182,5,0)</f>
        <v>29478638</v>
      </c>
      <c r="O51" s="223">
        <f t="shared" si="6"/>
        <v>2.0558987018701579E-3</v>
      </c>
      <c r="P51" s="223">
        <f t="shared" si="7"/>
        <v>1.5079993964173144E-2</v>
      </c>
      <c r="Q51" s="223">
        <f t="shared" si="8"/>
        <v>6.7479568415901156E-3</v>
      </c>
      <c r="R51" s="223">
        <f t="shared" si="9"/>
        <v>1.138003044555326E-5</v>
      </c>
      <c r="S51" s="223">
        <f t="shared" si="10"/>
        <v>8.2439514359133957E-4</v>
      </c>
      <c r="T51" s="223">
        <f t="shared" si="11"/>
        <v>3.4247255155016711E-4</v>
      </c>
    </row>
    <row r="52" spans="1:20">
      <c r="A52" s="1" t="s">
        <v>433</v>
      </c>
      <c r="B52" s="1">
        <v>11098</v>
      </c>
      <c r="C52" s="387">
        <v>123</v>
      </c>
      <c r="D52" s="111">
        <v>49</v>
      </c>
      <c r="E52" s="111" t="s">
        <v>433</v>
      </c>
      <c r="F52" s="334">
        <v>0.17756505020655602</v>
      </c>
      <c r="G52" s="334">
        <v>2.1978346093498162</v>
      </c>
      <c r="H52" s="334">
        <v>1.6472563940528768</v>
      </c>
      <c r="I52" s="335">
        <v>27671943.125810001</v>
      </c>
      <c r="J52" s="335">
        <v>27825266.398283001</v>
      </c>
      <c r="K52" s="334">
        <v>3.1325225926437284E-3</v>
      </c>
      <c r="L52" s="334">
        <v>0.15516609908957729</v>
      </c>
      <c r="M52" s="334">
        <v>0.10968223587625262</v>
      </c>
      <c r="N52" s="228">
        <f>VLOOKUP(B52,پیوست2!$A$4:$E$182,5,0)</f>
        <v>226998286</v>
      </c>
      <c r="O52" s="223">
        <f t="shared" si="6"/>
        <v>1.5467122019359273E-2</v>
      </c>
      <c r="P52" s="223">
        <f t="shared" si="7"/>
        <v>0.19144632370863543</v>
      </c>
      <c r="Q52" s="223">
        <f t="shared" si="8"/>
        <v>0.14348722124284849</v>
      </c>
      <c r="R52" s="223">
        <f t="shared" si="9"/>
        <v>2.7286399610992423E-4</v>
      </c>
      <c r="S52" s="223">
        <f t="shared" si="10"/>
        <v>1.3516021227683422E-2</v>
      </c>
      <c r="T52" s="223">
        <f t="shared" si="11"/>
        <v>9.5540677835007186E-3</v>
      </c>
    </row>
    <row r="53" spans="1:20">
      <c r="A53" s="1" t="s">
        <v>427</v>
      </c>
      <c r="B53" s="1">
        <v>10923</v>
      </c>
      <c r="C53" s="387">
        <v>108</v>
      </c>
      <c r="D53" s="157">
        <v>50</v>
      </c>
      <c r="E53" s="157" t="s">
        <v>427</v>
      </c>
      <c r="F53" s="336">
        <v>0.17585980689648728</v>
      </c>
      <c r="G53" s="336">
        <v>2.5772770440592723</v>
      </c>
      <c r="H53" s="336">
        <v>1.7320279473810853</v>
      </c>
      <c r="I53" s="337">
        <v>268541.92497400002</v>
      </c>
      <c r="J53" s="337">
        <v>299844.87636300002</v>
      </c>
      <c r="K53" s="336">
        <v>4.7266214114210399E-3</v>
      </c>
      <c r="L53" s="336">
        <v>0.21131406554906484</v>
      </c>
      <c r="M53" s="336">
        <v>0.19311812790174077</v>
      </c>
      <c r="N53" s="228">
        <f>VLOOKUP(B53,پیوست2!$A$4:$E$182,5,0)</f>
        <v>3154911</v>
      </c>
      <c r="O53" s="223">
        <f t="shared" si="6"/>
        <v>2.129036708139438E-4</v>
      </c>
      <c r="P53" s="223">
        <f t="shared" si="7"/>
        <v>3.1201657335362949E-3</v>
      </c>
      <c r="Q53" s="223">
        <f t="shared" si="8"/>
        <v>2.0968697421965559E-3</v>
      </c>
      <c r="R53" s="223">
        <f t="shared" si="9"/>
        <v>5.7222572161224421E-6</v>
      </c>
      <c r="S53" s="223">
        <f t="shared" si="10"/>
        <v>2.5582616655831712E-4</v>
      </c>
      <c r="T53" s="223">
        <f t="shared" si="11"/>
        <v>2.3379735856981983E-4</v>
      </c>
    </row>
    <row r="54" spans="1:20">
      <c r="A54" s="1" t="s">
        <v>426</v>
      </c>
      <c r="B54" s="1">
        <v>10911</v>
      </c>
      <c r="C54" s="387">
        <v>107</v>
      </c>
      <c r="D54" s="111">
        <v>51</v>
      </c>
      <c r="E54" s="111" t="s">
        <v>426</v>
      </c>
      <c r="F54" s="334">
        <v>0.17503581065559237</v>
      </c>
      <c r="G54" s="334">
        <v>0.87515590480677152</v>
      </c>
      <c r="H54" s="334">
        <v>0.89535692220691121</v>
      </c>
      <c r="I54" s="335">
        <v>9594683.4585490003</v>
      </c>
      <c r="J54" s="335">
        <v>9091440.5922630001</v>
      </c>
      <c r="K54" s="334">
        <v>4.2101349443892907E-3</v>
      </c>
      <c r="L54" s="334">
        <v>4.4512063660120456E-2</v>
      </c>
      <c r="M54" s="334">
        <v>7.0968782769423588E-2</v>
      </c>
      <c r="N54" s="228">
        <f>VLOOKUP(B54,پیوست2!$A$4:$E$182,5,0)</f>
        <v>69106933</v>
      </c>
      <c r="O54" s="223">
        <f t="shared" si="6"/>
        <v>4.6417096913268082E-3</v>
      </c>
      <c r="P54" s="223">
        <f t="shared" si="7"/>
        <v>2.3207934590919015E-2</v>
      </c>
      <c r="Q54" s="223">
        <f t="shared" si="8"/>
        <v>2.3743637872948486E-2</v>
      </c>
      <c r="R54" s="223">
        <f t="shared" si="9"/>
        <v>1.1164700583252363E-4</v>
      </c>
      <c r="S54" s="223">
        <f t="shared" si="10"/>
        <v>1.1803988937936554E-3</v>
      </c>
      <c r="T54" s="223">
        <f t="shared" si="11"/>
        <v>1.8819948073978635E-3</v>
      </c>
    </row>
    <row r="55" spans="1:20">
      <c r="A55" s="1" t="s">
        <v>414</v>
      </c>
      <c r="B55" s="1">
        <v>10748</v>
      </c>
      <c r="C55" s="387">
        <v>6</v>
      </c>
      <c r="D55" s="157">
        <v>52</v>
      </c>
      <c r="E55" s="157" t="s">
        <v>414</v>
      </c>
      <c r="F55" s="336">
        <v>0.17382795139231327</v>
      </c>
      <c r="G55" s="336">
        <v>1.9430296582069237</v>
      </c>
      <c r="H55" s="336">
        <v>1.600515476376589</v>
      </c>
      <c r="I55" s="337">
        <v>526724.06431299995</v>
      </c>
      <c r="J55" s="337">
        <v>559497.88795400003</v>
      </c>
      <c r="K55" s="336">
        <v>6.3313137337862027E-3</v>
      </c>
      <c r="L55" s="336">
        <v>0.18800040706201501</v>
      </c>
      <c r="M55" s="336">
        <v>0.12367453140280661</v>
      </c>
      <c r="N55" s="228">
        <f>VLOOKUP(B55,پیوست2!$A$4:$E$182,5,0)</f>
        <v>5491409</v>
      </c>
      <c r="O55" s="223">
        <f t="shared" si="6"/>
        <v>3.6629656691140378E-4</v>
      </c>
      <c r="P55" s="223">
        <f t="shared" si="7"/>
        <v>4.0944226029675634E-3</v>
      </c>
      <c r="Q55" s="223">
        <f t="shared" si="8"/>
        <v>3.3726642901185295E-3</v>
      </c>
      <c r="R55" s="223">
        <f t="shared" si="9"/>
        <v>1.3341574045769146E-5</v>
      </c>
      <c r="S55" s="223">
        <f t="shared" si="10"/>
        <v>3.9616127977797544E-4</v>
      </c>
      <c r="T55" s="223">
        <f t="shared" si="11"/>
        <v>2.6061146038005895E-4</v>
      </c>
    </row>
    <row r="56" spans="1:20">
      <c r="A56" s="1" t="s">
        <v>423</v>
      </c>
      <c r="B56" s="1">
        <v>10915</v>
      </c>
      <c r="C56" s="387">
        <v>105</v>
      </c>
      <c r="D56" s="111">
        <v>53</v>
      </c>
      <c r="E56" s="111" t="s">
        <v>423</v>
      </c>
      <c r="F56" s="334">
        <v>0.17314581173177521</v>
      </c>
      <c r="G56" s="334">
        <v>0.64178013185366478</v>
      </c>
      <c r="H56" s="334">
        <v>0.77298091446613604</v>
      </c>
      <c r="I56" s="335">
        <v>13151389.482142</v>
      </c>
      <c r="J56" s="335">
        <v>13071168.975938</v>
      </c>
      <c r="K56" s="334">
        <v>7.2075906772937036E-3</v>
      </c>
      <c r="L56" s="334">
        <v>5.7017387481059691E-3</v>
      </c>
      <c r="M56" s="334">
        <v>0.11083974333472128</v>
      </c>
      <c r="N56" s="228">
        <f>VLOOKUP(B56,پیوست2!$A$4:$E$182,5,0)</f>
        <v>69255233</v>
      </c>
      <c r="O56" s="223">
        <f t="shared" si="6"/>
        <v>4.6014428314061937E-3</v>
      </c>
      <c r="P56" s="223">
        <f t="shared" si="7"/>
        <v>1.7055651289051774E-2</v>
      </c>
      <c r="Q56" s="223">
        <f t="shared" si="8"/>
        <v>2.0542382470065072E-2</v>
      </c>
      <c r="R56" s="223">
        <f t="shared" si="9"/>
        <v>1.9154558878455868E-4</v>
      </c>
      <c r="S56" s="223">
        <f t="shared" si="10"/>
        <v>1.5152676594722589E-4</v>
      </c>
      <c r="T56" s="223">
        <f t="shared" si="11"/>
        <v>2.9456256394612972E-3</v>
      </c>
    </row>
    <row r="57" spans="1:20">
      <c r="A57" s="1" t="s">
        <v>452</v>
      </c>
      <c r="B57" s="1">
        <v>11367</v>
      </c>
      <c r="C57" s="387">
        <v>207</v>
      </c>
      <c r="D57" s="157">
        <v>54</v>
      </c>
      <c r="E57" s="157" t="s">
        <v>452</v>
      </c>
      <c r="F57" s="336">
        <v>0.16401512085147069</v>
      </c>
      <c r="G57" s="336">
        <v>0.3082565781744695</v>
      </c>
      <c r="H57" s="336">
        <v>0</v>
      </c>
      <c r="I57" s="337">
        <v>478114.451971</v>
      </c>
      <c r="J57" s="337">
        <v>452049.02080100001</v>
      </c>
      <c r="K57" s="336">
        <v>1.0196400233916639E-4</v>
      </c>
      <c r="L57" s="336">
        <v>0</v>
      </c>
      <c r="M57" s="336">
        <v>0</v>
      </c>
      <c r="N57" s="228">
        <f>VLOOKUP(B57,پیوست2!$A$4:$E$182,5,0)</f>
        <v>6202695</v>
      </c>
      <c r="O57" s="223">
        <f t="shared" si="6"/>
        <v>3.9038557334183531E-4</v>
      </c>
      <c r="P57" s="223">
        <f t="shared" si="7"/>
        <v>7.3370626063196608E-4</v>
      </c>
      <c r="Q57" s="223">
        <f t="shared" si="8"/>
        <v>0</v>
      </c>
      <c r="R57" s="223">
        <f t="shared" si="9"/>
        <v>2.4269271824913444E-7</v>
      </c>
      <c r="S57" s="223">
        <f t="shared" si="10"/>
        <v>0</v>
      </c>
      <c r="T57" s="223">
        <f t="shared" si="11"/>
        <v>0</v>
      </c>
    </row>
    <row r="58" spans="1:20">
      <c r="A58" s="1" t="s">
        <v>454</v>
      </c>
      <c r="B58" s="1">
        <v>11385</v>
      </c>
      <c r="C58" s="387">
        <v>210</v>
      </c>
      <c r="D58" s="111">
        <v>55</v>
      </c>
      <c r="E58" s="111" t="s">
        <v>454</v>
      </c>
      <c r="F58" s="334">
        <v>0.16183437822639302</v>
      </c>
      <c r="G58" s="334">
        <v>1.7791216639759644</v>
      </c>
      <c r="H58" s="334">
        <v>1.149552186265421</v>
      </c>
      <c r="I58" s="335">
        <v>6555247.9237940004</v>
      </c>
      <c r="J58" s="335">
        <v>6148272.2559730001</v>
      </c>
      <c r="K58" s="334">
        <v>4.7599998119677734E-3</v>
      </c>
      <c r="L58" s="334">
        <v>0.17218723623540153</v>
      </c>
      <c r="M58" s="334">
        <v>9.0266003063103686E-2</v>
      </c>
      <c r="N58" s="228">
        <f>VLOOKUP(B58,پیوست2!$A$4:$E$182,5,0)</f>
        <v>76545096</v>
      </c>
      <c r="O58" s="223">
        <f t="shared" si="6"/>
        <v>4.7535449046402925E-3</v>
      </c>
      <c r="P58" s="223">
        <f t="shared" si="7"/>
        <v>5.2257961585252713E-2</v>
      </c>
      <c r="Q58" s="223">
        <f t="shared" si="8"/>
        <v>3.3765680676300966E-2</v>
      </c>
      <c r="R58" s="223">
        <f t="shared" si="9"/>
        <v>1.3981499543079174E-4</v>
      </c>
      <c r="S58" s="223">
        <f t="shared" si="10"/>
        <v>5.0576383610277994E-3</v>
      </c>
      <c r="T58" s="223">
        <f t="shared" si="11"/>
        <v>2.6513742236066121E-3</v>
      </c>
    </row>
    <row r="59" spans="1:20">
      <c r="A59" s="1" t="s">
        <v>409</v>
      </c>
      <c r="B59" s="1">
        <v>11405</v>
      </c>
      <c r="C59" s="387">
        <v>218</v>
      </c>
      <c r="D59" s="157">
        <v>56</v>
      </c>
      <c r="E59" s="157" t="s">
        <v>409</v>
      </c>
      <c r="F59" s="336">
        <v>0.16050901942574924</v>
      </c>
      <c r="G59" s="336">
        <v>2.4809809952805701</v>
      </c>
      <c r="H59" s="336">
        <v>1.5625883203487527</v>
      </c>
      <c r="I59" s="337">
        <v>3647311.1796789998</v>
      </c>
      <c r="J59" s="337">
        <v>4070223.4122100002</v>
      </c>
      <c r="K59" s="336">
        <v>7.4633350137881067E-3</v>
      </c>
      <c r="L59" s="336">
        <v>0.45688776902480088</v>
      </c>
      <c r="M59" s="336">
        <v>0.12245487725133816</v>
      </c>
      <c r="N59" s="228">
        <f>VLOOKUP(B59,پیوست2!$A$4:$E$182,5,0)</f>
        <v>39650291</v>
      </c>
      <c r="O59" s="223">
        <f t="shared" si="6"/>
        <v>2.4421664787784079E-3</v>
      </c>
      <c r="P59" s="223">
        <f t="shared" si="7"/>
        <v>3.7748462004425561E-2</v>
      </c>
      <c r="Q59" s="223">
        <f t="shared" si="8"/>
        <v>2.3774993017459008E-2</v>
      </c>
      <c r="R59" s="223">
        <f t="shared" si="9"/>
        <v>1.1355565348150478E-4</v>
      </c>
      <c r="S59" s="223">
        <f t="shared" si="10"/>
        <v>6.9516093118516791E-3</v>
      </c>
      <c r="T59" s="223">
        <f t="shared" si="11"/>
        <v>1.8631675494378327E-3</v>
      </c>
    </row>
    <row r="60" spans="1:20">
      <c r="A60" s="1" t="s">
        <v>424</v>
      </c>
      <c r="B60" s="1">
        <v>10920</v>
      </c>
      <c r="C60" s="387">
        <v>106</v>
      </c>
      <c r="D60" s="111">
        <v>57</v>
      </c>
      <c r="E60" s="111" t="s">
        <v>424</v>
      </c>
      <c r="F60" s="334">
        <v>0.15820656790603671</v>
      </c>
      <c r="G60" s="334">
        <v>2.58742877750722</v>
      </c>
      <c r="H60" s="334">
        <v>0</v>
      </c>
      <c r="I60" s="335">
        <v>39538.349616</v>
      </c>
      <c r="J60" s="335">
        <v>100937.169018</v>
      </c>
      <c r="K60" s="334">
        <v>1.6759780524104814E-2</v>
      </c>
      <c r="L60" s="334">
        <v>0.16199451279276147</v>
      </c>
      <c r="M60" s="334">
        <v>0</v>
      </c>
      <c r="N60" s="228">
        <f>VLOOKUP(B60,پیوست2!$A$4:$E$182,5,0)</f>
        <v>1951387</v>
      </c>
      <c r="O60" s="223">
        <f t="shared" si="6"/>
        <v>1.1846699210579591E-4</v>
      </c>
      <c r="P60" s="223">
        <f t="shared" si="7"/>
        <v>1.9374979725324088E-3</v>
      </c>
      <c r="Q60" s="223">
        <f t="shared" si="8"/>
        <v>0</v>
      </c>
      <c r="R60" s="223">
        <f t="shared" si="9"/>
        <v>1.2549926424187581E-5</v>
      </c>
      <c r="S60" s="223">
        <f t="shared" si="10"/>
        <v>1.2130345106532112E-4</v>
      </c>
      <c r="T60" s="223">
        <f t="shared" si="11"/>
        <v>0</v>
      </c>
    </row>
    <row r="61" spans="1:20">
      <c r="A61" s="1" t="s">
        <v>434</v>
      </c>
      <c r="B61" s="1">
        <v>11142</v>
      </c>
      <c r="C61" s="387">
        <v>130</v>
      </c>
      <c r="D61" s="157">
        <v>58</v>
      </c>
      <c r="E61" s="157" t="s">
        <v>434</v>
      </c>
      <c r="F61" s="336">
        <v>0.15557322284024708</v>
      </c>
      <c r="G61" s="336">
        <v>0.50306331166247686</v>
      </c>
      <c r="H61" s="336">
        <v>0.50032490834008791</v>
      </c>
      <c r="I61" s="337">
        <v>8759366.3755220007</v>
      </c>
      <c r="J61" s="337">
        <v>9989798.5426979996</v>
      </c>
      <c r="K61" s="336">
        <v>5.1312294030824539E-3</v>
      </c>
      <c r="L61" s="336">
        <v>2.2306276443856098E-2</v>
      </c>
      <c r="M61" s="336">
        <v>2.1216510624563902E-2</v>
      </c>
      <c r="N61" s="228">
        <f>VLOOKUP(B61,پیوست2!$A$4:$E$182,5,0)</f>
        <v>152888539</v>
      </c>
      <c r="O61" s="223">
        <f t="shared" si="6"/>
        <v>9.1272348293428129E-3</v>
      </c>
      <c r="P61" s="223">
        <f t="shared" si="7"/>
        <v>2.9513928526667045E-2</v>
      </c>
      <c r="Q61" s="223">
        <f t="shared" si="8"/>
        <v>2.9353270736562881E-2</v>
      </c>
      <c r="R61" s="223">
        <f t="shared" si="9"/>
        <v>3.0104111022533937E-4</v>
      </c>
      <c r="S61" s="223">
        <f t="shared" si="10"/>
        <v>1.3086739450038712E-3</v>
      </c>
      <c r="T61" s="223">
        <f t="shared" si="11"/>
        <v>1.2447391086606993E-3</v>
      </c>
    </row>
    <row r="62" spans="1:20">
      <c r="A62" s="1" t="s">
        <v>430</v>
      </c>
      <c r="B62" s="1">
        <v>11049</v>
      </c>
      <c r="C62" s="387">
        <v>115</v>
      </c>
      <c r="D62" s="111">
        <v>59</v>
      </c>
      <c r="E62" s="111" t="s">
        <v>430</v>
      </c>
      <c r="F62" s="334">
        <v>0.15325947537678794</v>
      </c>
      <c r="G62" s="334">
        <v>2.1689679251805227</v>
      </c>
      <c r="H62" s="334">
        <v>1.6721805250643358</v>
      </c>
      <c r="I62" s="335">
        <v>4452711.2353910003</v>
      </c>
      <c r="J62" s="335">
        <v>5145083.2403779998</v>
      </c>
      <c r="K62" s="334">
        <v>2.9119784500502232E-4</v>
      </c>
      <c r="L62" s="334">
        <v>7.9888492879958542E-2</v>
      </c>
      <c r="M62" s="334">
        <v>9.3464092353240782E-2</v>
      </c>
      <c r="N62" s="228">
        <f>VLOOKUP(B62,پیوست2!$A$4:$E$182,5,0)</f>
        <v>40365417</v>
      </c>
      <c r="O62" s="223">
        <f t="shared" si="6"/>
        <v>2.3739207861934114E-3</v>
      </c>
      <c r="P62" s="223">
        <f t="shared" si="7"/>
        <v>3.3596343909661319E-2</v>
      </c>
      <c r="Q62" s="223">
        <f t="shared" si="8"/>
        <v>2.5901329082320887E-2</v>
      </c>
      <c r="R62" s="223">
        <f t="shared" si="9"/>
        <v>4.5105244909173705E-6</v>
      </c>
      <c r="S62" s="223">
        <f t="shared" si="10"/>
        <v>1.2374370547670647E-3</v>
      </c>
      <c r="T62" s="223">
        <f t="shared" si="11"/>
        <v>1.4477170240507261E-3</v>
      </c>
    </row>
    <row r="63" spans="1:20">
      <c r="A63" s="1" t="s">
        <v>420</v>
      </c>
      <c r="B63" s="1">
        <v>10845</v>
      </c>
      <c r="C63" s="387">
        <v>3</v>
      </c>
      <c r="D63" s="157">
        <v>60</v>
      </c>
      <c r="E63" s="157" t="s">
        <v>420</v>
      </c>
      <c r="F63" s="336">
        <v>0.14910804391604851</v>
      </c>
      <c r="G63" s="336">
        <v>1.173079316762986</v>
      </c>
      <c r="H63" s="336">
        <v>0.61928461541045488</v>
      </c>
      <c r="I63" s="337">
        <v>2045479.1952190001</v>
      </c>
      <c r="J63" s="337">
        <v>1916829.5212999999</v>
      </c>
      <c r="K63" s="336">
        <v>1.2609991328381646E-3</v>
      </c>
      <c r="L63" s="336">
        <v>7.6753370407267145E-3</v>
      </c>
      <c r="M63" s="336">
        <v>1.8485683784554278E-2</v>
      </c>
      <c r="N63" s="228">
        <f>VLOOKUP(B63,پیوست2!$A$4:$E$182,5,0)</f>
        <v>25222409</v>
      </c>
      <c r="O63" s="223">
        <f t="shared" si="6"/>
        <v>1.4431686361838978E-3</v>
      </c>
      <c r="P63" s="223">
        <f t="shared" si="7"/>
        <v>1.1353856125036086E-2</v>
      </c>
      <c r="Q63" s="223">
        <f t="shared" si="8"/>
        <v>5.9938559339881682E-3</v>
      </c>
      <c r="R63" s="223">
        <f t="shared" si="9"/>
        <v>1.2204803650913314E-5</v>
      </c>
      <c r="S63" s="223">
        <f t="shared" si="10"/>
        <v>7.4287110194764801E-5</v>
      </c>
      <c r="T63" s="223">
        <f t="shared" si="11"/>
        <v>1.7891696756012934E-4</v>
      </c>
    </row>
    <row r="64" spans="1:20">
      <c r="A64" s="1" t="s">
        <v>472</v>
      </c>
      <c r="B64" s="1">
        <v>11499</v>
      </c>
      <c r="C64" s="387">
        <v>249</v>
      </c>
      <c r="D64" s="111">
        <v>61</v>
      </c>
      <c r="E64" s="111" t="s">
        <v>472</v>
      </c>
      <c r="F64" s="334">
        <v>0.14727697020893346</v>
      </c>
      <c r="G64" s="334">
        <v>3.9683033382184192</v>
      </c>
      <c r="H64" s="334">
        <v>0.53929183122182223</v>
      </c>
      <c r="I64" s="335">
        <v>73157.567804000006</v>
      </c>
      <c r="J64" s="335">
        <v>66947.450721000001</v>
      </c>
      <c r="K64" s="334">
        <v>9.8517182035229833E-7</v>
      </c>
      <c r="L64" s="334">
        <v>0.21184145681866789</v>
      </c>
      <c r="M64" s="334">
        <v>0</v>
      </c>
      <c r="N64" s="228">
        <f>VLOOKUP(B64,پیوست2!$A$4:$E$182,5,0)</f>
        <v>3790295</v>
      </c>
      <c r="O64" s="223">
        <f t="shared" si="6"/>
        <v>2.1420879543596153E-4</v>
      </c>
      <c r="P64" s="223">
        <f t="shared" si="7"/>
        <v>5.7717474551408909E-3</v>
      </c>
      <c r="Q64" s="223">
        <f t="shared" si="8"/>
        <v>7.843796174690263E-4</v>
      </c>
      <c r="R64" s="223">
        <f t="shared" si="9"/>
        <v>1.4328952356620287E-9</v>
      </c>
      <c r="S64" s="223">
        <f t="shared" si="10"/>
        <v>3.0811540476525617E-4</v>
      </c>
      <c r="T64" s="223">
        <f t="shared" si="11"/>
        <v>0</v>
      </c>
    </row>
    <row r="65" spans="1:20">
      <c r="A65" s="1" t="s">
        <v>429</v>
      </c>
      <c r="B65" s="1">
        <v>11014</v>
      </c>
      <c r="C65" s="387">
        <v>114</v>
      </c>
      <c r="D65" s="157">
        <v>62</v>
      </c>
      <c r="E65" s="157" t="s">
        <v>429</v>
      </c>
      <c r="F65" s="336">
        <v>0.14581006737063454</v>
      </c>
      <c r="G65" s="336">
        <v>0.97345312408487394</v>
      </c>
      <c r="H65" s="336">
        <v>0.73682836194494039</v>
      </c>
      <c r="I65" s="337">
        <v>1234039.895767</v>
      </c>
      <c r="J65" s="337">
        <v>1247529.7601129999</v>
      </c>
      <c r="K65" s="336">
        <v>1.4194266667969045E-4</v>
      </c>
      <c r="L65" s="336">
        <v>3.3203018875398484E-2</v>
      </c>
      <c r="M65" s="336">
        <v>0.28875178487241115</v>
      </c>
      <c r="N65" s="228">
        <f>VLOOKUP(B65,پیوست2!$A$4:$E$182,5,0)</f>
        <v>5613540</v>
      </c>
      <c r="O65" s="223">
        <f t="shared" si="6"/>
        <v>3.1408975981922493E-4</v>
      </c>
      <c r="P65" s="223">
        <f t="shared" si="7"/>
        <v>2.0969173353572509E-3</v>
      </c>
      <c r="Q65" s="223">
        <f t="shared" si="8"/>
        <v>1.5872034586130932E-3</v>
      </c>
      <c r="R65" s="223">
        <f t="shared" si="9"/>
        <v>3.0575898420099782E-7</v>
      </c>
      <c r="S65" s="223">
        <f t="shared" si="10"/>
        <v>7.1522689838269689E-5</v>
      </c>
      <c r="T65" s="223">
        <f t="shared" si="11"/>
        <v>6.2200080140840442E-4</v>
      </c>
    </row>
    <row r="66" spans="1:20">
      <c r="A66" s="1" t="s">
        <v>470</v>
      </c>
      <c r="B66" s="1">
        <v>11476</v>
      </c>
      <c r="C66" s="387">
        <v>246</v>
      </c>
      <c r="D66" s="111">
        <v>63</v>
      </c>
      <c r="E66" s="111" t="s">
        <v>470</v>
      </c>
      <c r="F66" s="334">
        <v>0.1379849528269213</v>
      </c>
      <c r="G66" s="334">
        <v>1.2905875033288279</v>
      </c>
      <c r="H66" s="334">
        <v>0.44179045522517191</v>
      </c>
      <c r="I66" s="335">
        <v>12824.857017</v>
      </c>
      <c r="J66" s="335">
        <v>12785.963685999999</v>
      </c>
      <c r="K66" s="334">
        <v>3.4659158403478661E-4</v>
      </c>
      <c r="L66" s="334">
        <v>2.5643299817018857E-2</v>
      </c>
      <c r="M66" s="334">
        <v>1.7654794750780179E-2</v>
      </c>
      <c r="N66" s="228">
        <f>VLOOKUP(B66,پیوست2!$A$4:$E$182,5,0)</f>
        <v>315893</v>
      </c>
      <c r="O66" s="223">
        <f t="shared" si="6"/>
        <v>1.6726349875597087E-5</v>
      </c>
      <c r="P66" s="223">
        <f t="shared" si="7"/>
        <v>1.5644327648412718E-4</v>
      </c>
      <c r="Q66" s="223">
        <f t="shared" si="8"/>
        <v>5.3553243121113797E-5</v>
      </c>
      <c r="R66" s="223">
        <f t="shared" si="9"/>
        <v>4.2013364354118155E-8</v>
      </c>
      <c r="S66" s="223">
        <f t="shared" si="10"/>
        <v>3.1084462176270627E-6</v>
      </c>
      <c r="T66" s="223">
        <f t="shared" si="11"/>
        <v>2.1400904079288141E-6</v>
      </c>
    </row>
    <row r="67" spans="1:20">
      <c r="A67" s="1" t="s">
        <v>451</v>
      </c>
      <c r="B67" s="1">
        <v>11340</v>
      </c>
      <c r="C67" s="387">
        <v>201</v>
      </c>
      <c r="D67" s="157">
        <v>64</v>
      </c>
      <c r="E67" s="157" t="s">
        <v>451</v>
      </c>
      <c r="F67" s="336">
        <v>0.13653388689078264</v>
      </c>
      <c r="G67" s="336">
        <v>1.9876691933277888</v>
      </c>
      <c r="H67" s="336">
        <v>0.7757570598023994</v>
      </c>
      <c r="I67" s="337">
        <v>272996.26371600002</v>
      </c>
      <c r="J67" s="337">
        <v>259629.67926599999</v>
      </c>
      <c r="K67" s="336">
        <v>0</v>
      </c>
      <c r="L67" s="336">
        <v>0</v>
      </c>
      <c r="M67" s="336">
        <v>0.32513321705046294</v>
      </c>
      <c r="N67" s="228">
        <f>VLOOKUP(B67,پیوست2!$A$4:$E$182,5,0)</f>
        <v>2861340</v>
      </c>
      <c r="O67" s="223">
        <f t="shared" si="6"/>
        <v>1.4991302422293456E-4</v>
      </c>
      <c r="P67" s="223">
        <f t="shared" si="7"/>
        <v>2.1824435435936159E-3</v>
      </c>
      <c r="Q67" s="223">
        <f t="shared" si="8"/>
        <v>8.5177452679054068E-4</v>
      </c>
      <c r="R67" s="223">
        <f t="shared" si="9"/>
        <v>0</v>
      </c>
      <c r="S67" s="223">
        <f t="shared" si="10"/>
        <v>0</v>
      </c>
      <c r="T67" s="223">
        <f t="shared" si="11"/>
        <v>3.5699345381089582E-4</v>
      </c>
    </row>
    <row r="68" spans="1:20">
      <c r="A68" s="1" t="s">
        <v>449</v>
      </c>
      <c r="B68" s="1">
        <v>11343</v>
      </c>
      <c r="C68" s="387">
        <v>196</v>
      </c>
      <c r="D68" s="111">
        <v>65</v>
      </c>
      <c r="E68" s="111" t="s">
        <v>449</v>
      </c>
      <c r="F68" s="334">
        <v>0.13391456634287294</v>
      </c>
      <c r="G68" s="334">
        <v>1.0261584426021104</v>
      </c>
      <c r="H68" s="334">
        <v>1.0202075103505892</v>
      </c>
      <c r="I68" s="335">
        <v>2809273.245817</v>
      </c>
      <c r="J68" s="335">
        <v>2740653.4508679998</v>
      </c>
      <c r="K68" s="334">
        <v>7.1523274186431661E-4</v>
      </c>
      <c r="L68" s="334">
        <v>4.5843274299237846E-2</v>
      </c>
      <c r="M68" s="334">
        <v>9.4911295132223475E-2</v>
      </c>
      <c r="N68" s="228">
        <f>VLOOKUP(B68,پیوست2!$A$4:$E$182,5,0)</f>
        <v>33980702</v>
      </c>
      <c r="O68" s="223">
        <f t="shared" ref="O68:O88" si="12">$N68/$N$89*F68</f>
        <v>1.7461824181111854E-3</v>
      </c>
      <c r="P68" s="223">
        <f t="shared" ref="P68:P88" si="13">$N68/$N$89*G68</f>
        <v>1.3380619297831343E-2</v>
      </c>
      <c r="Q68" s="223">
        <f t="shared" ref="Q68:Q88" si="14">$N68/$N$89*H68</f>
        <v>1.3303021964301762E-2</v>
      </c>
      <c r="R68" s="223">
        <f t="shared" ref="R68:R88" si="15">$N68/$N$89*K68</f>
        <v>9.3262956585558536E-6</v>
      </c>
      <c r="S68" s="223">
        <f t="shared" ref="S68:S88" si="16">$N68/$N$89*L68</f>
        <v>5.9777454952149713E-4</v>
      </c>
      <c r="T68" s="223">
        <f t="shared" ref="T68:T88" si="17">$N68/$N$89*M68</f>
        <v>1.237598264073166E-3</v>
      </c>
    </row>
    <row r="69" spans="1:20">
      <c r="A69" s="1" t="s">
        <v>585</v>
      </c>
      <c r="B69" s="1">
        <v>11692</v>
      </c>
      <c r="C69" s="387">
        <v>300</v>
      </c>
      <c r="D69" s="157">
        <v>66</v>
      </c>
      <c r="E69" s="157" t="s">
        <v>585</v>
      </c>
      <c r="F69" s="336">
        <v>0.12740474704462407</v>
      </c>
      <c r="G69" s="336">
        <v>1.3924581874609978</v>
      </c>
      <c r="H69" s="336">
        <v>1.2666307170957425</v>
      </c>
      <c r="I69" s="337">
        <v>37944.295143000003</v>
      </c>
      <c r="J69" s="337">
        <v>34559.369449999998</v>
      </c>
      <c r="K69" s="336">
        <v>1.7613738794878728E-3</v>
      </c>
      <c r="L69" s="336">
        <v>7.328530079276095E-3</v>
      </c>
      <c r="M69" s="336">
        <v>0.34626302463579151</v>
      </c>
      <c r="N69" s="228">
        <f>VLOOKUP(B69,پیوست2!$A$4:$E$182,5,0)</f>
        <v>735109</v>
      </c>
      <c r="O69" s="223">
        <f t="shared" si="12"/>
        <v>3.5939066722308094E-5</v>
      </c>
      <c r="P69" s="223">
        <f t="shared" si="13"/>
        <v>3.9279264602014389E-4</v>
      </c>
      <c r="Q69" s="223">
        <f t="shared" si="14"/>
        <v>3.5729850661125461E-4</v>
      </c>
      <c r="R69" s="223">
        <f t="shared" si="15"/>
        <v>4.9685851466486933E-7</v>
      </c>
      <c r="S69" s="223">
        <f t="shared" si="16"/>
        <v>2.067274082050453E-6</v>
      </c>
      <c r="T69" s="223">
        <f t="shared" si="17"/>
        <v>9.7675873423265993E-5</v>
      </c>
    </row>
    <row r="70" spans="1:20">
      <c r="A70" s="1" t="s">
        <v>425</v>
      </c>
      <c r="B70" s="1">
        <v>10929</v>
      </c>
      <c r="C70" s="387">
        <v>110</v>
      </c>
      <c r="D70" s="111">
        <v>67</v>
      </c>
      <c r="E70" s="111" t="s">
        <v>425</v>
      </c>
      <c r="F70" s="334">
        <v>0.12043935105058685</v>
      </c>
      <c r="G70" s="334">
        <v>2.6613956914151382</v>
      </c>
      <c r="H70" s="334">
        <v>1.4023481973460752</v>
      </c>
      <c r="I70" s="335">
        <v>340827.47296099999</v>
      </c>
      <c r="J70" s="335">
        <v>319288.75726099999</v>
      </c>
      <c r="K70" s="334">
        <v>3.454954469284957E-6</v>
      </c>
      <c r="L70" s="334">
        <v>6.5323410702898085E-2</v>
      </c>
      <c r="M70" s="334">
        <v>6.5135246019725937E-2</v>
      </c>
      <c r="N70" s="228">
        <f>VLOOKUP(B70,پیوست2!$A$4:$E$182,5,0)</f>
        <v>5059166</v>
      </c>
      <c r="O70" s="223">
        <f t="shared" si="12"/>
        <v>2.3381737558586272E-4</v>
      </c>
      <c r="P70" s="223">
        <f t="shared" si="13"/>
        <v>5.1667544746304746E-3</v>
      </c>
      <c r="Q70" s="223">
        <f t="shared" si="14"/>
        <v>2.7224770998915734E-3</v>
      </c>
      <c r="R70" s="223">
        <f t="shared" si="15"/>
        <v>6.7073458942630164E-9</v>
      </c>
      <c r="S70" s="223">
        <f t="shared" si="16"/>
        <v>1.2681692753769338E-4</v>
      </c>
      <c r="T70" s="223">
        <f t="shared" si="17"/>
        <v>1.2645163021573439E-4</v>
      </c>
    </row>
    <row r="71" spans="1:20">
      <c r="A71" s="1" t="s">
        <v>445</v>
      </c>
      <c r="B71" s="1">
        <v>11302</v>
      </c>
      <c r="C71" s="387">
        <v>178</v>
      </c>
      <c r="D71" s="157">
        <v>68</v>
      </c>
      <c r="E71" s="157" t="s">
        <v>445</v>
      </c>
      <c r="F71" s="336">
        <v>0.11685982139029681</v>
      </c>
      <c r="G71" s="336">
        <v>2.4546614951083709</v>
      </c>
      <c r="H71" s="336">
        <v>1.8856060119803539</v>
      </c>
      <c r="I71" s="337">
        <v>940010.56926999998</v>
      </c>
      <c r="J71" s="337">
        <v>1035755.68855</v>
      </c>
      <c r="K71" s="336">
        <v>1.2719849215586526E-3</v>
      </c>
      <c r="L71" s="336">
        <v>0.24013243868059692</v>
      </c>
      <c r="M71" s="336">
        <v>8.4780334190616619E-2</v>
      </c>
      <c r="N71" s="228">
        <f>VLOOKUP(B71,پیوست2!$A$4:$E$182,5,0)</f>
        <v>11479336</v>
      </c>
      <c r="O71" s="223">
        <f t="shared" si="12"/>
        <v>5.1476786919736389E-4</v>
      </c>
      <c r="P71" s="223">
        <f t="shared" si="13"/>
        <v>1.0812791363231282E-2</v>
      </c>
      <c r="Q71" s="223">
        <f t="shared" si="14"/>
        <v>8.3061002266212724E-3</v>
      </c>
      <c r="R71" s="223">
        <f t="shared" si="15"/>
        <v>5.6030974541288456E-6</v>
      </c>
      <c r="S71" s="223">
        <f t="shared" si="16"/>
        <v>1.0577841238686113E-3</v>
      </c>
      <c r="T71" s="223">
        <f t="shared" si="17"/>
        <v>3.7345763036368855E-4</v>
      </c>
    </row>
    <row r="72" spans="1:20">
      <c r="A72" s="1" t="s">
        <v>442</v>
      </c>
      <c r="B72" s="1">
        <v>11256</v>
      </c>
      <c r="C72" s="387">
        <v>164</v>
      </c>
      <c r="D72" s="111">
        <v>69</v>
      </c>
      <c r="E72" s="111" t="s">
        <v>442</v>
      </c>
      <c r="F72" s="334">
        <v>0.11662556233828375</v>
      </c>
      <c r="G72" s="334">
        <v>0.45767618620329403</v>
      </c>
      <c r="H72" s="334">
        <v>3.4743240544162883E-2</v>
      </c>
      <c r="I72" s="335">
        <v>7515.7498050000004</v>
      </c>
      <c r="J72" s="335">
        <v>7203.2365520000003</v>
      </c>
      <c r="K72" s="334">
        <v>1.6546495289451374E-4</v>
      </c>
      <c r="L72" s="334">
        <v>3.6892966085733274E-5</v>
      </c>
      <c r="M72" s="334">
        <v>0</v>
      </c>
      <c r="N72" s="228">
        <f>VLOOKUP(B72,پیوست2!$A$4:$E$182,5,0)</f>
        <v>55512</v>
      </c>
      <c r="O72" s="223">
        <f t="shared" si="12"/>
        <v>2.4843345002663291E-6</v>
      </c>
      <c r="P72" s="223">
        <f t="shared" si="13"/>
        <v>9.7493269617609302E-6</v>
      </c>
      <c r="Q72" s="223">
        <f t="shared" si="14"/>
        <v>7.4009359015611109E-7</v>
      </c>
      <c r="R72" s="223">
        <f t="shared" si="15"/>
        <v>3.5247014704069271E-9</v>
      </c>
      <c r="S72" s="223">
        <f t="shared" si="16"/>
        <v>7.8588661547534604E-10</v>
      </c>
      <c r="T72" s="223">
        <f t="shared" si="17"/>
        <v>0</v>
      </c>
    </row>
    <row r="73" spans="1:20">
      <c r="A73" s="1" t="s">
        <v>399</v>
      </c>
      <c r="B73" s="1">
        <v>11495</v>
      </c>
      <c r="C73" s="387">
        <v>248</v>
      </c>
      <c r="D73" s="157">
        <v>70</v>
      </c>
      <c r="E73" s="157" t="s">
        <v>399</v>
      </c>
      <c r="F73" s="336">
        <v>0.11363669048087746</v>
      </c>
      <c r="G73" s="336">
        <v>2.2123479650345046</v>
      </c>
      <c r="H73" s="336">
        <v>1.4932930745697126</v>
      </c>
      <c r="I73" s="337">
        <v>6398161.1882859999</v>
      </c>
      <c r="J73" s="337">
        <v>7032508.1617689999</v>
      </c>
      <c r="K73" s="336">
        <v>7.7884980479431603E-3</v>
      </c>
      <c r="L73" s="336">
        <v>0.1061665379850748</v>
      </c>
      <c r="M73" s="336">
        <v>0.11999995413772167</v>
      </c>
      <c r="N73" s="228">
        <f>VLOOKUP(B73,پیوست2!$A$4:$E$182,5,0)</f>
        <v>48710352</v>
      </c>
      <c r="O73" s="223">
        <f t="shared" si="12"/>
        <v>2.1240722746007686E-3</v>
      </c>
      <c r="P73" s="223">
        <f t="shared" si="13"/>
        <v>4.1352726433809606E-2</v>
      </c>
      <c r="Q73" s="223">
        <f t="shared" si="14"/>
        <v>2.791230899214386E-2</v>
      </c>
      <c r="R73" s="223">
        <f t="shared" si="15"/>
        <v>1.4558090960245054E-4</v>
      </c>
      <c r="S73" s="223">
        <f t="shared" si="16"/>
        <v>1.9844418107406452E-3</v>
      </c>
      <c r="T73" s="223">
        <f t="shared" si="17"/>
        <v>2.2430130133030447E-3</v>
      </c>
    </row>
    <row r="74" spans="1:20">
      <c r="A74" s="1" t="s">
        <v>432</v>
      </c>
      <c r="B74" s="1">
        <v>11090</v>
      </c>
      <c r="C74" s="387">
        <v>121</v>
      </c>
      <c r="D74" s="111">
        <v>71</v>
      </c>
      <c r="E74" s="111" t="s">
        <v>432</v>
      </c>
      <c r="F74" s="334">
        <v>0.11346638572844728</v>
      </c>
      <c r="G74" s="334">
        <v>1.2765344563949259</v>
      </c>
      <c r="H74" s="334">
        <v>1.3254202656353915</v>
      </c>
      <c r="I74" s="335">
        <v>5675107.510121</v>
      </c>
      <c r="J74" s="335">
        <v>5617203.8630820001</v>
      </c>
      <c r="K74" s="334">
        <v>1.556388290329671E-3</v>
      </c>
      <c r="L74" s="334">
        <v>3.7472347846100124E-2</v>
      </c>
      <c r="M74" s="334">
        <v>0.2112907639948306</v>
      </c>
      <c r="N74" s="228">
        <f>VLOOKUP(B74,پیوست2!$A$4:$E$182,5,0)</f>
        <v>57198672</v>
      </c>
      <c r="O74" s="223">
        <f t="shared" si="12"/>
        <v>2.4904774419167038E-3</v>
      </c>
      <c r="P74" s="223">
        <f t="shared" si="13"/>
        <v>2.8018696877236564E-2</v>
      </c>
      <c r="Q74" s="223">
        <f t="shared" si="14"/>
        <v>2.9091693116268955E-2</v>
      </c>
      <c r="R74" s="223">
        <f t="shared" si="15"/>
        <v>3.4161217906472516E-5</v>
      </c>
      <c r="S74" s="223">
        <f t="shared" si="16"/>
        <v>8.2248179852767596E-4</v>
      </c>
      <c r="T74" s="223">
        <f t="shared" si="17"/>
        <v>4.6376279462521366E-3</v>
      </c>
    </row>
    <row r="75" spans="1:20">
      <c r="A75" s="1" t="s">
        <v>469</v>
      </c>
      <c r="B75" s="1">
        <v>11460</v>
      </c>
      <c r="C75" s="387">
        <v>243</v>
      </c>
      <c r="D75" s="157">
        <v>72</v>
      </c>
      <c r="E75" s="157" t="s">
        <v>469</v>
      </c>
      <c r="F75" s="336">
        <v>0.11333622142547642</v>
      </c>
      <c r="G75" s="336">
        <v>1.100101571810282</v>
      </c>
      <c r="H75" s="336">
        <v>8.6955497011917335E-2</v>
      </c>
      <c r="I75" s="337">
        <v>2624380.4893499999</v>
      </c>
      <c r="J75" s="337">
        <v>2111945.8529960001</v>
      </c>
      <c r="K75" s="336">
        <v>9.0256894240033879E-3</v>
      </c>
      <c r="L75" s="336">
        <v>5.8814441959862435E-2</v>
      </c>
      <c r="M75" s="336">
        <v>4.9230535308122676E-3</v>
      </c>
      <c r="N75" s="228">
        <f>VLOOKUP(B75,پیوست2!$A$4:$E$182,5,0)</f>
        <v>42742190</v>
      </c>
      <c r="O75" s="223">
        <f t="shared" si="12"/>
        <v>1.858895367473267E-3</v>
      </c>
      <c r="P75" s="223">
        <f t="shared" si="13"/>
        <v>1.8043425922160759E-2</v>
      </c>
      <c r="Q75" s="223">
        <f t="shared" si="14"/>
        <v>1.4262092783645065E-3</v>
      </c>
      <c r="R75" s="223">
        <f t="shared" si="15"/>
        <v>1.4803574750870367E-4</v>
      </c>
      <c r="S75" s="223">
        <f t="shared" si="16"/>
        <v>9.6465095028426431E-4</v>
      </c>
      <c r="T75" s="223">
        <f t="shared" si="17"/>
        <v>8.0745954710227501E-5</v>
      </c>
    </row>
    <row r="76" spans="1:20">
      <c r="A76" s="1" t="s">
        <v>474</v>
      </c>
      <c r="B76" s="1">
        <v>11513</v>
      </c>
      <c r="C76" s="387">
        <v>254</v>
      </c>
      <c r="D76" s="111">
        <v>73</v>
      </c>
      <c r="E76" s="111" t="s">
        <v>474</v>
      </c>
      <c r="F76" s="334">
        <v>9.5507735312017478E-2</v>
      </c>
      <c r="G76" s="334">
        <v>1.9081285679099969</v>
      </c>
      <c r="H76" s="334">
        <v>0.27918262766808644</v>
      </c>
      <c r="I76" s="335">
        <v>7802850.5421179999</v>
      </c>
      <c r="J76" s="335">
        <v>8674534.1946709994</v>
      </c>
      <c r="K76" s="334">
        <v>4.3774668364564544E-3</v>
      </c>
      <c r="L76" s="334">
        <v>4.4051586986603504E-2</v>
      </c>
      <c r="M76" s="334">
        <v>1.975162705309819E-2</v>
      </c>
      <c r="N76" s="228">
        <f>VLOOKUP(B76,پیوست2!$A$4:$E$182,5,0)</f>
        <v>80509400</v>
      </c>
      <c r="O76" s="223">
        <f t="shared" si="12"/>
        <v>2.9506288362396499E-3</v>
      </c>
      <c r="P76" s="223">
        <f t="shared" si="13"/>
        <v>5.8949980934365986E-2</v>
      </c>
      <c r="Q76" s="223">
        <f t="shared" si="14"/>
        <v>8.6251056951924324E-3</v>
      </c>
      <c r="R76" s="223">
        <f t="shared" si="15"/>
        <v>1.3523804993526998E-4</v>
      </c>
      <c r="S76" s="223">
        <f t="shared" si="16"/>
        <v>1.3609356605531048E-3</v>
      </c>
      <c r="T76" s="223">
        <f t="shared" si="17"/>
        <v>6.1020942602320837E-4</v>
      </c>
    </row>
    <row r="77" spans="1:20">
      <c r="A77" s="1" t="s">
        <v>478</v>
      </c>
      <c r="B77" s="1">
        <v>11562</v>
      </c>
      <c r="C77" s="387">
        <v>261</v>
      </c>
      <c r="D77" s="157">
        <v>74</v>
      </c>
      <c r="E77" s="157" t="s">
        <v>478</v>
      </c>
      <c r="F77" s="336">
        <v>8.9452832718330696E-2</v>
      </c>
      <c r="G77" s="336">
        <v>4.0947587123017666</v>
      </c>
      <c r="H77" s="336">
        <v>3.1419064002556887</v>
      </c>
      <c r="I77" s="337">
        <v>25489.207385999998</v>
      </c>
      <c r="J77" s="337">
        <v>1199.2333470000001</v>
      </c>
      <c r="K77" s="336">
        <v>0</v>
      </c>
      <c r="L77" s="336">
        <v>0.23904172786790256</v>
      </c>
      <c r="M77" s="336">
        <v>0.30559451191832987</v>
      </c>
      <c r="N77" s="228">
        <f>VLOOKUP(B77,پیوست2!$A$4:$E$182,5,0)</f>
        <v>2781317</v>
      </c>
      <c r="O77" s="223">
        <f t="shared" si="12"/>
        <v>9.5471563196735512E-5</v>
      </c>
      <c r="P77" s="223">
        <f t="shared" si="13"/>
        <v>4.3702698203853677E-3</v>
      </c>
      <c r="Q77" s="223">
        <f t="shared" si="14"/>
        <v>3.3533059416325259E-3</v>
      </c>
      <c r="R77" s="223">
        <f t="shared" si="15"/>
        <v>0</v>
      </c>
      <c r="S77" s="223">
        <f t="shared" si="16"/>
        <v>2.5512537429259841E-4</v>
      </c>
      <c r="T77" s="223">
        <f t="shared" si="17"/>
        <v>3.2615608550994166E-4</v>
      </c>
    </row>
    <row r="78" spans="1:20">
      <c r="A78" s="1" t="s">
        <v>457</v>
      </c>
      <c r="B78" s="1">
        <v>11391</v>
      </c>
      <c r="C78" s="387">
        <v>215</v>
      </c>
      <c r="D78" s="111">
        <v>75</v>
      </c>
      <c r="E78" s="111" t="s">
        <v>457</v>
      </c>
      <c r="F78" s="334">
        <v>8.6722398089032787E-2</v>
      </c>
      <c r="G78" s="334">
        <v>0.97337731283040618</v>
      </c>
      <c r="H78" s="334">
        <v>0.62828318643518111</v>
      </c>
      <c r="I78" s="335">
        <v>14036.241239000001</v>
      </c>
      <c r="J78" s="335">
        <v>14067.644264</v>
      </c>
      <c r="K78" s="334">
        <v>0</v>
      </c>
      <c r="L78" s="334">
        <v>2.1172472322866405E-2</v>
      </c>
      <c r="M78" s="334">
        <v>0.16917316339739885</v>
      </c>
      <c r="N78" s="228">
        <f>VLOOKUP(B78,پیوست2!$A$4:$E$182,5,0)</f>
        <v>315758</v>
      </c>
      <c r="O78" s="223">
        <f t="shared" si="12"/>
        <v>1.0507879563951117E-5</v>
      </c>
      <c r="P78" s="223">
        <f t="shared" si="13"/>
        <v>1.1794106019766262E-4</v>
      </c>
      <c r="Q78" s="223">
        <f t="shared" si="14"/>
        <v>7.6127092891717794E-5</v>
      </c>
      <c r="R78" s="223">
        <f t="shared" si="15"/>
        <v>0</v>
      </c>
      <c r="S78" s="223">
        <f t="shared" si="16"/>
        <v>2.5654017202264593E-6</v>
      </c>
      <c r="T78" s="223">
        <f t="shared" si="17"/>
        <v>2.0498178851183066E-5</v>
      </c>
    </row>
    <row r="79" spans="1:20">
      <c r="A79" s="1" t="s">
        <v>467</v>
      </c>
      <c r="B79" s="1">
        <v>11449</v>
      </c>
      <c r="C79" s="387">
        <v>235</v>
      </c>
      <c r="D79" s="157">
        <v>76</v>
      </c>
      <c r="E79" s="157" t="s">
        <v>467</v>
      </c>
      <c r="F79" s="336">
        <v>8.6347179936853369E-2</v>
      </c>
      <c r="G79" s="336">
        <v>2.0471084291611916</v>
      </c>
      <c r="H79" s="336">
        <v>1.1581009423439583</v>
      </c>
      <c r="I79" s="337">
        <v>208175.575969</v>
      </c>
      <c r="J79" s="337">
        <v>183670.26861599999</v>
      </c>
      <c r="K79" s="336">
        <v>2.0699799244834798E-3</v>
      </c>
      <c r="L79" s="336">
        <v>4.8040981171544629E-2</v>
      </c>
      <c r="M79" s="336">
        <v>9.5172039865431962E-2</v>
      </c>
      <c r="N79" s="228">
        <f>VLOOKUP(B79,پیوست2!$A$4:$E$182,5,0)</f>
        <v>4341407</v>
      </c>
      <c r="O79" s="223">
        <f t="shared" si="12"/>
        <v>1.4384941684427311E-4</v>
      </c>
      <c r="P79" s="223">
        <f t="shared" si="13"/>
        <v>3.4103644608565842E-3</v>
      </c>
      <c r="Q79" s="223">
        <f t="shared" si="14"/>
        <v>1.9293293113314437E-3</v>
      </c>
      <c r="R79" s="223">
        <f t="shared" si="15"/>
        <v>3.4484670516635306E-6</v>
      </c>
      <c r="S79" s="223">
        <f t="shared" si="16"/>
        <v>8.0033501165958706E-5</v>
      </c>
      <c r="T79" s="223">
        <f t="shared" si="17"/>
        <v>1.5855112401510124E-4</v>
      </c>
    </row>
    <row r="80" spans="1:20">
      <c r="A80" s="1" t="s">
        <v>431</v>
      </c>
      <c r="B80" s="1">
        <v>11075</v>
      </c>
      <c r="C80" s="387">
        <v>118</v>
      </c>
      <c r="D80" s="111">
        <v>77</v>
      </c>
      <c r="E80" s="111" t="s">
        <v>431</v>
      </c>
      <c r="F80" s="334">
        <v>8.0492515755880303E-2</v>
      </c>
      <c r="G80" s="334">
        <v>1.1054744276263386</v>
      </c>
      <c r="H80" s="334">
        <v>0.86280282691078802</v>
      </c>
      <c r="I80" s="335">
        <v>4631802.8930749996</v>
      </c>
      <c r="J80" s="335">
        <v>5182061.8615509998</v>
      </c>
      <c r="K80" s="334">
        <v>4.0592212875377167E-3</v>
      </c>
      <c r="L80" s="334">
        <v>2.4331326144501144E-2</v>
      </c>
      <c r="M80" s="334">
        <v>9.3504259936870934E-2</v>
      </c>
      <c r="N80" s="228">
        <f>VLOOKUP(B80,پیوست2!$A$4:$E$182,5,0)</f>
        <v>68632285</v>
      </c>
      <c r="O80" s="223">
        <f t="shared" si="12"/>
        <v>2.1198903833923402E-3</v>
      </c>
      <c r="P80" s="223">
        <f t="shared" si="13"/>
        <v>2.9114316855477655E-2</v>
      </c>
      <c r="Q80" s="223">
        <f t="shared" si="14"/>
        <v>2.2723198527911409E-2</v>
      </c>
      <c r="R80" s="223">
        <f t="shared" si="15"/>
        <v>1.0690564322291095E-4</v>
      </c>
      <c r="S80" s="223">
        <f t="shared" si="16"/>
        <v>6.4080174193266513E-4</v>
      </c>
      <c r="T80" s="223">
        <f t="shared" si="17"/>
        <v>2.4625740615134106E-3</v>
      </c>
    </row>
    <row r="81" spans="1:20">
      <c r="A81" s="1" t="s">
        <v>443</v>
      </c>
      <c r="B81" s="1">
        <v>11277</v>
      </c>
      <c r="C81" s="387">
        <v>172</v>
      </c>
      <c r="D81" s="157">
        <v>78</v>
      </c>
      <c r="E81" s="157" t="s">
        <v>443</v>
      </c>
      <c r="F81" s="336">
        <v>7.4858379555401783E-2</v>
      </c>
      <c r="G81" s="336">
        <v>8.3804424112530445</v>
      </c>
      <c r="H81" s="336">
        <v>7.5459668177653008</v>
      </c>
      <c r="I81" s="337">
        <v>1900564.2352450001</v>
      </c>
      <c r="J81" s="337">
        <v>1584045.3529129999</v>
      </c>
      <c r="K81" s="336">
        <v>1.319727103913192E-4</v>
      </c>
      <c r="L81" s="336">
        <v>0</v>
      </c>
      <c r="M81" s="336">
        <v>0</v>
      </c>
      <c r="N81" s="228">
        <f>VLOOKUP(B81,پیوست2!$A$4:$E$182,5,0)</f>
        <v>130633462</v>
      </c>
      <c r="O81" s="223">
        <f t="shared" si="12"/>
        <v>3.7525311282222908E-3</v>
      </c>
      <c r="P81" s="223">
        <f t="shared" si="13"/>
        <v>0.42009820681767673</v>
      </c>
      <c r="Q81" s="223">
        <f t="shared" si="14"/>
        <v>0.37826727674809085</v>
      </c>
      <c r="R81" s="223">
        <f t="shared" si="15"/>
        <v>6.6155814053225087E-6</v>
      </c>
      <c r="S81" s="223">
        <f t="shared" si="16"/>
        <v>0</v>
      </c>
      <c r="T81" s="223">
        <f t="shared" si="17"/>
        <v>0</v>
      </c>
    </row>
    <row r="82" spans="1:20">
      <c r="A82" s="1" t="s">
        <v>473</v>
      </c>
      <c r="B82" s="1">
        <v>11517</v>
      </c>
      <c r="C82" s="387">
        <v>250</v>
      </c>
      <c r="D82" s="111">
        <v>79</v>
      </c>
      <c r="E82" s="111" t="s">
        <v>473</v>
      </c>
      <c r="F82" s="334">
        <v>6.1662333636251503E-2</v>
      </c>
      <c r="G82" s="334">
        <v>1.1951349560761515</v>
      </c>
      <c r="H82" s="334">
        <v>0.74680741047284582</v>
      </c>
      <c r="I82" s="335">
        <v>10040803.044927999</v>
      </c>
      <c r="J82" s="335">
        <v>9815629.8891020007</v>
      </c>
      <c r="K82" s="334">
        <v>1.6389756346296754E-3</v>
      </c>
      <c r="L82" s="334">
        <v>0.13910014937891865</v>
      </c>
      <c r="M82" s="334">
        <v>6.359298074556545E-2</v>
      </c>
      <c r="N82" s="228">
        <f>VLOOKUP(B82,پیوست2!$A$4:$E$182,5,0)</f>
        <v>83655427</v>
      </c>
      <c r="O82" s="223">
        <f t="shared" si="12"/>
        <v>1.979445378913286E-3</v>
      </c>
      <c r="P82" s="223">
        <f t="shared" si="13"/>
        <v>3.836546926585771E-2</v>
      </c>
      <c r="Q82" s="223">
        <f t="shared" si="14"/>
        <v>2.3973540902928064E-2</v>
      </c>
      <c r="R82" s="223">
        <f t="shared" si="15"/>
        <v>5.2613363050078728E-5</v>
      </c>
      <c r="S82" s="223">
        <f t="shared" si="16"/>
        <v>4.4653053437532291E-3</v>
      </c>
      <c r="T82" s="223">
        <f t="shared" si="17"/>
        <v>2.0414217958518279E-3</v>
      </c>
    </row>
    <row r="83" spans="1:20">
      <c r="B83" s="1">
        <v>11738</v>
      </c>
      <c r="C83" s="387">
        <v>302</v>
      </c>
      <c r="D83" s="157">
        <v>80</v>
      </c>
      <c r="E83" s="157" t="s">
        <v>654</v>
      </c>
      <c r="F83" s="336">
        <v>4.8117290872989348E-2</v>
      </c>
      <c r="G83" s="336">
        <v>1.92981307547061</v>
      </c>
      <c r="H83" s="336">
        <v>0.85081856950812129</v>
      </c>
      <c r="I83" s="337">
        <v>47785.310845</v>
      </c>
      <c r="J83" s="337">
        <v>90482.295178</v>
      </c>
      <c r="K83" s="336">
        <v>1.6621647259030922E-2</v>
      </c>
      <c r="L83" s="336">
        <v>0.42316962197765751</v>
      </c>
      <c r="M83" s="336">
        <v>0.55658639178765712</v>
      </c>
      <c r="N83" s="228">
        <f>VLOOKUP(B83,پیوست2!$A$4:$E$182,5,0)</f>
        <v>1084031</v>
      </c>
      <c r="O83" s="223">
        <f t="shared" si="12"/>
        <v>2.0015770582058538E-5</v>
      </c>
      <c r="P83" s="223">
        <f t="shared" si="13"/>
        <v>8.027612337285525E-4</v>
      </c>
      <c r="Q83" s="223">
        <f t="shared" si="14"/>
        <v>3.5392244628197584E-4</v>
      </c>
      <c r="R83" s="223">
        <f t="shared" si="15"/>
        <v>6.9142520743914838E-6</v>
      </c>
      <c r="S83" s="223">
        <f t="shared" si="16"/>
        <v>1.7602957101551828E-4</v>
      </c>
      <c r="T83" s="223">
        <f t="shared" si="17"/>
        <v>2.3152811234788823E-4</v>
      </c>
    </row>
    <row r="84" spans="1:20">
      <c r="A84" s="1" t="s">
        <v>447</v>
      </c>
      <c r="B84" s="1">
        <v>11315</v>
      </c>
      <c r="C84" s="387">
        <v>191</v>
      </c>
      <c r="D84" s="111">
        <v>81</v>
      </c>
      <c r="E84" s="111" t="s">
        <v>447</v>
      </c>
      <c r="F84" s="334">
        <v>4.214865377136956E-2</v>
      </c>
      <c r="G84" s="334">
        <v>2.3007722624040494</v>
      </c>
      <c r="H84" s="334">
        <v>0.62077472396029132</v>
      </c>
      <c r="I84" s="335">
        <v>1239895.3286900001</v>
      </c>
      <c r="J84" s="335">
        <v>1597438.7520039999</v>
      </c>
      <c r="K84" s="334">
        <v>3.0722914664610937E-3</v>
      </c>
      <c r="L84" s="334">
        <v>9.184968172252686E-2</v>
      </c>
      <c r="M84" s="334">
        <v>3.0812191465425201E-2</v>
      </c>
      <c r="N84" s="228">
        <f>VLOOKUP(B84,پیوست2!$A$4:$E$182,5,0)</f>
        <v>68962634</v>
      </c>
      <c r="O84" s="223">
        <f t="shared" si="12"/>
        <v>1.1153906352321969E-3</v>
      </c>
      <c r="P84" s="223">
        <f t="shared" si="13"/>
        <v>6.08859264926431E-2</v>
      </c>
      <c r="Q84" s="223">
        <f t="shared" si="14"/>
        <v>1.6427720739315612E-2</v>
      </c>
      <c r="R84" s="223">
        <f t="shared" si="15"/>
        <v>8.1302837072396195E-5</v>
      </c>
      <c r="S84" s="223">
        <f t="shared" si="16"/>
        <v>2.4306416854517586E-3</v>
      </c>
      <c r="T84" s="223">
        <f t="shared" si="17"/>
        <v>8.1539092560203408E-4</v>
      </c>
    </row>
    <row r="85" spans="1:20">
      <c r="A85" s="1" t="s">
        <v>441</v>
      </c>
      <c r="B85" s="1">
        <v>11217</v>
      </c>
      <c r="C85" s="387">
        <v>154</v>
      </c>
      <c r="D85" s="157">
        <v>82</v>
      </c>
      <c r="E85" s="157" t="s">
        <v>441</v>
      </c>
      <c r="F85" s="336">
        <v>4.1467530888358049E-2</v>
      </c>
      <c r="G85" s="336">
        <v>2.4098106874530134</v>
      </c>
      <c r="H85" s="336">
        <v>1.4210026341149591</v>
      </c>
      <c r="I85" s="337">
        <v>1626522.5695700001</v>
      </c>
      <c r="J85" s="337">
        <v>1675203.425297</v>
      </c>
      <c r="K85" s="336">
        <v>1.7325625663246903E-3</v>
      </c>
      <c r="L85" s="336">
        <v>0.10082543619400601</v>
      </c>
      <c r="M85" s="336">
        <v>0.10079672309863835</v>
      </c>
      <c r="N85" s="228">
        <f>VLOOKUP(B85,پیوست2!$A$4:$E$182,5,0)</f>
        <v>15366435</v>
      </c>
      <c r="O85" s="223">
        <f t="shared" si="12"/>
        <v>2.4451794954455256E-4</v>
      </c>
      <c r="P85" s="223">
        <f t="shared" si="13"/>
        <v>1.4209719157693769E-2</v>
      </c>
      <c r="Q85" s="223">
        <f t="shared" si="14"/>
        <v>8.3791015029724605E-3</v>
      </c>
      <c r="R85" s="223">
        <f t="shared" si="15"/>
        <v>1.0216249607817817E-5</v>
      </c>
      <c r="S85" s="223">
        <f t="shared" si="16"/>
        <v>5.9452849957398687E-4</v>
      </c>
      <c r="T85" s="223">
        <f t="shared" si="17"/>
        <v>5.9435918958484677E-4</v>
      </c>
    </row>
    <row r="86" spans="1:20">
      <c r="A86" s="1" t="s">
        <v>468</v>
      </c>
      <c r="B86" s="1">
        <v>11459</v>
      </c>
      <c r="C86" s="387">
        <v>241</v>
      </c>
      <c r="D86" s="111">
        <v>83</v>
      </c>
      <c r="E86" s="111" t="s">
        <v>468</v>
      </c>
      <c r="F86" s="334">
        <v>4.1171926884830103E-2</v>
      </c>
      <c r="G86" s="334">
        <v>2.0754331026736232</v>
      </c>
      <c r="H86" s="334">
        <v>0.49581936451962533</v>
      </c>
      <c r="I86" s="335">
        <v>286782.90849399997</v>
      </c>
      <c r="J86" s="335">
        <v>296971.08540400001</v>
      </c>
      <c r="K86" s="334">
        <v>0</v>
      </c>
      <c r="L86" s="334">
        <v>0.17723403376422228</v>
      </c>
      <c r="M86" s="334">
        <v>0.1008375774041238</v>
      </c>
      <c r="N86" s="228">
        <f>VLOOKUP(B86,پیوست2!$A$4:$E$182,5,0)</f>
        <v>22382260</v>
      </c>
      <c r="O86" s="223">
        <f t="shared" si="12"/>
        <v>3.5361817171307186E-4</v>
      </c>
      <c r="P86" s="223">
        <f t="shared" si="13"/>
        <v>1.7825516433398848E-2</v>
      </c>
      <c r="Q86" s="223">
        <f t="shared" si="14"/>
        <v>4.2585021019739561E-3</v>
      </c>
      <c r="R86" s="223">
        <f t="shared" si="15"/>
        <v>0</v>
      </c>
      <c r="S86" s="223">
        <f t="shared" si="16"/>
        <v>1.5222307947925851E-3</v>
      </c>
      <c r="T86" s="223">
        <f t="shared" si="17"/>
        <v>8.6607556312259706E-4</v>
      </c>
    </row>
    <row r="87" spans="1:20">
      <c r="A87" s="1" t="s">
        <v>440</v>
      </c>
      <c r="B87" s="1">
        <v>11198</v>
      </c>
      <c r="C87" s="387">
        <v>150</v>
      </c>
      <c r="D87" s="157">
        <v>84</v>
      </c>
      <c r="E87" s="157" t="s">
        <v>440</v>
      </c>
      <c r="F87" s="336">
        <v>0</v>
      </c>
      <c r="G87" s="336">
        <v>0</v>
      </c>
      <c r="H87" s="336">
        <v>0</v>
      </c>
      <c r="I87" s="337">
        <v>0</v>
      </c>
      <c r="J87" s="337">
        <v>0</v>
      </c>
      <c r="K87" s="336">
        <v>0</v>
      </c>
      <c r="L87" s="336">
        <v>0</v>
      </c>
      <c r="M87" s="336">
        <v>0</v>
      </c>
      <c r="N87" s="228">
        <f>VLOOKUP(B87,پیوست2!$A$4:$E$182,5,0)</f>
        <v>50702.988720000001</v>
      </c>
      <c r="O87" s="223">
        <f t="shared" si="12"/>
        <v>0</v>
      </c>
      <c r="P87" s="223">
        <f t="shared" si="13"/>
        <v>0</v>
      </c>
      <c r="Q87" s="223">
        <f t="shared" si="14"/>
        <v>0</v>
      </c>
      <c r="R87" s="223">
        <f t="shared" si="15"/>
        <v>0</v>
      </c>
      <c r="S87" s="223">
        <f t="shared" si="16"/>
        <v>0</v>
      </c>
      <c r="T87" s="223">
        <f t="shared" si="17"/>
        <v>0</v>
      </c>
    </row>
    <row r="88" spans="1:20">
      <c r="B88" s="1">
        <v>11741</v>
      </c>
      <c r="C88" s="387">
        <v>303</v>
      </c>
      <c r="D88" s="111">
        <v>85</v>
      </c>
      <c r="E88" s="111" t="s">
        <v>644</v>
      </c>
      <c r="F88" s="334">
        <v>0</v>
      </c>
      <c r="G88" s="334">
        <v>0</v>
      </c>
      <c r="H88" s="334">
        <v>0</v>
      </c>
      <c r="I88" s="335">
        <v>0</v>
      </c>
      <c r="J88" s="335">
        <v>0</v>
      </c>
      <c r="K88" s="334">
        <v>0</v>
      </c>
      <c r="L88" s="334">
        <v>0</v>
      </c>
      <c r="M88" s="334">
        <v>0</v>
      </c>
      <c r="N88" s="228">
        <f>VLOOKUP(B88,پیوست2!$A$4:$E$182,5,0)</f>
        <v>856517.53365700005</v>
      </c>
      <c r="O88" s="223">
        <f t="shared" si="12"/>
        <v>0</v>
      </c>
      <c r="P88" s="223">
        <f t="shared" si="13"/>
        <v>0</v>
      </c>
      <c r="Q88" s="223">
        <f t="shared" si="14"/>
        <v>0</v>
      </c>
      <c r="R88" s="223">
        <f t="shared" si="15"/>
        <v>0</v>
      </c>
      <c r="S88" s="223">
        <f t="shared" si="16"/>
        <v>0</v>
      </c>
      <c r="T88" s="223">
        <f t="shared" si="17"/>
        <v>0</v>
      </c>
    </row>
    <row r="89" spans="1:20">
      <c r="C89" s="365">
        <v>1</v>
      </c>
      <c r="D89" s="316" t="s">
        <v>23</v>
      </c>
      <c r="E89" s="316"/>
      <c r="F89" s="287">
        <f>O89</f>
        <v>0.20217250501000728</v>
      </c>
      <c r="G89" s="287">
        <f>P89</f>
        <v>1.9265728721258899</v>
      </c>
      <c r="H89" s="287">
        <f>Q89</f>
        <v>1.4116331759629415</v>
      </c>
      <c r="I89" s="158">
        <f>SUM(I4:I88)</f>
        <v>270845725.56508499</v>
      </c>
      <c r="J89" s="158">
        <f>SUM(J4:J88)</f>
        <v>286918456.90466702</v>
      </c>
      <c r="K89" s="338">
        <f>R89</f>
        <v>8.1591547837023756E-3</v>
      </c>
      <c r="L89" s="338">
        <f>S89</f>
        <v>0.10089899009963389</v>
      </c>
      <c r="M89" s="338">
        <f>T89</f>
        <v>7.680297703506217E-2</v>
      </c>
      <c r="N89" s="228">
        <f>SUM(N4:N88)</f>
        <v>2605976858.522377</v>
      </c>
      <c r="O89" s="228">
        <f>SUM(O4:O88)</f>
        <v>0.20217250501000728</v>
      </c>
      <c r="P89" s="228">
        <f t="shared" ref="P89:T89" si="18">SUM(P4:P88)</f>
        <v>1.9265728721258899</v>
      </c>
      <c r="Q89" s="228">
        <f t="shared" si="18"/>
        <v>1.4116331759629415</v>
      </c>
      <c r="R89" s="228">
        <f t="shared" si="18"/>
        <v>8.1591547837023756E-3</v>
      </c>
      <c r="S89" s="228">
        <f t="shared" si="18"/>
        <v>0.10089899009963389</v>
      </c>
      <c r="T89" s="228">
        <f t="shared" si="18"/>
        <v>7.680297703506217E-2</v>
      </c>
    </row>
    <row r="90" spans="1:20">
      <c r="A90" s="1" t="s">
        <v>503</v>
      </c>
      <c r="B90" s="1">
        <v>11239</v>
      </c>
      <c r="C90" s="365">
        <v>165</v>
      </c>
      <c r="D90" s="157">
        <v>86</v>
      </c>
      <c r="E90" s="157" t="s">
        <v>503</v>
      </c>
      <c r="F90" s="336">
        <v>2.2477450143735176</v>
      </c>
      <c r="G90" s="336">
        <v>1.2376145595715342</v>
      </c>
      <c r="H90" s="336">
        <v>1.4200516945597936</v>
      </c>
      <c r="I90" s="337">
        <v>310446.56370100001</v>
      </c>
      <c r="J90" s="337">
        <v>257917.70080300001</v>
      </c>
      <c r="K90" s="336">
        <v>7.00093204604261E-2</v>
      </c>
      <c r="L90" s="336">
        <v>6.6000489213917782E-2</v>
      </c>
      <c r="M90" s="336">
        <v>0.21864080454921558</v>
      </c>
      <c r="N90" s="228">
        <f>VLOOKUP(B90,پیوست2!$A$4:$E$182,5,0)</f>
        <v>389541</v>
      </c>
      <c r="O90" s="223">
        <f t="shared" ref="O90:O110" si="19">$N90/$N$111*F90</f>
        <v>2.8248401615447002E-2</v>
      </c>
      <c r="P90" s="223">
        <f t="shared" ref="P90:P110" si="20">$N90/$N$111*G90</f>
        <v>1.5553647277756434E-2</v>
      </c>
      <c r="Q90" s="223">
        <f t="shared" ref="Q90:Q110" si="21">$N90/$N$111*H90</f>
        <v>1.784641510763248E-2</v>
      </c>
      <c r="R90" s="223">
        <f t="shared" ref="R90:R110" si="22">$N90/$N$111*K90</f>
        <v>8.7983796584767448E-4</v>
      </c>
      <c r="S90" s="223">
        <f t="shared" ref="S90:S110" si="23">$N90/$N$111*L90</f>
        <v>8.2945721788214844E-4</v>
      </c>
      <c r="T90" s="223">
        <f t="shared" ref="T90:T110" si="24">$N90/$N$111*M90</f>
        <v>2.7477552911632703E-3</v>
      </c>
    </row>
    <row r="91" spans="1:20">
      <c r="A91" s="1" t="s">
        <v>496</v>
      </c>
      <c r="B91" s="1">
        <v>11172</v>
      </c>
      <c r="C91" s="365">
        <v>143</v>
      </c>
      <c r="D91" s="111">
        <v>87</v>
      </c>
      <c r="E91" s="111" t="s">
        <v>496</v>
      </c>
      <c r="F91" s="334">
        <v>2.1762603167983943</v>
      </c>
      <c r="G91" s="334">
        <v>1.7735350890688195</v>
      </c>
      <c r="H91" s="334">
        <v>0.33883938110297501</v>
      </c>
      <c r="I91" s="335">
        <v>1363884.5257280001</v>
      </c>
      <c r="J91" s="335">
        <v>1402334.174416</v>
      </c>
      <c r="K91" s="334">
        <v>7.5462450480941632E-3</v>
      </c>
      <c r="L91" s="334">
        <v>0</v>
      </c>
      <c r="M91" s="334">
        <v>0</v>
      </c>
      <c r="N91" s="228">
        <f>VLOOKUP(B91,پیوست2!$A$4:$E$182,5,0)</f>
        <v>2569260</v>
      </c>
      <c r="O91" s="223">
        <f t="shared" si="19"/>
        <v>0.18039004201914388</v>
      </c>
      <c r="P91" s="223">
        <f t="shared" si="20"/>
        <v>0.14700818039553865</v>
      </c>
      <c r="Q91" s="223">
        <f t="shared" si="21"/>
        <v>2.8086368952785871E-2</v>
      </c>
      <c r="R91" s="223">
        <f t="shared" si="22"/>
        <v>6.2550764299883536E-4</v>
      </c>
      <c r="S91" s="223">
        <f t="shared" si="23"/>
        <v>0</v>
      </c>
      <c r="T91" s="223">
        <f t="shared" si="24"/>
        <v>0</v>
      </c>
    </row>
    <row r="92" spans="1:20">
      <c r="A92" s="1" t="s">
        <v>488</v>
      </c>
      <c r="B92" s="1">
        <v>10767</v>
      </c>
      <c r="C92" s="387">
        <v>32</v>
      </c>
      <c r="D92" s="157">
        <v>88</v>
      </c>
      <c r="E92" s="157" t="s">
        <v>488</v>
      </c>
      <c r="F92" s="336">
        <v>1.9744985504434001</v>
      </c>
      <c r="G92" s="336">
        <v>0.20614696575980299</v>
      </c>
      <c r="H92" s="336">
        <v>0.14598427988545301</v>
      </c>
      <c r="I92" s="337">
        <v>280309.33225799998</v>
      </c>
      <c r="J92" s="337">
        <v>275328.65910500003</v>
      </c>
      <c r="K92" s="336">
        <v>9.7261555486764587E-3</v>
      </c>
      <c r="L92" s="336">
        <v>1.1184845863355774E-4</v>
      </c>
      <c r="M92" s="336">
        <v>6.6340117027028937E-3</v>
      </c>
      <c r="N92" s="228">
        <f>VLOOKUP(B92,پیوست2!$A$4:$E$182,5,0)</f>
        <v>440787</v>
      </c>
      <c r="O92" s="223">
        <f t="shared" si="19"/>
        <v>2.8078846195987592E-2</v>
      </c>
      <c r="P92" s="223">
        <f t="shared" si="20"/>
        <v>2.9315640388994828E-3</v>
      </c>
      <c r="Q92" s="223">
        <f t="shared" si="21"/>
        <v>2.0760056476188038E-3</v>
      </c>
      <c r="R92" s="223">
        <f t="shared" si="22"/>
        <v>1.3831320649397767E-4</v>
      </c>
      <c r="S92" s="223">
        <f t="shared" si="23"/>
        <v>1.5905687378320384E-6</v>
      </c>
      <c r="T92" s="223">
        <f t="shared" si="24"/>
        <v>9.434060826266278E-5</v>
      </c>
    </row>
    <row r="93" spans="1:20">
      <c r="A93" s="1" t="s">
        <v>491</v>
      </c>
      <c r="B93" s="1">
        <v>10897</v>
      </c>
      <c r="C93" s="387">
        <v>101</v>
      </c>
      <c r="D93" s="111">
        <v>89</v>
      </c>
      <c r="E93" s="111" t="s">
        <v>491</v>
      </c>
      <c r="F93" s="334">
        <v>1.6612499986455367</v>
      </c>
      <c r="G93" s="334">
        <v>0.91680094037557813</v>
      </c>
      <c r="H93" s="334">
        <v>0.84801777341327245</v>
      </c>
      <c r="I93" s="335">
        <v>605848.75760100002</v>
      </c>
      <c r="J93" s="335">
        <v>572579.26422600006</v>
      </c>
      <c r="K93" s="334">
        <v>1.0637916242248892E-2</v>
      </c>
      <c r="L93" s="334">
        <v>2.3487917527888519E-3</v>
      </c>
      <c r="M93" s="334">
        <v>6.7751811292244793E-2</v>
      </c>
      <c r="N93" s="228">
        <f>VLOOKUP(B93,پیوست2!$A$4:$E$182,5,0)</f>
        <v>973978</v>
      </c>
      <c r="O93" s="223">
        <f t="shared" si="19"/>
        <v>5.2200877317647242E-2</v>
      </c>
      <c r="P93" s="223">
        <f t="shared" si="20"/>
        <v>2.8808315095421512E-2</v>
      </c>
      <c r="Q93" s="223">
        <f t="shared" si="21"/>
        <v>2.664696571209809E-2</v>
      </c>
      <c r="R93" s="223">
        <f t="shared" si="22"/>
        <v>3.3427151911500372E-4</v>
      </c>
      <c r="S93" s="223">
        <f t="shared" si="23"/>
        <v>7.3805261238223628E-5</v>
      </c>
      <c r="T93" s="223">
        <f t="shared" si="24"/>
        <v>2.1289414550479642E-3</v>
      </c>
    </row>
    <row r="94" spans="1:20">
      <c r="A94" s="1" t="s">
        <v>505</v>
      </c>
      <c r="B94" s="1">
        <v>11381</v>
      </c>
      <c r="C94" s="387">
        <v>213</v>
      </c>
      <c r="D94" s="157">
        <v>90</v>
      </c>
      <c r="E94" s="157" t="s">
        <v>505</v>
      </c>
      <c r="F94" s="336">
        <v>1.598391564730989</v>
      </c>
      <c r="G94" s="336">
        <v>0</v>
      </c>
      <c r="H94" s="336">
        <v>0</v>
      </c>
      <c r="I94" s="337">
        <v>541293.972052</v>
      </c>
      <c r="J94" s="337">
        <v>529044.86386499996</v>
      </c>
      <c r="K94" s="336">
        <v>0</v>
      </c>
      <c r="L94" s="336">
        <v>0</v>
      </c>
      <c r="M94" s="336">
        <v>0</v>
      </c>
      <c r="N94" s="228">
        <f>VLOOKUP(B94,پیوست2!$A$4:$E$182,5,0)</f>
        <v>1321432</v>
      </c>
      <c r="O94" s="223">
        <f t="shared" si="19"/>
        <v>6.8143064368158673E-2</v>
      </c>
      <c r="P94" s="223">
        <f t="shared" si="20"/>
        <v>0</v>
      </c>
      <c r="Q94" s="223">
        <f t="shared" si="21"/>
        <v>0</v>
      </c>
      <c r="R94" s="223">
        <f t="shared" si="22"/>
        <v>0</v>
      </c>
      <c r="S94" s="223">
        <f t="shared" si="23"/>
        <v>0</v>
      </c>
      <c r="T94" s="223">
        <f t="shared" si="24"/>
        <v>0</v>
      </c>
    </row>
    <row r="95" spans="1:20">
      <c r="A95" s="1" t="s">
        <v>502</v>
      </c>
      <c r="B95" s="1">
        <v>11305</v>
      </c>
      <c r="C95" s="387">
        <v>180</v>
      </c>
      <c r="D95" s="111">
        <v>91</v>
      </c>
      <c r="E95" s="111" t="s">
        <v>502</v>
      </c>
      <c r="F95" s="334">
        <v>1.5643635585697386</v>
      </c>
      <c r="G95" s="334">
        <v>1.2505850303763864</v>
      </c>
      <c r="H95" s="334">
        <v>1.6502261127314612</v>
      </c>
      <c r="I95" s="335">
        <v>157866.351708</v>
      </c>
      <c r="J95" s="335">
        <v>146658.388852</v>
      </c>
      <c r="K95" s="334">
        <v>3.7645051595324497E-2</v>
      </c>
      <c r="L95" s="334">
        <v>1.0283932135020086E-2</v>
      </c>
      <c r="M95" s="334">
        <v>8.8119747042998062E-2</v>
      </c>
      <c r="N95" s="228">
        <f>VLOOKUP(B95,پیوست2!$A$4:$E$182,5,0)</f>
        <v>277886</v>
      </c>
      <c r="O95" s="223">
        <f t="shared" si="19"/>
        <v>1.4024843354606594E-2</v>
      </c>
      <c r="P95" s="223">
        <f t="shared" si="20"/>
        <v>1.1211753851310936E-2</v>
      </c>
      <c r="Q95" s="223">
        <f t="shared" si="21"/>
        <v>1.4794618938771676E-2</v>
      </c>
      <c r="R95" s="223">
        <f t="shared" si="22"/>
        <v>3.3749568558297038E-4</v>
      </c>
      <c r="S95" s="223">
        <f t="shared" si="23"/>
        <v>9.2197581868327526E-5</v>
      </c>
      <c r="T95" s="223">
        <f t="shared" si="24"/>
        <v>7.9001178591473257E-4</v>
      </c>
    </row>
    <row r="96" spans="1:20">
      <c r="B96" s="1">
        <v>11691</v>
      </c>
      <c r="C96" s="387">
        <v>291</v>
      </c>
      <c r="D96" s="157">
        <v>92</v>
      </c>
      <c r="E96" s="157" t="s">
        <v>605</v>
      </c>
      <c r="F96" s="336">
        <v>1.3481392205935256</v>
      </c>
      <c r="G96" s="336">
        <v>0.83360642360320092</v>
      </c>
      <c r="H96" s="336">
        <v>5.3503960060502813E-3</v>
      </c>
      <c r="I96" s="337">
        <v>16297.347688</v>
      </c>
      <c r="J96" s="337">
        <v>15236.281896</v>
      </c>
      <c r="K96" s="336">
        <v>3.6708111089351729E-2</v>
      </c>
      <c r="L96" s="336">
        <v>0</v>
      </c>
      <c r="M96" s="336">
        <v>0</v>
      </c>
      <c r="N96" s="228">
        <f>VLOOKUP(B96,پیوست2!$A$4:$E$182,5,0)</f>
        <v>42027</v>
      </c>
      <c r="O96" s="223">
        <f t="shared" si="19"/>
        <v>1.8279183590103405E-3</v>
      </c>
      <c r="P96" s="223">
        <f t="shared" si="20"/>
        <v>1.1302723506719107E-3</v>
      </c>
      <c r="Q96" s="223">
        <f t="shared" si="21"/>
        <v>7.2545082422045201E-6</v>
      </c>
      <c r="R96" s="223">
        <f t="shared" si="22"/>
        <v>4.9771884950633073E-5</v>
      </c>
      <c r="S96" s="223">
        <f t="shared" si="23"/>
        <v>0</v>
      </c>
      <c r="T96" s="223">
        <f t="shared" si="24"/>
        <v>0</v>
      </c>
    </row>
    <row r="97" spans="1:20">
      <c r="A97" s="1" t="s">
        <v>504</v>
      </c>
      <c r="B97" s="1">
        <v>11327</v>
      </c>
      <c r="C97" s="387">
        <v>204</v>
      </c>
      <c r="D97" s="111">
        <v>93</v>
      </c>
      <c r="E97" s="111" t="s">
        <v>504</v>
      </c>
      <c r="F97" s="334">
        <v>1.2129822072477849</v>
      </c>
      <c r="G97" s="334">
        <v>0.37003166325405801</v>
      </c>
      <c r="H97" s="334">
        <v>0.27323170018957255</v>
      </c>
      <c r="I97" s="335">
        <v>1748083.935998</v>
      </c>
      <c r="J97" s="335">
        <v>1566152.134446</v>
      </c>
      <c r="K97" s="334">
        <v>2.3450026338492792E-2</v>
      </c>
      <c r="L97" s="334">
        <v>0</v>
      </c>
      <c r="M97" s="334">
        <v>1.0776222453599752E-2</v>
      </c>
      <c r="N97" s="228">
        <f>VLOOKUP(B97,پیوست2!$A$4:$E$182,5,0)</f>
        <v>3492016</v>
      </c>
      <c r="O97" s="223">
        <f t="shared" si="19"/>
        <v>0.1366546192846895</v>
      </c>
      <c r="P97" s="223">
        <f t="shared" si="20"/>
        <v>4.1687780548733247E-2</v>
      </c>
      <c r="Q97" s="223">
        <f t="shared" si="21"/>
        <v>3.0782293213215347E-2</v>
      </c>
      <c r="R97" s="223">
        <f t="shared" si="22"/>
        <v>2.6418808143721237E-3</v>
      </c>
      <c r="S97" s="223">
        <f t="shared" si="23"/>
        <v>0</v>
      </c>
      <c r="T97" s="223">
        <f t="shared" si="24"/>
        <v>1.2140496108884583E-3</v>
      </c>
    </row>
    <row r="98" spans="1:20">
      <c r="A98" s="1" t="s">
        <v>489</v>
      </c>
      <c r="B98" s="1">
        <v>10763</v>
      </c>
      <c r="C98" s="387">
        <v>37</v>
      </c>
      <c r="D98" s="157">
        <v>94</v>
      </c>
      <c r="E98" s="157" t="s">
        <v>489</v>
      </c>
      <c r="F98" s="336">
        <v>1.157579280607316</v>
      </c>
      <c r="G98" s="336">
        <v>0.72987562505060566</v>
      </c>
      <c r="H98" s="336">
        <v>0.16875795462352183</v>
      </c>
      <c r="I98" s="337">
        <v>162828.85572699999</v>
      </c>
      <c r="J98" s="337">
        <v>147650.35913900001</v>
      </c>
      <c r="K98" s="336">
        <v>0.16003248924771676</v>
      </c>
      <c r="L98" s="336">
        <v>0</v>
      </c>
      <c r="M98" s="336">
        <v>6.230982907494657E-3</v>
      </c>
      <c r="N98" s="228">
        <f>VLOOKUP(B98,پیوست2!$A$4:$E$182,5,0)</f>
        <v>205758</v>
      </c>
      <c r="O98" s="223">
        <f t="shared" si="19"/>
        <v>7.6842438085963837E-3</v>
      </c>
      <c r="P98" s="223">
        <f t="shared" si="20"/>
        <v>4.8450610224278108E-3</v>
      </c>
      <c r="Q98" s="223">
        <f t="shared" si="21"/>
        <v>1.1202492042591172E-3</v>
      </c>
      <c r="R98" s="223">
        <f t="shared" si="22"/>
        <v>1.0623278122521909E-3</v>
      </c>
      <c r="S98" s="223">
        <f t="shared" si="23"/>
        <v>0</v>
      </c>
      <c r="T98" s="223">
        <f t="shared" si="24"/>
        <v>4.1362516270389356E-5</v>
      </c>
    </row>
    <row r="99" spans="1:20">
      <c r="A99" s="1" t="s">
        <v>492</v>
      </c>
      <c r="B99" s="1">
        <v>10934</v>
      </c>
      <c r="C99" s="387">
        <v>111</v>
      </c>
      <c r="D99" s="111">
        <v>95</v>
      </c>
      <c r="E99" s="111" t="s">
        <v>492</v>
      </c>
      <c r="F99" s="334">
        <v>1.0654066208721507</v>
      </c>
      <c r="G99" s="334">
        <v>4.0323978472456192E-3</v>
      </c>
      <c r="H99" s="334">
        <v>6.0233311201964646E-3</v>
      </c>
      <c r="I99" s="335">
        <v>78113.928216</v>
      </c>
      <c r="J99" s="335">
        <v>83550.274227000002</v>
      </c>
      <c r="K99" s="334">
        <v>1.529420317384572E-2</v>
      </c>
      <c r="L99" s="334">
        <v>0</v>
      </c>
      <c r="M99" s="334">
        <v>0</v>
      </c>
      <c r="N99" s="228">
        <f>VLOOKUP(B99,پیوست2!$A$4:$E$182,5,0)</f>
        <v>157237</v>
      </c>
      <c r="O99" s="223">
        <f t="shared" si="19"/>
        <v>5.4046030462164499E-3</v>
      </c>
      <c r="P99" s="223">
        <f t="shared" si="20"/>
        <v>2.0455579364562219E-5</v>
      </c>
      <c r="Q99" s="223">
        <f t="shared" si="21"/>
        <v>3.0555201256338554E-5</v>
      </c>
      <c r="R99" s="223">
        <f t="shared" si="22"/>
        <v>7.7584553581199321E-5</v>
      </c>
      <c r="S99" s="223">
        <f t="shared" si="23"/>
        <v>0</v>
      </c>
      <c r="T99" s="223">
        <f t="shared" si="24"/>
        <v>0</v>
      </c>
    </row>
    <row r="100" spans="1:20">
      <c r="A100" s="1" t="s">
        <v>487</v>
      </c>
      <c r="B100" s="1">
        <v>10762</v>
      </c>
      <c r="C100" s="387">
        <v>10</v>
      </c>
      <c r="D100" s="157">
        <v>96</v>
      </c>
      <c r="E100" s="157" t="s">
        <v>487</v>
      </c>
      <c r="F100" s="336">
        <v>1.0030911242389327</v>
      </c>
      <c r="G100" s="336">
        <v>1.1422138347918549</v>
      </c>
      <c r="H100" s="336">
        <v>1.3851281826984621</v>
      </c>
      <c r="I100" s="337">
        <v>1266039.506029</v>
      </c>
      <c r="J100" s="337">
        <v>1368787.619403</v>
      </c>
      <c r="K100" s="336">
        <v>3.093973843307888E-2</v>
      </c>
      <c r="L100" s="336">
        <v>3.2686243313494866E-2</v>
      </c>
      <c r="M100" s="336">
        <v>0.14520746052370906</v>
      </c>
      <c r="N100" s="228">
        <f>VLOOKUP(B100,پیوست2!$A$4:$E$182,5,0)</f>
        <v>2472220</v>
      </c>
      <c r="O100" s="223">
        <f t="shared" si="19"/>
        <v>8.0005743285732137E-2</v>
      </c>
      <c r="P100" s="223">
        <f t="shared" si="20"/>
        <v>9.1102059060789317E-2</v>
      </c>
      <c r="Q100" s="223">
        <f t="shared" si="21"/>
        <v>0.11047671255877779</v>
      </c>
      <c r="R100" s="223">
        <f t="shared" si="22"/>
        <v>2.4677287143605392E-3</v>
      </c>
      <c r="S100" s="223">
        <f t="shared" si="23"/>
        <v>2.607028542395461E-3</v>
      </c>
      <c r="T100" s="223">
        <f t="shared" si="24"/>
        <v>1.1581630550910667E-2</v>
      </c>
    </row>
    <row r="101" spans="1:20">
      <c r="A101" s="1" t="s">
        <v>497</v>
      </c>
      <c r="B101" s="1">
        <v>11188</v>
      </c>
      <c r="C101" s="387">
        <v>145</v>
      </c>
      <c r="D101" s="111">
        <v>97</v>
      </c>
      <c r="E101" s="111" t="s">
        <v>497</v>
      </c>
      <c r="F101" s="334">
        <v>0.85743777812300237</v>
      </c>
      <c r="G101" s="334">
        <v>2.2648935673897248</v>
      </c>
      <c r="H101" s="334">
        <v>2.2129156017633456</v>
      </c>
      <c r="I101" s="335">
        <v>1965622.917835</v>
      </c>
      <c r="J101" s="335">
        <v>1809075.0097429999</v>
      </c>
      <c r="K101" s="334">
        <v>2.5654857236793303E-2</v>
      </c>
      <c r="L101" s="334">
        <v>6.5708190295310789E-2</v>
      </c>
      <c r="M101" s="334">
        <v>0.17969429922891358</v>
      </c>
      <c r="N101" s="228">
        <f>VLOOKUP(B101,پیوست2!$A$4:$E$182,5,0)</f>
        <v>2828231</v>
      </c>
      <c r="O101" s="223">
        <f t="shared" si="19"/>
        <v>7.8236813493829396E-2</v>
      </c>
      <c r="P101" s="223">
        <f t="shared" si="20"/>
        <v>0.20665995846735849</v>
      </c>
      <c r="Q101" s="223">
        <f t="shared" si="21"/>
        <v>0.20191723484792362</v>
      </c>
      <c r="R101" s="223">
        <f t="shared" si="22"/>
        <v>2.3408745591308477E-3</v>
      </c>
      <c r="S101" s="223">
        <f t="shared" si="23"/>
        <v>5.9955364229517484E-3</v>
      </c>
      <c r="T101" s="223">
        <f t="shared" si="24"/>
        <v>1.6396186094637076E-2</v>
      </c>
    </row>
    <row r="102" spans="1:20">
      <c r="A102" s="1" t="s">
        <v>494</v>
      </c>
      <c r="B102" s="1">
        <v>11131</v>
      </c>
      <c r="C102" s="387">
        <v>128</v>
      </c>
      <c r="D102" s="157">
        <v>98</v>
      </c>
      <c r="E102" s="157" t="s">
        <v>494</v>
      </c>
      <c r="F102" s="336">
        <v>0.84315000116269645</v>
      </c>
      <c r="G102" s="336">
        <v>1.7867026696682886</v>
      </c>
      <c r="H102" s="336">
        <v>1.2300306730759567</v>
      </c>
      <c r="I102" s="337">
        <v>1746032.305831</v>
      </c>
      <c r="J102" s="337">
        <v>1559806.5694609999</v>
      </c>
      <c r="K102" s="336">
        <v>2.2161118188010281E-3</v>
      </c>
      <c r="L102" s="336">
        <v>1.7922941237745506E-3</v>
      </c>
      <c r="M102" s="336">
        <v>0.20493207383330381</v>
      </c>
      <c r="N102" s="228">
        <f>VLOOKUP(B102,پیوست2!$A$4:$E$182,5,0)</f>
        <v>2173365</v>
      </c>
      <c r="O102" s="223">
        <f t="shared" si="19"/>
        <v>5.9119557537057825E-2</v>
      </c>
      <c r="P102" s="223">
        <f t="shared" si="20"/>
        <v>0.12527909759284545</v>
      </c>
      <c r="Q102" s="223">
        <f t="shared" si="21"/>
        <v>8.624665723653123E-2</v>
      </c>
      <c r="R102" s="223">
        <f t="shared" si="22"/>
        <v>1.5538818715470787E-4</v>
      </c>
      <c r="S102" s="223">
        <f t="shared" si="23"/>
        <v>1.2567115629212212E-4</v>
      </c>
      <c r="T102" s="223">
        <f t="shared" si="24"/>
        <v>1.4369321607625484E-2</v>
      </c>
    </row>
    <row r="103" spans="1:20">
      <c r="A103" s="1" t="s">
        <v>30</v>
      </c>
      <c r="B103" s="1">
        <v>10615</v>
      </c>
      <c r="C103" s="387">
        <v>65</v>
      </c>
      <c r="D103" s="111">
        <v>99</v>
      </c>
      <c r="E103" s="111" t="s">
        <v>30</v>
      </c>
      <c r="F103" s="334">
        <v>0.83753370223850832</v>
      </c>
      <c r="G103" s="334">
        <v>0.48184085119393211</v>
      </c>
      <c r="H103" s="334">
        <v>0.55035385159282402</v>
      </c>
      <c r="I103" s="335">
        <v>445033.36678500002</v>
      </c>
      <c r="J103" s="335">
        <v>426069.67909500003</v>
      </c>
      <c r="K103" s="334">
        <v>0</v>
      </c>
      <c r="L103" s="334">
        <v>1.5939090931701898E-4</v>
      </c>
      <c r="M103" s="334">
        <v>5.489897137765358E-2</v>
      </c>
      <c r="N103" s="228">
        <f>VLOOKUP(B103,پیوست2!$A$4:$E$182,5,0)</f>
        <v>782415</v>
      </c>
      <c r="O103" s="223">
        <f t="shared" si="19"/>
        <v>2.1141369715764177E-2</v>
      </c>
      <c r="P103" s="223">
        <f t="shared" si="20"/>
        <v>1.2162824674425454E-2</v>
      </c>
      <c r="Q103" s="223">
        <f t="shared" si="21"/>
        <v>1.3892257971136883E-2</v>
      </c>
      <c r="R103" s="223">
        <f t="shared" si="22"/>
        <v>0</v>
      </c>
      <c r="S103" s="223">
        <f t="shared" si="23"/>
        <v>4.023410800301529E-6</v>
      </c>
      <c r="T103" s="223">
        <f t="shared" si="24"/>
        <v>1.3857823844079878E-3</v>
      </c>
    </row>
    <row r="104" spans="1:20">
      <c r="A104" s="1" t="s">
        <v>490</v>
      </c>
      <c r="B104" s="1">
        <v>10885</v>
      </c>
      <c r="C104" s="387">
        <v>17</v>
      </c>
      <c r="D104" s="157">
        <v>100</v>
      </c>
      <c r="E104" s="157" t="s">
        <v>490</v>
      </c>
      <c r="F104" s="336">
        <v>0.80652369152154957</v>
      </c>
      <c r="G104" s="336">
        <v>2.4388048004878811</v>
      </c>
      <c r="H104" s="336">
        <v>2.6252625736548572</v>
      </c>
      <c r="I104" s="337">
        <v>8687057.8461489994</v>
      </c>
      <c r="J104" s="337">
        <v>7724161.0707470002</v>
      </c>
      <c r="K104" s="336">
        <v>7.2912223010930963E-2</v>
      </c>
      <c r="L104" s="336">
        <v>7.2129339747881265E-3</v>
      </c>
      <c r="M104" s="336">
        <v>0.25608309734062928</v>
      </c>
      <c r="N104" s="228">
        <f>VLOOKUP(B104,پیوست2!$A$4:$E$182,5,0)</f>
        <v>8826447</v>
      </c>
      <c r="O104" s="223">
        <f t="shared" si="19"/>
        <v>0.22966600089770492</v>
      </c>
      <c r="P104" s="223">
        <f t="shared" si="20"/>
        <v>0.6944750059871132</v>
      </c>
      <c r="Q104" s="223">
        <f t="shared" si="21"/>
        <v>0.74757079418245176</v>
      </c>
      <c r="R104" s="223">
        <f t="shared" si="22"/>
        <v>2.0762513056362845E-2</v>
      </c>
      <c r="S104" s="223">
        <f t="shared" si="23"/>
        <v>2.0539578913095257E-3</v>
      </c>
      <c r="T104" s="223">
        <f t="shared" si="24"/>
        <v>7.2922322657087854E-2</v>
      </c>
    </row>
    <row r="105" spans="1:20">
      <c r="A105" s="1" t="s">
        <v>498</v>
      </c>
      <c r="B105" s="1">
        <v>11196</v>
      </c>
      <c r="C105" s="387">
        <v>151</v>
      </c>
      <c r="D105" s="111">
        <v>101</v>
      </c>
      <c r="E105" s="111" t="s">
        <v>498</v>
      </c>
      <c r="F105" s="334">
        <v>0.77115505539611051</v>
      </c>
      <c r="G105" s="334">
        <v>0.19738992926559307</v>
      </c>
      <c r="H105" s="334">
        <v>0</v>
      </c>
      <c r="I105" s="335">
        <v>914882.24043699994</v>
      </c>
      <c r="J105" s="335">
        <v>874066.08718999999</v>
      </c>
      <c r="K105" s="334">
        <v>0</v>
      </c>
      <c r="L105" s="334">
        <v>0</v>
      </c>
      <c r="M105" s="334">
        <v>0</v>
      </c>
      <c r="N105" s="228">
        <f>VLOOKUP(B105,پیوست2!$A$4:$E$182,5,0)</f>
        <v>1766955</v>
      </c>
      <c r="O105" s="223">
        <f t="shared" si="19"/>
        <v>4.3960321552835156E-2</v>
      </c>
      <c r="P105" s="223">
        <f t="shared" si="20"/>
        <v>1.1252373567530689E-2</v>
      </c>
      <c r="Q105" s="223">
        <f t="shared" si="21"/>
        <v>0</v>
      </c>
      <c r="R105" s="223">
        <f t="shared" si="22"/>
        <v>0</v>
      </c>
      <c r="S105" s="223">
        <f t="shared" si="23"/>
        <v>0</v>
      </c>
      <c r="T105" s="223">
        <f t="shared" si="24"/>
        <v>0</v>
      </c>
    </row>
    <row r="106" spans="1:20">
      <c r="A106" s="1" t="s">
        <v>495</v>
      </c>
      <c r="B106" s="1">
        <v>11157</v>
      </c>
      <c r="C106" s="387">
        <v>135</v>
      </c>
      <c r="D106" s="157">
        <v>102</v>
      </c>
      <c r="E106" s="157" t="s">
        <v>495</v>
      </c>
      <c r="F106" s="336">
        <v>0.76988590550885783</v>
      </c>
      <c r="G106" s="336">
        <v>1.273388603798657</v>
      </c>
      <c r="H106" s="336">
        <v>1.6835703563906028</v>
      </c>
      <c r="I106" s="337">
        <v>385419.32934900001</v>
      </c>
      <c r="J106" s="337">
        <v>380477.34418100002</v>
      </c>
      <c r="K106" s="336">
        <v>6.096996722975398E-2</v>
      </c>
      <c r="L106" s="336">
        <v>3.111656683127371E-3</v>
      </c>
      <c r="M106" s="336">
        <v>0.22150255881483388</v>
      </c>
      <c r="N106" s="228">
        <f>VLOOKUP(B106,پیوست2!$A$4:$E$182,5,0)</f>
        <v>667902</v>
      </c>
      <c r="O106" s="223">
        <f t="shared" si="19"/>
        <v>1.6589480035380546E-2</v>
      </c>
      <c r="P106" s="223">
        <f t="shared" si="20"/>
        <v>2.7438942145637031E-2</v>
      </c>
      <c r="Q106" s="223">
        <f t="shared" si="21"/>
        <v>3.6277527118827188E-2</v>
      </c>
      <c r="R106" s="223">
        <f t="shared" si="22"/>
        <v>1.3137791546492632E-3</v>
      </c>
      <c r="S106" s="223">
        <f t="shared" si="23"/>
        <v>6.7049891486948459E-5</v>
      </c>
      <c r="T106" s="223">
        <f t="shared" si="24"/>
        <v>4.7729309641220781E-3</v>
      </c>
    </row>
    <row r="107" spans="1:20">
      <c r="A107" s="1" t="s">
        <v>500</v>
      </c>
      <c r="B107" s="1">
        <v>11258</v>
      </c>
      <c r="C107" s="387">
        <v>166</v>
      </c>
      <c r="D107" s="111">
        <v>103</v>
      </c>
      <c r="E107" s="111" t="s">
        <v>500</v>
      </c>
      <c r="F107" s="334">
        <v>0.55059284861356173</v>
      </c>
      <c r="G107" s="334">
        <v>0.37111816790064767</v>
      </c>
      <c r="H107" s="334">
        <v>0.11665726800980869</v>
      </c>
      <c r="I107" s="335">
        <v>139284.43236100001</v>
      </c>
      <c r="J107" s="335">
        <v>142354.55264000001</v>
      </c>
      <c r="K107" s="334">
        <v>1.2651164927322909E-2</v>
      </c>
      <c r="L107" s="334">
        <v>1.4103716499377021E-3</v>
      </c>
      <c r="M107" s="334">
        <v>4.6607109121504521E-4</v>
      </c>
      <c r="N107" s="228">
        <f>VLOOKUP(B107,پیوست2!$A$4:$E$182,5,0)</f>
        <v>261113</v>
      </c>
      <c r="O107" s="223">
        <f t="shared" si="19"/>
        <v>4.6382347143674009E-3</v>
      </c>
      <c r="P107" s="223">
        <f t="shared" si="20"/>
        <v>3.1263267836181903E-3</v>
      </c>
      <c r="Q107" s="223">
        <f t="shared" si="21"/>
        <v>9.8272941889610433E-4</v>
      </c>
      <c r="R107" s="223">
        <f t="shared" si="22"/>
        <v>1.0657434525503773E-4</v>
      </c>
      <c r="S107" s="223">
        <f t="shared" si="23"/>
        <v>1.1881074669554924E-5</v>
      </c>
      <c r="T107" s="223">
        <f t="shared" si="24"/>
        <v>3.9262172040195867E-6</v>
      </c>
    </row>
    <row r="108" spans="1:20">
      <c r="A108" s="1" t="s">
        <v>499</v>
      </c>
      <c r="B108" s="1">
        <v>11222</v>
      </c>
      <c r="C108" s="387">
        <v>153</v>
      </c>
      <c r="D108" s="157">
        <v>104</v>
      </c>
      <c r="E108" s="157" t="s">
        <v>499</v>
      </c>
      <c r="F108" s="336">
        <v>0.48623919625091683</v>
      </c>
      <c r="G108" s="336">
        <v>5.6416424290401512E-3</v>
      </c>
      <c r="H108" s="336">
        <v>0.53010967274681664</v>
      </c>
      <c r="I108" s="337">
        <v>162202.69602500001</v>
      </c>
      <c r="J108" s="337">
        <v>159099.23622200001</v>
      </c>
      <c r="K108" s="336">
        <v>0</v>
      </c>
      <c r="L108" s="336">
        <v>0</v>
      </c>
      <c r="M108" s="336">
        <v>4.0176390873045862E-3</v>
      </c>
      <c r="N108" s="228">
        <f>VLOOKUP(B108,پیوست2!$A$4:$E$182,5,0)</f>
        <v>337632</v>
      </c>
      <c r="O108" s="223">
        <f t="shared" si="19"/>
        <v>5.2964786676066213E-3</v>
      </c>
      <c r="P108" s="223">
        <f t="shared" si="20"/>
        <v>6.1452961846901341E-5</v>
      </c>
      <c r="Q108" s="223">
        <f t="shared" si="21"/>
        <v>5.7743484993475524E-3</v>
      </c>
      <c r="R108" s="223">
        <f t="shared" si="22"/>
        <v>0</v>
      </c>
      <c r="S108" s="223">
        <f t="shared" si="23"/>
        <v>0</v>
      </c>
      <c r="T108" s="223">
        <f t="shared" si="24"/>
        <v>4.3763110592734644E-5</v>
      </c>
    </row>
    <row r="109" spans="1:20">
      <c r="A109" s="1" t="s">
        <v>501</v>
      </c>
      <c r="B109" s="1">
        <v>11304</v>
      </c>
      <c r="C109" s="387">
        <v>179</v>
      </c>
      <c r="D109" s="111">
        <v>105</v>
      </c>
      <c r="E109" s="111" t="s">
        <v>501</v>
      </c>
      <c r="F109" s="334">
        <v>0.32627060900360094</v>
      </c>
      <c r="G109" s="334">
        <v>8.8468876588531959E-4</v>
      </c>
      <c r="H109" s="334">
        <v>8.4224492704224583E-4</v>
      </c>
      <c r="I109" s="335">
        <v>531927.45090399997</v>
      </c>
      <c r="J109" s="335">
        <v>543264.193676</v>
      </c>
      <c r="K109" s="334">
        <v>1.0495391216482812E-2</v>
      </c>
      <c r="L109" s="334">
        <v>5.3037414818429288E-6</v>
      </c>
      <c r="M109" s="334">
        <v>9.5467346673172715E-6</v>
      </c>
      <c r="N109" s="228">
        <f>VLOOKUP(B109,پیوست2!$A$4:$E$182,5,0)</f>
        <v>1009847</v>
      </c>
      <c r="O109" s="223">
        <f t="shared" si="19"/>
        <v>1.0629851426885387E-2</v>
      </c>
      <c r="P109" s="223">
        <f t="shared" si="20"/>
        <v>2.8823037935028181E-5</v>
      </c>
      <c r="Q109" s="223">
        <f t="shared" si="21"/>
        <v>2.7440223521353666E-5</v>
      </c>
      <c r="R109" s="223">
        <f t="shared" si="22"/>
        <v>3.4193839781939685E-4</v>
      </c>
      <c r="S109" s="223">
        <f t="shared" si="23"/>
        <v>1.7279516573917648E-7</v>
      </c>
      <c r="T109" s="223">
        <f t="shared" si="24"/>
        <v>3.1103129833051765E-7</v>
      </c>
    </row>
    <row r="110" spans="1:20">
      <c r="A110" s="1" t="s">
        <v>493</v>
      </c>
      <c r="B110" s="1">
        <v>10980</v>
      </c>
      <c r="C110" s="387">
        <v>112</v>
      </c>
      <c r="D110" s="157">
        <v>106</v>
      </c>
      <c r="E110" s="157" t="s">
        <v>493</v>
      </c>
      <c r="F110" s="336">
        <v>0</v>
      </c>
      <c r="G110" s="336">
        <v>0</v>
      </c>
      <c r="H110" s="336">
        <v>0</v>
      </c>
      <c r="I110" s="337">
        <v>0</v>
      </c>
      <c r="J110" s="337">
        <v>0</v>
      </c>
      <c r="K110" s="336">
        <v>0</v>
      </c>
      <c r="L110" s="336">
        <v>0</v>
      </c>
      <c r="M110" s="336">
        <v>0</v>
      </c>
      <c r="N110" s="228">
        <f>VLOOKUP(B110,پیوست2!$A$4:$E$182,5,0)</f>
        <v>0</v>
      </c>
      <c r="O110" s="223">
        <f t="shared" si="19"/>
        <v>0</v>
      </c>
      <c r="P110" s="223">
        <f t="shared" si="20"/>
        <v>0</v>
      </c>
      <c r="Q110" s="223">
        <f t="shared" si="21"/>
        <v>0</v>
      </c>
      <c r="R110" s="223">
        <f t="shared" si="22"/>
        <v>0</v>
      </c>
      <c r="S110" s="223">
        <f t="shared" si="23"/>
        <v>0</v>
      </c>
      <c r="T110" s="223">
        <f t="shared" si="24"/>
        <v>0</v>
      </c>
    </row>
    <row r="111" spans="1:20">
      <c r="C111" s="173">
        <v>2</v>
      </c>
      <c r="D111" s="316" t="s">
        <v>193</v>
      </c>
      <c r="E111" s="316"/>
      <c r="F111" s="287">
        <f>O111</f>
        <v>1.0719413106966673</v>
      </c>
      <c r="G111" s="287">
        <f>P111</f>
        <v>1.4247838944392246</v>
      </c>
      <c r="H111" s="287">
        <f>Q111</f>
        <v>1.3245564285432936</v>
      </c>
      <c r="I111" s="158">
        <f>SUM(I90:I110)</f>
        <v>21508475.662381999</v>
      </c>
      <c r="J111" s="158">
        <f>SUM(J90:J110)</f>
        <v>19983613.463332996</v>
      </c>
      <c r="K111" s="338">
        <f>R111</f>
        <v>3.3635787499927239E-2</v>
      </c>
      <c r="L111" s="338">
        <f>S111</f>
        <v>1.1862371814797934E-2</v>
      </c>
      <c r="M111" s="338">
        <f>T111</f>
        <v>0.12849263588543369</v>
      </c>
      <c r="N111" s="228">
        <f>SUM(N90:N110)</f>
        <v>30996049</v>
      </c>
      <c r="O111" s="228">
        <f>SUM(O90:O110)</f>
        <v>1.0719413106966673</v>
      </c>
      <c r="P111" s="228">
        <f t="shared" ref="P111:T111" si="25">SUM(P90:P110)</f>
        <v>1.4247838944392246</v>
      </c>
      <c r="Q111" s="228">
        <f t="shared" si="25"/>
        <v>1.3245564285432936</v>
      </c>
      <c r="R111" s="228">
        <f t="shared" si="25"/>
        <v>3.3635787499927239E-2</v>
      </c>
      <c r="S111" s="228">
        <f t="shared" si="25"/>
        <v>1.1862371814797934E-2</v>
      </c>
      <c r="T111" s="228">
        <f t="shared" si="25"/>
        <v>0.12849263588543369</v>
      </c>
    </row>
    <row r="112" spans="1:20">
      <c r="A112" s="1" t="s">
        <v>544</v>
      </c>
      <c r="B112" s="1">
        <v>11197</v>
      </c>
      <c r="C112" s="384">
        <v>147</v>
      </c>
      <c r="D112" s="111">
        <v>107</v>
      </c>
      <c r="E112" s="111" t="s">
        <v>544</v>
      </c>
      <c r="F112" s="334">
        <v>14.062863950193501</v>
      </c>
      <c r="G112" s="334">
        <v>7.4779114678689576</v>
      </c>
      <c r="H112" s="334">
        <v>6.6341246194274044</v>
      </c>
      <c r="I112" s="335">
        <v>3996158.1384800002</v>
      </c>
      <c r="J112" s="335">
        <v>3022279.3187660002</v>
      </c>
      <c r="K112" s="334">
        <v>0.10897591277141525</v>
      </c>
      <c r="L112" s="334">
        <v>0</v>
      </c>
      <c r="M112" s="334">
        <v>0.18852640422095965</v>
      </c>
      <c r="N112" s="228">
        <f>VLOOKUP(B112,پیوست2!$A$4:$E$182,5,0)</f>
        <v>3615821</v>
      </c>
      <c r="O112" s="223">
        <f t="shared" ref="O112:O143" si="26">$N112/$N$183*F112</f>
        <v>0.10810149512906672</v>
      </c>
      <c r="P112" s="223">
        <f t="shared" ref="P112:P143" si="27">$N112/$N$183*G112</f>
        <v>5.7482843678389232E-2</v>
      </c>
      <c r="Q112" s="223">
        <f t="shared" ref="Q112:Q143" si="28">$N112/$N$183*H112</f>
        <v>5.0996638577505776E-2</v>
      </c>
      <c r="R112" s="223">
        <f t="shared" ref="R112:R143" si="29">$N112/$N$183*K112</f>
        <v>8.3769985583076402E-4</v>
      </c>
      <c r="S112" s="223">
        <f t="shared" ref="S112:S143" si="30">$N112/$N$183*L112</f>
        <v>0</v>
      </c>
      <c r="T112" s="223">
        <f t="shared" ref="T112:T143" si="31">$N112/$N$183*M112</f>
        <v>1.4492059540483651E-3</v>
      </c>
    </row>
    <row r="113" spans="1:20">
      <c r="A113" s="1" t="s">
        <v>558</v>
      </c>
      <c r="B113" s="1">
        <v>11314</v>
      </c>
      <c r="C113" s="384">
        <v>182</v>
      </c>
      <c r="D113" s="157">
        <v>108</v>
      </c>
      <c r="E113" s="157" t="s">
        <v>558</v>
      </c>
      <c r="F113" s="336">
        <v>10.994493402939096</v>
      </c>
      <c r="G113" s="336">
        <v>1.1446940565387118</v>
      </c>
      <c r="H113" s="336">
        <v>1.1785033991976919</v>
      </c>
      <c r="I113" s="337">
        <v>221981.80783100001</v>
      </c>
      <c r="J113" s="337">
        <v>331136.535393</v>
      </c>
      <c r="K113" s="336">
        <v>0.32831194865174046</v>
      </c>
      <c r="L113" s="336">
        <v>0</v>
      </c>
      <c r="M113" s="336">
        <v>0</v>
      </c>
      <c r="N113" s="228">
        <f>VLOOKUP(B113,پیوست2!$A$4:$E$182,5,0)</f>
        <v>187168</v>
      </c>
      <c r="O113" s="223">
        <f t="shared" si="26"/>
        <v>4.3747961914288903E-3</v>
      </c>
      <c r="P113" s="223">
        <f t="shared" si="27"/>
        <v>4.5548285085678764E-4</v>
      </c>
      <c r="Q113" s="223">
        <f t="shared" si="28"/>
        <v>4.6893585665509758E-4</v>
      </c>
      <c r="R113" s="223">
        <f t="shared" si="29"/>
        <v>1.3063793027319243E-4</v>
      </c>
      <c r="S113" s="223">
        <f t="shared" si="30"/>
        <v>0</v>
      </c>
      <c r="T113" s="223">
        <f t="shared" si="31"/>
        <v>0</v>
      </c>
    </row>
    <row r="114" spans="1:20">
      <c r="A114" s="1" t="s">
        <v>565</v>
      </c>
      <c r="B114" s="1">
        <v>11463</v>
      </c>
      <c r="C114" s="387">
        <v>239</v>
      </c>
      <c r="D114" s="111">
        <v>109</v>
      </c>
      <c r="E114" s="111" t="s">
        <v>565</v>
      </c>
      <c r="F114" s="334">
        <v>7.8643986008739111</v>
      </c>
      <c r="G114" s="334">
        <v>1.3707252047558249</v>
      </c>
      <c r="H114" s="334">
        <v>1.7930635761734965</v>
      </c>
      <c r="I114" s="335">
        <v>336575.69445700001</v>
      </c>
      <c r="J114" s="335">
        <v>266698.16593999998</v>
      </c>
      <c r="K114" s="334">
        <v>0.23882968392971995</v>
      </c>
      <c r="L114" s="334">
        <v>2.5568674458987853E-3</v>
      </c>
      <c r="M114" s="334">
        <v>0.18513369900207788</v>
      </c>
      <c r="N114" s="228">
        <f>VLOOKUP(B114,پیوست2!$A$4:$E$182,5,0)</f>
        <v>289760</v>
      </c>
      <c r="O114" s="223">
        <f t="shared" si="26"/>
        <v>4.8445668475900231E-3</v>
      </c>
      <c r="P114" s="223">
        <f t="shared" si="27"/>
        <v>8.4438368667862269E-4</v>
      </c>
      <c r="Q114" s="223">
        <f t="shared" si="28"/>
        <v>1.1045493492389934E-3</v>
      </c>
      <c r="R114" s="223">
        <f t="shared" si="29"/>
        <v>1.471220404390176E-4</v>
      </c>
      <c r="S114" s="223">
        <f t="shared" si="30"/>
        <v>1.5750619838504838E-6</v>
      </c>
      <c r="T114" s="223">
        <f t="shared" si="31"/>
        <v>1.1404464932099344E-4</v>
      </c>
    </row>
    <row r="115" spans="1:20">
      <c r="A115" s="1" t="s">
        <v>514</v>
      </c>
      <c r="B115" s="1">
        <v>10743</v>
      </c>
      <c r="C115" s="387">
        <v>21</v>
      </c>
      <c r="D115" s="157">
        <v>110</v>
      </c>
      <c r="E115" s="157" t="s">
        <v>514</v>
      </c>
      <c r="F115" s="336">
        <v>7.5258199098876553</v>
      </c>
      <c r="G115" s="336">
        <v>2.1148624677924448</v>
      </c>
      <c r="H115" s="336">
        <v>1.8466376326634044</v>
      </c>
      <c r="I115" s="337">
        <v>6930387.7869039997</v>
      </c>
      <c r="J115" s="337">
        <v>6176394.544493</v>
      </c>
      <c r="K115" s="336">
        <v>0.29989178859019311</v>
      </c>
      <c r="L115" s="336">
        <v>2.0930149225678641E-2</v>
      </c>
      <c r="M115" s="336">
        <v>7.3659152150938892E-2</v>
      </c>
      <c r="N115" s="228">
        <f>VLOOKUP(B115,پیوست2!$A$4:$E$182,5,0)</f>
        <v>6311940</v>
      </c>
      <c r="O115" s="223">
        <f t="shared" si="26"/>
        <v>0.10098751511977304</v>
      </c>
      <c r="P115" s="223">
        <f t="shared" si="27"/>
        <v>2.8378928541969092E-2</v>
      </c>
      <c r="Q115" s="223">
        <f t="shared" si="28"/>
        <v>2.4779671594894876E-2</v>
      </c>
      <c r="R115" s="223">
        <f t="shared" si="29"/>
        <v>4.0241896427468463E-3</v>
      </c>
      <c r="S115" s="223">
        <f t="shared" si="30"/>
        <v>2.8085760577532614E-4</v>
      </c>
      <c r="T115" s="223">
        <f t="shared" si="31"/>
        <v>9.8841785089482E-4</v>
      </c>
    </row>
    <row r="116" spans="1:20">
      <c r="A116" s="1" t="s">
        <v>552</v>
      </c>
      <c r="B116" s="1">
        <v>11273</v>
      </c>
      <c r="C116" s="387">
        <v>168</v>
      </c>
      <c r="D116" s="111">
        <v>111</v>
      </c>
      <c r="E116" s="111" t="s">
        <v>552</v>
      </c>
      <c r="F116" s="334">
        <v>5.5505729712723921</v>
      </c>
      <c r="G116" s="334">
        <v>2.9876582253479356</v>
      </c>
      <c r="H116" s="334">
        <v>1.6112140177692884</v>
      </c>
      <c r="I116" s="335">
        <v>6944530.4415699998</v>
      </c>
      <c r="J116" s="335">
        <v>5290485.8492459999</v>
      </c>
      <c r="K116" s="334">
        <v>0.20227974347885794</v>
      </c>
      <c r="L116" s="334">
        <v>9.3737321575620536E-2</v>
      </c>
      <c r="M116" s="334">
        <v>0.18650264406127634</v>
      </c>
      <c r="N116" s="228">
        <f>VLOOKUP(B116,پیوست2!$A$4:$E$182,5,0)</f>
        <v>6265590</v>
      </c>
      <c r="O116" s="223">
        <f t="shared" si="26"/>
        <v>7.3935121658201625E-2</v>
      </c>
      <c r="P116" s="223">
        <f t="shared" si="27"/>
        <v>3.9796409399080419E-2</v>
      </c>
      <c r="Q116" s="223">
        <f t="shared" si="28"/>
        <v>2.1461803139553058E-2</v>
      </c>
      <c r="R116" s="223">
        <f t="shared" si="29"/>
        <v>2.6944204716348084E-3</v>
      </c>
      <c r="S116" s="223">
        <f t="shared" si="30"/>
        <v>1.2486062809149512E-3</v>
      </c>
      <c r="T116" s="223">
        <f t="shared" si="31"/>
        <v>2.4842652730832906E-3</v>
      </c>
    </row>
    <row r="117" spans="1:20">
      <c r="A117" s="1" t="s">
        <v>539</v>
      </c>
      <c r="B117" s="1">
        <v>11149</v>
      </c>
      <c r="C117" s="387">
        <v>133</v>
      </c>
      <c r="D117" s="157">
        <v>112</v>
      </c>
      <c r="E117" s="157" t="s">
        <v>539</v>
      </c>
      <c r="F117" s="336">
        <v>4.7572892680046959</v>
      </c>
      <c r="G117" s="336">
        <v>3.361435692067043</v>
      </c>
      <c r="H117" s="336">
        <v>2.4776271304573805</v>
      </c>
      <c r="I117" s="337">
        <v>1766658.7667799999</v>
      </c>
      <c r="J117" s="337">
        <v>1547734.6965069999</v>
      </c>
      <c r="K117" s="336">
        <v>5.7790738978996774E-2</v>
      </c>
      <c r="L117" s="336">
        <v>6.4399286589967727E-2</v>
      </c>
      <c r="M117" s="336">
        <v>7.726472775644222E-2</v>
      </c>
      <c r="N117" s="228">
        <f>VLOOKUP(B117,پیوست2!$A$4:$E$182,5,0)</f>
        <v>1674621</v>
      </c>
      <c r="O117" s="223">
        <f t="shared" si="26"/>
        <v>1.6936633716443366E-2</v>
      </c>
      <c r="P117" s="223">
        <f t="shared" si="27"/>
        <v>1.1967194313957916E-2</v>
      </c>
      <c r="Q117" s="223">
        <f t="shared" si="28"/>
        <v>8.820708775625765E-3</v>
      </c>
      <c r="R117" s="223">
        <f t="shared" si="29"/>
        <v>2.0574333893729675E-4</v>
      </c>
      <c r="S117" s="223">
        <f t="shared" si="30"/>
        <v>2.2927071849721916E-4</v>
      </c>
      <c r="T117" s="223">
        <f t="shared" si="31"/>
        <v>2.7507353862474547E-4</v>
      </c>
    </row>
    <row r="118" spans="1:20">
      <c r="A118" s="1" t="s">
        <v>553</v>
      </c>
      <c r="B118" s="1">
        <v>11260</v>
      </c>
      <c r="C118" s="387">
        <v>169</v>
      </c>
      <c r="D118" s="111">
        <v>113</v>
      </c>
      <c r="E118" s="111" t="s">
        <v>553</v>
      </c>
      <c r="F118" s="334">
        <v>4.731662265954383</v>
      </c>
      <c r="G118" s="334">
        <v>0.31620621417806294</v>
      </c>
      <c r="H118" s="334">
        <v>0.23239440996878122</v>
      </c>
      <c r="I118" s="335">
        <v>1253002.6364229999</v>
      </c>
      <c r="J118" s="335">
        <v>1265048.1128450001</v>
      </c>
      <c r="K118" s="334">
        <v>0.19403696232442105</v>
      </c>
      <c r="L118" s="334">
        <v>0</v>
      </c>
      <c r="M118" s="334">
        <v>0</v>
      </c>
      <c r="N118" s="228">
        <f>VLOOKUP(B118,پیوست2!$A$4:$E$182,5,0)</f>
        <v>1289799</v>
      </c>
      <c r="O118" s="223">
        <f t="shared" si="26"/>
        <v>1.2974384874176936E-2</v>
      </c>
      <c r="P118" s="223">
        <f t="shared" si="27"/>
        <v>8.6704859555843984E-4</v>
      </c>
      <c r="Q118" s="223">
        <f t="shared" si="28"/>
        <v>6.3723367139646519E-4</v>
      </c>
      <c r="R118" s="223">
        <f t="shared" si="29"/>
        <v>5.3205619664095432E-4</v>
      </c>
      <c r="S118" s="223">
        <f t="shared" si="30"/>
        <v>0</v>
      </c>
      <c r="T118" s="223">
        <f t="shared" si="31"/>
        <v>0</v>
      </c>
    </row>
    <row r="119" spans="1:20">
      <c r="A119" s="1" t="s">
        <v>556</v>
      </c>
      <c r="B119" s="1">
        <v>11297</v>
      </c>
      <c r="C119" s="387">
        <v>177</v>
      </c>
      <c r="D119" s="157">
        <v>114</v>
      </c>
      <c r="E119" s="157" t="s">
        <v>556</v>
      </c>
      <c r="F119" s="336">
        <v>4.5015499881563752</v>
      </c>
      <c r="G119" s="336">
        <v>4.4545381444124574</v>
      </c>
      <c r="H119" s="336">
        <v>2.1904426216592241</v>
      </c>
      <c r="I119" s="337">
        <v>5664087.3066130001</v>
      </c>
      <c r="J119" s="337">
        <v>5668582.6501350002</v>
      </c>
      <c r="K119" s="336">
        <v>5.0988026724555893E-2</v>
      </c>
      <c r="L119" s="336">
        <v>0.26323391531518747</v>
      </c>
      <c r="M119" s="336">
        <v>0.19902841671095878</v>
      </c>
      <c r="N119" s="228">
        <f>VLOOKUP(B119,پیوست2!$A$4:$E$182,5,0)</f>
        <v>5415476</v>
      </c>
      <c r="O119" s="223">
        <f t="shared" si="26"/>
        <v>5.1826241608508003E-2</v>
      </c>
      <c r="P119" s="223">
        <f t="shared" si="27"/>
        <v>5.1284995331393669E-2</v>
      </c>
      <c r="Q119" s="223">
        <f t="shared" si="28"/>
        <v>2.5218515586489826E-2</v>
      </c>
      <c r="R119" s="223">
        <f t="shared" si="29"/>
        <v>5.8702398043349252E-4</v>
      </c>
      <c r="S119" s="223">
        <f t="shared" si="30"/>
        <v>3.0306060202756387E-3</v>
      </c>
      <c r="T119" s="223">
        <f t="shared" si="31"/>
        <v>2.2914095897101122E-3</v>
      </c>
    </row>
    <row r="120" spans="1:20">
      <c r="A120" s="1" t="s">
        <v>545</v>
      </c>
      <c r="B120" s="1">
        <v>11195</v>
      </c>
      <c r="C120" s="387">
        <v>148</v>
      </c>
      <c r="D120" s="111">
        <v>115</v>
      </c>
      <c r="E120" s="111" t="s">
        <v>545</v>
      </c>
      <c r="F120" s="334">
        <v>4.4189047135471453</v>
      </c>
      <c r="G120" s="334">
        <v>1.1700547321301265</v>
      </c>
      <c r="H120" s="334">
        <v>0.86129508133699051</v>
      </c>
      <c r="I120" s="335">
        <v>2333117.085622</v>
      </c>
      <c r="J120" s="335">
        <v>2566848.601605</v>
      </c>
      <c r="K120" s="334">
        <v>0.11631467225053725</v>
      </c>
      <c r="L120" s="334">
        <v>0</v>
      </c>
      <c r="M120" s="334">
        <v>5.9351103556636291E-3</v>
      </c>
      <c r="N120" s="228">
        <f>VLOOKUP(B120,پیوست2!$A$4:$E$182,5,0)</f>
        <v>2716714</v>
      </c>
      <c r="O120" s="223">
        <f t="shared" si="26"/>
        <v>2.5521697702803037E-2</v>
      </c>
      <c r="P120" s="223">
        <f t="shared" si="27"/>
        <v>6.7577341230308187E-3</v>
      </c>
      <c r="Q120" s="223">
        <f t="shared" si="28"/>
        <v>4.9744708527893677E-3</v>
      </c>
      <c r="R120" s="223">
        <f t="shared" si="29"/>
        <v>6.7178364233066036E-4</v>
      </c>
      <c r="S120" s="223">
        <f t="shared" si="30"/>
        <v>0</v>
      </c>
      <c r="T120" s="223">
        <f t="shared" si="31"/>
        <v>3.4278650966526864E-5</v>
      </c>
    </row>
    <row r="121" spans="1:20">
      <c r="A121" s="1" t="s">
        <v>560</v>
      </c>
      <c r="B121" s="1">
        <v>11309</v>
      </c>
      <c r="C121" s="387">
        <v>185</v>
      </c>
      <c r="D121" s="157">
        <v>116</v>
      </c>
      <c r="E121" s="157" t="s">
        <v>560</v>
      </c>
      <c r="F121" s="336">
        <v>3.9595576599046605</v>
      </c>
      <c r="G121" s="336">
        <v>2.2745835739565012</v>
      </c>
      <c r="H121" s="336">
        <v>2.091749476829988</v>
      </c>
      <c r="I121" s="337">
        <v>4027531.629743</v>
      </c>
      <c r="J121" s="337">
        <v>2850298.5403800001</v>
      </c>
      <c r="K121" s="336">
        <v>0.27908549164799856</v>
      </c>
      <c r="L121" s="336">
        <v>0.11006087712624275</v>
      </c>
      <c r="M121" s="336">
        <v>0.3911260051982916</v>
      </c>
      <c r="N121" s="228">
        <f>VLOOKUP(B121,پیوست2!$A$4:$E$182,5,0)</f>
        <v>3083676</v>
      </c>
      <c r="O121" s="223">
        <f t="shared" si="26"/>
        <v>2.59577123204957E-2</v>
      </c>
      <c r="P121" s="223">
        <f t="shared" si="27"/>
        <v>1.4911510611291231E-2</v>
      </c>
      <c r="Q121" s="223">
        <f t="shared" si="28"/>
        <v>1.3712903265918749E-2</v>
      </c>
      <c r="R121" s="223">
        <f t="shared" si="29"/>
        <v>1.8296035889012123E-3</v>
      </c>
      <c r="S121" s="223">
        <f t="shared" si="30"/>
        <v>7.21527208737055E-4</v>
      </c>
      <c r="T121" s="223">
        <f t="shared" si="31"/>
        <v>2.5641087202266984E-3</v>
      </c>
    </row>
    <row r="122" spans="1:20">
      <c r="A122" s="1" t="s">
        <v>515</v>
      </c>
      <c r="B122" s="1">
        <v>10753</v>
      </c>
      <c r="C122" s="387">
        <v>60</v>
      </c>
      <c r="D122" s="111">
        <v>117</v>
      </c>
      <c r="E122" s="111" t="s">
        <v>515</v>
      </c>
      <c r="F122" s="334">
        <v>3.9460653830149792</v>
      </c>
      <c r="G122" s="334">
        <v>1.7651993926980731</v>
      </c>
      <c r="H122" s="334">
        <v>1.6482195272769213</v>
      </c>
      <c r="I122" s="335">
        <v>880922.24593400001</v>
      </c>
      <c r="J122" s="335">
        <v>902081.71047599998</v>
      </c>
      <c r="K122" s="334">
        <v>0.32910641292446996</v>
      </c>
      <c r="L122" s="334">
        <v>7.8638946242246179E-3</v>
      </c>
      <c r="M122" s="334">
        <v>0.1162627285465932</v>
      </c>
      <c r="N122" s="228">
        <f>VLOOKUP(B122,پیوست2!$A$4:$E$182,5,0)</f>
        <v>976538</v>
      </c>
      <c r="O122" s="223">
        <f t="shared" si="26"/>
        <v>8.192273204325062E-3</v>
      </c>
      <c r="P122" s="223">
        <f t="shared" si="27"/>
        <v>3.6646619560171648E-3</v>
      </c>
      <c r="Q122" s="223">
        <f t="shared" si="28"/>
        <v>3.4218045971248895E-3</v>
      </c>
      <c r="R122" s="223">
        <f t="shared" si="29"/>
        <v>6.8324505204034531E-4</v>
      </c>
      <c r="S122" s="223">
        <f t="shared" si="30"/>
        <v>1.6325926450425135E-5</v>
      </c>
      <c r="T122" s="223">
        <f t="shared" si="31"/>
        <v>2.4136853885737007E-4</v>
      </c>
    </row>
    <row r="123" spans="1:20">
      <c r="A123" s="1" t="s">
        <v>571</v>
      </c>
      <c r="B123" s="1">
        <v>11649</v>
      </c>
      <c r="C123" s="387">
        <v>275</v>
      </c>
      <c r="D123" s="157">
        <v>118</v>
      </c>
      <c r="E123" s="157" t="s">
        <v>571</v>
      </c>
      <c r="F123" s="336">
        <v>3.5739092917050717</v>
      </c>
      <c r="G123" s="336">
        <v>1.7222629493336368</v>
      </c>
      <c r="H123" s="336">
        <v>1.3799954278755977</v>
      </c>
      <c r="I123" s="337">
        <v>4815758.5895029996</v>
      </c>
      <c r="J123" s="337">
        <v>4652478.4441539999</v>
      </c>
      <c r="K123" s="336">
        <v>7.9419713883472548E-2</v>
      </c>
      <c r="L123" s="336">
        <v>4.1474488439228532E-2</v>
      </c>
      <c r="M123" s="336">
        <v>5.0133199406461798E-2</v>
      </c>
      <c r="N123" s="228">
        <f>VLOOKUP(B123,پیوست2!$A$4:$E$182,5,0)</f>
        <v>4776704</v>
      </c>
      <c r="O123" s="223">
        <f t="shared" si="26"/>
        <v>3.6292999128064385E-2</v>
      </c>
      <c r="P123" s="223">
        <f t="shared" si="27"/>
        <v>1.7489556286036101E-2</v>
      </c>
      <c r="Q123" s="223">
        <f t="shared" si="28"/>
        <v>1.4013834368114953E-2</v>
      </c>
      <c r="R123" s="223">
        <f t="shared" si="29"/>
        <v>8.0650608940017088E-4</v>
      </c>
      <c r="S123" s="223">
        <f t="shared" si="30"/>
        <v>4.2117285300313469E-4</v>
      </c>
      <c r="T123" s="223">
        <f t="shared" si="31"/>
        <v>5.0910194239365842E-4</v>
      </c>
    </row>
    <row r="124" spans="1:20">
      <c r="A124" s="1" t="s">
        <v>532</v>
      </c>
      <c r="B124" s="1">
        <v>10896</v>
      </c>
      <c r="C124" s="387">
        <v>103</v>
      </c>
      <c r="D124" s="111">
        <v>119</v>
      </c>
      <c r="E124" s="111" t="s">
        <v>655</v>
      </c>
      <c r="F124" s="334">
        <v>3.3750697212100631</v>
      </c>
      <c r="G124" s="334">
        <v>1.4122286125902135</v>
      </c>
      <c r="H124" s="334">
        <v>0.82091472456427239</v>
      </c>
      <c r="I124" s="335">
        <v>3820658.7780459998</v>
      </c>
      <c r="J124" s="335">
        <v>3211078.9303489998</v>
      </c>
      <c r="K124" s="334">
        <v>0.20024845969988911</v>
      </c>
      <c r="L124" s="334">
        <v>1.4529200223517939E-2</v>
      </c>
      <c r="M124" s="334">
        <v>0.1055728137100695</v>
      </c>
      <c r="N124" s="228">
        <f>VLOOKUP(B124,پیوست2!$A$4:$E$182,5,0)</f>
        <v>3565256</v>
      </c>
      <c r="O124" s="223">
        <f t="shared" si="26"/>
        <v>2.5581409562001268E-2</v>
      </c>
      <c r="P124" s="223">
        <f t="shared" si="27"/>
        <v>1.0704015477610499E-2</v>
      </c>
      <c r="Q124" s="223">
        <f t="shared" si="28"/>
        <v>6.2221398427961755E-3</v>
      </c>
      <c r="R124" s="223">
        <f t="shared" si="29"/>
        <v>1.5177872710452186E-3</v>
      </c>
      <c r="S124" s="223">
        <f t="shared" si="30"/>
        <v>1.1012436845093539E-4</v>
      </c>
      <c r="T124" s="223">
        <f t="shared" si="31"/>
        <v>8.0019128765193874E-4</v>
      </c>
    </row>
    <row r="125" spans="1:20">
      <c r="A125" s="1" t="s">
        <v>568</v>
      </c>
      <c r="B125" s="1">
        <v>11454</v>
      </c>
      <c r="C125" s="387">
        <v>244</v>
      </c>
      <c r="D125" s="157">
        <v>120</v>
      </c>
      <c r="E125" s="157" t="s">
        <v>656</v>
      </c>
      <c r="F125" s="336">
        <v>3.0557986833849773</v>
      </c>
      <c r="G125" s="336">
        <v>0.86578349291737167</v>
      </c>
      <c r="H125" s="336">
        <v>1.1347646683226593</v>
      </c>
      <c r="I125" s="337">
        <v>2385973.511496</v>
      </c>
      <c r="J125" s="337">
        <v>2151174.8425039998</v>
      </c>
      <c r="K125" s="336">
        <v>0.12393424411759915</v>
      </c>
      <c r="L125" s="336">
        <v>1.2242852298420996E-2</v>
      </c>
      <c r="M125" s="336">
        <v>0.16708178205842183</v>
      </c>
      <c r="N125" s="228">
        <f>VLOOKUP(B125,پیوست2!$A$4:$E$182,5,0)</f>
        <v>2245869</v>
      </c>
      <c r="O125" s="223">
        <f t="shared" si="26"/>
        <v>1.4590163632910897E-2</v>
      </c>
      <c r="P125" s="223">
        <f t="shared" si="27"/>
        <v>4.1337549168471198E-3</v>
      </c>
      <c r="Q125" s="223">
        <f t="shared" si="28"/>
        <v>5.4180277927646592E-3</v>
      </c>
      <c r="R125" s="223">
        <f t="shared" si="29"/>
        <v>5.9173430214122915E-4</v>
      </c>
      <c r="S125" s="223">
        <f t="shared" si="30"/>
        <v>5.8454511201521435E-5</v>
      </c>
      <c r="T125" s="223">
        <f t="shared" si="31"/>
        <v>7.9774579181714255E-4</v>
      </c>
    </row>
    <row r="126" spans="1:20">
      <c r="A126" s="1" t="s">
        <v>507</v>
      </c>
      <c r="B126" s="1">
        <v>10591</v>
      </c>
      <c r="C126" s="387">
        <v>44</v>
      </c>
      <c r="D126" s="111">
        <v>121</v>
      </c>
      <c r="E126" s="111" t="s">
        <v>507</v>
      </c>
      <c r="F126" s="334">
        <v>3.0380938123670833</v>
      </c>
      <c r="G126" s="334">
        <v>2.4924062250706882</v>
      </c>
      <c r="H126" s="334">
        <v>1.9138237815339634</v>
      </c>
      <c r="I126" s="335">
        <v>2246251.994405</v>
      </c>
      <c r="J126" s="335">
        <v>2321994.2569510001</v>
      </c>
      <c r="K126" s="334">
        <v>5.1522804220203618E-2</v>
      </c>
      <c r="L126" s="334">
        <v>2.5128022637380731E-2</v>
      </c>
      <c r="M126" s="334">
        <v>7.3959251420914349E-2</v>
      </c>
      <c r="N126" s="228">
        <f>VLOOKUP(B126,پیوست2!$A$4:$E$182,5,0)</f>
        <v>2565602</v>
      </c>
      <c r="O126" s="223">
        <f t="shared" si="26"/>
        <v>1.6570723408179392E-2</v>
      </c>
      <c r="P126" s="223">
        <f t="shared" si="27"/>
        <v>1.3594370920459457E-2</v>
      </c>
      <c r="Q126" s="223">
        <f t="shared" si="28"/>
        <v>1.0438599495084785E-2</v>
      </c>
      <c r="R126" s="223">
        <f t="shared" si="29"/>
        <v>2.8102165063875046E-4</v>
      </c>
      <c r="S126" s="223">
        <f t="shared" si="30"/>
        <v>1.3705617358605629E-4</v>
      </c>
      <c r="T126" s="223">
        <f t="shared" si="31"/>
        <v>4.0339712150530853E-4</v>
      </c>
    </row>
    <row r="127" spans="1:20">
      <c r="A127" s="1" t="s">
        <v>521</v>
      </c>
      <c r="B127" s="1">
        <v>10787</v>
      </c>
      <c r="C127" s="387">
        <v>54</v>
      </c>
      <c r="D127" s="157">
        <v>122</v>
      </c>
      <c r="E127" s="157" t="s">
        <v>521</v>
      </c>
      <c r="F127" s="336">
        <v>2.9754749606801894</v>
      </c>
      <c r="G127" s="336">
        <v>3.7619718438895746</v>
      </c>
      <c r="H127" s="336">
        <v>1.8298704318965058</v>
      </c>
      <c r="I127" s="337">
        <v>12149717.154603999</v>
      </c>
      <c r="J127" s="337">
        <v>10311158.461631</v>
      </c>
      <c r="K127" s="336">
        <v>6.3233449133429931E-2</v>
      </c>
      <c r="L127" s="336">
        <v>4.1318116307453773E-2</v>
      </c>
      <c r="M127" s="336">
        <v>0.15695440477961073</v>
      </c>
      <c r="N127" s="228">
        <f>VLOOKUP(B127,پیوست2!$A$4:$E$182,5,0)</f>
        <v>10530073</v>
      </c>
      <c r="O127" s="223">
        <f t="shared" si="26"/>
        <v>6.660988510317857E-2</v>
      </c>
      <c r="P127" s="223">
        <f t="shared" si="27"/>
        <v>8.4216642920629428E-2</v>
      </c>
      <c r="Q127" s="223">
        <f t="shared" si="28"/>
        <v>4.0964034593813786E-2</v>
      </c>
      <c r="R127" s="223">
        <f t="shared" si="29"/>
        <v>1.4155631746578716E-3</v>
      </c>
      <c r="S127" s="223">
        <f t="shared" si="30"/>
        <v>9.2495988582949357E-4</v>
      </c>
      <c r="T127" s="223">
        <f t="shared" si="31"/>
        <v>3.5136289187315895E-3</v>
      </c>
    </row>
    <row r="128" spans="1:20">
      <c r="A128" s="1" t="s">
        <v>517</v>
      </c>
      <c r="B128" s="1">
        <v>10764</v>
      </c>
      <c r="C128" s="387">
        <v>33</v>
      </c>
      <c r="D128" s="111">
        <v>123</v>
      </c>
      <c r="E128" s="111" t="s">
        <v>517</v>
      </c>
      <c r="F128" s="334">
        <v>2.9201081290772839</v>
      </c>
      <c r="G128" s="334">
        <v>0.46965929527941136</v>
      </c>
      <c r="H128" s="334">
        <v>0.60935955890560889</v>
      </c>
      <c r="I128" s="335">
        <v>1435499.4329959999</v>
      </c>
      <c r="J128" s="335">
        <v>1124768.3672549999</v>
      </c>
      <c r="K128" s="334">
        <v>0.1758420112278489</v>
      </c>
      <c r="L128" s="334">
        <v>0</v>
      </c>
      <c r="M128" s="334">
        <v>0.21010718389082333</v>
      </c>
      <c r="N128" s="228">
        <f>VLOOKUP(B128,پیوست2!$A$4:$E$182,5,0)</f>
        <v>1202568</v>
      </c>
      <c r="O128" s="223">
        <f t="shared" si="26"/>
        <v>7.4655116781226225E-3</v>
      </c>
      <c r="P128" s="223">
        <f t="shared" si="27"/>
        <v>1.2007250412179823E-3</v>
      </c>
      <c r="Q128" s="223">
        <f t="shared" si="28"/>
        <v>1.5578809763537611E-3</v>
      </c>
      <c r="R128" s="223">
        <f t="shared" si="29"/>
        <v>4.4955547202318408E-4</v>
      </c>
      <c r="S128" s="223">
        <f t="shared" si="30"/>
        <v>0</v>
      </c>
      <c r="T128" s="223">
        <f t="shared" si="31"/>
        <v>5.371573810487774E-4</v>
      </c>
    </row>
    <row r="129" spans="1:20">
      <c r="A129" s="1" t="s">
        <v>551</v>
      </c>
      <c r="B129" s="1">
        <v>11268</v>
      </c>
      <c r="C129" s="387">
        <v>167</v>
      </c>
      <c r="D129" s="157">
        <v>124</v>
      </c>
      <c r="E129" s="157" t="s">
        <v>551</v>
      </c>
      <c r="F129" s="336">
        <v>2.8118448841953239</v>
      </c>
      <c r="G129" s="336">
        <v>0.71010030108184019</v>
      </c>
      <c r="H129" s="336">
        <v>0.49646587434324646</v>
      </c>
      <c r="I129" s="337">
        <v>2461092.472873</v>
      </c>
      <c r="J129" s="337">
        <v>2176410.3586650002</v>
      </c>
      <c r="K129" s="336">
        <v>0.25859385781333494</v>
      </c>
      <c r="L129" s="336">
        <v>6.528612909225505E-4</v>
      </c>
      <c r="M129" s="336">
        <v>2.4450832635902E-2</v>
      </c>
      <c r="N129" s="228">
        <f>VLOOKUP(B129,پیوست2!$A$4:$E$182,5,0)</f>
        <v>2417578</v>
      </c>
      <c r="O129" s="223">
        <f t="shared" si="26"/>
        <v>1.4451830414232397E-2</v>
      </c>
      <c r="P129" s="223">
        <f t="shared" si="27"/>
        <v>3.6496498032347565E-3</v>
      </c>
      <c r="Q129" s="223">
        <f t="shared" si="28"/>
        <v>2.5516487992599422E-3</v>
      </c>
      <c r="R129" s="223">
        <f t="shared" si="29"/>
        <v>1.3290756543101123E-3</v>
      </c>
      <c r="S129" s="223">
        <f t="shared" si="30"/>
        <v>3.3554627118521162E-6</v>
      </c>
      <c r="T129" s="223">
        <f t="shared" si="31"/>
        <v>1.2566812939326016E-4</v>
      </c>
    </row>
    <row r="130" spans="1:20">
      <c r="A130" s="1" t="s">
        <v>567</v>
      </c>
      <c r="B130" s="1">
        <v>11470</v>
      </c>
      <c r="C130" s="387">
        <v>240</v>
      </c>
      <c r="D130" s="111">
        <v>125</v>
      </c>
      <c r="E130" s="111" t="s">
        <v>567</v>
      </c>
      <c r="F130" s="334">
        <v>2.7941250973023437</v>
      </c>
      <c r="G130" s="334">
        <v>1.2484422424753308</v>
      </c>
      <c r="H130" s="334">
        <v>1.2360939371306572</v>
      </c>
      <c r="I130" s="335">
        <v>964079.666126</v>
      </c>
      <c r="J130" s="335">
        <v>900766.40445999999</v>
      </c>
      <c r="K130" s="334">
        <v>3.0043269303791746E-2</v>
      </c>
      <c r="L130" s="334">
        <v>1.0523459717389251E-2</v>
      </c>
      <c r="M130" s="334">
        <v>2.1977079405345917E-2</v>
      </c>
      <c r="N130" s="228">
        <f>VLOOKUP(B130,پیوست2!$A$4:$E$182,5,0)</f>
        <v>907047</v>
      </c>
      <c r="O130" s="223">
        <f t="shared" si="26"/>
        <v>5.3879882526440366E-3</v>
      </c>
      <c r="P130" s="223">
        <f t="shared" si="27"/>
        <v>2.4074055034457881E-3</v>
      </c>
      <c r="Q130" s="223">
        <f t="shared" si="28"/>
        <v>2.3835939267195356E-3</v>
      </c>
      <c r="R130" s="223">
        <f t="shared" si="29"/>
        <v>5.7933262270946689E-5</v>
      </c>
      <c r="S130" s="223">
        <f t="shared" si="30"/>
        <v>2.0292676727040133E-5</v>
      </c>
      <c r="T130" s="223">
        <f t="shared" si="31"/>
        <v>4.2379006501087939E-5</v>
      </c>
    </row>
    <row r="131" spans="1:20">
      <c r="A131" s="1" t="s">
        <v>536</v>
      </c>
      <c r="B131" s="1">
        <v>11099</v>
      </c>
      <c r="C131" s="387">
        <v>124</v>
      </c>
      <c r="D131" s="157">
        <v>126</v>
      </c>
      <c r="E131" s="157" t="s">
        <v>536</v>
      </c>
      <c r="F131" s="336">
        <v>2.6917892457448325</v>
      </c>
      <c r="G131" s="336">
        <v>3.1966951191464501</v>
      </c>
      <c r="H131" s="336">
        <v>2.8188893420320422</v>
      </c>
      <c r="I131" s="337">
        <v>15633431.205395</v>
      </c>
      <c r="J131" s="337">
        <v>13521223.955221999</v>
      </c>
      <c r="K131" s="336">
        <v>0.16864990922808268</v>
      </c>
      <c r="L131" s="336">
        <v>0.11356773182700847</v>
      </c>
      <c r="M131" s="336">
        <v>0.23389142261196294</v>
      </c>
      <c r="N131" s="228">
        <f>VLOOKUP(B131,پیوست2!$A$4:$E$182,5,0)</f>
        <v>13750021</v>
      </c>
      <c r="O131" s="223">
        <f t="shared" si="26"/>
        <v>7.8685628448262671E-2</v>
      </c>
      <c r="P131" s="223">
        <f t="shared" si="27"/>
        <v>9.3444895362872871E-2</v>
      </c>
      <c r="Q131" s="223">
        <f t="shared" si="28"/>
        <v>8.2400982823796806E-2</v>
      </c>
      <c r="R131" s="223">
        <f t="shared" si="29"/>
        <v>4.9299268567670387E-3</v>
      </c>
      <c r="S131" s="223">
        <f t="shared" si="30"/>
        <v>3.3197800921369101E-3</v>
      </c>
      <c r="T131" s="223">
        <f t="shared" si="31"/>
        <v>6.8370484821474358E-3</v>
      </c>
    </row>
    <row r="132" spans="1:20">
      <c r="A132" s="1" t="s">
        <v>530</v>
      </c>
      <c r="B132" s="1">
        <v>10872</v>
      </c>
      <c r="C132" s="387">
        <v>15</v>
      </c>
      <c r="D132" s="111">
        <v>127</v>
      </c>
      <c r="E132" s="111" t="s">
        <v>530</v>
      </c>
      <c r="F132" s="334">
        <v>2.5180698236205901</v>
      </c>
      <c r="G132" s="334">
        <v>2.6367641247735114</v>
      </c>
      <c r="H132" s="334">
        <v>1.921915047765012</v>
      </c>
      <c r="I132" s="335">
        <v>3926971.3851979999</v>
      </c>
      <c r="J132" s="335">
        <v>3256457.9368090001</v>
      </c>
      <c r="K132" s="334">
        <v>8.7888616970156153E-2</v>
      </c>
      <c r="L132" s="334">
        <v>5.5944653483919965E-3</v>
      </c>
      <c r="M132" s="334">
        <v>8.9546277015617307E-2</v>
      </c>
      <c r="N132" s="228">
        <f>VLOOKUP(B132,پیوست2!$A$4:$E$182,5,0)</f>
        <v>3356816</v>
      </c>
      <c r="O132" s="223">
        <f t="shared" si="26"/>
        <v>1.7969926786680204E-2</v>
      </c>
      <c r="P132" s="223">
        <f t="shared" si="27"/>
        <v>1.8816975538746721E-2</v>
      </c>
      <c r="Q132" s="223">
        <f t="shared" si="28"/>
        <v>1.3715534166124881E-2</v>
      </c>
      <c r="R132" s="223">
        <f t="shared" si="29"/>
        <v>6.2720739414025642E-4</v>
      </c>
      <c r="S132" s="223">
        <f t="shared" si="30"/>
        <v>3.9924283186347106E-5</v>
      </c>
      <c r="T132" s="223">
        <f t="shared" si="31"/>
        <v>6.3903710171020435E-4</v>
      </c>
    </row>
    <row r="133" spans="1:20">
      <c r="A133" s="1" t="s">
        <v>559</v>
      </c>
      <c r="B133" s="1">
        <v>11312</v>
      </c>
      <c r="C133" s="387">
        <v>184</v>
      </c>
      <c r="D133" s="157">
        <v>128</v>
      </c>
      <c r="E133" s="157" t="s">
        <v>559</v>
      </c>
      <c r="F133" s="336">
        <v>2.4787412813922476</v>
      </c>
      <c r="G133" s="336">
        <v>1.3442189142595107</v>
      </c>
      <c r="H133" s="336">
        <v>0.62395318601612459</v>
      </c>
      <c r="I133" s="337">
        <v>4184842.8514450002</v>
      </c>
      <c r="J133" s="337">
        <v>3938890.379499</v>
      </c>
      <c r="K133" s="336">
        <v>7.8219631448274624E-2</v>
      </c>
      <c r="L133" s="336">
        <v>0</v>
      </c>
      <c r="M133" s="336">
        <v>0</v>
      </c>
      <c r="N133" s="228">
        <f>VLOOKUP(B133,پیوست2!$A$4:$E$182,5,0)</f>
        <v>4180463</v>
      </c>
      <c r="O133" s="223">
        <f t="shared" si="26"/>
        <v>2.2029598717287911E-2</v>
      </c>
      <c r="P133" s="223">
        <f t="shared" si="27"/>
        <v>1.1946629320141391E-2</v>
      </c>
      <c r="Q133" s="223">
        <f t="shared" si="28"/>
        <v>5.5453299662593476E-3</v>
      </c>
      <c r="R133" s="223">
        <f t="shared" si="29"/>
        <v>6.9517020818396773E-4</v>
      </c>
      <c r="S133" s="223">
        <f t="shared" si="30"/>
        <v>0</v>
      </c>
      <c r="T133" s="223">
        <f t="shared" si="31"/>
        <v>0</v>
      </c>
    </row>
    <row r="134" spans="1:20">
      <c r="A134" s="1" t="s">
        <v>529</v>
      </c>
      <c r="B134" s="1">
        <v>10864</v>
      </c>
      <c r="C134" s="387">
        <v>64</v>
      </c>
      <c r="D134" s="111">
        <v>129</v>
      </c>
      <c r="E134" s="111" t="s">
        <v>529</v>
      </c>
      <c r="F134" s="334">
        <v>2.4661574000591933</v>
      </c>
      <c r="G134" s="334">
        <v>2.8132277596444499</v>
      </c>
      <c r="H134" s="334">
        <v>1.811068708626528</v>
      </c>
      <c r="I134" s="335">
        <v>1060842.661906</v>
      </c>
      <c r="J134" s="335">
        <v>927389.44224</v>
      </c>
      <c r="K134" s="334">
        <v>0.12201084769175022</v>
      </c>
      <c r="L134" s="334">
        <v>4.9939849343471315E-2</v>
      </c>
      <c r="M134" s="334">
        <v>0.29948992495048121</v>
      </c>
      <c r="N134" s="228">
        <f>VLOOKUP(B134,پیوست2!$A$4:$E$182,5,0)</f>
        <v>961631</v>
      </c>
      <c r="O134" s="223">
        <f t="shared" si="26"/>
        <v>5.0417377227237794E-3</v>
      </c>
      <c r="P134" s="223">
        <f t="shared" si="27"/>
        <v>5.7512778860232894E-3</v>
      </c>
      <c r="Q134" s="223">
        <f t="shared" si="28"/>
        <v>3.7024941824507405E-3</v>
      </c>
      <c r="R134" s="223">
        <f t="shared" si="29"/>
        <v>2.4943529288691698E-4</v>
      </c>
      <c r="S134" s="223">
        <f t="shared" si="30"/>
        <v>1.0209552005726736E-4</v>
      </c>
      <c r="T134" s="223">
        <f t="shared" si="31"/>
        <v>6.1226815942985334E-4</v>
      </c>
    </row>
    <row r="135" spans="1:20">
      <c r="A135" s="1" t="s">
        <v>531</v>
      </c>
      <c r="B135" s="1">
        <v>10869</v>
      </c>
      <c r="C135" s="387">
        <v>12</v>
      </c>
      <c r="D135" s="157">
        <v>130</v>
      </c>
      <c r="E135" s="157" t="s">
        <v>531</v>
      </c>
      <c r="F135" s="336">
        <v>2.3930952108893901</v>
      </c>
      <c r="G135" s="336">
        <v>2.2773864317675803</v>
      </c>
      <c r="H135" s="336">
        <v>2.1581505765266571</v>
      </c>
      <c r="I135" s="337">
        <v>1286227.682246</v>
      </c>
      <c r="J135" s="337">
        <v>1136596.1414069999</v>
      </c>
      <c r="K135" s="336">
        <v>0</v>
      </c>
      <c r="L135" s="336">
        <v>9.9776687000024636E-2</v>
      </c>
      <c r="M135" s="336">
        <v>0.12242695466982584</v>
      </c>
      <c r="N135" s="228">
        <f>VLOOKUP(B135,پیوست2!$A$4:$E$182,5,0)</f>
        <v>1183277</v>
      </c>
      <c r="O135" s="223">
        <f t="shared" si="26"/>
        <v>6.0200126421478739E-3</v>
      </c>
      <c r="P135" s="223">
        <f t="shared" si="27"/>
        <v>5.728938425814495E-3</v>
      </c>
      <c r="Q135" s="223">
        <f t="shared" si="28"/>
        <v>5.4289915817936499E-3</v>
      </c>
      <c r="R135" s="223">
        <f t="shared" si="29"/>
        <v>0</v>
      </c>
      <c r="S135" s="223">
        <f t="shared" si="30"/>
        <v>2.5099582933373824E-4</v>
      </c>
      <c r="T135" s="223">
        <f t="shared" si="31"/>
        <v>3.079742968430023E-4</v>
      </c>
    </row>
    <row r="136" spans="1:20">
      <c r="A136" s="1" t="s">
        <v>566</v>
      </c>
      <c r="B136" s="1">
        <v>11461</v>
      </c>
      <c r="C136" s="387">
        <v>237</v>
      </c>
      <c r="D136" s="111">
        <v>131</v>
      </c>
      <c r="E136" s="111" t="s">
        <v>566</v>
      </c>
      <c r="F136" s="334">
        <v>2.381939805775136</v>
      </c>
      <c r="G136" s="334">
        <v>2.2614844400108978</v>
      </c>
      <c r="H136" s="334">
        <v>1.5772383073434078</v>
      </c>
      <c r="I136" s="335">
        <v>4199327.5143520003</v>
      </c>
      <c r="J136" s="335">
        <v>3461264.7344300002</v>
      </c>
      <c r="K136" s="334">
        <v>9.7766090861425597E-2</v>
      </c>
      <c r="L136" s="334">
        <v>4.9218317576735851E-2</v>
      </c>
      <c r="M136" s="334">
        <v>0.12927796919513099</v>
      </c>
      <c r="N136" s="228">
        <f>VLOOKUP(B136,پیوست2!$A$4:$E$182,5,0)</f>
        <v>3737156</v>
      </c>
      <c r="O136" s="223">
        <f t="shared" si="26"/>
        <v>1.8924438902658023E-2</v>
      </c>
      <c r="P136" s="223">
        <f t="shared" si="27"/>
        <v>1.7967424705919818E-2</v>
      </c>
      <c r="Q136" s="223">
        <f t="shared" si="28"/>
        <v>1.253111011029045E-2</v>
      </c>
      <c r="R136" s="223">
        <f t="shared" si="29"/>
        <v>7.7674860161156586E-4</v>
      </c>
      <c r="S136" s="223">
        <f t="shared" si="30"/>
        <v>3.91038027751272E-4</v>
      </c>
      <c r="T136" s="223">
        <f t="shared" si="31"/>
        <v>1.0271095111477064E-3</v>
      </c>
    </row>
    <row r="137" spans="1:20">
      <c r="A137" s="1" t="s">
        <v>561</v>
      </c>
      <c r="B137" s="1">
        <v>11334</v>
      </c>
      <c r="C137" s="387">
        <v>194</v>
      </c>
      <c r="D137" s="157">
        <v>132</v>
      </c>
      <c r="E137" s="157" t="s">
        <v>561</v>
      </c>
      <c r="F137" s="336">
        <v>2.3707872478433871</v>
      </c>
      <c r="G137" s="336">
        <v>1.947262948310708</v>
      </c>
      <c r="H137" s="336">
        <v>0.63515385541595371</v>
      </c>
      <c r="I137" s="337">
        <v>1691164.066535</v>
      </c>
      <c r="J137" s="337">
        <v>1618706.829806</v>
      </c>
      <c r="K137" s="336">
        <v>0.12577158873118607</v>
      </c>
      <c r="L137" s="336">
        <v>0.11457135764949432</v>
      </c>
      <c r="M137" s="336">
        <v>0.11982280201522912</v>
      </c>
      <c r="N137" s="228">
        <f>VLOOKUP(B137,پیوست2!$A$4:$E$182,5,0)</f>
        <v>1699318</v>
      </c>
      <c r="O137" s="223">
        <f t="shared" si="26"/>
        <v>8.5648200538498247E-3</v>
      </c>
      <c r="P137" s="223">
        <f t="shared" si="27"/>
        <v>7.0347757965129824E-3</v>
      </c>
      <c r="Q137" s="223">
        <f t="shared" si="28"/>
        <v>2.2945873709651209E-3</v>
      </c>
      <c r="R137" s="223">
        <f t="shared" si="29"/>
        <v>4.5436849145755783E-4</v>
      </c>
      <c r="S137" s="223">
        <f t="shared" si="30"/>
        <v>4.1390599788564933E-4</v>
      </c>
      <c r="T137" s="223">
        <f t="shared" si="31"/>
        <v>4.328776184122219E-4</v>
      </c>
    </row>
    <row r="138" spans="1:20">
      <c r="A138" s="1" t="s">
        <v>550</v>
      </c>
      <c r="B138" s="1">
        <v>11223</v>
      </c>
      <c r="C138" s="387">
        <v>160</v>
      </c>
      <c r="D138" s="111">
        <v>133</v>
      </c>
      <c r="E138" s="111" t="s">
        <v>550</v>
      </c>
      <c r="F138" s="334">
        <v>2.2795612528734983</v>
      </c>
      <c r="G138" s="334">
        <v>1.7216922676397628</v>
      </c>
      <c r="H138" s="334">
        <v>2.6893101712824237</v>
      </c>
      <c r="I138" s="335">
        <v>4544523.7053349996</v>
      </c>
      <c r="J138" s="335">
        <v>4168453.1473639999</v>
      </c>
      <c r="K138" s="334">
        <v>6.3068077121392799E-2</v>
      </c>
      <c r="L138" s="334">
        <v>9.9145834254941896E-3</v>
      </c>
      <c r="M138" s="334">
        <v>8.0862535573038893E-2</v>
      </c>
      <c r="N138" s="228">
        <f>VLOOKUP(B138,پیوست2!$A$4:$E$182,5,0)</f>
        <v>4764989</v>
      </c>
      <c r="O138" s="223">
        <f t="shared" si="26"/>
        <v>2.3092139448619941E-2</v>
      </c>
      <c r="P138" s="223">
        <f t="shared" si="27"/>
        <v>1.744088160905163E-2</v>
      </c>
      <c r="Q138" s="223">
        <f t="shared" si="28"/>
        <v>2.7242929058196263E-2</v>
      </c>
      <c r="R138" s="223">
        <f t="shared" si="29"/>
        <v>6.3888471073443858E-4</v>
      </c>
      <c r="S138" s="223">
        <f t="shared" si="30"/>
        <v>1.0043553019156053E-4</v>
      </c>
      <c r="T138" s="223">
        <f t="shared" si="31"/>
        <v>8.1914401083445145E-4</v>
      </c>
    </row>
    <row r="139" spans="1:20">
      <c r="B139" s="1">
        <v>11729</v>
      </c>
      <c r="C139" s="387">
        <v>287</v>
      </c>
      <c r="D139" s="157">
        <v>134</v>
      </c>
      <c r="E139" s="157" t="s">
        <v>624</v>
      </c>
      <c r="F139" s="336">
        <v>2.2778073590054158</v>
      </c>
      <c r="G139" s="336">
        <v>0.61304028945920919</v>
      </c>
      <c r="H139" s="336">
        <v>0</v>
      </c>
      <c r="I139" s="337">
        <v>1029809.38145</v>
      </c>
      <c r="J139" s="337">
        <v>1075803.112308</v>
      </c>
      <c r="K139" s="336">
        <v>0.38687196353541781</v>
      </c>
      <c r="L139" s="336">
        <v>3.967992483506478E-2</v>
      </c>
      <c r="M139" s="336">
        <v>0</v>
      </c>
      <c r="N139" s="228">
        <f>VLOOKUP(B139,پیوست2!$A$4:$E$182,5,0)</f>
        <v>1087073</v>
      </c>
      <c r="O139" s="223">
        <f t="shared" si="26"/>
        <v>5.2641311841210136E-3</v>
      </c>
      <c r="P139" s="223">
        <f t="shared" si="27"/>
        <v>1.4167679685932223E-3</v>
      </c>
      <c r="Q139" s="223">
        <f t="shared" si="28"/>
        <v>0</v>
      </c>
      <c r="R139" s="223">
        <f t="shared" si="29"/>
        <v>8.9408121343420349E-4</v>
      </c>
      <c r="S139" s="223">
        <f t="shared" si="30"/>
        <v>9.1702368456236832E-5</v>
      </c>
      <c r="T139" s="223">
        <f t="shared" si="31"/>
        <v>0</v>
      </c>
    </row>
    <row r="140" spans="1:20">
      <c r="A140" s="1" t="s">
        <v>548</v>
      </c>
      <c r="B140" s="1">
        <v>11235</v>
      </c>
      <c r="C140" s="387">
        <v>155</v>
      </c>
      <c r="D140" s="111">
        <v>135</v>
      </c>
      <c r="E140" s="111" t="s">
        <v>548</v>
      </c>
      <c r="F140" s="334">
        <v>2.2706922786379984</v>
      </c>
      <c r="G140" s="334">
        <v>2.2353314094963088</v>
      </c>
      <c r="H140" s="334">
        <v>1.924977102835203</v>
      </c>
      <c r="I140" s="335">
        <v>7386818.951378</v>
      </c>
      <c r="J140" s="335">
        <v>5903257.8330800002</v>
      </c>
      <c r="K140" s="334">
        <v>6.4927233345993277E-2</v>
      </c>
      <c r="L140" s="334">
        <v>2.0110347020605171E-2</v>
      </c>
      <c r="M140" s="334">
        <v>0.13678435558831545</v>
      </c>
      <c r="N140" s="228">
        <f>VLOOKUP(B140,پیوست2!$A$4:$E$182,5,0)</f>
        <v>6091090</v>
      </c>
      <c r="O140" s="223">
        <f t="shared" si="26"/>
        <v>2.9403857026370779E-2</v>
      </c>
      <c r="P140" s="223">
        <f t="shared" si="27"/>
        <v>2.8945958811649186E-2</v>
      </c>
      <c r="Q140" s="223">
        <f t="shared" si="28"/>
        <v>2.4927090316594763E-2</v>
      </c>
      <c r="R140" s="223">
        <f t="shared" si="29"/>
        <v>8.4076169386039328E-4</v>
      </c>
      <c r="S140" s="223">
        <f t="shared" si="30"/>
        <v>2.6041475285205152E-4</v>
      </c>
      <c r="T140" s="223">
        <f t="shared" si="31"/>
        <v>1.7712605415541151E-3</v>
      </c>
    </row>
    <row r="141" spans="1:20">
      <c r="B141" s="1">
        <v>11712</v>
      </c>
      <c r="C141" s="387">
        <v>290</v>
      </c>
      <c r="D141" s="157">
        <v>136</v>
      </c>
      <c r="E141" s="157" t="s">
        <v>617</v>
      </c>
      <c r="F141" s="336">
        <v>2.2513982339149514</v>
      </c>
      <c r="G141" s="336">
        <v>7.8702856577623787E-3</v>
      </c>
      <c r="H141" s="336">
        <v>1.0799874501818824E-2</v>
      </c>
      <c r="I141" s="337">
        <v>4175129.9595619999</v>
      </c>
      <c r="J141" s="337">
        <v>4275170.1320000002</v>
      </c>
      <c r="K141" s="336">
        <v>7.7055839115034511E-2</v>
      </c>
      <c r="L141" s="336">
        <v>8.7039111511758686E-3</v>
      </c>
      <c r="M141" s="336">
        <v>1.1943803845921206E-2</v>
      </c>
      <c r="N141" s="228">
        <f>VLOOKUP(B141,پیوست2!$A$4:$E$182,5,0)</f>
        <v>4143040</v>
      </c>
      <c r="O141" s="223">
        <f t="shared" si="26"/>
        <v>1.9829987938647379E-2</v>
      </c>
      <c r="P141" s="223">
        <f t="shared" si="27"/>
        <v>6.9320330502237144E-5</v>
      </c>
      <c r="Q141" s="223">
        <f t="shared" si="28"/>
        <v>9.512372261995067E-5</v>
      </c>
      <c r="R141" s="223">
        <f t="shared" si="29"/>
        <v>6.786966149460032E-4</v>
      </c>
      <c r="S141" s="223">
        <f t="shared" si="30"/>
        <v>7.6662782508603479E-5</v>
      </c>
      <c r="T141" s="223">
        <f t="shared" si="31"/>
        <v>1.0519928577643841E-4</v>
      </c>
    </row>
    <row r="142" spans="1:20">
      <c r="A142" s="1" t="s">
        <v>555</v>
      </c>
      <c r="B142" s="1">
        <v>11285</v>
      </c>
      <c r="C142" s="387">
        <v>174</v>
      </c>
      <c r="D142" s="111">
        <v>137</v>
      </c>
      <c r="E142" s="111" t="s">
        <v>555</v>
      </c>
      <c r="F142" s="334">
        <v>2.2002044436509087</v>
      </c>
      <c r="G142" s="334">
        <v>2.9821560396471001</v>
      </c>
      <c r="H142" s="334">
        <v>1.8955717702250447</v>
      </c>
      <c r="I142" s="335">
        <v>19222391.636537999</v>
      </c>
      <c r="J142" s="335">
        <v>17089272.572427001</v>
      </c>
      <c r="K142" s="334">
        <v>4.6898596584566847E-2</v>
      </c>
      <c r="L142" s="334">
        <v>9.4344782311088643E-2</v>
      </c>
      <c r="M142" s="334">
        <v>0.15698019078280787</v>
      </c>
      <c r="N142" s="228">
        <f>VLOOKUP(B142,پیوست2!$A$4:$E$182,5,0)</f>
        <v>17670825</v>
      </c>
      <c r="O142" s="223">
        <f t="shared" si="26"/>
        <v>8.265533036654206E-2</v>
      </c>
      <c r="P142" s="223">
        <f t="shared" si="27"/>
        <v>0.11203099483455038</v>
      </c>
      <c r="Q142" s="223">
        <f t="shared" si="28"/>
        <v>7.1211160105402099E-2</v>
      </c>
      <c r="R142" s="223">
        <f t="shared" si="29"/>
        <v>1.761844907463335E-3</v>
      </c>
      <c r="S142" s="223">
        <f t="shared" si="30"/>
        <v>3.5442611584506896E-3</v>
      </c>
      <c r="T142" s="223">
        <f t="shared" si="31"/>
        <v>5.8972926664148115E-3</v>
      </c>
    </row>
    <row r="143" spans="1:20">
      <c r="A143" s="1" t="s">
        <v>540</v>
      </c>
      <c r="B143" s="1">
        <v>11173</v>
      </c>
      <c r="C143" s="387">
        <v>140</v>
      </c>
      <c r="D143" s="157">
        <v>138</v>
      </c>
      <c r="E143" s="157" t="s">
        <v>540</v>
      </c>
      <c r="F143" s="336">
        <v>2.1718122051942337</v>
      </c>
      <c r="G143" s="336">
        <v>0.19780928363451245</v>
      </c>
      <c r="H143" s="336">
        <v>0.27384764514028992</v>
      </c>
      <c r="I143" s="337">
        <v>932622.89877099998</v>
      </c>
      <c r="J143" s="337">
        <v>903657.42022600002</v>
      </c>
      <c r="K143" s="336">
        <v>1.7845209345568578E-2</v>
      </c>
      <c r="L143" s="336">
        <v>0</v>
      </c>
      <c r="M143" s="336">
        <v>3.1564160685062263E-3</v>
      </c>
      <c r="N143" s="228">
        <f>VLOOKUP(B143,پیوست2!$A$4:$E$182,5,0)</f>
        <v>932658</v>
      </c>
      <c r="O143" s="223">
        <f t="shared" si="26"/>
        <v>4.3062148264493422E-3</v>
      </c>
      <c r="P143" s="223">
        <f t="shared" si="27"/>
        <v>3.9221129154676617E-4</v>
      </c>
      <c r="Q143" s="223">
        <f t="shared" si="28"/>
        <v>5.4297824962535831E-4</v>
      </c>
      <c r="R143" s="223">
        <f t="shared" si="29"/>
        <v>3.5383033984794826E-5</v>
      </c>
      <c r="S143" s="223">
        <f t="shared" si="30"/>
        <v>0</v>
      </c>
      <c r="T143" s="223">
        <f t="shared" si="31"/>
        <v>6.2584626977123234E-6</v>
      </c>
    </row>
    <row r="144" spans="1:20">
      <c r="A144" s="1" t="s">
        <v>511</v>
      </c>
      <c r="B144" s="1">
        <v>10630</v>
      </c>
      <c r="C144" s="387">
        <v>19</v>
      </c>
      <c r="D144" s="111">
        <v>139</v>
      </c>
      <c r="E144" s="111" t="s">
        <v>511</v>
      </c>
      <c r="F144" s="334">
        <v>1.9348873250647087</v>
      </c>
      <c r="G144" s="334">
        <v>1.3856992271080344</v>
      </c>
      <c r="H144" s="334">
        <v>1.2737255263319067</v>
      </c>
      <c r="I144" s="335">
        <v>605657.89570400002</v>
      </c>
      <c r="J144" s="335">
        <v>568035.98261299997</v>
      </c>
      <c r="K144" s="334">
        <v>0.1170852969256997</v>
      </c>
      <c r="L144" s="334">
        <v>3.5806884526660941E-2</v>
      </c>
      <c r="M144" s="334">
        <v>6.9006471636332009E-3</v>
      </c>
      <c r="N144" s="228">
        <f>VLOOKUP(B144,پیوست2!$A$4:$E$182,5,0)</f>
        <v>603482</v>
      </c>
      <c r="O144" s="223">
        <f t="shared" ref="O144:O175" si="32">$N144/$N$183*F144</f>
        <v>2.4823956600123383E-3</v>
      </c>
      <c r="P144" s="223">
        <f t="shared" ref="P144:P175" si="33">$N144/$N$183*G144</f>
        <v>1.7778057165888958E-3</v>
      </c>
      <c r="Q144" s="223">
        <f t="shared" ref="Q144:Q175" si="34">$N144/$N$183*H144</f>
        <v>1.6341472072579281E-3</v>
      </c>
      <c r="R144" s="223">
        <f t="shared" ref="R144:R175" si="35">$N144/$N$183*K144</f>
        <v>1.5021651605986544E-4</v>
      </c>
      <c r="S144" s="223">
        <f t="shared" ref="S144:S175" si="36">$N144/$N$183*L144</f>
        <v>4.5939034069890045E-5</v>
      </c>
      <c r="T144" s="223">
        <f t="shared" ref="T144:T175" si="37">$N144/$N$183*M144</f>
        <v>8.8532992843428882E-6</v>
      </c>
    </row>
    <row r="145" spans="1:20">
      <c r="A145" s="1" t="s">
        <v>564</v>
      </c>
      <c r="B145" s="1">
        <v>11378</v>
      </c>
      <c r="C145" s="387">
        <v>226</v>
      </c>
      <c r="D145" s="157">
        <v>140</v>
      </c>
      <c r="E145" s="157" t="s">
        <v>564</v>
      </c>
      <c r="F145" s="336">
        <v>1.8141752147889039</v>
      </c>
      <c r="G145" s="336">
        <v>0.74897818463490018</v>
      </c>
      <c r="H145" s="336">
        <v>0.29450177561754826</v>
      </c>
      <c r="I145" s="337">
        <v>3082965.143313</v>
      </c>
      <c r="J145" s="337">
        <v>3196333.3742169999</v>
      </c>
      <c r="K145" s="336">
        <v>1.9297562291732021E-2</v>
      </c>
      <c r="L145" s="336">
        <v>0</v>
      </c>
      <c r="M145" s="336">
        <v>0</v>
      </c>
      <c r="N145" s="228">
        <f>VLOOKUP(B145,پیوست2!$A$4:$E$182,5,0)</f>
        <v>3279233</v>
      </c>
      <c r="O145" s="223">
        <f t="shared" si="32"/>
        <v>1.2647436505023911E-2</v>
      </c>
      <c r="P145" s="223">
        <f t="shared" si="33"/>
        <v>5.2214659072608964E-3</v>
      </c>
      <c r="Q145" s="223">
        <f t="shared" si="34"/>
        <v>2.0531051672278214E-3</v>
      </c>
      <c r="R145" s="223">
        <f t="shared" si="35"/>
        <v>1.3453204067437536E-4</v>
      </c>
      <c r="S145" s="223">
        <f t="shared" si="36"/>
        <v>0</v>
      </c>
      <c r="T145" s="223">
        <f t="shared" si="37"/>
        <v>0</v>
      </c>
    </row>
    <row r="146" spans="1:20">
      <c r="A146" s="1" t="s">
        <v>563</v>
      </c>
      <c r="B146" s="1">
        <v>11341</v>
      </c>
      <c r="C146" s="387">
        <v>211</v>
      </c>
      <c r="D146" s="111">
        <v>141</v>
      </c>
      <c r="E146" s="111" t="s">
        <v>563</v>
      </c>
      <c r="F146" s="334">
        <v>1.7791243350610169</v>
      </c>
      <c r="G146" s="334">
        <v>2.9273665490858671</v>
      </c>
      <c r="H146" s="334">
        <v>1.8461421513903231</v>
      </c>
      <c r="I146" s="335">
        <v>8770984.3545030002</v>
      </c>
      <c r="J146" s="335">
        <v>9198034.1085899994</v>
      </c>
      <c r="K146" s="334">
        <v>5.8023905488209654E-2</v>
      </c>
      <c r="L146" s="334">
        <v>6.2235308938217063E-2</v>
      </c>
      <c r="M146" s="334">
        <v>2.081098065169032E-2</v>
      </c>
      <c r="N146" s="228">
        <f>VLOOKUP(B146,پیوست2!$A$4:$E$182,5,0)</f>
        <v>10497926</v>
      </c>
      <c r="O146" s="223">
        <f t="shared" si="32"/>
        <v>3.9706427105379846E-2</v>
      </c>
      <c r="P146" s="223">
        <f t="shared" si="33"/>
        <v>6.5332851786336188E-2</v>
      </c>
      <c r="Q146" s="223">
        <f t="shared" si="34"/>
        <v>4.1202128100751856E-2</v>
      </c>
      <c r="R146" s="223">
        <f t="shared" si="35"/>
        <v>1.2949752460993855E-3</v>
      </c>
      <c r="S146" s="223">
        <f t="shared" si="36"/>
        <v>1.3889651830608905E-3</v>
      </c>
      <c r="T146" s="223">
        <f t="shared" si="37"/>
        <v>4.6445864965894709E-4</v>
      </c>
    </row>
    <row r="147" spans="1:20">
      <c r="A147" s="1" t="s">
        <v>528</v>
      </c>
      <c r="B147" s="1">
        <v>10855</v>
      </c>
      <c r="C147" s="387">
        <v>8</v>
      </c>
      <c r="D147" s="157">
        <v>142</v>
      </c>
      <c r="E147" s="157" t="s">
        <v>528</v>
      </c>
      <c r="F147" s="336">
        <v>1.7730051725938198</v>
      </c>
      <c r="G147" s="336">
        <v>2.1926474478439721</v>
      </c>
      <c r="H147" s="336">
        <v>1.4911885573601318</v>
      </c>
      <c r="I147" s="337">
        <v>11313462.863413</v>
      </c>
      <c r="J147" s="337">
        <v>9309917.6590420008</v>
      </c>
      <c r="K147" s="336">
        <v>7.6724506072129231E-2</v>
      </c>
      <c r="L147" s="336">
        <v>4.3920304419435223E-2</v>
      </c>
      <c r="M147" s="336">
        <v>0.18310585976174218</v>
      </c>
      <c r="N147" s="228">
        <f>VLOOKUP(B147,پیوست2!$A$4:$E$182,5,0)</f>
        <v>9062990</v>
      </c>
      <c r="O147" s="223">
        <f t="shared" si="32"/>
        <v>3.416115186670237E-2</v>
      </c>
      <c r="P147" s="223">
        <f t="shared" si="33"/>
        <v>4.2246556081026738E-2</v>
      </c>
      <c r="Q147" s="223">
        <f t="shared" si="34"/>
        <v>2.8731286043201163E-2</v>
      </c>
      <c r="R147" s="223">
        <f t="shared" si="35"/>
        <v>1.4782796713409155E-3</v>
      </c>
      <c r="S147" s="223">
        <f t="shared" si="36"/>
        <v>8.4622888443645135E-4</v>
      </c>
      <c r="T147" s="223">
        <f t="shared" si="37"/>
        <v>3.5279688856480131E-3</v>
      </c>
    </row>
    <row r="148" spans="1:20">
      <c r="A148" s="1" t="s">
        <v>518</v>
      </c>
      <c r="B148" s="1">
        <v>10771</v>
      </c>
      <c r="C148" s="387">
        <v>49</v>
      </c>
      <c r="D148" s="111">
        <v>143</v>
      </c>
      <c r="E148" s="111" t="s">
        <v>518</v>
      </c>
      <c r="F148" s="334">
        <v>1.6962388472364638</v>
      </c>
      <c r="G148" s="334">
        <v>1.1166482003580631</v>
      </c>
      <c r="H148" s="334">
        <v>0.9301399023011484</v>
      </c>
      <c r="I148" s="335">
        <v>1143294.771743</v>
      </c>
      <c r="J148" s="335">
        <v>1104129.271797</v>
      </c>
      <c r="K148" s="334">
        <v>7.7371945515271089E-3</v>
      </c>
      <c r="L148" s="334">
        <v>2.3761183390490725E-2</v>
      </c>
      <c r="M148" s="334">
        <v>5.9910568184386725E-2</v>
      </c>
      <c r="N148" s="228">
        <f>VLOOKUP(B148,پیوست2!$A$4:$E$182,5,0)</f>
        <v>1128730</v>
      </c>
      <c r="O148" s="223">
        <f t="shared" si="32"/>
        <v>4.070315520749393E-3</v>
      </c>
      <c r="P148" s="223">
        <f t="shared" si="33"/>
        <v>2.6795227031495357E-3</v>
      </c>
      <c r="Q148" s="223">
        <f t="shared" si="34"/>
        <v>2.2319751059662572E-3</v>
      </c>
      <c r="R148" s="223">
        <f t="shared" si="35"/>
        <v>1.8566266844699953E-5</v>
      </c>
      <c r="S148" s="223">
        <f t="shared" si="36"/>
        <v>5.7017626794279206E-5</v>
      </c>
      <c r="T148" s="223">
        <f t="shared" si="37"/>
        <v>1.4376213346081295E-4</v>
      </c>
    </row>
    <row r="149" spans="1:20">
      <c r="A149" s="1" t="s">
        <v>570</v>
      </c>
      <c r="B149" s="1">
        <v>11233</v>
      </c>
      <c r="C149" s="387">
        <v>264</v>
      </c>
      <c r="D149" s="157">
        <v>144</v>
      </c>
      <c r="E149" s="157" t="s">
        <v>570</v>
      </c>
      <c r="F149" s="336">
        <v>1.6203205513843231</v>
      </c>
      <c r="G149" s="336">
        <v>0.59741401861391386</v>
      </c>
      <c r="H149" s="336">
        <v>3.8443286170883592E-2</v>
      </c>
      <c r="I149" s="337">
        <v>3317275.9069630001</v>
      </c>
      <c r="J149" s="337">
        <v>3223999.3510429999</v>
      </c>
      <c r="K149" s="336">
        <v>2.1882896891894939E-2</v>
      </c>
      <c r="L149" s="336">
        <v>0</v>
      </c>
      <c r="M149" s="336">
        <v>0</v>
      </c>
      <c r="N149" s="228">
        <f>VLOOKUP(B149,پیوست2!$A$4:$E$182,5,0)</f>
        <v>3389539</v>
      </c>
      <c r="O149" s="223">
        <f t="shared" si="32"/>
        <v>1.1675959458125844E-2</v>
      </c>
      <c r="P149" s="223">
        <f t="shared" si="33"/>
        <v>4.3049394486126035E-3</v>
      </c>
      <c r="Q149" s="223">
        <f t="shared" si="34"/>
        <v>2.7702064902212137E-4</v>
      </c>
      <c r="R149" s="223">
        <f t="shared" si="35"/>
        <v>1.5768720375596257E-4</v>
      </c>
      <c r="S149" s="223">
        <f t="shared" si="36"/>
        <v>0</v>
      </c>
      <c r="T149" s="223">
        <f t="shared" si="37"/>
        <v>0</v>
      </c>
    </row>
    <row r="150" spans="1:20">
      <c r="A150" s="1" t="s">
        <v>526</v>
      </c>
      <c r="B150" s="1">
        <v>10843</v>
      </c>
      <c r="C150" s="387">
        <v>4</v>
      </c>
      <c r="D150" s="111">
        <v>145</v>
      </c>
      <c r="E150" s="111" t="s">
        <v>526</v>
      </c>
      <c r="F150" s="334">
        <v>1.584083958519066</v>
      </c>
      <c r="G150" s="334">
        <v>1.234470241709541</v>
      </c>
      <c r="H150" s="334">
        <v>1.3141276222666851</v>
      </c>
      <c r="I150" s="335">
        <v>2313300.4648210001</v>
      </c>
      <c r="J150" s="335">
        <v>2163376.0557800001</v>
      </c>
      <c r="K150" s="334">
        <v>6.6887225410861215E-2</v>
      </c>
      <c r="L150" s="334">
        <v>2.8403538651756967E-2</v>
      </c>
      <c r="M150" s="334">
        <v>0.10414838800455672</v>
      </c>
      <c r="N150" s="228">
        <f>VLOOKUP(B150,پیوست2!$A$4:$E$182,5,0)</f>
        <v>2253769</v>
      </c>
      <c r="O150" s="223">
        <f t="shared" si="32"/>
        <v>7.589944490702303E-3</v>
      </c>
      <c r="P150" s="223">
        <f t="shared" si="33"/>
        <v>5.914813138287644E-3</v>
      </c>
      <c r="Q150" s="223">
        <f t="shared" si="34"/>
        <v>6.2964817319578299E-3</v>
      </c>
      <c r="R150" s="223">
        <f t="shared" si="35"/>
        <v>3.2048195758521648E-4</v>
      </c>
      <c r="S150" s="223">
        <f t="shared" si="36"/>
        <v>1.3609208056616904E-4</v>
      </c>
      <c r="T150" s="223">
        <f t="shared" si="37"/>
        <v>4.9901425962909079E-4</v>
      </c>
    </row>
    <row r="151" spans="1:20">
      <c r="A151" s="1" t="s">
        <v>537</v>
      </c>
      <c r="B151" s="1">
        <v>11132</v>
      </c>
      <c r="C151" s="387">
        <v>126</v>
      </c>
      <c r="D151" s="157">
        <v>146</v>
      </c>
      <c r="E151" s="157" t="s">
        <v>537</v>
      </c>
      <c r="F151" s="336">
        <v>1.520125444207125</v>
      </c>
      <c r="G151" s="336">
        <v>2.5133728193562699</v>
      </c>
      <c r="H151" s="336">
        <v>1.7171880044136163</v>
      </c>
      <c r="I151" s="337">
        <v>16678227.350813</v>
      </c>
      <c r="J151" s="337">
        <v>15171861.197845999</v>
      </c>
      <c r="K151" s="336">
        <v>1.3924601038005821E-2</v>
      </c>
      <c r="L151" s="336">
        <v>2.5378318599816888E-2</v>
      </c>
      <c r="M151" s="336">
        <v>0.22028999082954037</v>
      </c>
      <c r="N151" s="228">
        <f>VLOOKUP(B151,پیوست2!$A$4:$E$182,5,0)</f>
        <v>18140063</v>
      </c>
      <c r="O151" s="223">
        <f t="shared" si="32"/>
        <v>5.862315963448355E-2</v>
      </c>
      <c r="P151" s="223">
        <f t="shared" si="33"/>
        <v>9.6927432253425594E-2</v>
      </c>
      <c r="Q151" s="223">
        <f t="shared" si="34"/>
        <v>6.6222815287238404E-2</v>
      </c>
      <c r="R151" s="223">
        <f t="shared" si="35"/>
        <v>5.3699785935974699E-4</v>
      </c>
      <c r="S151" s="223">
        <f t="shared" si="36"/>
        <v>9.7870687462102228E-4</v>
      </c>
      <c r="T151" s="223">
        <f t="shared" si="37"/>
        <v>8.4954142090654002E-3</v>
      </c>
    </row>
    <row r="152" spans="1:20">
      <c r="A152" s="1" t="s">
        <v>562</v>
      </c>
      <c r="B152" s="1">
        <v>11384</v>
      </c>
      <c r="C152" s="387">
        <v>209</v>
      </c>
      <c r="D152" s="111">
        <v>147</v>
      </c>
      <c r="E152" s="111" t="s">
        <v>562</v>
      </c>
      <c r="F152" s="334">
        <v>1.5185751176073583</v>
      </c>
      <c r="G152" s="334">
        <v>2.5888206989924378</v>
      </c>
      <c r="H152" s="334">
        <v>2.199712515829189</v>
      </c>
      <c r="I152" s="335">
        <v>1398747.44196</v>
      </c>
      <c r="J152" s="335">
        <v>979686.51839800004</v>
      </c>
      <c r="K152" s="334">
        <v>0.43311556753527486</v>
      </c>
      <c r="L152" s="334">
        <v>3.8467673729715324E-2</v>
      </c>
      <c r="M152" s="334">
        <v>0.25997674764683537</v>
      </c>
      <c r="N152" s="228">
        <f>VLOOKUP(B152,پیوست2!$A$4:$E$182,5,0)</f>
        <v>1092649</v>
      </c>
      <c r="O152" s="223">
        <f t="shared" si="32"/>
        <v>3.5275075730735483E-3</v>
      </c>
      <c r="P152" s="223">
        <f t="shared" si="33"/>
        <v>6.013587681730056E-3</v>
      </c>
      <c r="Q152" s="223">
        <f t="shared" si="34"/>
        <v>5.1097258661776807E-3</v>
      </c>
      <c r="R152" s="223">
        <f t="shared" si="35"/>
        <v>1.0060868420548963E-3</v>
      </c>
      <c r="S152" s="223">
        <f t="shared" si="36"/>
        <v>8.9356798242481409E-5</v>
      </c>
      <c r="T152" s="223">
        <f t="shared" si="37"/>
        <v>6.0390160191229963E-4</v>
      </c>
    </row>
    <row r="153" spans="1:20">
      <c r="A153" s="1" t="s">
        <v>533</v>
      </c>
      <c r="B153" s="1">
        <v>11055</v>
      </c>
      <c r="C153" s="387">
        <v>116</v>
      </c>
      <c r="D153" s="157">
        <v>148</v>
      </c>
      <c r="E153" s="157" t="s">
        <v>533</v>
      </c>
      <c r="F153" s="336">
        <v>1.5015412316072894</v>
      </c>
      <c r="G153" s="336">
        <v>1.7415862765910797</v>
      </c>
      <c r="H153" s="336">
        <v>1.7944872366552611</v>
      </c>
      <c r="I153" s="337">
        <v>6650856.0465569999</v>
      </c>
      <c r="J153" s="337">
        <v>5272576.942516</v>
      </c>
      <c r="K153" s="336">
        <v>9.262639992365751E-2</v>
      </c>
      <c r="L153" s="336">
        <v>8.5826202508148524E-3</v>
      </c>
      <c r="M153" s="336">
        <v>0.17575291824453126</v>
      </c>
      <c r="N153" s="228">
        <f>VLOOKUP(B153,پیوست2!$A$4:$E$182,5,0)</f>
        <v>5352667</v>
      </c>
      <c r="O153" s="223">
        <f t="shared" si="32"/>
        <v>1.7086711661882744E-2</v>
      </c>
      <c r="P153" s="223">
        <f t="shared" si="33"/>
        <v>1.9818291976271621E-2</v>
      </c>
      <c r="Q153" s="223">
        <f t="shared" si="34"/>
        <v>2.0420275746165093E-2</v>
      </c>
      <c r="R153" s="223">
        <f t="shared" si="35"/>
        <v>1.0540373813642339E-3</v>
      </c>
      <c r="S153" s="223">
        <f t="shared" si="36"/>
        <v>9.7665488261106521E-5</v>
      </c>
      <c r="T153" s="223">
        <f t="shared" si="37"/>
        <v>1.9999713458179395E-3</v>
      </c>
    </row>
    <row r="154" spans="1:20">
      <c r="A154" s="1" t="s">
        <v>520</v>
      </c>
      <c r="B154" s="1">
        <v>10789</v>
      </c>
      <c r="C154" s="387">
        <v>43</v>
      </c>
      <c r="D154" s="111">
        <v>149</v>
      </c>
      <c r="E154" s="111" t="s">
        <v>520</v>
      </c>
      <c r="F154" s="334">
        <v>1.457385443324092</v>
      </c>
      <c r="G154" s="334">
        <v>0.74332706112589164</v>
      </c>
      <c r="H154" s="334">
        <v>1.8717052939648695</v>
      </c>
      <c r="I154" s="335">
        <v>1004499.331339</v>
      </c>
      <c r="J154" s="335">
        <v>1044570.65921</v>
      </c>
      <c r="K154" s="334">
        <v>8.1710756077340213E-2</v>
      </c>
      <c r="L154" s="334">
        <v>2.2169719701239515E-2</v>
      </c>
      <c r="M154" s="334">
        <v>6.2487941684088416E-2</v>
      </c>
      <c r="N154" s="228">
        <f>VLOOKUP(B154,پیوست2!$A$4:$E$182,5,0)</f>
        <v>1126699</v>
      </c>
      <c r="O154" s="223">
        <f t="shared" si="32"/>
        <v>3.4908672904615632E-3</v>
      </c>
      <c r="P154" s="223">
        <f t="shared" si="33"/>
        <v>1.7804871975946148E-3</v>
      </c>
      <c r="Q154" s="223">
        <f t="shared" si="34"/>
        <v>4.4832853367760108E-3</v>
      </c>
      <c r="R154" s="223">
        <f t="shared" si="35"/>
        <v>1.957213220262957E-4</v>
      </c>
      <c r="S154" s="223">
        <f t="shared" si="36"/>
        <v>5.31030069624128E-5</v>
      </c>
      <c r="T154" s="223">
        <f t="shared" si="37"/>
        <v>1.4967702104648012E-4</v>
      </c>
    </row>
    <row r="155" spans="1:20">
      <c r="A155" s="1" t="s">
        <v>534</v>
      </c>
      <c r="B155" s="1">
        <v>11087</v>
      </c>
      <c r="C155" s="387">
        <v>119</v>
      </c>
      <c r="D155" s="157">
        <v>150</v>
      </c>
      <c r="E155" s="157" t="s">
        <v>534</v>
      </c>
      <c r="F155" s="336">
        <v>1.4444720500347312</v>
      </c>
      <c r="G155" s="336">
        <v>1.3460737653847041</v>
      </c>
      <c r="H155" s="336">
        <v>1.4121044761838049</v>
      </c>
      <c r="I155" s="337">
        <v>750222.83919600002</v>
      </c>
      <c r="J155" s="337">
        <v>725086.30922099994</v>
      </c>
      <c r="K155" s="336">
        <v>0.10423631785209266</v>
      </c>
      <c r="L155" s="336">
        <v>8.1254867061364769E-2</v>
      </c>
      <c r="M155" s="336">
        <v>0.14985251970638436</v>
      </c>
      <c r="N155" s="228">
        <f>VLOOKUP(B155,پیوست2!$A$4:$E$182,5,0)</f>
        <v>822347</v>
      </c>
      <c r="O155" s="223">
        <f t="shared" si="32"/>
        <v>2.5253132527513164E-3</v>
      </c>
      <c r="P155" s="223">
        <f t="shared" si="33"/>
        <v>2.3532874303972356E-3</v>
      </c>
      <c r="Q155" s="223">
        <f t="shared" si="34"/>
        <v>2.4687263058434921E-3</v>
      </c>
      <c r="R155" s="223">
        <f t="shared" si="35"/>
        <v>1.8223222448891211E-4</v>
      </c>
      <c r="S155" s="223">
        <f t="shared" si="36"/>
        <v>1.4205466463382047E-4</v>
      </c>
      <c r="T155" s="223">
        <f t="shared" si="37"/>
        <v>2.6198122280289972E-4</v>
      </c>
    </row>
    <row r="156" spans="1:20">
      <c r="A156" s="1" t="s">
        <v>538</v>
      </c>
      <c r="B156" s="1">
        <v>11141</v>
      </c>
      <c r="C156" s="387">
        <v>129</v>
      </c>
      <c r="D156" s="111">
        <v>151</v>
      </c>
      <c r="E156" s="111" t="s">
        <v>538</v>
      </c>
      <c r="F156" s="334">
        <v>1.4384361689734191</v>
      </c>
      <c r="G156" s="334">
        <v>1.6702862724952321</v>
      </c>
      <c r="H156" s="334">
        <v>1.6285183387291702</v>
      </c>
      <c r="I156" s="335">
        <v>771739.34396199998</v>
      </c>
      <c r="J156" s="335">
        <v>709026.77559800004</v>
      </c>
      <c r="K156" s="334">
        <v>1.1171165645021562E-2</v>
      </c>
      <c r="L156" s="334">
        <v>7.7011787210481894E-2</v>
      </c>
      <c r="M156" s="334">
        <v>5.6325684788168628E-2</v>
      </c>
      <c r="N156" s="228">
        <f>VLOOKUP(B156,پیوست2!$A$4:$E$182,5,0)</f>
        <v>829880</v>
      </c>
      <c r="O156" s="223">
        <f t="shared" si="32"/>
        <v>2.537797093380951E-3</v>
      </c>
      <c r="P156" s="223">
        <f t="shared" si="33"/>
        <v>2.9468444543338185E-3</v>
      </c>
      <c r="Q156" s="223">
        <f t="shared" si="34"/>
        <v>2.8731543294646081E-3</v>
      </c>
      <c r="R156" s="223">
        <f t="shared" si="35"/>
        <v>1.9709009210916708E-5</v>
      </c>
      <c r="S156" s="223">
        <f t="shared" si="36"/>
        <v>1.3586997737849904E-4</v>
      </c>
      <c r="T156" s="223">
        <f t="shared" si="37"/>
        <v>9.9374002282020941E-5</v>
      </c>
    </row>
    <row r="157" spans="1:20">
      <c r="A157" s="1" t="s">
        <v>512</v>
      </c>
      <c r="B157" s="1">
        <v>10706</v>
      </c>
      <c r="C157" s="387">
        <v>27</v>
      </c>
      <c r="D157" s="157">
        <v>152</v>
      </c>
      <c r="E157" s="157" t="s">
        <v>512</v>
      </c>
      <c r="F157" s="336">
        <v>1.3598708586863628</v>
      </c>
      <c r="G157" s="336">
        <v>1.3689464295654812</v>
      </c>
      <c r="H157" s="336">
        <v>1.4103842122182084</v>
      </c>
      <c r="I157" s="337">
        <v>18919347.568548001</v>
      </c>
      <c r="J157" s="337">
        <v>14030522.627985001</v>
      </c>
      <c r="K157" s="336">
        <v>7.7138065204546552E-2</v>
      </c>
      <c r="L157" s="336">
        <v>6.0280052901705419E-2</v>
      </c>
      <c r="M157" s="336">
        <v>0.18494201859857362</v>
      </c>
      <c r="N157" s="228">
        <f>VLOOKUP(B157,پیوست2!$A$4:$E$182,5,0)</f>
        <v>16198171</v>
      </c>
      <c r="O157" s="223">
        <f t="shared" si="32"/>
        <v>4.6828974702633266E-2</v>
      </c>
      <c r="P157" s="223">
        <f t="shared" si="33"/>
        <v>4.714150414349557E-2</v>
      </c>
      <c r="Q157" s="223">
        <f t="shared" si="34"/>
        <v>4.856846969921922E-2</v>
      </c>
      <c r="R157" s="223">
        <f t="shared" si="35"/>
        <v>2.6563526095141634E-3</v>
      </c>
      <c r="S157" s="223">
        <f t="shared" si="36"/>
        <v>2.0758243728630512E-3</v>
      </c>
      <c r="T157" s="223">
        <f t="shared" si="37"/>
        <v>6.3687261588741819E-3</v>
      </c>
    </row>
    <row r="158" spans="1:20">
      <c r="B158" s="1">
        <v>11706</v>
      </c>
      <c r="C158" s="387">
        <v>296</v>
      </c>
      <c r="D158" s="111">
        <v>153</v>
      </c>
      <c r="E158" s="111" t="s">
        <v>657</v>
      </c>
      <c r="F158" s="334">
        <v>1.3545315350024203</v>
      </c>
      <c r="G158" s="334">
        <v>2.3288463481175032</v>
      </c>
      <c r="H158" s="334">
        <v>1.3772220159929942</v>
      </c>
      <c r="I158" s="335">
        <v>1071984.085739</v>
      </c>
      <c r="J158" s="335">
        <v>981169.92802999995</v>
      </c>
      <c r="K158" s="334">
        <v>9.4273335832110824E-2</v>
      </c>
      <c r="L158" s="334">
        <v>6.4227892104597173E-2</v>
      </c>
      <c r="M158" s="334">
        <v>0.15212808887260137</v>
      </c>
      <c r="N158" s="228">
        <f>VLOOKUP(B158,پیوست2!$A$4:$E$182,5,0)</f>
        <v>965036</v>
      </c>
      <c r="O158" s="223">
        <f t="shared" si="32"/>
        <v>2.7789685875668278E-3</v>
      </c>
      <c r="P158" s="223">
        <f t="shared" si="33"/>
        <v>4.7778812670291196E-3</v>
      </c>
      <c r="Q158" s="223">
        <f t="shared" si="34"/>
        <v>2.8255205741984824E-3</v>
      </c>
      <c r="R158" s="223">
        <f t="shared" si="35"/>
        <v>1.9341198942415623E-4</v>
      </c>
      <c r="S158" s="223">
        <f t="shared" si="36"/>
        <v>1.3177049776400229E-4</v>
      </c>
      <c r="T158" s="223">
        <f t="shared" si="37"/>
        <v>3.121073000805245E-4</v>
      </c>
    </row>
    <row r="159" spans="1:20">
      <c r="A159" s="1" t="s">
        <v>549</v>
      </c>
      <c r="B159" s="1">
        <v>11234</v>
      </c>
      <c r="C159" s="387">
        <v>156</v>
      </c>
      <c r="D159" s="157">
        <v>154</v>
      </c>
      <c r="E159" s="157" t="s">
        <v>549</v>
      </c>
      <c r="F159" s="336">
        <v>1.2547115654076659</v>
      </c>
      <c r="G159" s="336">
        <v>1.4416737762327256</v>
      </c>
      <c r="H159" s="336">
        <v>0.6725856835431917</v>
      </c>
      <c r="I159" s="337">
        <v>4542698.9818940004</v>
      </c>
      <c r="J159" s="337">
        <v>5530423.2503920002</v>
      </c>
      <c r="K159" s="336">
        <v>0.11138559893391518</v>
      </c>
      <c r="L159" s="336">
        <v>0.27734461498997398</v>
      </c>
      <c r="M159" s="336">
        <v>6.1874281026985826E-2</v>
      </c>
      <c r="N159" s="228">
        <f>VLOOKUP(B159,پیوست2!$A$4:$E$182,5,0)</f>
        <v>5603012</v>
      </c>
      <c r="O159" s="223">
        <f t="shared" si="32"/>
        <v>1.4945706739898477E-2</v>
      </c>
      <c r="P159" s="223">
        <f t="shared" si="33"/>
        <v>1.7172738395198898E-2</v>
      </c>
      <c r="Q159" s="223">
        <f t="shared" si="34"/>
        <v>8.0116169013112123E-3</v>
      </c>
      <c r="R159" s="223">
        <f t="shared" si="35"/>
        <v>1.3267881978702878E-3</v>
      </c>
      <c r="S159" s="223">
        <f t="shared" si="36"/>
        <v>3.3036367845891514E-3</v>
      </c>
      <c r="T159" s="223">
        <f t="shared" si="37"/>
        <v>7.3702585077466327E-4</v>
      </c>
    </row>
    <row r="160" spans="1:20">
      <c r="A160" s="1" t="s">
        <v>525</v>
      </c>
      <c r="B160" s="1">
        <v>10835</v>
      </c>
      <c r="C160" s="387">
        <v>18</v>
      </c>
      <c r="D160" s="111">
        <v>155</v>
      </c>
      <c r="E160" s="111" t="s">
        <v>525</v>
      </c>
      <c r="F160" s="334">
        <v>1.2509827341782307</v>
      </c>
      <c r="G160" s="334">
        <v>2.4753617952776046</v>
      </c>
      <c r="H160" s="334">
        <v>1.634276839913708</v>
      </c>
      <c r="I160" s="335">
        <v>2449193.4509780002</v>
      </c>
      <c r="J160" s="335">
        <v>2139535.654689</v>
      </c>
      <c r="K160" s="334">
        <v>7.1244363361987043E-2</v>
      </c>
      <c r="L160" s="334">
        <v>0.10827100071311847</v>
      </c>
      <c r="M160" s="334">
        <v>0.20151890047645682</v>
      </c>
      <c r="N160" s="228">
        <f>VLOOKUP(B160,پیوست2!$A$4:$E$182,5,0)</f>
        <v>2284668</v>
      </c>
      <c r="O160" s="223">
        <f t="shared" si="32"/>
        <v>6.0761070559976335E-3</v>
      </c>
      <c r="P160" s="223">
        <f t="shared" si="33"/>
        <v>1.2022998287273209E-2</v>
      </c>
      <c r="Q160" s="223">
        <f t="shared" si="34"/>
        <v>7.9377922389762077E-3</v>
      </c>
      <c r="R160" s="223">
        <f t="shared" si="35"/>
        <v>3.4603865193086992E-4</v>
      </c>
      <c r="S160" s="223">
        <f t="shared" si="36"/>
        <v>5.2587951329724437E-4</v>
      </c>
      <c r="T160" s="223">
        <f t="shared" si="37"/>
        <v>9.7879081752972751E-4</v>
      </c>
    </row>
    <row r="161" spans="1:20">
      <c r="A161" s="1" t="s">
        <v>519</v>
      </c>
      <c r="B161" s="1">
        <v>10781</v>
      </c>
      <c r="C161" s="387">
        <v>51</v>
      </c>
      <c r="D161" s="157">
        <v>156</v>
      </c>
      <c r="E161" s="157" t="s">
        <v>519</v>
      </c>
      <c r="F161" s="336">
        <v>1.1571246795281154</v>
      </c>
      <c r="G161" s="336">
        <v>1.6304457519689022</v>
      </c>
      <c r="H161" s="336">
        <v>1.59827087687201</v>
      </c>
      <c r="I161" s="337">
        <v>8798199.6076539997</v>
      </c>
      <c r="J161" s="337">
        <v>6833592.4746700004</v>
      </c>
      <c r="K161" s="336">
        <v>9.9024469877766128E-2</v>
      </c>
      <c r="L161" s="336">
        <v>9.7290151958041859E-3</v>
      </c>
      <c r="M161" s="336">
        <v>0.21816943422762652</v>
      </c>
      <c r="N161" s="228">
        <f>VLOOKUP(B161,پیوست2!$A$4:$E$182,5,0)</f>
        <v>7209624</v>
      </c>
      <c r="O161" s="223">
        <f t="shared" si="32"/>
        <v>1.7735513813012822E-2</v>
      </c>
      <c r="P161" s="223">
        <f t="shared" si="33"/>
        <v>2.4990213817931047E-2</v>
      </c>
      <c r="Q161" s="223">
        <f t="shared" si="34"/>
        <v>2.4497062170741563E-2</v>
      </c>
      <c r="R161" s="223">
        <f t="shared" si="35"/>
        <v>1.5177706295743394E-3</v>
      </c>
      <c r="S161" s="223">
        <f t="shared" si="36"/>
        <v>1.4911883433560823E-4</v>
      </c>
      <c r="T161" s="223">
        <f t="shared" si="37"/>
        <v>3.3439326658378883E-3</v>
      </c>
    </row>
    <row r="162" spans="1:20">
      <c r="A162" s="1" t="s">
        <v>546</v>
      </c>
      <c r="B162" s="1">
        <v>11215</v>
      </c>
      <c r="C162" s="387">
        <v>149</v>
      </c>
      <c r="D162" s="111">
        <v>157</v>
      </c>
      <c r="E162" s="111" t="s">
        <v>546</v>
      </c>
      <c r="F162" s="334">
        <v>1.1054070575007169</v>
      </c>
      <c r="G162" s="334">
        <v>1.4678102286698445</v>
      </c>
      <c r="H162" s="334">
        <v>1.090324322727086</v>
      </c>
      <c r="I162" s="335">
        <v>5620070.0867870003</v>
      </c>
      <c r="J162" s="335">
        <v>5845617.0123389997</v>
      </c>
      <c r="K162" s="334">
        <v>3.3734493284302489E-2</v>
      </c>
      <c r="L162" s="334">
        <v>2.1069658280952225E-2</v>
      </c>
      <c r="M162" s="334">
        <v>1.995187055761613E-2</v>
      </c>
      <c r="N162" s="228">
        <f>VLOOKUP(B162,پیوست2!$A$4:$E$182,5,0)</f>
        <v>7168826</v>
      </c>
      <c r="O162" s="223">
        <f t="shared" si="32"/>
        <v>1.6846949541198197E-2</v>
      </c>
      <c r="P162" s="223">
        <f t="shared" si="33"/>
        <v>2.2370152868722227E-2</v>
      </c>
      <c r="Q162" s="223">
        <f t="shared" si="34"/>
        <v>1.6617081213553229E-2</v>
      </c>
      <c r="R162" s="223">
        <f t="shared" si="35"/>
        <v>5.1413033986185211E-4</v>
      </c>
      <c r="S162" s="223">
        <f t="shared" si="36"/>
        <v>3.2111199896990046E-4</v>
      </c>
      <c r="T162" s="223">
        <f t="shared" si="37"/>
        <v>3.0407636196628764E-4</v>
      </c>
    </row>
    <row r="163" spans="1:20">
      <c r="A163" s="1" t="s">
        <v>516</v>
      </c>
      <c r="B163" s="1">
        <v>10782</v>
      </c>
      <c r="C163" s="387">
        <v>45</v>
      </c>
      <c r="D163" s="157">
        <v>158</v>
      </c>
      <c r="E163" s="157" t="s">
        <v>516</v>
      </c>
      <c r="F163" s="336">
        <v>1.0455697713283678</v>
      </c>
      <c r="G163" s="336">
        <v>2.0281216387321761</v>
      </c>
      <c r="H163" s="336">
        <v>1.3377232674530959</v>
      </c>
      <c r="I163" s="337">
        <v>1960163.12788</v>
      </c>
      <c r="J163" s="337">
        <v>1864132.1189649999</v>
      </c>
      <c r="K163" s="336">
        <v>1.5534083710567508E-2</v>
      </c>
      <c r="L163" s="336">
        <v>8.2791226916977184E-2</v>
      </c>
      <c r="M163" s="336">
        <v>0.18763028024679398</v>
      </c>
      <c r="N163" s="228">
        <f>VLOOKUP(B163,پیوست2!$A$4:$E$182,5,0)</f>
        <v>1941569</v>
      </c>
      <c r="O163" s="223">
        <f t="shared" si="32"/>
        <v>4.3157556788040053E-3</v>
      </c>
      <c r="P163" s="223">
        <f t="shared" si="33"/>
        <v>8.3713949271346875E-3</v>
      </c>
      <c r="Q163" s="223">
        <f t="shared" si="34"/>
        <v>5.521665742922296E-3</v>
      </c>
      <c r="R163" s="223">
        <f t="shared" si="35"/>
        <v>6.4119403436582102E-5</v>
      </c>
      <c r="S163" s="223">
        <f t="shared" si="36"/>
        <v>3.4173396890400427E-4</v>
      </c>
      <c r="T163" s="223">
        <f t="shared" si="37"/>
        <v>7.7447385119206531E-4</v>
      </c>
    </row>
    <row r="164" spans="1:20">
      <c r="A164" s="1" t="s">
        <v>542</v>
      </c>
      <c r="B164" s="1">
        <v>11183</v>
      </c>
      <c r="C164" s="387">
        <v>144</v>
      </c>
      <c r="D164" s="111">
        <v>159</v>
      </c>
      <c r="E164" s="111" t="s">
        <v>542</v>
      </c>
      <c r="F164" s="334">
        <v>1.0247185775635461</v>
      </c>
      <c r="G164" s="334">
        <v>0.65448200565344283</v>
      </c>
      <c r="H164" s="334">
        <v>0.41346968884715873</v>
      </c>
      <c r="I164" s="335">
        <v>8687472.3781800009</v>
      </c>
      <c r="J164" s="335">
        <v>8650640.7474259995</v>
      </c>
      <c r="K164" s="334">
        <v>1.2604588147931485E-2</v>
      </c>
      <c r="L164" s="334">
        <v>7.4681076178785303E-3</v>
      </c>
      <c r="M164" s="334">
        <v>0</v>
      </c>
      <c r="N164" s="228">
        <f>VLOOKUP(B164,پیوست2!$A$4:$E$182,5,0)</f>
        <v>8567840</v>
      </c>
      <c r="O164" s="223">
        <f t="shared" si="32"/>
        <v>1.8664955554805164E-2</v>
      </c>
      <c r="P164" s="223">
        <f t="shared" si="33"/>
        <v>1.1921202381230086E-2</v>
      </c>
      <c r="Q164" s="223">
        <f t="shared" si="34"/>
        <v>7.5312320226894273E-3</v>
      </c>
      <c r="R164" s="223">
        <f t="shared" si="35"/>
        <v>2.2958896493039877E-4</v>
      </c>
      <c r="S164" s="223">
        <f t="shared" si="36"/>
        <v>1.3602944244226945E-4</v>
      </c>
      <c r="T164" s="223">
        <f t="shared" si="37"/>
        <v>0</v>
      </c>
    </row>
    <row r="165" spans="1:20">
      <c r="A165" s="1" t="s">
        <v>535</v>
      </c>
      <c r="B165" s="1">
        <v>11095</v>
      </c>
      <c r="C165" s="387">
        <v>122</v>
      </c>
      <c r="D165" s="157">
        <v>160</v>
      </c>
      <c r="E165" s="157" t="s">
        <v>535</v>
      </c>
      <c r="F165" s="336">
        <v>1.016809496203207</v>
      </c>
      <c r="G165" s="336">
        <v>2.5448177649656585</v>
      </c>
      <c r="H165" s="336">
        <v>2.0079409582263676</v>
      </c>
      <c r="I165" s="337">
        <v>2804805.2667709999</v>
      </c>
      <c r="J165" s="337">
        <v>2410206.0546800001</v>
      </c>
      <c r="K165" s="336">
        <v>6.9269481006297734E-2</v>
      </c>
      <c r="L165" s="336">
        <v>0.16177252489686289</v>
      </c>
      <c r="M165" s="336">
        <v>0.30580396470376553</v>
      </c>
      <c r="N165" s="228">
        <f>VLOOKUP(B165,پیوست2!$A$4:$E$182,5,0)</f>
        <v>2515233</v>
      </c>
      <c r="O165" s="223">
        <f t="shared" si="32"/>
        <v>5.437118752392626E-3</v>
      </c>
      <c r="P165" s="223">
        <f t="shared" si="33"/>
        <v>1.3607737184774957E-2</v>
      </c>
      <c r="Q165" s="223">
        <f t="shared" si="34"/>
        <v>1.0736931036182987E-2</v>
      </c>
      <c r="R165" s="223">
        <f t="shared" si="35"/>
        <v>3.7040015416277966E-4</v>
      </c>
      <c r="S165" s="223">
        <f t="shared" si="36"/>
        <v>8.6503561583855908E-4</v>
      </c>
      <c r="T165" s="223">
        <f t="shared" si="37"/>
        <v>1.6352054905617943E-3</v>
      </c>
    </row>
    <row r="166" spans="1:20">
      <c r="A166" s="1" t="s">
        <v>508</v>
      </c>
      <c r="B166" s="1">
        <v>10596</v>
      </c>
      <c r="C166" s="387">
        <v>36</v>
      </c>
      <c r="D166" s="111">
        <v>161</v>
      </c>
      <c r="E166" s="111" t="s">
        <v>508</v>
      </c>
      <c r="F166" s="334">
        <v>0.9867201595220072</v>
      </c>
      <c r="G166" s="334">
        <v>1.4659411961621744</v>
      </c>
      <c r="H166" s="334">
        <v>1.1285348922375449</v>
      </c>
      <c r="I166" s="335">
        <v>5188795.6150500001</v>
      </c>
      <c r="J166" s="335">
        <v>4833352.615863</v>
      </c>
      <c r="K166" s="334">
        <v>3.715930332113334E-2</v>
      </c>
      <c r="L166" s="334">
        <v>1.075396197412162E-2</v>
      </c>
      <c r="M166" s="334">
        <v>7.1907466017154906E-2</v>
      </c>
      <c r="N166" s="228">
        <f>VLOOKUP(B166,پیوست2!$A$4:$E$182,5,0)</f>
        <v>5167908</v>
      </c>
      <c r="O166" s="223">
        <f t="shared" si="32"/>
        <v>1.0840761192975348E-2</v>
      </c>
      <c r="P166" s="223">
        <f t="shared" si="33"/>
        <v>1.6105800897224212E-2</v>
      </c>
      <c r="Q166" s="223">
        <f t="shared" si="34"/>
        <v>1.2398831772742886E-2</v>
      </c>
      <c r="R166" s="223">
        <f t="shared" si="35"/>
        <v>4.0825671748399872E-4</v>
      </c>
      <c r="S166" s="223">
        <f t="shared" si="36"/>
        <v>1.1815014876787877E-4</v>
      </c>
      <c r="T166" s="223">
        <f t="shared" si="37"/>
        <v>7.9002304712370711E-4</v>
      </c>
    </row>
    <row r="167" spans="1:20">
      <c r="A167" s="1" t="s">
        <v>543</v>
      </c>
      <c r="B167" s="1">
        <v>11186</v>
      </c>
      <c r="C167" s="387">
        <v>142</v>
      </c>
      <c r="D167" s="157">
        <v>162</v>
      </c>
      <c r="E167" s="157" t="s">
        <v>543</v>
      </c>
      <c r="F167" s="336">
        <v>0.95996305975745722</v>
      </c>
      <c r="G167" s="336">
        <v>0.30151745950159864</v>
      </c>
      <c r="H167" s="336">
        <v>0.97396316828185747</v>
      </c>
      <c r="I167" s="337">
        <v>1041375.03501</v>
      </c>
      <c r="J167" s="337">
        <v>984314.13235500001</v>
      </c>
      <c r="K167" s="336">
        <v>4.5592432697352775E-2</v>
      </c>
      <c r="L167" s="336">
        <v>0.36265092529828652</v>
      </c>
      <c r="M167" s="336">
        <v>0</v>
      </c>
      <c r="N167" s="228">
        <f>VLOOKUP(B167,پیوست2!$A$4:$E$182,5,0)</f>
        <v>1006564</v>
      </c>
      <c r="O167" s="223">
        <f t="shared" si="32"/>
        <v>2.0542198318340326E-3</v>
      </c>
      <c r="P167" s="223">
        <f t="shared" si="33"/>
        <v>6.4521560351383849E-4</v>
      </c>
      <c r="Q167" s="223">
        <f t="shared" si="34"/>
        <v>2.0841785893990559E-3</v>
      </c>
      <c r="R167" s="223">
        <f t="shared" si="35"/>
        <v>9.7563003572370455E-5</v>
      </c>
      <c r="S167" s="223">
        <f t="shared" si="36"/>
        <v>7.760347809309706E-4</v>
      </c>
      <c r="T167" s="223">
        <f t="shared" si="37"/>
        <v>0</v>
      </c>
    </row>
    <row r="168" spans="1:20">
      <c r="A168" s="1" t="s">
        <v>541</v>
      </c>
      <c r="B168" s="1">
        <v>11182</v>
      </c>
      <c r="C168" s="387">
        <v>141</v>
      </c>
      <c r="D168" s="111">
        <v>163</v>
      </c>
      <c r="E168" s="111" t="s">
        <v>541</v>
      </c>
      <c r="F168" s="334">
        <v>0.95608021149293876</v>
      </c>
      <c r="G168" s="334">
        <v>1.6480424918026306</v>
      </c>
      <c r="H168" s="334">
        <v>1.4326144835614993</v>
      </c>
      <c r="I168" s="335">
        <v>7020485.9699889999</v>
      </c>
      <c r="J168" s="335">
        <v>5556978.8704899997</v>
      </c>
      <c r="K168" s="334">
        <v>0.1155111175477692</v>
      </c>
      <c r="L168" s="334">
        <v>6.7583128700858634E-3</v>
      </c>
      <c r="M168" s="334">
        <v>0.18300480797323165</v>
      </c>
      <c r="N168" s="228">
        <f>VLOOKUP(B168,پیوست2!$A$4:$E$182,5,0)</f>
        <v>5815073</v>
      </c>
      <c r="O168" s="223">
        <f t="shared" si="32"/>
        <v>1.1819538052046672E-2</v>
      </c>
      <c r="P168" s="223">
        <f t="shared" si="33"/>
        <v>2.0373919163993566E-2</v>
      </c>
      <c r="Q168" s="223">
        <f t="shared" si="34"/>
        <v>1.7710691214837881E-2</v>
      </c>
      <c r="R168" s="223">
        <f t="shared" si="35"/>
        <v>1.4280057602681358E-3</v>
      </c>
      <c r="S168" s="223">
        <f t="shared" si="36"/>
        <v>8.3549617673690945E-5</v>
      </c>
      <c r="T168" s="223">
        <f t="shared" si="37"/>
        <v>2.2623962566587236E-3</v>
      </c>
    </row>
    <row r="169" spans="1:20">
      <c r="A169" s="1" t="s">
        <v>547</v>
      </c>
      <c r="B169" s="1">
        <v>11220</v>
      </c>
      <c r="C169" s="387">
        <v>152</v>
      </c>
      <c r="D169" s="157">
        <v>164</v>
      </c>
      <c r="E169" s="157" t="s">
        <v>547</v>
      </c>
      <c r="F169" s="336">
        <v>0.95562789540808302</v>
      </c>
      <c r="G169" s="336">
        <v>1.0875389661735635</v>
      </c>
      <c r="H169" s="336">
        <v>1.2938830378028872</v>
      </c>
      <c r="I169" s="337">
        <v>1054810.2952010001</v>
      </c>
      <c r="J169" s="337">
        <v>851934.57639299997</v>
      </c>
      <c r="K169" s="336">
        <v>9.4527293286926758E-2</v>
      </c>
      <c r="L169" s="336">
        <v>1.5537415878924749E-3</v>
      </c>
      <c r="M169" s="336">
        <v>0.15209664773631376</v>
      </c>
      <c r="N169" s="228">
        <f>VLOOKUP(B169,پیوست2!$A$4:$E$182,5,0)</f>
        <v>878411</v>
      </c>
      <c r="O169" s="223">
        <f t="shared" si="32"/>
        <v>1.7845864325232951E-3</v>
      </c>
      <c r="P169" s="223">
        <f t="shared" si="33"/>
        <v>2.030923640048166E-3</v>
      </c>
      <c r="Q169" s="223">
        <f t="shared" si="34"/>
        <v>2.4162606864348837E-3</v>
      </c>
      <c r="R169" s="223">
        <f t="shared" si="35"/>
        <v>1.7652490672738578E-4</v>
      </c>
      <c r="S169" s="223">
        <f t="shared" si="36"/>
        <v>2.9015332963004864E-6</v>
      </c>
      <c r="T169" s="223">
        <f t="shared" si="37"/>
        <v>2.8403274463497275E-4</v>
      </c>
    </row>
    <row r="170" spans="1:20">
      <c r="A170" s="1" t="s">
        <v>554</v>
      </c>
      <c r="B170" s="1">
        <v>11280</v>
      </c>
      <c r="C170" s="387">
        <v>170</v>
      </c>
      <c r="D170" s="111">
        <v>165</v>
      </c>
      <c r="E170" s="111" t="s">
        <v>554</v>
      </c>
      <c r="F170" s="334">
        <v>0.94569229370870167</v>
      </c>
      <c r="G170" s="334">
        <v>3.1682158060266978</v>
      </c>
      <c r="H170" s="334">
        <v>1.6956037654617095</v>
      </c>
      <c r="I170" s="335">
        <v>1953467.5394019999</v>
      </c>
      <c r="J170" s="335">
        <v>1928655.7181520001</v>
      </c>
      <c r="K170" s="334">
        <v>9.117173042837717E-3</v>
      </c>
      <c r="L170" s="334">
        <v>8.9061924383952065E-2</v>
      </c>
      <c r="M170" s="334">
        <v>9.2339473878418371E-2</v>
      </c>
      <c r="N170" s="228">
        <f>VLOOKUP(B170,پیوست2!$A$4:$E$182,5,0)</f>
        <v>2056106</v>
      </c>
      <c r="O170" s="223">
        <f t="shared" si="32"/>
        <v>4.1337704187623114E-3</v>
      </c>
      <c r="P170" s="223">
        <f t="shared" si="33"/>
        <v>1.3848771811227723E-2</v>
      </c>
      <c r="Q170" s="223">
        <f t="shared" si="34"/>
        <v>7.4117519347859191E-3</v>
      </c>
      <c r="R170" s="223">
        <f t="shared" si="35"/>
        <v>3.9852603725275492E-5</v>
      </c>
      <c r="S170" s="223">
        <f t="shared" si="36"/>
        <v>3.8930374171985201E-4</v>
      </c>
      <c r="T170" s="223">
        <f t="shared" si="37"/>
        <v>4.0363042835607363E-4</v>
      </c>
    </row>
    <row r="171" spans="1:20">
      <c r="A171" s="1" t="s">
        <v>557</v>
      </c>
      <c r="B171" s="1">
        <v>11308</v>
      </c>
      <c r="C171" s="387">
        <v>181</v>
      </c>
      <c r="D171" s="157">
        <v>166</v>
      </c>
      <c r="E171" s="157" t="s">
        <v>557</v>
      </c>
      <c r="F171" s="336">
        <v>0.92301977086977471</v>
      </c>
      <c r="G171" s="336">
        <v>1.203383903742937</v>
      </c>
      <c r="H171" s="336">
        <v>0.64694181460067346</v>
      </c>
      <c r="I171" s="337">
        <v>2756469.3877209998</v>
      </c>
      <c r="J171" s="337">
        <v>2672586.9600069998</v>
      </c>
      <c r="K171" s="336">
        <v>4.9011674127384048E-3</v>
      </c>
      <c r="L171" s="336">
        <v>0</v>
      </c>
      <c r="M171" s="336">
        <v>3.5689104489864787E-2</v>
      </c>
      <c r="N171" s="228">
        <f>VLOOKUP(B171,پیوست2!$A$4:$E$182,5,0)</f>
        <v>3147981</v>
      </c>
      <c r="O171" s="223">
        <f t="shared" si="32"/>
        <v>6.1772347901916927E-3</v>
      </c>
      <c r="P171" s="223">
        <f t="shared" si="33"/>
        <v>8.0535489604440305E-3</v>
      </c>
      <c r="Q171" s="223">
        <f t="shared" si="34"/>
        <v>4.3296055084662407E-3</v>
      </c>
      <c r="R171" s="223">
        <f t="shared" si="35"/>
        <v>3.2800664525302953E-5</v>
      </c>
      <c r="S171" s="223">
        <f t="shared" si="36"/>
        <v>0</v>
      </c>
      <c r="T171" s="223">
        <f t="shared" si="37"/>
        <v>2.388464308601285E-4</v>
      </c>
    </row>
    <row r="172" spans="1:20">
      <c r="A172" s="1" t="s">
        <v>523</v>
      </c>
      <c r="B172" s="1">
        <v>10825</v>
      </c>
      <c r="C172" s="387">
        <v>61</v>
      </c>
      <c r="D172" s="111">
        <v>167</v>
      </c>
      <c r="E172" s="111" t="s">
        <v>523</v>
      </c>
      <c r="F172" s="334">
        <v>0.90416843614952846</v>
      </c>
      <c r="G172" s="334">
        <v>5.2412651720572703E-2</v>
      </c>
      <c r="H172" s="334">
        <v>8.5415435858314653E-2</v>
      </c>
      <c r="I172" s="335">
        <v>323700.51606499997</v>
      </c>
      <c r="J172" s="335">
        <v>307611.92277399998</v>
      </c>
      <c r="K172" s="334">
        <v>7.0543696645598633E-2</v>
      </c>
      <c r="L172" s="334">
        <v>0</v>
      </c>
      <c r="M172" s="334">
        <v>0</v>
      </c>
      <c r="N172" s="228">
        <f>VLOOKUP(B172,پیوست2!$A$4:$E$182,5,0)</f>
        <v>307673</v>
      </c>
      <c r="O172" s="223">
        <f t="shared" si="32"/>
        <v>5.9141145339253035E-4</v>
      </c>
      <c r="P172" s="223">
        <f t="shared" si="33"/>
        <v>3.4282818655145079E-5</v>
      </c>
      <c r="Q172" s="223">
        <f t="shared" si="34"/>
        <v>5.5869752850748929E-5</v>
      </c>
      <c r="R172" s="223">
        <f t="shared" si="35"/>
        <v>4.614223245673628E-5</v>
      </c>
      <c r="S172" s="223">
        <f t="shared" si="36"/>
        <v>0</v>
      </c>
      <c r="T172" s="223">
        <f t="shared" si="37"/>
        <v>0</v>
      </c>
    </row>
    <row r="173" spans="1:20">
      <c r="A173" s="1" t="s">
        <v>569</v>
      </c>
      <c r="B173" s="1">
        <v>11477</v>
      </c>
      <c r="C173" s="387">
        <v>245</v>
      </c>
      <c r="D173" s="157">
        <v>168</v>
      </c>
      <c r="E173" s="157" t="s">
        <v>569</v>
      </c>
      <c r="F173" s="336">
        <v>0.86737164209425655</v>
      </c>
      <c r="G173" s="336">
        <v>0.62595556488716309</v>
      </c>
      <c r="H173" s="336">
        <v>1.1574510668345785</v>
      </c>
      <c r="I173" s="337">
        <v>5040510.4759910004</v>
      </c>
      <c r="J173" s="337">
        <v>4809497.3374380004</v>
      </c>
      <c r="K173" s="336">
        <v>5.6102851348897725E-2</v>
      </c>
      <c r="L173" s="336">
        <v>1.993648873691423E-2</v>
      </c>
      <c r="M173" s="336">
        <v>9.1895138634831883E-2</v>
      </c>
      <c r="N173" s="228">
        <f>VLOOKUP(B173,پیوست2!$A$4:$E$182,5,0)</f>
        <v>4940878</v>
      </c>
      <c r="O173" s="223">
        <f t="shared" si="32"/>
        <v>9.1108805397439058E-3</v>
      </c>
      <c r="P173" s="223">
        <f t="shared" si="33"/>
        <v>6.5750436123378784E-3</v>
      </c>
      <c r="Q173" s="223">
        <f t="shared" si="34"/>
        <v>1.2157877763985078E-2</v>
      </c>
      <c r="R173" s="223">
        <f t="shared" si="35"/>
        <v>5.8930492048905555E-4</v>
      </c>
      <c r="S173" s="223">
        <f t="shared" si="36"/>
        <v>2.0941308021716124E-4</v>
      </c>
      <c r="T173" s="223">
        <f t="shared" si="37"/>
        <v>9.6526746973608728E-4</v>
      </c>
    </row>
    <row r="174" spans="1:20">
      <c r="A174" s="1" t="s">
        <v>522</v>
      </c>
      <c r="B174" s="1">
        <v>10801</v>
      </c>
      <c r="C174" s="387">
        <v>46</v>
      </c>
      <c r="D174" s="111">
        <v>169</v>
      </c>
      <c r="E174" s="111" t="s">
        <v>522</v>
      </c>
      <c r="F174" s="334">
        <v>0.86714843385887908</v>
      </c>
      <c r="G174" s="334">
        <v>1.8311643418040173</v>
      </c>
      <c r="H174" s="334">
        <v>1.3575221005129259</v>
      </c>
      <c r="I174" s="335">
        <v>1231121.1882130001</v>
      </c>
      <c r="J174" s="335">
        <v>1202780.6963150001</v>
      </c>
      <c r="K174" s="334">
        <v>3.4139138931900952E-2</v>
      </c>
      <c r="L174" s="334">
        <v>2.8187883030174596E-2</v>
      </c>
      <c r="M174" s="334">
        <v>6.9346582890215516E-2</v>
      </c>
      <c r="N174" s="228">
        <f>VLOOKUP(B174,پیوست2!$A$4:$E$182,5,0)</f>
        <v>1254041</v>
      </c>
      <c r="O174" s="223">
        <f t="shared" si="32"/>
        <v>2.3118315290363424E-3</v>
      </c>
      <c r="P174" s="223">
        <f t="shared" si="33"/>
        <v>4.8819132860459611E-3</v>
      </c>
      <c r="Q174" s="223">
        <f t="shared" si="34"/>
        <v>3.6191755307259962E-3</v>
      </c>
      <c r="R174" s="223">
        <f t="shared" si="35"/>
        <v>9.1015487862559983E-5</v>
      </c>
      <c r="S174" s="223">
        <f t="shared" si="36"/>
        <v>7.5149344888918119E-5</v>
      </c>
      <c r="T174" s="223">
        <f t="shared" si="37"/>
        <v>1.8487909393217301E-4</v>
      </c>
    </row>
    <row r="175" spans="1:20">
      <c r="A175" s="1" t="s">
        <v>510</v>
      </c>
      <c r="B175" s="1">
        <v>10616</v>
      </c>
      <c r="C175" s="387">
        <v>25</v>
      </c>
      <c r="D175" s="157">
        <v>170</v>
      </c>
      <c r="E175" s="157" t="s">
        <v>510</v>
      </c>
      <c r="F175" s="336">
        <v>0.80411360742461424</v>
      </c>
      <c r="G175" s="336">
        <v>1.5672610919506424</v>
      </c>
      <c r="H175" s="336">
        <v>1.4738993805908238</v>
      </c>
      <c r="I175" s="337">
        <v>11534646.863864999</v>
      </c>
      <c r="J175" s="337">
        <v>10068378.121725</v>
      </c>
      <c r="K175" s="336">
        <v>7.2173160842464723E-2</v>
      </c>
      <c r="L175" s="336">
        <v>2.4999757669862618E-2</v>
      </c>
      <c r="M175" s="336">
        <v>0.17420754624143928</v>
      </c>
      <c r="N175" s="228">
        <f>VLOOKUP(B175,پیوست2!$A$4:$E$182,5,0)</f>
        <v>10205261</v>
      </c>
      <c r="O175" s="223">
        <f t="shared" si="32"/>
        <v>1.744586591944693E-2</v>
      </c>
      <c r="P175" s="223">
        <f t="shared" si="33"/>
        <v>3.400294015482163E-2</v>
      </c>
      <c r="Q175" s="223">
        <f t="shared" si="34"/>
        <v>3.1977385701626782E-2</v>
      </c>
      <c r="R175" s="223">
        <f t="shared" si="35"/>
        <v>1.5658524808117489E-3</v>
      </c>
      <c r="S175" s="223">
        <f t="shared" si="36"/>
        <v>5.4238905584989329E-4</v>
      </c>
      <c r="T175" s="223">
        <f t="shared" si="37"/>
        <v>3.7795672972353303E-3</v>
      </c>
    </row>
    <row r="176" spans="1:20">
      <c r="A176" s="1" t="s">
        <v>506</v>
      </c>
      <c r="B176" s="1">
        <v>10589</v>
      </c>
      <c r="C176" s="387">
        <v>26</v>
      </c>
      <c r="D176" s="111">
        <v>171</v>
      </c>
      <c r="E176" s="111" t="s">
        <v>506</v>
      </c>
      <c r="F176" s="334">
        <v>0.78163912262751556</v>
      </c>
      <c r="G176" s="334">
        <v>1.0230010227756756</v>
      </c>
      <c r="H176" s="334">
        <v>0.86246797705838374</v>
      </c>
      <c r="I176" s="335">
        <v>2236945.8232459999</v>
      </c>
      <c r="J176" s="335">
        <v>2084078.8942750001</v>
      </c>
      <c r="K176" s="334">
        <v>6.6517989956943011E-2</v>
      </c>
      <c r="L176" s="334">
        <v>9.5301120106043677E-4</v>
      </c>
      <c r="M176" s="334">
        <v>0.18130302975196755</v>
      </c>
      <c r="N176" s="228">
        <f>VLOOKUP(B176,پیوست2!$A$4:$E$182,5,0)</f>
        <v>2129348</v>
      </c>
      <c r="O176" s="223">
        <f t="shared" ref="O176:O182" si="38">$N176/$N$183*F176</f>
        <v>3.5383756309192629E-3</v>
      </c>
      <c r="P176" s="223">
        <f t="shared" ref="P176:P182" si="39">$N176/$N$183*G176</f>
        <v>4.6309886296721408E-3</v>
      </c>
      <c r="Q176" s="223">
        <f t="shared" ref="Q176:Q182" si="40">$N176/$N$183*H176</f>
        <v>3.9042770303168426E-3</v>
      </c>
      <c r="R176" s="223">
        <f t="shared" ref="R176:R182" si="41">$N176/$N$183*K176</f>
        <v>3.0111803243699868E-4</v>
      </c>
      <c r="S176" s="223">
        <f t="shared" ref="S176:S182" si="42">$N176/$N$183*L176</f>
        <v>4.3141540798135083E-6</v>
      </c>
      <c r="T176" s="223">
        <f t="shared" ref="T176:T182" si="43">$N176/$N$183*M176</f>
        <v>8.2073453556124373E-4</v>
      </c>
    </row>
    <row r="177" spans="1:20">
      <c r="A177" s="1" t="s">
        <v>513</v>
      </c>
      <c r="B177" s="1">
        <v>10719</v>
      </c>
      <c r="C177" s="387">
        <v>22</v>
      </c>
      <c r="D177" s="157">
        <v>172</v>
      </c>
      <c r="E177" s="157" t="s">
        <v>513</v>
      </c>
      <c r="F177" s="336">
        <v>0.76091669234153259</v>
      </c>
      <c r="G177" s="336">
        <v>0.29779982302328278</v>
      </c>
      <c r="H177" s="336">
        <v>0.50804224637246864</v>
      </c>
      <c r="I177" s="337">
        <v>16804656.394795001</v>
      </c>
      <c r="J177" s="337">
        <v>16411858.640790001</v>
      </c>
      <c r="K177" s="336">
        <v>1.1500206066544531E-3</v>
      </c>
      <c r="L177" s="336">
        <v>3.3882283337969333E-3</v>
      </c>
      <c r="M177" s="336">
        <v>2.4789576164442353E-2</v>
      </c>
      <c r="N177" s="228">
        <f>VLOOKUP(B177,پیوست2!$A$4:$E$182,5,0)</f>
        <v>16400503</v>
      </c>
      <c r="O177" s="223">
        <f t="shared" si="38"/>
        <v>2.6530490661928433E-2</v>
      </c>
      <c r="P177" s="223">
        <f t="shared" si="39"/>
        <v>1.0383233149387832E-2</v>
      </c>
      <c r="Q177" s="223">
        <f t="shared" si="40"/>
        <v>1.7713647510837014E-2</v>
      </c>
      <c r="R177" s="223">
        <f t="shared" si="41"/>
        <v>4.0097176567361656E-5</v>
      </c>
      <c r="S177" s="223">
        <f t="shared" si="42"/>
        <v>1.1813561336611302E-4</v>
      </c>
      <c r="T177" s="223">
        <f t="shared" si="43"/>
        <v>8.6432539273130602E-4</v>
      </c>
    </row>
    <row r="178" spans="1:20">
      <c r="B178" s="1">
        <v>11736</v>
      </c>
      <c r="C178" s="387">
        <v>284</v>
      </c>
      <c r="D178" s="111">
        <v>173</v>
      </c>
      <c r="E178" s="111" t="s">
        <v>659</v>
      </c>
      <c r="F178" s="334">
        <v>0.75028038301149824</v>
      </c>
      <c r="G178" s="334">
        <v>0</v>
      </c>
      <c r="H178" s="334">
        <v>0</v>
      </c>
      <c r="I178" s="335">
        <v>2863906.6277629999</v>
      </c>
      <c r="J178" s="335">
        <v>4237809.1115579996</v>
      </c>
      <c r="K178" s="334">
        <v>0.18260854468650506</v>
      </c>
      <c r="L178" s="334">
        <v>0</v>
      </c>
      <c r="M178" s="334">
        <v>0</v>
      </c>
      <c r="N178" s="228">
        <f>VLOOKUP(B178,پیوست2!$A$4:$E$182,5,0)</f>
        <v>4369099</v>
      </c>
      <c r="O178" s="223">
        <f t="shared" si="38"/>
        <v>6.9689360563108824E-3</v>
      </c>
      <c r="P178" s="223">
        <f t="shared" si="39"/>
        <v>0</v>
      </c>
      <c r="Q178" s="223">
        <f t="shared" si="40"/>
        <v>0</v>
      </c>
      <c r="R178" s="223">
        <f t="shared" si="41"/>
        <v>1.696148933213864E-3</v>
      </c>
      <c r="S178" s="223">
        <f t="shared" si="42"/>
        <v>0</v>
      </c>
      <c r="T178" s="223">
        <f t="shared" si="43"/>
        <v>0</v>
      </c>
    </row>
    <row r="179" spans="1:20">
      <c r="A179" s="1" t="s">
        <v>524</v>
      </c>
      <c r="B179" s="1">
        <v>10830</v>
      </c>
      <c r="C179" s="387">
        <v>38</v>
      </c>
      <c r="D179" s="157">
        <v>174</v>
      </c>
      <c r="E179" s="157" t="s">
        <v>524</v>
      </c>
      <c r="F179" s="336">
        <v>0.643529880996906</v>
      </c>
      <c r="G179" s="336">
        <v>1.7061591269980512</v>
      </c>
      <c r="H179" s="336">
        <v>1.2727097503996134</v>
      </c>
      <c r="I179" s="337">
        <v>2205245.5604810002</v>
      </c>
      <c r="J179" s="337">
        <v>1934510.9199419999</v>
      </c>
      <c r="K179" s="336">
        <v>6.1921555413723926E-2</v>
      </c>
      <c r="L179" s="336">
        <v>2.705063232623699E-2</v>
      </c>
      <c r="M179" s="336">
        <v>0.1876427063679289</v>
      </c>
      <c r="N179" s="228">
        <f>VLOOKUP(B179,پیوست2!$A$4:$E$182,5,0)</f>
        <v>2058667</v>
      </c>
      <c r="O179" s="223">
        <f t="shared" si="38"/>
        <v>2.8164744956277669E-3</v>
      </c>
      <c r="P179" s="223">
        <f t="shared" si="39"/>
        <v>7.4671803261543513E-3</v>
      </c>
      <c r="Q179" s="223">
        <f t="shared" si="40"/>
        <v>5.5701446944225524E-3</v>
      </c>
      <c r="R179" s="223">
        <f t="shared" si="41"/>
        <v>2.7100603515440089E-4</v>
      </c>
      <c r="S179" s="223">
        <f t="shared" si="42"/>
        <v>1.183898654704688E-4</v>
      </c>
      <c r="T179" s="223">
        <f t="shared" si="43"/>
        <v>8.2123754060517765E-4</v>
      </c>
    </row>
    <row r="180" spans="1:20">
      <c r="A180" s="1" t="s">
        <v>527</v>
      </c>
      <c r="B180" s="1">
        <v>10851</v>
      </c>
      <c r="C180" s="387">
        <v>9</v>
      </c>
      <c r="D180" s="111">
        <v>175</v>
      </c>
      <c r="E180" s="111" t="s">
        <v>527</v>
      </c>
      <c r="F180" s="334">
        <v>0.61969088724934229</v>
      </c>
      <c r="G180" s="334">
        <v>1.3167163055319218</v>
      </c>
      <c r="H180" s="334">
        <v>1.3524778239082773</v>
      </c>
      <c r="I180" s="335">
        <v>19845646.702629998</v>
      </c>
      <c r="J180" s="335">
        <v>19769781.953972001</v>
      </c>
      <c r="K180" s="334">
        <v>3.120204651288835E-2</v>
      </c>
      <c r="L180" s="334">
        <v>0.10403456373923736</v>
      </c>
      <c r="M180" s="334">
        <v>0.11184935057038081</v>
      </c>
      <c r="N180" s="228">
        <f>VLOOKUP(B180,پیوست2!$A$4:$E$182,5,0)</f>
        <v>24616910</v>
      </c>
      <c r="O180" s="223">
        <f t="shared" si="38"/>
        <v>3.2430948478726886E-2</v>
      </c>
      <c r="P180" s="223">
        <f t="shared" si="39"/>
        <v>6.8909127993394881E-2</v>
      </c>
      <c r="Q180" s="223">
        <f t="shared" si="40"/>
        <v>7.0780673926775658E-2</v>
      </c>
      <c r="R180" s="223">
        <f t="shared" si="41"/>
        <v>1.6329301974762837E-3</v>
      </c>
      <c r="S180" s="223">
        <f t="shared" si="42"/>
        <v>5.4445525116726106E-3</v>
      </c>
      <c r="T180" s="223">
        <f t="shared" si="43"/>
        <v>5.8535321405614746E-3</v>
      </c>
    </row>
    <row r="181" spans="1:20">
      <c r="A181" s="1" t="s">
        <v>509</v>
      </c>
      <c r="B181" s="1">
        <v>10600</v>
      </c>
      <c r="C181" s="387">
        <v>20</v>
      </c>
      <c r="D181" s="157">
        <v>176</v>
      </c>
      <c r="E181" s="157" t="s">
        <v>509</v>
      </c>
      <c r="F181" s="336">
        <v>0.61447127020732151</v>
      </c>
      <c r="G181" s="336">
        <v>0.95073012782341926</v>
      </c>
      <c r="H181" s="336">
        <v>0.83669578059089134</v>
      </c>
      <c r="I181" s="337">
        <v>12341277.301328</v>
      </c>
      <c r="J181" s="337">
        <v>13286969.275377</v>
      </c>
      <c r="K181" s="336">
        <v>2.6216393415234272E-2</v>
      </c>
      <c r="L181" s="336">
        <v>4.3660760702199555E-2</v>
      </c>
      <c r="M181" s="336">
        <v>6.2937170482821866E-2</v>
      </c>
      <c r="N181" s="228">
        <f>VLOOKUP(B181,پیوست2!$A$4:$E$182,5,0)</f>
        <v>17101394</v>
      </c>
      <c r="O181" s="223">
        <f t="shared" si="38"/>
        <v>2.2340047779259593E-2</v>
      </c>
      <c r="P181" s="223">
        <f t="shared" si="39"/>
        <v>3.4565255546594793E-2</v>
      </c>
      <c r="Q181" s="223">
        <f t="shared" si="40"/>
        <v>3.0419361524907138E-2</v>
      </c>
      <c r="R181" s="223">
        <f t="shared" si="41"/>
        <v>9.5313729037094664E-4</v>
      </c>
      <c r="S181" s="223">
        <f t="shared" si="42"/>
        <v>1.5873540838400224E-3</v>
      </c>
      <c r="T181" s="223">
        <f t="shared" si="43"/>
        <v>2.2881775989351929E-3</v>
      </c>
    </row>
    <row r="182" spans="1:20">
      <c r="B182" s="1">
        <v>11709</v>
      </c>
      <c r="C182" s="387">
        <v>286</v>
      </c>
      <c r="D182" s="111">
        <v>177</v>
      </c>
      <c r="E182" s="111" t="s">
        <v>658</v>
      </c>
      <c r="F182" s="334">
        <v>0.18238016979460042</v>
      </c>
      <c r="G182" s="334">
        <v>0</v>
      </c>
      <c r="H182" s="334">
        <v>0</v>
      </c>
      <c r="I182" s="335">
        <v>141878943.31029299</v>
      </c>
      <c r="J182" s="335">
        <v>135220695.101271</v>
      </c>
      <c r="K182" s="334">
        <v>0</v>
      </c>
      <c r="L182" s="334">
        <v>0</v>
      </c>
      <c r="M182" s="334">
        <v>0</v>
      </c>
      <c r="N182" s="228">
        <f>VLOOKUP(B182,پیوست2!$A$4:$E$182,5,0)</f>
        <v>135294235</v>
      </c>
      <c r="O182" s="223">
        <f t="shared" si="38"/>
        <v>5.2457538699369241E-2</v>
      </c>
      <c r="P182" s="223">
        <f t="shared" si="39"/>
        <v>0</v>
      </c>
      <c r="Q182" s="223">
        <f t="shared" si="40"/>
        <v>0</v>
      </c>
      <c r="R182" s="223">
        <f t="shared" si="41"/>
        <v>0</v>
      </c>
      <c r="S182" s="223">
        <f t="shared" si="42"/>
        <v>0</v>
      </c>
      <c r="T182" s="223">
        <f t="shared" si="43"/>
        <v>0</v>
      </c>
    </row>
    <row r="183" spans="1:20">
      <c r="C183" s="243"/>
      <c r="D183" s="317" t="s">
        <v>196</v>
      </c>
      <c r="E183" s="317"/>
      <c r="F183" s="226">
        <f>O183</f>
        <v>1.4894987231176411</v>
      </c>
      <c r="G183" s="226">
        <f t="shared" ref="G183:H184" si="44">P183</f>
        <v>1.3269962204809511</v>
      </c>
      <c r="H183" s="226">
        <f t="shared" si="44"/>
        <v>1.0275865383361795</v>
      </c>
      <c r="I183" s="159">
        <f>SUM(I112:I182)</f>
        <v>481885261.95627797</v>
      </c>
      <c r="J183" s="159">
        <f>SUM(J112:J182)</f>
        <v>445127831.35231686</v>
      </c>
      <c r="K183" s="226">
        <f>R183</f>
        <v>5.4513092560879814E-2</v>
      </c>
      <c r="L183" s="226">
        <f t="shared" ref="L183:M184" si="45">S183</f>
        <v>3.7086179276759335E-2</v>
      </c>
      <c r="M183" s="226">
        <f t="shared" si="45"/>
        <v>8.5892277586100588E-2</v>
      </c>
      <c r="N183" s="228">
        <f>SUM(N112:N182)</f>
        <v>470380162</v>
      </c>
      <c r="O183" s="228">
        <f>SUM(O112:O182)</f>
        <v>1.4894987231176411</v>
      </c>
      <c r="P183" s="228">
        <f t="shared" ref="P183:T183" si="46">SUM(P112:P182)</f>
        <v>1.3269962204809511</v>
      </c>
      <c r="Q183" s="228">
        <f t="shared" si="46"/>
        <v>1.0275865383361795</v>
      </c>
      <c r="R183" s="228">
        <f t="shared" si="46"/>
        <v>5.4513092560879814E-2</v>
      </c>
      <c r="S183" s="228">
        <f t="shared" si="46"/>
        <v>3.7086179276759335E-2</v>
      </c>
      <c r="T183" s="228">
        <f t="shared" si="46"/>
        <v>8.5892277586100588E-2</v>
      </c>
    </row>
    <row r="184" spans="1:20" ht="19.5">
      <c r="C184" s="243"/>
      <c r="D184" s="435" t="s">
        <v>162</v>
      </c>
      <c r="E184" s="435"/>
      <c r="F184" s="285">
        <f>O184</f>
        <v>0.40571941370978692</v>
      </c>
      <c r="G184" s="285">
        <f t="shared" si="44"/>
        <v>1.8308056929176577</v>
      </c>
      <c r="H184" s="285">
        <f t="shared" si="44"/>
        <v>1.3526289525451007</v>
      </c>
      <c r="I184" s="110">
        <f>I183+I111+I89</f>
        <v>774239463.18374491</v>
      </c>
      <c r="J184" s="110">
        <f>J183+J111+J89</f>
        <v>752029901.72031689</v>
      </c>
      <c r="K184" s="286">
        <f>R184</f>
        <v>1.5430181671054626E-2</v>
      </c>
      <c r="L184" s="286">
        <f t="shared" si="45"/>
        <v>9.035108551899089E-2</v>
      </c>
      <c r="M184" s="286">
        <f t="shared" si="45"/>
        <v>7.8694491044793605E-2</v>
      </c>
      <c r="N184" s="228">
        <f>N183+N111+N89</f>
        <v>3107353069.522377</v>
      </c>
      <c r="O184" s="224">
        <f>($N89*F89+$N111*F111+$N183*F183)/$N$184</f>
        <v>0.40571941370978692</v>
      </c>
      <c r="P184" s="224">
        <f>($N89*G89+$N111*G111+$N183*G183)/$N$184</f>
        <v>1.8308056929176577</v>
      </c>
      <c r="Q184" s="224">
        <f>($N89*H89+$N111*H111+$N183*H183)/$N$184</f>
        <v>1.3526289525451007</v>
      </c>
      <c r="R184" s="224">
        <f>($N89*K89+$N111*K111+$N183*K183)/$N$184</f>
        <v>1.5430181671054626E-2</v>
      </c>
      <c r="S184" s="224">
        <f>($N89*L89+$N111*L111+$N183*L183)/$N$184</f>
        <v>9.035108551899089E-2</v>
      </c>
      <c r="T184" s="224">
        <f>($N89*M89+$N111*M111+$N183*M183)/$N$184</f>
        <v>7.8694491044793605E-2</v>
      </c>
    </row>
    <row r="187" spans="1:20">
      <c r="H187" s="69"/>
      <c r="I187" s="51"/>
    </row>
    <row r="188" spans="1:20">
      <c r="H188" s="69"/>
      <c r="I188" s="8"/>
    </row>
    <row r="189" spans="1:20">
      <c r="H189" s="69"/>
      <c r="I189" s="8"/>
    </row>
  </sheetData>
  <sortState ref="A112:T182">
    <sortCondition descending="1" ref="F112:F182"/>
  </sortState>
  <mergeCells count="7">
    <mergeCell ref="D1:I1"/>
    <mergeCell ref="F2:G2"/>
    <mergeCell ref="I2:J2"/>
    <mergeCell ref="C2:C3"/>
    <mergeCell ref="D184:E184"/>
    <mergeCell ref="D2:D3"/>
    <mergeCell ref="E2:E3"/>
  </mergeCells>
  <printOptions horizontalCentered="1"/>
  <pageMargins left="0.7" right="0.7" top="0.75" bottom="0.75" header="0.3" footer="0.3"/>
  <pageSetup paperSize="9" scale="69" fitToHeight="0" orientation="portrait" r:id="rId1"/>
  <rowBreaks count="3" manualBreakCount="3">
    <brk id="50" min="3" max="12" man="1"/>
    <brk id="89" min="3" max="12" man="1"/>
    <brk id="136" min="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61"/>
  <sheetViews>
    <sheetView rightToLeft="1" view="pageBreakPreview" zoomScale="40" zoomScaleNormal="51" zoomScaleSheetLayoutView="40" workbookViewId="0">
      <pane ySplit="4" topLeftCell="A5" activePane="bottomLeft" state="frozen"/>
      <selection activeCell="B1" sqref="B1"/>
      <selection pane="bottomLeft" activeCell="R57" sqref="R57"/>
    </sheetView>
  </sheetViews>
  <sheetFormatPr defaultColWidth="9" defaultRowHeight="33.75"/>
  <cols>
    <col min="1" max="2" width="9" style="32" hidden="1" customWidth="1"/>
    <col min="3" max="3" width="7.42578125" style="27" hidden="1" customWidth="1"/>
    <col min="4" max="4" width="7.42578125" style="312" customWidth="1"/>
    <col min="5" max="5" width="62.140625" style="28" customWidth="1"/>
    <col min="6" max="6" width="60.85546875" style="29" customWidth="1"/>
    <col min="7" max="7" width="25.5703125" style="22" customWidth="1"/>
    <col min="8" max="8" width="16.42578125" style="22" customWidth="1"/>
    <col min="9" max="9" width="33.140625" style="28" customWidth="1"/>
    <col min="10" max="10" width="34" style="313" customWidth="1"/>
    <col min="11" max="11" width="27.42578125" style="313" customWidth="1"/>
    <col min="12" max="12" width="35.42578125" style="22" customWidth="1"/>
    <col min="13" max="13" width="33.42578125" style="22" customWidth="1"/>
    <col min="14" max="14" width="33.28515625" style="30" customWidth="1"/>
    <col min="15" max="15" width="28.7109375" style="31" customWidth="1"/>
    <col min="16" max="16" width="28.140625" style="31" customWidth="1"/>
    <col min="17" max="17" width="28.85546875" style="31" customWidth="1"/>
    <col min="18" max="18" width="30.85546875" style="26" customWidth="1"/>
    <col min="19" max="19" width="32.140625" style="26" customWidth="1"/>
    <col min="20" max="20" width="27.7109375" style="26" customWidth="1"/>
    <col min="21" max="22" width="18" style="315" hidden="1" customWidth="1"/>
    <col min="23" max="23" width="20.5703125" style="315" hidden="1" customWidth="1"/>
    <col min="24" max="24" width="20.42578125" style="297" hidden="1" customWidth="1"/>
    <col min="25" max="27" width="9" style="32" hidden="1" customWidth="1"/>
    <col min="28" max="28" width="24.85546875" style="32" hidden="1" customWidth="1"/>
    <col min="29" max="29" width="17" style="32" hidden="1" customWidth="1"/>
    <col min="30" max="30" width="12.140625" style="32" hidden="1" customWidth="1"/>
    <col min="31" max="34" width="9" style="32" hidden="1" customWidth="1"/>
    <col min="35" max="35" width="21.42578125" style="32" hidden="1" customWidth="1"/>
    <col min="36" max="42" width="9" style="32" hidden="1" customWidth="1"/>
    <col min="43" max="48" width="9" style="32" customWidth="1"/>
    <col min="49" max="16384" width="9" style="32"/>
  </cols>
  <sheetData>
    <row r="1" spans="1:41" s="33" customFormat="1" ht="45">
      <c r="C1" s="437" t="s">
        <v>295</v>
      </c>
      <c r="D1" s="438"/>
      <c r="E1" s="438"/>
      <c r="F1" s="438"/>
      <c r="G1" s="438"/>
      <c r="H1" s="438"/>
      <c r="I1" s="438"/>
      <c r="J1" s="438"/>
      <c r="K1" s="301" t="s">
        <v>709</v>
      </c>
      <c r="L1" s="301" t="s">
        <v>313</v>
      </c>
      <c r="M1" s="301" t="s">
        <v>308</v>
      </c>
      <c r="N1" s="302"/>
      <c r="O1" s="439" t="s">
        <v>251</v>
      </c>
      <c r="P1" s="440"/>
      <c r="Q1" s="301" t="s">
        <v>709</v>
      </c>
      <c r="R1" s="439" t="s">
        <v>252</v>
      </c>
      <c r="S1" s="440"/>
      <c r="T1" s="301" t="s">
        <v>709</v>
      </c>
      <c r="U1" s="448" t="s">
        <v>282</v>
      </c>
      <c r="V1" s="448"/>
      <c r="W1" s="448"/>
      <c r="X1" s="34"/>
    </row>
    <row r="2" spans="1:41" s="33" customFormat="1" ht="49.15" customHeight="1">
      <c r="C2" s="135"/>
      <c r="D2" s="303"/>
      <c r="E2" s="135"/>
      <c r="F2" s="135"/>
      <c r="G2" s="135"/>
      <c r="H2" s="135"/>
      <c r="I2" s="135"/>
      <c r="J2" s="135"/>
      <c r="K2" s="135"/>
      <c r="L2" s="135"/>
      <c r="M2" s="135"/>
      <c r="N2" s="135"/>
      <c r="O2" s="303"/>
      <c r="P2" s="135"/>
      <c r="Q2" s="304"/>
      <c r="R2" s="135"/>
      <c r="S2" s="135"/>
      <c r="T2" s="135"/>
      <c r="U2" s="448"/>
      <c r="V2" s="448"/>
      <c r="W2" s="448"/>
      <c r="X2" s="34"/>
    </row>
    <row r="3" spans="1:41" s="33" customFormat="1" ht="67.5">
      <c r="C3" s="441" t="s">
        <v>161</v>
      </c>
      <c r="D3" s="441" t="s">
        <v>0</v>
      </c>
      <c r="E3" s="442" t="s">
        <v>1</v>
      </c>
      <c r="F3" s="442" t="s">
        <v>2</v>
      </c>
      <c r="G3" s="453" t="s">
        <v>4</v>
      </c>
      <c r="H3" s="442" t="s">
        <v>587</v>
      </c>
      <c r="I3" s="300" t="s">
        <v>255</v>
      </c>
      <c r="J3" s="305" t="s">
        <v>255</v>
      </c>
      <c r="K3" s="446" t="s">
        <v>586</v>
      </c>
      <c r="L3" s="442" t="s">
        <v>6</v>
      </c>
      <c r="M3" s="442" t="s">
        <v>7</v>
      </c>
      <c r="N3" s="444" t="s">
        <v>8</v>
      </c>
      <c r="O3" s="444" t="s">
        <v>238</v>
      </c>
      <c r="P3" s="444" t="s">
        <v>239</v>
      </c>
      <c r="Q3" s="444" t="s">
        <v>62</v>
      </c>
      <c r="R3" s="444" t="s">
        <v>238</v>
      </c>
      <c r="S3" s="444" t="s">
        <v>239</v>
      </c>
      <c r="T3" s="444" t="s">
        <v>62</v>
      </c>
      <c r="U3" s="449" t="s">
        <v>171</v>
      </c>
      <c r="V3" s="449" t="s">
        <v>390</v>
      </c>
      <c r="W3" s="449" t="s">
        <v>170</v>
      </c>
      <c r="X3" s="444" t="s">
        <v>391</v>
      </c>
      <c r="AB3" s="444" t="s">
        <v>171</v>
      </c>
      <c r="AC3" s="444" t="s">
        <v>390</v>
      </c>
      <c r="AD3" s="444" t="s">
        <v>170</v>
      </c>
    </row>
    <row r="4" spans="1:41" s="34" customFormat="1" ht="33.75" customHeight="1">
      <c r="B4" s="34">
        <v>1</v>
      </c>
      <c r="C4" s="441"/>
      <c r="D4" s="441"/>
      <c r="E4" s="443"/>
      <c r="F4" s="443"/>
      <c r="G4" s="453"/>
      <c r="H4" s="443"/>
      <c r="I4" s="306" t="s">
        <v>592</v>
      </c>
      <c r="J4" s="307" t="s">
        <v>709</v>
      </c>
      <c r="K4" s="447"/>
      <c r="L4" s="443"/>
      <c r="M4" s="443"/>
      <c r="N4" s="445"/>
      <c r="O4" s="445"/>
      <c r="P4" s="445"/>
      <c r="Q4" s="445"/>
      <c r="R4" s="445"/>
      <c r="S4" s="445"/>
      <c r="T4" s="445"/>
      <c r="U4" s="450"/>
      <c r="V4" s="450"/>
      <c r="W4" s="450"/>
      <c r="X4" s="445"/>
      <c r="AB4" s="445"/>
      <c r="AC4" s="445"/>
      <c r="AD4" s="445"/>
      <c r="AI4" s="34" t="s">
        <v>24</v>
      </c>
    </row>
    <row r="5" spans="1:41" s="34" customFormat="1" ht="33.75" customHeight="1">
      <c r="A5" s="154">
        <v>120</v>
      </c>
      <c r="B5" s="154">
        <v>11091</v>
      </c>
      <c r="C5" s="308">
        <v>120</v>
      </c>
      <c r="D5" s="152">
        <v>1</v>
      </c>
      <c r="E5" s="344" t="s">
        <v>660</v>
      </c>
      <c r="F5" s="345" t="s">
        <v>40</v>
      </c>
      <c r="G5" s="153" t="s">
        <v>102</v>
      </c>
      <c r="H5" s="346">
        <v>98.633333333333326</v>
      </c>
      <c r="I5" s="347">
        <v>126010.29672</v>
      </c>
      <c r="J5" s="348">
        <v>184573</v>
      </c>
      <c r="K5" s="349">
        <v>0.206647</v>
      </c>
      <c r="L5" s="346">
        <v>159807</v>
      </c>
      <c r="M5" s="346">
        <v>1000000</v>
      </c>
      <c r="N5" s="346">
        <v>1152963</v>
      </c>
      <c r="O5" s="346">
        <v>30370689.663254</v>
      </c>
      <c r="P5" s="346">
        <v>30378629.493218001</v>
      </c>
      <c r="Q5" s="346">
        <f t="shared" ref="Q5" si="0">O5-P5</f>
        <v>-7939.8299640007317</v>
      </c>
      <c r="R5" s="346">
        <v>2734981.937616</v>
      </c>
      <c r="S5" s="346">
        <v>2638728.5124550001</v>
      </c>
      <c r="T5" s="346">
        <f t="shared" ref="T5" si="1">R5-S5</f>
        <v>96253.425160999876</v>
      </c>
      <c r="U5" s="350" t="e">
        <f>VLOOKUP(B5,#REF!,13,0)</f>
        <v>#REF!</v>
      </c>
      <c r="V5" s="350" t="e">
        <f>VLOOKUP(B5,#REF!,14,0)</f>
        <v>#REF!</v>
      </c>
      <c r="W5" s="350" t="e">
        <f>VLOOKUP(B5,#REF!,15,0)</f>
        <v>#REF!</v>
      </c>
      <c r="X5" s="296">
        <v>11091</v>
      </c>
      <c r="Y5" s="154"/>
      <c r="Z5" s="154"/>
      <c r="AA5" s="154"/>
      <c r="AB5" s="233" t="e">
        <f t="shared" ref="AB5:AB49" si="2">$J5/$J$57*$U5</f>
        <v>#REF!</v>
      </c>
      <c r="AC5" s="233" t="e">
        <f t="shared" ref="AC5:AC49" si="3">$J5/$J$57*$V5</f>
        <v>#REF!</v>
      </c>
      <c r="AD5" s="233" t="e">
        <f t="shared" ref="AD5:AD49" si="4">$J5/$J$57*$W5</f>
        <v>#REF!</v>
      </c>
      <c r="AE5" s="154"/>
      <c r="AF5" s="154"/>
      <c r="AG5" s="154"/>
      <c r="AH5" s="154"/>
      <c r="AI5" s="298">
        <v>70913</v>
      </c>
      <c r="AJ5" s="154"/>
      <c r="AO5" s="34">
        <f>IF(L5&gt;M5,1,0)</f>
        <v>0</v>
      </c>
    </row>
    <row r="6" spans="1:41" s="154" customFormat="1" ht="31.5" customHeight="1">
      <c r="A6" s="309">
        <v>127</v>
      </c>
      <c r="B6" s="154">
        <v>11130</v>
      </c>
      <c r="C6" s="150">
        <v>127</v>
      </c>
      <c r="D6" s="352">
        <v>2</v>
      </c>
      <c r="E6" s="353" t="s">
        <v>661</v>
      </c>
      <c r="F6" s="354" t="s">
        <v>24</v>
      </c>
      <c r="G6" s="355" t="s">
        <v>103</v>
      </c>
      <c r="H6" s="356">
        <v>93.433333333333337</v>
      </c>
      <c r="I6" s="352">
        <v>42586215.585185997</v>
      </c>
      <c r="J6" s="357">
        <v>94989811</v>
      </c>
      <c r="K6" s="358">
        <v>0.81693199999999999</v>
      </c>
      <c r="L6" s="356">
        <v>17408188</v>
      </c>
      <c r="M6" s="356">
        <v>0</v>
      </c>
      <c r="N6" s="356">
        <v>5448344</v>
      </c>
      <c r="O6" s="356">
        <v>160388096.69125199</v>
      </c>
      <c r="P6" s="356">
        <v>126220817.262352</v>
      </c>
      <c r="Q6" s="356">
        <f t="shared" ref="Q6:Q54" si="5">O6-P6</f>
        <v>34167279.428899989</v>
      </c>
      <c r="R6" s="356">
        <v>23504773.929067999</v>
      </c>
      <c r="S6" s="356">
        <v>15584391.867838999</v>
      </c>
      <c r="T6" s="356">
        <f t="shared" ref="T6:T54" si="6">R6-S6</f>
        <v>7920382.0612289999</v>
      </c>
      <c r="U6" s="359" t="e">
        <f>VLOOKUP(B6,#REF!,13,0)</f>
        <v>#REF!</v>
      </c>
      <c r="V6" s="359" t="e">
        <f>VLOOKUP(B6,#REF!,14,0)</f>
        <v>#REF!</v>
      </c>
      <c r="W6" s="359" t="e">
        <f>VLOOKUP(B6,#REF!,15,0)</f>
        <v>#REF!</v>
      </c>
      <c r="X6" s="296">
        <v>11130</v>
      </c>
      <c r="Y6" s="309"/>
      <c r="Z6" s="309"/>
      <c r="AA6" s="309"/>
      <c r="AB6" s="233" t="e">
        <f t="shared" si="2"/>
        <v>#REF!</v>
      </c>
      <c r="AC6" s="233" t="e">
        <f t="shared" si="3"/>
        <v>#REF!</v>
      </c>
      <c r="AD6" s="233" t="e">
        <f t="shared" si="4"/>
        <v>#REF!</v>
      </c>
      <c r="AE6" s="309"/>
      <c r="AF6" s="309"/>
      <c r="AG6" s="309"/>
      <c r="AH6" s="309"/>
      <c r="AI6" s="298">
        <v>14560853</v>
      </c>
      <c r="AJ6" s="309"/>
      <c r="AL6" s="34"/>
      <c r="AO6" s="34">
        <f t="shared" ref="AO6:AO46" si="7">IF(L6&gt;M6,1,0)</f>
        <v>1</v>
      </c>
    </row>
    <row r="7" spans="1:41" s="309" customFormat="1" ht="36.75">
      <c r="A7" s="154">
        <v>171</v>
      </c>
      <c r="B7" s="154">
        <v>11281</v>
      </c>
      <c r="C7" s="308">
        <v>171</v>
      </c>
      <c r="D7" s="152">
        <v>3</v>
      </c>
      <c r="E7" s="344" t="s">
        <v>662</v>
      </c>
      <c r="F7" s="345" t="s">
        <v>317</v>
      </c>
      <c r="G7" s="153" t="s">
        <v>158</v>
      </c>
      <c r="H7" s="346">
        <v>74.733333333333334</v>
      </c>
      <c r="I7" s="347">
        <v>174961.62613399999</v>
      </c>
      <c r="J7" s="348">
        <v>1365661</v>
      </c>
      <c r="K7" s="349">
        <v>0.19609000000000001</v>
      </c>
      <c r="L7" s="346">
        <v>611762</v>
      </c>
      <c r="M7" s="346">
        <v>5000000</v>
      </c>
      <c r="N7" s="346">
        <v>2231374</v>
      </c>
      <c r="O7" s="346">
        <v>13863506.330442</v>
      </c>
      <c r="P7" s="346">
        <v>13750338.279455001</v>
      </c>
      <c r="Q7" s="346">
        <f t="shared" si="5"/>
        <v>113168.05098699965</v>
      </c>
      <c r="R7" s="346">
        <v>934301.28623299999</v>
      </c>
      <c r="S7" s="346">
        <v>985109.14406199998</v>
      </c>
      <c r="T7" s="346">
        <f t="shared" si="6"/>
        <v>-50807.857828999986</v>
      </c>
      <c r="U7" s="350" t="e">
        <f>VLOOKUP(B7,#REF!,13,0)</f>
        <v>#REF!</v>
      </c>
      <c r="V7" s="350" t="e">
        <f>VLOOKUP(B7,#REF!,14,0)</f>
        <v>#REF!</v>
      </c>
      <c r="W7" s="350" t="e">
        <f>VLOOKUP(B7,#REF!,15,0)</f>
        <v>#REF!</v>
      </c>
      <c r="X7" s="296">
        <v>11281</v>
      </c>
      <c r="Y7" s="154"/>
      <c r="Z7" s="154"/>
      <c r="AA7" s="154"/>
      <c r="AB7" s="233" t="e">
        <f t="shared" si="2"/>
        <v>#REF!</v>
      </c>
      <c r="AC7" s="233" t="e">
        <f t="shared" si="3"/>
        <v>#REF!</v>
      </c>
      <c r="AD7" s="233" t="e">
        <f t="shared" si="4"/>
        <v>#REF!</v>
      </c>
      <c r="AE7" s="154"/>
      <c r="AF7" s="154"/>
      <c r="AG7" s="154"/>
      <c r="AH7" s="154"/>
      <c r="AI7" s="298">
        <v>36309</v>
      </c>
      <c r="AJ7" s="154"/>
      <c r="AL7" s="34"/>
      <c r="AO7" s="34">
        <f t="shared" si="7"/>
        <v>0</v>
      </c>
    </row>
    <row r="8" spans="1:41" s="154" customFormat="1" ht="31.5" customHeight="1">
      <c r="A8" s="309">
        <v>186</v>
      </c>
      <c r="B8" s="154">
        <v>11287</v>
      </c>
      <c r="C8" s="150">
        <v>186</v>
      </c>
      <c r="D8" s="352">
        <v>4</v>
      </c>
      <c r="E8" s="353" t="s">
        <v>663</v>
      </c>
      <c r="F8" s="354" t="s">
        <v>245</v>
      </c>
      <c r="G8" s="355" t="s">
        <v>183</v>
      </c>
      <c r="H8" s="356">
        <v>74.066666666666663</v>
      </c>
      <c r="I8" s="352">
        <v>136806</v>
      </c>
      <c r="J8" s="357">
        <v>6546246</v>
      </c>
      <c r="K8" s="358">
        <v>0.83853300000000008</v>
      </c>
      <c r="L8" s="356">
        <v>4086918</v>
      </c>
      <c r="M8" s="356">
        <v>5000000</v>
      </c>
      <c r="N8" s="356">
        <v>1618713</v>
      </c>
      <c r="O8" s="356">
        <v>10223204.842785999</v>
      </c>
      <c r="P8" s="356">
        <v>8745815.0252630003</v>
      </c>
      <c r="Q8" s="356">
        <f t="shared" si="5"/>
        <v>1477389.8175229989</v>
      </c>
      <c r="R8" s="356">
        <v>1990264.7439260001</v>
      </c>
      <c r="S8" s="356">
        <v>751014.08261000004</v>
      </c>
      <c r="T8" s="356">
        <f t="shared" si="6"/>
        <v>1239250.6613159999</v>
      </c>
      <c r="U8" s="359" t="e">
        <f>VLOOKUP(B8,#REF!,13,0)</f>
        <v>#REF!</v>
      </c>
      <c r="V8" s="359" t="e">
        <f>VLOOKUP(B8,#REF!,14,0)</f>
        <v>#REF!</v>
      </c>
      <c r="W8" s="359" t="e">
        <f>VLOOKUP(B8,#REF!,15,0)</f>
        <v>#REF!</v>
      </c>
      <c r="X8" s="296">
        <v>11287</v>
      </c>
      <c r="Y8" s="309"/>
      <c r="Z8" s="309"/>
      <c r="AA8" s="309"/>
      <c r="AB8" s="233" t="e">
        <f t="shared" si="2"/>
        <v>#REF!</v>
      </c>
      <c r="AC8" s="233" t="e">
        <f t="shared" si="3"/>
        <v>#REF!</v>
      </c>
      <c r="AD8" s="233" t="e">
        <f t="shared" si="4"/>
        <v>#REF!</v>
      </c>
      <c r="AE8" s="309"/>
      <c r="AF8" s="309"/>
      <c r="AG8" s="309"/>
      <c r="AH8" s="309"/>
      <c r="AI8" s="298">
        <v>736566</v>
      </c>
      <c r="AJ8" s="309"/>
      <c r="AL8" s="34"/>
      <c r="AO8" s="34">
        <f t="shared" si="7"/>
        <v>0</v>
      </c>
    </row>
    <row r="9" spans="1:41" s="309" customFormat="1" ht="36.75">
      <c r="A9" s="309">
        <v>176</v>
      </c>
      <c r="B9" s="154">
        <v>11286</v>
      </c>
      <c r="C9" s="150">
        <v>176</v>
      </c>
      <c r="D9" s="152">
        <v>5</v>
      </c>
      <c r="E9" s="344" t="s">
        <v>664</v>
      </c>
      <c r="F9" s="345" t="s">
        <v>246</v>
      </c>
      <c r="G9" s="153" t="s">
        <v>182</v>
      </c>
      <c r="H9" s="346">
        <v>73.933333333333337</v>
      </c>
      <c r="I9" s="347">
        <v>155809</v>
      </c>
      <c r="J9" s="348">
        <v>18260638</v>
      </c>
      <c r="K9" s="349">
        <v>0.61610999999999994</v>
      </c>
      <c r="L9" s="346">
        <v>9392142</v>
      </c>
      <c r="M9" s="346">
        <v>40000000</v>
      </c>
      <c r="N9" s="346">
        <v>1944246</v>
      </c>
      <c r="O9" s="346">
        <v>19283336.460623998</v>
      </c>
      <c r="P9" s="346">
        <v>9914939.2289179992</v>
      </c>
      <c r="Q9" s="346">
        <f t="shared" si="5"/>
        <v>9368397.231705999</v>
      </c>
      <c r="R9" s="346">
        <v>4759168.1043699998</v>
      </c>
      <c r="S9" s="346">
        <v>1316734.4950300001</v>
      </c>
      <c r="T9" s="346">
        <f t="shared" si="6"/>
        <v>3442433.60934</v>
      </c>
      <c r="U9" s="350" t="e">
        <f>VLOOKUP(B9,#REF!,13,0)</f>
        <v>#REF!</v>
      </c>
      <c r="V9" s="350" t="e">
        <f>VLOOKUP(B9,#REF!,14,0)</f>
        <v>#REF!</v>
      </c>
      <c r="W9" s="350" t="e">
        <f>VLOOKUP(B9,#REF!,15,0)</f>
        <v>#REF!</v>
      </c>
      <c r="X9" s="296">
        <v>11286</v>
      </c>
      <c r="AB9" s="233" t="e">
        <f t="shared" si="2"/>
        <v>#REF!</v>
      </c>
      <c r="AC9" s="233" t="e">
        <f t="shared" si="3"/>
        <v>#REF!</v>
      </c>
      <c r="AD9" s="233" t="e">
        <f t="shared" si="4"/>
        <v>#REF!</v>
      </c>
      <c r="AI9" s="298">
        <v>469636</v>
      </c>
      <c r="AL9" s="34"/>
      <c r="AO9" s="34">
        <f t="shared" si="7"/>
        <v>0</v>
      </c>
    </row>
    <row r="10" spans="1:41" s="154" customFormat="1" ht="31.5" customHeight="1">
      <c r="A10" s="154">
        <v>187</v>
      </c>
      <c r="B10" s="154">
        <v>11295</v>
      </c>
      <c r="C10" s="308">
        <v>187</v>
      </c>
      <c r="D10" s="352">
        <v>6</v>
      </c>
      <c r="E10" s="353" t="s">
        <v>665</v>
      </c>
      <c r="F10" s="354" t="s">
        <v>247</v>
      </c>
      <c r="G10" s="355" t="s">
        <v>181</v>
      </c>
      <c r="H10" s="356">
        <v>72.833333333333329</v>
      </c>
      <c r="I10" s="352">
        <v>5103287.2914450001</v>
      </c>
      <c r="J10" s="357">
        <v>17403225</v>
      </c>
      <c r="K10" s="358">
        <v>0.99985100000000005</v>
      </c>
      <c r="L10" s="356">
        <v>1411977</v>
      </c>
      <c r="M10" s="356">
        <v>5000000</v>
      </c>
      <c r="N10" s="356">
        <v>12325431</v>
      </c>
      <c r="O10" s="356">
        <v>1972548.9627400001</v>
      </c>
      <c r="P10" s="356">
        <v>1817646.591547</v>
      </c>
      <c r="Q10" s="356">
        <f t="shared" si="5"/>
        <v>154902.37119300012</v>
      </c>
      <c r="R10" s="356">
        <v>345797.04048199998</v>
      </c>
      <c r="S10" s="356">
        <v>0</v>
      </c>
      <c r="T10" s="356">
        <f t="shared" si="6"/>
        <v>345797.04048199998</v>
      </c>
      <c r="U10" s="359" t="e">
        <f>VLOOKUP(B10,#REF!,13,0)</f>
        <v>#REF!</v>
      </c>
      <c r="V10" s="359" t="e">
        <f>VLOOKUP(B10,#REF!,14,0)</f>
        <v>#REF!</v>
      </c>
      <c r="W10" s="359" t="e">
        <f>VLOOKUP(B10,#REF!,15,0)</f>
        <v>#REF!</v>
      </c>
      <c r="X10" s="296">
        <v>11295</v>
      </c>
      <c r="AB10" s="233" t="e">
        <f t="shared" si="2"/>
        <v>#REF!</v>
      </c>
      <c r="AC10" s="233" t="e">
        <f t="shared" si="3"/>
        <v>#REF!</v>
      </c>
      <c r="AD10" s="233" t="e">
        <f t="shared" si="4"/>
        <v>#REF!</v>
      </c>
      <c r="AI10" s="298">
        <v>2915069</v>
      </c>
      <c r="AL10" s="34"/>
      <c r="AO10" s="34">
        <f t="shared" si="7"/>
        <v>0</v>
      </c>
    </row>
    <row r="11" spans="1:41" s="309" customFormat="1" ht="36.75">
      <c r="A11" s="309">
        <v>188</v>
      </c>
      <c r="B11" s="154">
        <v>11306</v>
      </c>
      <c r="C11" s="150">
        <v>188</v>
      </c>
      <c r="D11" s="152">
        <v>7</v>
      </c>
      <c r="E11" s="344" t="s">
        <v>666</v>
      </c>
      <c r="F11" s="345" t="s">
        <v>648</v>
      </c>
      <c r="G11" s="153" t="s">
        <v>180</v>
      </c>
      <c r="H11" s="346">
        <v>70.166666666666671</v>
      </c>
      <c r="I11" s="347">
        <v>236752</v>
      </c>
      <c r="J11" s="348">
        <v>264359</v>
      </c>
      <c r="K11" s="349">
        <v>7.8084000000000001E-2</v>
      </c>
      <c r="L11" s="346">
        <v>237545</v>
      </c>
      <c r="M11" s="346">
        <v>2000000</v>
      </c>
      <c r="N11" s="346">
        <v>1112810</v>
      </c>
      <c r="O11" s="346">
        <v>177366.98386199999</v>
      </c>
      <c r="P11" s="346">
        <v>172794.32952100001</v>
      </c>
      <c r="Q11" s="346">
        <f t="shared" si="5"/>
        <v>4572.6543409999867</v>
      </c>
      <c r="R11" s="346">
        <v>3018.7297899999999</v>
      </c>
      <c r="S11" s="346">
        <v>0</v>
      </c>
      <c r="T11" s="346">
        <f t="shared" si="6"/>
        <v>3018.7297899999999</v>
      </c>
      <c r="U11" s="350" t="e">
        <f>VLOOKUP(B11,#REF!,13,0)</f>
        <v>#REF!</v>
      </c>
      <c r="V11" s="350" t="e">
        <f>VLOOKUP(B11,#REF!,14,0)</f>
        <v>#REF!</v>
      </c>
      <c r="W11" s="350" t="e">
        <f>VLOOKUP(B11,#REF!,15,0)</f>
        <v>#REF!</v>
      </c>
      <c r="X11" s="296">
        <v>11306</v>
      </c>
      <c r="AB11" s="233" t="e">
        <f t="shared" si="2"/>
        <v>#REF!</v>
      </c>
      <c r="AC11" s="233" t="e">
        <f t="shared" si="3"/>
        <v>#REF!</v>
      </c>
      <c r="AD11" s="233" t="e">
        <f t="shared" si="4"/>
        <v>#REF!</v>
      </c>
      <c r="AI11" s="298">
        <v>7079</v>
      </c>
      <c r="AL11" s="34"/>
      <c r="AO11" s="34">
        <f t="shared" si="7"/>
        <v>0</v>
      </c>
    </row>
    <row r="12" spans="1:41" s="154" customFormat="1" ht="31.5" customHeight="1">
      <c r="A12" s="154">
        <v>189</v>
      </c>
      <c r="B12" s="154">
        <v>11318</v>
      </c>
      <c r="C12" s="308">
        <v>189</v>
      </c>
      <c r="D12" s="352">
        <v>8</v>
      </c>
      <c r="E12" s="353" t="s">
        <v>667</v>
      </c>
      <c r="F12" s="354" t="s">
        <v>288</v>
      </c>
      <c r="G12" s="355" t="s">
        <v>179</v>
      </c>
      <c r="H12" s="356">
        <v>68.566666666666663</v>
      </c>
      <c r="I12" s="352">
        <v>253987.81917800001</v>
      </c>
      <c r="J12" s="357">
        <v>798026</v>
      </c>
      <c r="K12" s="358">
        <v>0.80548599999999992</v>
      </c>
      <c r="L12" s="356">
        <v>136363</v>
      </c>
      <c r="M12" s="356">
        <v>500000</v>
      </c>
      <c r="N12" s="356">
        <v>5807906</v>
      </c>
      <c r="O12" s="356">
        <v>2093132.3997770001</v>
      </c>
      <c r="P12" s="356">
        <v>1788442.7228369999</v>
      </c>
      <c r="Q12" s="356">
        <f t="shared" si="5"/>
        <v>304689.67694000015</v>
      </c>
      <c r="R12" s="356">
        <v>308911.32754899998</v>
      </c>
      <c r="S12" s="356">
        <v>171275.64441000001</v>
      </c>
      <c r="T12" s="356">
        <f t="shared" si="6"/>
        <v>137635.68313899997</v>
      </c>
      <c r="U12" s="359" t="e">
        <f>VLOOKUP(B12,#REF!,13,0)</f>
        <v>#REF!</v>
      </c>
      <c r="V12" s="359" t="e">
        <f>VLOOKUP(B12,#REF!,14,0)</f>
        <v>#REF!</v>
      </c>
      <c r="W12" s="359" t="e">
        <f>VLOOKUP(B12,#REF!,15,0)</f>
        <v>#REF!</v>
      </c>
      <c r="X12" s="296">
        <v>11318</v>
      </c>
      <c r="AB12" s="233" t="e">
        <f t="shared" si="2"/>
        <v>#REF!</v>
      </c>
      <c r="AC12" s="233" t="e">
        <f t="shared" si="3"/>
        <v>#REF!</v>
      </c>
      <c r="AD12" s="233" t="e">
        <f t="shared" si="4"/>
        <v>#REF!</v>
      </c>
      <c r="AI12" s="298">
        <v>154236</v>
      </c>
      <c r="AL12" s="34"/>
      <c r="AO12" s="34">
        <f t="shared" si="7"/>
        <v>0</v>
      </c>
    </row>
    <row r="13" spans="1:41" s="309" customFormat="1" ht="36.75">
      <c r="A13" s="309">
        <v>190</v>
      </c>
      <c r="B13" s="154">
        <v>11316</v>
      </c>
      <c r="C13" s="150">
        <v>190</v>
      </c>
      <c r="D13" s="152">
        <v>9</v>
      </c>
      <c r="E13" s="344" t="s">
        <v>668</v>
      </c>
      <c r="F13" s="345" t="s">
        <v>306</v>
      </c>
      <c r="G13" s="153" t="s">
        <v>178</v>
      </c>
      <c r="H13" s="346">
        <v>67.8</v>
      </c>
      <c r="I13" s="347">
        <v>360238.35078699997</v>
      </c>
      <c r="J13" s="348">
        <v>774243</v>
      </c>
      <c r="K13" s="349">
        <v>0.80213299999999998</v>
      </c>
      <c r="L13" s="346">
        <v>197949</v>
      </c>
      <c r="M13" s="346">
        <v>600000</v>
      </c>
      <c r="N13" s="346">
        <v>3857221</v>
      </c>
      <c r="O13" s="346">
        <v>4572870.6661</v>
      </c>
      <c r="P13" s="346">
        <v>3914948.9379139999</v>
      </c>
      <c r="Q13" s="346">
        <f t="shared" si="5"/>
        <v>657921.72818600014</v>
      </c>
      <c r="R13" s="346">
        <v>309670.055184</v>
      </c>
      <c r="S13" s="346">
        <v>131254.67202999999</v>
      </c>
      <c r="T13" s="346">
        <f t="shared" si="6"/>
        <v>178415.38315400001</v>
      </c>
      <c r="U13" s="350" t="e">
        <f>VLOOKUP(B13,#REF!,13,0)</f>
        <v>#REF!</v>
      </c>
      <c r="V13" s="350" t="e">
        <f>VLOOKUP(B13,#REF!,14,0)</f>
        <v>#REF!</v>
      </c>
      <c r="W13" s="350" t="e">
        <f>VLOOKUP(B13,#REF!,15,0)</f>
        <v>#REF!</v>
      </c>
      <c r="X13" s="296">
        <v>11316</v>
      </c>
      <c r="AB13" s="233" t="e">
        <f t="shared" si="2"/>
        <v>#REF!</v>
      </c>
      <c r="AC13" s="233" t="e">
        <f t="shared" si="3"/>
        <v>#REF!</v>
      </c>
      <c r="AD13" s="233" t="e">
        <f t="shared" si="4"/>
        <v>#REF!</v>
      </c>
      <c r="AI13" s="298">
        <v>120930</v>
      </c>
      <c r="AL13" s="34"/>
      <c r="AO13" s="34">
        <f t="shared" si="7"/>
        <v>0</v>
      </c>
    </row>
    <row r="14" spans="1:41" s="154" customFormat="1" ht="31.5" customHeight="1">
      <c r="A14" s="154">
        <v>192</v>
      </c>
      <c r="B14" s="154">
        <v>11324</v>
      </c>
      <c r="C14" s="308">
        <v>192</v>
      </c>
      <c r="D14" s="352">
        <v>10</v>
      </c>
      <c r="E14" s="353" t="s">
        <v>669</v>
      </c>
      <c r="F14" s="354" t="s">
        <v>248</v>
      </c>
      <c r="G14" s="355" t="s">
        <v>187</v>
      </c>
      <c r="H14" s="356">
        <v>66.433333333333337</v>
      </c>
      <c r="I14" s="352">
        <v>301701.967596</v>
      </c>
      <c r="J14" s="357">
        <v>1182415</v>
      </c>
      <c r="K14" s="358">
        <v>0.71390500000000001</v>
      </c>
      <c r="L14" s="356">
        <v>178267</v>
      </c>
      <c r="M14" s="356">
        <v>500000</v>
      </c>
      <c r="N14" s="356">
        <v>6619524</v>
      </c>
      <c r="O14" s="356">
        <v>5787587.4032460004</v>
      </c>
      <c r="P14" s="356">
        <v>5298680.7340949997</v>
      </c>
      <c r="Q14" s="356">
        <f t="shared" si="5"/>
        <v>488906.66915100068</v>
      </c>
      <c r="R14" s="356">
        <v>581161.49835200002</v>
      </c>
      <c r="S14" s="356">
        <v>491837.64685600001</v>
      </c>
      <c r="T14" s="356">
        <f t="shared" si="6"/>
        <v>89323.851496000018</v>
      </c>
      <c r="U14" s="359" t="e">
        <f>VLOOKUP(B14,#REF!,13,0)</f>
        <v>#REF!</v>
      </c>
      <c r="V14" s="359" t="e">
        <f>VLOOKUP(B14,#REF!,14,0)</f>
        <v>#REF!</v>
      </c>
      <c r="W14" s="359" t="e">
        <f>VLOOKUP(B14,#REF!,15,0)</f>
        <v>#REF!</v>
      </c>
      <c r="X14" s="296">
        <v>11324</v>
      </c>
      <c r="AB14" s="233" t="e">
        <f t="shared" si="2"/>
        <v>#REF!</v>
      </c>
      <c r="AC14" s="233" t="e">
        <f t="shared" si="3"/>
        <v>#REF!</v>
      </c>
      <c r="AD14" s="233" t="e">
        <f t="shared" si="4"/>
        <v>#REF!</v>
      </c>
      <c r="AI14" s="298">
        <v>152317</v>
      </c>
      <c r="AL14" s="34"/>
      <c r="AO14" s="34">
        <f t="shared" si="7"/>
        <v>0</v>
      </c>
    </row>
    <row r="15" spans="1:41" s="309" customFormat="1" ht="36.75">
      <c r="A15" s="309">
        <v>193</v>
      </c>
      <c r="B15" s="154">
        <v>11329</v>
      </c>
      <c r="C15" s="150">
        <v>193</v>
      </c>
      <c r="D15" s="152">
        <v>11</v>
      </c>
      <c r="E15" s="344" t="s">
        <v>670</v>
      </c>
      <c r="F15" s="345" t="s">
        <v>322</v>
      </c>
      <c r="G15" s="153" t="s">
        <v>194</v>
      </c>
      <c r="H15" s="346">
        <v>66.2</v>
      </c>
      <c r="I15" s="347">
        <v>327863.87650999997</v>
      </c>
      <c r="J15" s="348">
        <v>405335</v>
      </c>
      <c r="K15" s="349">
        <v>0.77192899999999998</v>
      </c>
      <c r="L15" s="346">
        <v>96453</v>
      </c>
      <c r="M15" s="346">
        <v>800000</v>
      </c>
      <c r="N15" s="346">
        <v>4196639</v>
      </c>
      <c r="O15" s="346">
        <v>1199114.2234169999</v>
      </c>
      <c r="P15" s="346">
        <v>1098793.0172049999</v>
      </c>
      <c r="Q15" s="346">
        <f t="shared" si="5"/>
        <v>100321.20621199999</v>
      </c>
      <c r="R15" s="346">
        <v>310510.35179799999</v>
      </c>
      <c r="S15" s="346">
        <v>214982.549122</v>
      </c>
      <c r="T15" s="346">
        <f t="shared" si="6"/>
        <v>95527.802675999992</v>
      </c>
      <c r="U15" s="350" t="e">
        <f>VLOOKUP(B15,#REF!,13,0)</f>
        <v>#REF!</v>
      </c>
      <c r="V15" s="350" t="e">
        <f>VLOOKUP(B15,#REF!,14,0)</f>
        <v>#REF!</v>
      </c>
      <c r="W15" s="350" t="e">
        <f>VLOOKUP(B15,#REF!,15,0)</f>
        <v>#REF!</v>
      </c>
      <c r="X15" s="296">
        <v>11329</v>
      </c>
      <c r="AB15" s="233" t="e">
        <f t="shared" si="2"/>
        <v>#REF!</v>
      </c>
      <c r="AC15" s="233" t="e">
        <f t="shared" si="3"/>
        <v>#REF!</v>
      </c>
      <c r="AD15" s="233" t="e">
        <f t="shared" si="4"/>
        <v>#REF!</v>
      </c>
      <c r="AI15" s="298">
        <v>248847</v>
      </c>
      <c r="AL15" s="34"/>
      <c r="AO15" s="34">
        <f t="shared" si="7"/>
        <v>0</v>
      </c>
    </row>
    <row r="16" spans="1:41" s="154" customFormat="1" ht="31.5" customHeight="1">
      <c r="A16" s="154">
        <v>199</v>
      </c>
      <c r="B16" s="154">
        <v>11339</v>
      </c>
      <c r="C16" s="308">
        <v>199</v>
      </c>
      <c r="D16" s="352">
        <v>12</v>
      </c>
      <c r="E16" s="353" t="s">
        <v>671</v>
      </c>
      <c r="F16" s="354" t="s">
        <v>189</v>
      </c>
      <c r="G16" s="355" t="s">
        <v>198</v>
      </c>
      <c r="H16" s="356">
        <v>65.2</v>
      </c>
      <c r="I16" s="352">
        <v>2137378.1269860002</v>
      </c>
      <c r="J16" s="357">
        <v>4547778</v>
      </c>
      <c r="K16" s="358">
        <v>0.71774100000000007</v>
      </c>
      <c r="L16" s="356">
        <v>2492466</v>
      </c>
      <c r="M16" s="356">
        <v>4000000</v>
      </c>
      <c r="N16" s="356">
        <v>1823795</v>
      </c>
      <c r="O16" s="356">
        <v>6406377.6431449996</v>
      </c>
      <c r="P16" s="356">
        <v>5428601.1359689999</v>
      </c>
      <c r="Q16" s="356">
        <f t="shared" si="5"/>
        <v>977776.50717599969</v>
      </c>
      <c r="R16" s="356">
        <v>589999.36210000003</v>
      </c>
      <c r="S16" s="356">
        <v>437312.33761799999</v>
      </c>
      <c r="T16" s="356">
        <f t="shared" si="6"/>
        <v>152687.02448200004</v>
      </c>
      <c r="U16" s="359" t="e">
        <f>VLOOKUP(B16,#REF!,13,0)</f>
        <v>#REF!</v>
      </c>
      <c r="V16" s="359" t="e">
        <f>VLOOKUP(B16,#REF!,14,0)</f>
        <v>#REF!</v>
      </c>
      <c r="W16" s="359" t="e">
        <f>VLOOKUP(B16,#REF!,15,0)</f>
        <v>#REF!</v>
      </c>
      <c r="X16" s="296">
        <v>11339</v>
      </c>
      <c r="AB16" s="233" t="e">
        <f t="shared" si="2"/>
        <v>#REF!</v>
      </c>
      <c r="AC16" s="233" t="e">
        <f t="shared" si="3"/>
        <v>#REF!</v>
      </c>
      <c r="AD16" s="233" t="e">
        <f t="shared" si="4"/>
        <v>#REF!</v>
      </c>
      <c r="AI16" s="298">
        <v>428271</v>
      </c>
      <c r="AL16" s="34"/>
      <c r="AO16" s="34">
        <f t="shared" si="7"/>
        <v>0</v>
      </c>
    </row>
    <row r="17" spans="1:41" s="309" customFormat="1" ht="36.75">
      <c r="A17" s="309">
        <v>200</v>
      </c>
      <c r="B17" s="154">
        <v>11346</v>
      </c>
      <c r="C17" s="150">
        <v>200</v>
      </c>
      <c r="D17" s="152">
        <v>13</v>
      </c>
      <c r="E17" s="344" t="s">
        <v>672</v>
      </c>
      <c r="F17" s="345" t="s">
        <v>249</v>
      </c>
      <c r="G17" s="153" t="s">
        <v>199</v>
      </c>
      <c r="H17" s="346">
        <v>64.266666666666666</v>
      </c>
      <c r="I17" s="347">
        <v>1414590</v>
      </c>
      <c r="J17" s="348">
        <v>2490591</v>
      </c>
      <c r="K17" s="349">
        <v>0.79338500000000001</v>
      </c>
      <c r="L17" s="346">
        <v>239731</v>
      </c>
      <c r="M17" s="346">
        <v>2000000</v>
      </c>
      <c r="N17" s="346">
        <v>10377937</v>
      </c>
      <c r="O17" s="346">
        <v>7308128.5898839999</v>
      </c>
      <c r="P17" s="346">
        <v>7324753.4611769998</v>
      </c>
      <c r="Q17" s="346">
        <f t="shared" si="5"/>
        <v>-16624.871292999946</v>
      </c>
      <c r="R17" s="346">
        <v>277558.02100000001</v>
      </c>
      <c r="S17" s="346">
        <v>195317.030405</v>
      </c>
      <c r="T17" s="346">
        <f t="shared" si="6"/>
        <v>82240.99059500001</v>
      </c>
      <c r="U17" s="350" t="e">
        <f>VLOOKUP(B17,#REF!,13,0)</f>
        <v>#REF!</v>
      </c>
      <c r="V17" s="350" t="e">
        <f>VLOOKUP(B17,#REF!,14,0)</f>
        <v>#REF!</v>
      </c>
      <c r="W17" s="350" t="e">
        <f>VLOOKUP(B17,#REF!,15,0)</f>
        <v>#REF!</v>
      </c>
      <c r="X17" s="296">
        <v>11346</v>
      </c>
      <c r="AB17" s="233" t="e">
        <f t="shared" si="2"/>
        <v>#REF!</v>
      </c>
      <c r="AC17" s="233" t="e">
        <f t="shared" si="3"/>
        <v>#REF!</v>
      </c>
      <c r="AD17" s="233" t="e">
        <f t="shared" si="4"/>
        <v>#REF!</v>
      </c>
      <c r="AI17" s="298">
        <v>599620</v>
      </c>
      <c r="AL17" s="34"/>
      <c r="AO17" s="34">
        <f t="shared" si="7"/>
        <v>0</v>
      </c>
    </row>
    <row r="18" spans="1:41" s="154" customFormat="1" ht="31.5" customHeight="1">
      <c r="A18" s="309">
        <v>202</v>
      </c>
      <c r="B18" s="154">
        <v>11365</v>
      </c>
      <c r="C18" s="150">
        <v>202</v>
      </c>
      <c r="D18" s="352">
        <v>14</v>
      </c>
      <c r="E18" s="353" t="s">
        <v>673</v>
      </c>
      <c r="F18" s="354" t="s">
        <v>70</v>
      </c>
      <c r="G18" s="355" t="s">
        <v>205</v>
      </c>
      <c r="H18" s="356">
        <v>63.333333333333329</v>
      </c>
      <c r="I18" s="352">
        <v>705451.64483899996</v>
      </c>
      <c r="J18" s="357">
        <v>1613915</v>
      </c>
      <c r="K18" s="358">
        <v>0.88791600000000004</v>
      </c>
      <c r="L18" s="356">
        <v>216085</v>
      </c>
      <c r="M18" s="356">
        <v>700000</v>
      </c>
      <c r="N18" s="356">
        <v>7434786</v>
      </c>
      <c r="O18" s="356">
        <v>1385687.70019</v>
      </c>
      <c r="P18" s="356">
        <v>1229852.0644380001</v>
      </c>
      <c r="Q18" s="356">
        <f t="shared" si="5"/>
        <v>155835.63575199991</v>
      </c>
      <c r="R18" s="356">
        <v>34666.605942000002</v>
      </c>
      <c r="S18" s="356">
        <v>194626.01254</v>
      </c>
      <c r="T18" s="356">
        <f t="shared" si="6"/>
        <v>-159959.406598</v>
      </c>
      <c r="U18" s="359" t="e">
        <f>VLOOKUP(B18,#REF!,13,0)</f>
        <v>#REF!</v>
      </c>
      <c r="V18" s="359" t="e">
        <f>VLOOKUP(B18,#REF!,14,0)</f>
        <v>#REF!</v>
      </c>
      <c r="W18" s="359" t="e">
        <f>VLOOKUP(B18,#REF!,15,0)</f>
        <v>#REF!</v>
      </c>
      <c r="X18" s="296">
        <v>11365</v>
      </c>
      <c r="Y18" s="309"/>
      <c r="Z18" s="309"/>
      <c r="AA18" s="309"/>
      <c r="AB18" s="233" t="e">
        <f t="shared" si="2"/>
        <v>#REF!</v>
      </c>
      <c r="AC18" s="233" t="e">
        <f t="shared" si="3"/>
        <v>#REF!</v>
      </c>
      <c r="AD18" s="233" t="e">
        <f t="shared" si="4"/>
        <v>#REF!</v>
      </c>
      <c r="AE18" s="309"/>
      <c r="AF18" s="309"/>
      <c r="AG18" s="309"/>
      <c r="AH18" s="309"/>
      <c r="AI18" s="298">
        <v>309707</v>
      </c>
      <c r="AJ18" s="309"/>
      <c r="AL18" s="34"/>
      <c r="AO18" s="34">
        <f t="shared" si="7"/>
        <v>0</v>
      </c>
    </row>
    <row r="19" spans="1:41" s="309" customFormat="1" ht="36.75">
      <c r="A19" s="154">
        <v>203</v>
      </c>
      <c r="B19" s="154">
        <v>11364</v>
      </c>
      <c r="C19" s="308">
        <v>203</v>
      </c>
      <c r="D19" s="152">
        <v>15</v>
      </c>
      <c r="E19" s="344" t="s">
        <v>674</v>
      </c>
      <c r="F19" s="345" t="s">
        <v>206</v>
      </c>
      <c r="G19" s="153" t="s">
        <v>204</v>
      </c>
      <c r="H19" s="346">
        <v>63.2</v>
      </c>
      <c r="I19" s="347">
        <v>8954677.5744969994</v>
      </c>
      <c r="J19" s="348">
        <v>56661877</v>
      </c>
      <c r="K19" s="349">
        <v>0.99810500000000002</v>
      </c>
      <c r="L19" s="346">
        <v>4614628</v>
      </c>
      <c r="M19" s="346">
        <v>6500000</v>
      </c>
      <c r="N19" s="346">
        <v>12278332</v>
      </c>
      <c r="O19" s="346">
        <v>36191856.179081999</v>
      </c>
      <c r="P19" s="346">
        <v>12478857.818144999</v>
      </c>
      <c r="Q19" s="346">
        <f t="shared" si="5"/>
        <v>23712998.360936999</v>
      </c>
      <c r="R19" s="346">
        <v>3500068.4530790001</v>
      </c>
      <c r="S19" s="346">
        <v>159788.77215</v>
      </c>
      <c r="T19" s="346">
        <f t="shared" si="6"/>
        <v>3340279.680929</v>
      </c>
      <c r="U19" s="350">
        <v>0</v>
      </c>
      <c r="V19" s="350">
        <v>0</v>
      </c>
      <c r="W19" s="350">
        <v>0</v>
      </c>
      <c r="X19" s="296">
        <v>11364</v>
      </c>
      <c r="Y19" s="154"/>
      <c r="Z19" s="154"/>
      <c r="AA19" s="154"/>
      <c r="AB19" s="233">
        <f t="shared" si="2"/>
        <v>0</v>
      </c>
      <c r="AC19" s="233">
        <f t="shared" si="3"/>
        <v>0</v>
      </c>
      <c r="AD19" s="233">
        <f t="shared" si="4"/>
        <v>0</v>
      </c>
      <c r="AE19" s="154"/>
      <c r="AF19" s="154"/>
      <c r="AG19" s="154"/>
      <c r="AH19" s="154"/>
      <c r="AI19" s="298">
        <v>6162983</v>
      </c>
      <c r="AJ19" s="154"/>
      <c r="AL19" s="34"/>
      <c r="AO19" s="34">
        <f t="shared" si="7"/>
        <v>0</v>
      </c>
    </row>
    <row r="20" spans="1:41" s="154" customFormat="1" ht="31.5" customHeight="1">
      <c r="A20" s="154">
        <v>206</v>
      </c>
      <c r="B20" s="154">
        <v>11359</v>
      </c>
      <c r="C20" s="308">
        <v>206</v>
      </c>
      <c r="D20" s="352">
        <v>16</v>
      </c>
      <c r="E20" s="353" t="s">
        <v>675</v>
      </c>
      <c r="F20" s="354" t="s">
        <v>154</v>
      </c>
      <c r="G20" s="355" t="s">
        <v>204</v>
      </c>
      <c r="H20" s="356">
        <v>63.2</v>
      </c>
      <c r="I20" s="352">
        <v>2063201.4174299999</v>
      </c>
      <c r="J20" s="357">
        <v>2452727</v>
      </c>
      <c r="K20" s="358">
        <v>0.89007900000000006</v>
      </c>
      <c r="L20" s="356">
        <v>666200</v>
      </c>
      <c r="M20" s="356">
        <v>1344000</v>
      </c>
      <c r="N20" s="356">
        <v>3684728</v>
      </c>
      <c r="O20" s="356">
        <v>2776100.6575969998</v>
      </c>
      <c r="P20" s="356">
        <v>3536608.9682399998</v>
      </c>
      <c r="Q20" s="356">
        <f t="shared" si="5"/>
        <v>-760508.31064300006</v>
      </c>
      <c r="R20" s="356">
        <v>220133.982605</v>
      </c>
      <c r="S20" s="356">
        <v>143331.93557199999</v>
      </c>
      <c r="T20" s="356">
        <f t="shared" si="6"/>
        <v>76802.04703300001</v>
      </c>
      <c r="U20" s="359" t="e">
        <f>VLOOKUP(B20,#REF!,13,0)</f>
        <v>#REF!</v>
      </c>
      <c r="V20" s="359" t="e">
        <f>VLOOKUP(B20,#REF!,14,0)</f>
        <v>#REF!</v>
      </c>
      <c r="W20" s="359" t="e">
        <f>VLOOKUP(B20,#REF!,15,0)</f>
        <v>#REF!</v>
      </c>
      <c r="X20" s="296">
        <v>11359</v>
      </c>
      <c r="AB20" s="233" t="e">
        <f t="shared" si="2"/>
        <v>#REF!</v>
      </c>
      <c r="AC20" s="233" t="e">
        <f t="shared" si="3"/>
        <v>#REF!</v>
      </c>
      <c r="AD20" s="233" t="e">
        <f t="shared" si="4"/>
        <v>#REF!</v>
      </c>
      <c r="AI20" s="298">
        <v>1148694</v>
      </c>
      <c r="AL20" s="34"/>
      <c r="AO20" s="34">
        <f t="shared" si="7"/>
        <v>0</v>
      </c>
    </row>
    <row r="21" spans="1:41" s="309" customFormat="1" ht="36.75">
      <c r="A21" s="309">
        <v>216</v>
      </c>
      <c r="B21" s="154">
        <v>11386</v>
      </c>
      <c r="C21" s="150">
        <v>216</v>
      </c>
      <c r="D21" s="152">
        <v>17</v>
      </c>
      <c r="E21" s="344" t="s">
        <v>676</v>
      </c>
      <c r="F21" s="345" t="s">
        <v>288</v>
      </c>
      <c r="G21" s="153" t="s">
        <v>223</v>
      </c>
      <c r="H21" s="346">
        <v>60.1</v>
      </c>
      <c r="I21" s="347">
        <v>829173.82858199999</v>
      </c>
      <c r="J21" s="348">
        <v>1173643</v>
      </c>
      <c r="K21" s="349">
        <v>0.17428100000000002</v>
      </c>
      <c r="L21" s="346">
        <v>958462</v>
      </c>
      <c r="M21" s="346">
        <v>1000000</v>
      </c>
      <c r="N21" s="346">
        <v>1224506</v>
      </c>
      <c r="O21" s="346">
        <v>274071.682378</v>
      </c>
      <c r="P21" s="346">
        <v>125706.422997</v>
      </c>
      <c r="Q21" s="346">
        <f t="shared" si="5"/>
        <v>148365.25938100001</v>
      </c>
      <c r="R21" s="346">
        <v>140494.95189699999</v>
      </c>
      <c r="S21" s="346">
        <v>22815.223636999999</v>
      </c>
      <c r="T21" s="346">
        <f t="shared" si="6"/>
        <v>117679.72825999999</v>
      </c>
      <c r="U21" s="350" t="e">
        <f>VLOOKUP(B21,#REF!,13,0)</f>
        <v>#REF!</v>
      </c>
      <c r="V21" s="350" t="e">
        <f>VLOOKUP(B21,#REF!,14,0)</f>
        <v>#REF!</v>
      </c>
      <c r="W21" s="350" t="e">
        <f>VLOOKUP(B21,#REF!,15,0)</f>
        <v>#REF!</v>
      </c>
      <c r="X21" s="296">
        <v>11386</v>
      </c>
      <c r="AB21" s="233" t="e">
        <f t="shared" si="2"/>
        <v>#REF!</v>
      </c>
      <c r="AC21" s="233" t="e">
        <f t="shared" si="3"/>
        <v>#REF!</v>
      </c>
      <c r="AD21" s="233" t="e">
        <f t="shared" si="4"/>
        <v>#REF!</v>
      </c>
      <c r="AI21" s="298">
        <v>0</v>
      </c>
      <c r="AL21" s="34"/>
      <c r="AO21" s="34">
        <f t="shared" si="7"/>
        <v>0</v>
      </c>
    </row>
    <row r="22" spans="1:41" s="154" customFormat="1" ht="31.5" customHeight="1">
      <c r="A22" s="309">
        <v>221</v>
      </c>
      <c r="B22" s="154">
        <v>11410</v>
      </c>
      <c r="C22" s="150">
        <v>221</v>
      </c>
      <c r="D22" s="352">
        <v>18</v>
      </c>
      <c r="E22" s="353" t="s">
        <v>677</v>
      </c>
      <c r="F22" s="354" t="s">
        <v>21</v>
      </c>
      <c r="G22" s="355" t="s">
        <v>240</v>
      </c>
      <c r="H22" s="356">
        <v>56.6</v>
      </c>
      <c r="I22" s="352">
        <v>13417529</v>
      </c>
      <c r="J22" s="357">
        <v>41431397</v>
      </c>
      <c r="K22" s="358">
        <v>0.95380100000000001</v>
      </c>
      <c r="L22" s="356">
        <v>6210095</v>
      </c>
      <c r="M22" s="356">
        <v>10000000</v>
      </c>
      <c r="N22" s="356">
        <v>6678072</v>
      </c>
      <c r="O22" s="356">
        <v>17522845.037370998</v>
      </c>
      <c r="P22" s="356">
        <v>7871083.3508010004</v>
      </c>
      <c r="Q22" s="356">
        <f t="shared" si="5"/>
        <v>9651761.686569998</v>
      </c>
      <c r="R22" s="356">
        <v>630145.79009100003</v>
      </c>
      <c r="S22" s="356">
        <v>167862.02661500001</v>
      </c>
      <c r="T22" s="356">
        <f t="shared" si="6"/>
        <v>462283.76347600005</v>
      </c>
      <c r="U22" s="359" t="e">
        <f>VLOOKUP(B22,#REF!,13,0)</f>
        <v>#REF!</v>
      </c>
      <c r="V22" s="359" t="e">
        <f>VLOOKUP(B22,#REF!,14,0)</f>
        <v>#REF!</v>
      </c>
      <c r="W22" s="359" t="e">
        <f>VLOOKUP(B22,#REF!,15,0)</f>
        <v>#REF!</v>
      </c>
      <c r="X22" s="296">
        <v>11410</v>
      </c>
      <c r="Y22" s="309"/>
      <c r="Z22" s="309"/>
      <c r="AA22" s="309"/>
      <c r="AB22" s="233" t="e">
        <f t="shared" si="2"/>
        <v>#REF!</v>
      </c>
      <c r="AC22" s="233" t="e">
        <f t="shared" si="3"/>
        <v>#REF!</v>
      </c>
      <c r="AD22" s="233" t="e">
        <f t="shared" si="4"/>
        <v>#REF!</v>
      </c>
      <c r="AE22" s="309"/>
      <c r="AF22" s="309"/>
      <c r="AG22" s="309"/>
      <c r="AH22" s="309"/>
      <c r="AI22" s="298">
        <v>4107121</v>
      </c>
      <c r="AJ22" s="309"/>
      <c r="AL22" s="34"/>
      <c r="AO22" s="34">
        <f t="shared" si="7"/>
        <v>0</v>
      </c>
    </row>
    <row r="23" spans="1:41" s="309" customFormat="1" ht="36.75">
      <c r="A23" s="154">
        <v>222</v>
      </c>
      <c r="B23" s="154">
        <v>11407</v>
      </c>
      <c r="C23" s="308">
        <v>222</v>
      </c>
      <c r="D23" s="152">
        <v>19</v>
      </c>
      <c r="E23" s="344" t="s">
        <v>678</v>
      </c>
      <c r="F23" s="345" t="s">
        <v>330</v>
      </c>
      <c r="G23" s="153" t="s">
        <v>240</v>
      </c>
      <c r="H23" s="346">
        <v>56.6</v>
      </c>
      <c r="I23" s="347">
        <v>97536</v>
      </c>
      <c r="J23" s="348">
        <v>840519</v>
      </c>
      <c r="K23" s="349">
        <v>0.28892200000000001</v>
      </c>
      <c r="L23" s="346">
        <v>618843</v>
      </c>
      <c r="M23" s="346">
        <v>2500000</v>
      </c>
      <c r="N23" s="346">
        <v>1355942</v>
      </c>
      <c r="O23" s="346">
        <v>10191573.842413001</v>
      </c>
      <c r="P23" s="346">
        <v>9472258.6435260009</v>
      </c>
      <c r="Q23" s="346">
        <f t="shared" si="5"/>
        <v>719315.19888699986</v>
      </c>
      <c r="R23" s="346">
        <v>1695177.435879</v>
      </c>
      <c r="S23" s="346">
        <v>1143848.5653870001</v>
      </c>
      <c r="T23" s="346">
        <f t="shared" si="6"/>
        <v>551328.8704919999</v>
      </c>
      <c r="U23" s="350" t="e">
        <f>VLOOKUP(B23,#REF!,13,0)</f>
        <v>#REF!</v>
      </c>
      <c r="V23" s="350" t="e">
        <f>VLOOKUP(B23,#REF!,14,0)</f>
        <v>#REF!</v>
      </c>
      <c r="W23" s="350" t="e">
        <f>VLOOKUP(B23,#REF!,15,0)</f>
        <v>#REF!</v>
      </c>
      <c r="X23" s="296">
        <v>11407</v>
      </c>
      <c r="Y23" s="154"/>
      <c r="Z23" s="154"/>
      <c r="AA23" s="154"/>
      <c r="AB23" s="233" t="e">
        <f t="shared" si="2"/>
        <v>#REF!</v>
      </c>
      <c r="AC23" s="233" t="e">
        <f t="shared" si="3"/>
        <v>#REF!</v>
      </c>
      <c r="AD23" s="233" t="e">
        <f t="shared" si="4"/>
        <v>#REF!</v>
      </c>
      <c r="AE23" s="154"/>
      <c r="AF23" s="154"/>
      <c r="AG23" s="154"/>
      <c r="AH23" s="154"/>
      <c r="AI23" s="298">
        <v>53575</v>
      </c>
      <c r="AJ23" s="154"/>
      <c r="AL23" s="34"/>
      <c r="AO23" s="34">
        <f t="shared" si="7"/>
        <v>0</v>
      </c>
    </row>
    <row r="24" spans="1:41" s="154" customFormat="1" ht="31.5" customHeight="1">
      <c r="A24" s="154">
        <v>228</v>
      </c>
      <c r="B24" s="154">
        <v>11397</v>
      </c>
      <c r="C24" s="308">
        <v>228</v>
      </c>
      <c r="D24" s="352">
        <v>20</v>
      </c>
      <c r="E24" s="353" t="s">
        <v>679</v>
      </c>
      <c r="F24" s="354" t="s">
        <v>212</v>
      </c>
      <c r="G24" s="355" t="s">
        <v>244</v>
      </c>
      <c r="H24" s="356">
        <v>54.966666666666669</v>
      </c>
      <c r="I24" s="352">
        <v>936649.54977000004</v>
      </c>
      <c r="J24" s="357">
        <v>56329874</v>
      </c>
      <c r="K24" s="358">
        <v>0.88827400000000001</v>
      </c>
      <c r="L24" s="356">
        <v>34854965</v>
      </c>
      <c r="M24" s="356">
        <v>40000000</v>
      </c>
      <c r="N24" s="356">
        <v>1616121</v>
      </c>
      <c r="O24" s="356">
        <v>55438357.389017001</v>
      </c>
      <c r="P24" s="356">
        <v>3635363.8778579999</v>
      </c>
      <c r="Q24" s="356">
        <f t="shared" si="5"/>
        <v>51802993.511159003</v>
      </c>
      <c r="R24" s="356">
        <v>6939848.7276140004</v>
      </c>
      <c r="S24" s="356">
        <v>48004</v>
      </c>
      <c r="T24" s="356">
        <f t="shared" si="6"/>
        <v>6891844.7276140004</v>
      </c>
      <c r="U24" s="359" t="e">
        <f>VLOOKUP(B24,#REF!,13,0)</f>
        <v>#REF!</v>
      </c>
      <c r="V24" s="359" t="e">
        <f>VLOOKUP(B24,#REF!,14,0)</f>
        <v>#REF!</v>
      </c>
      <c r="W24" s="359" t="e">
        <f>VLOOKUP(B24,#REF!,15,0)</f>
        <v>#REF!</v>
      </c>
      <c r="X24" s="296">
        <v>11397</v>
      </c>
      <c r="AB24" s="233" t="e">
        <f t="shared" si="2"/>
        <v>#REF!</v>
      </c>
      <c r="AC24" s="233" t="e">
        <f t="shared" si="3"/>
        <v>#REF!</v>
      </c>
      <c r="AD24" s="233" t="e">
        <f t="shared" si="4"/>
        <v>#REF!</v>
      </c>
      <c r="AI24" s="298">
        <v>476565</v>
      </c>
      <c r="AL24" s="34"/>
      <c r="AO24" s="34">
        <f t="shared" si="7"/>
        <v>0</v>
      </c>
    </row>
    <row r="25" spans="1:41" s="309" customFormat="1" ht="36.75">
      <c r="A25" s="309">
        <v>229</v>
      </c>
      <c r="B25" s="154">
        <v>11435</v>
      </c>
      <c r="C25" s="150">
        <v>229</v>
      </c>
      <c r="D25" s="152">
        <v>21</v>
      </c>
      <c r="E25" s="344" t="s">
        <v>680</v>
      </c>
      <c r="F25" s="345" t="s">
        <v>262</v>
      </c>
      <c r="G25" s="153" t="s">
        <v>257</v>
      </c>
      <c r="H25" s="346">
        <v>53.033333333333331</v>
      </c>
      <c r="I25" s="347">
        <v>2684684.3983860002</v>
      </c>
      <c r="J25" s="348">
        <v>24947724</v>
      </c>
      <c r="K25" s="349">
        <v>0.98803600000000003</v>
      </c>
      <c r="L25" s="346">
        <v>856318</v>
      </c>
      <c r="M25" s="346">
        <v>2500000</v>
      </c>
      <c r="N25" s="346">
        <v>29126956</v>
      </c>
      <c r="O25" s="346">
        <v>12294617.491931001</v>
      </c>
      <c r="P25" s="346">
        <v>4216446.277698</v>
      </c>
      <c r="Q25" s="346">
        <f t="shared" si="5"/>
        <v>8078171.2142330008</v>
      </c>
      <c r="R25" s="346">
        <v>1306325.2077870001</v>
      </c>
      <c r="S25" s="346">
        <v>378550.98019899998</v>
      </c>
      <c r="T25" s="346">
        <f t="shared" si="6"/>
        <v>927774.22758800013</v>
      </c>
      <c r="U25" s="350" t="e">
        <f>VLOOKUP(B25,#REF!,13,0)</f>
        <v>#REF!</v>
      </c>
      <c r="V25" s="350" t="e">
        <f>VLOOKUP(B25,#REF!,14,0)</f>
        <v>#REF!</v>
      </c>
      <c r="W25" s="350" t="e">
        <f>VLOOKUP(B25,#REF!,15,0)</f>
        <v>#REF!</v>
      </c>
      <c r="X25" s="296">
        <v>11435</v>
      </c>
      <c r="AB25" s="233" t="e">
        <f t="shared" si="2"/>
        <v>#REF!</v>
      </c>
      <c r="AC25" s="233" t="e">
        <f t="shared" si="3"/>
        <v>#REF!</v>
      </c>
      <c r="AD25" s="233" t="e">
        <f t="shared" si="4"/>
        <v>#REF!</v>
      </c>
      <c r="AI25" s="298">
        <v>990023</v>
      </c>
      <c r="AL25" s="34"/>
      <c r="AO25" s="34">
        <f t="shared" si="7"/>
        <v>0</v>
      </c>
    </row>
    <row r="26" spans="1:41" s="154" customFormat="1" ht="31.5" customHeight="1">
      <c r="A26" s="154">
        <v>232</v>
      </c>
      <c r="B26" s="154">
        <v>11443</v>
      </c>
      <c r="C26" s="308">
        <v>232</v>
      </c>
      <c r="D26" s="352">
        <v>22</v>
      </c>
      <c r="E26" s="353" t="s">
        <v>681</v>
      </c>
      <c r="F26" s="354" t="s">
        <v>44</v>
      </c>
      <c r="G26" s="355" t="s">
        <v>261</v>
      </c>
      <c r="H26" s="356">
        <v>51.666666666666671</v>
      </c>
      <c r="I26" s="352">
        <v>120391.12815600001</v>
      </c>
      <c r="J26" s="357">
        <v>1007099</v>
      </c>
      <c r="K26" s="358">
        <v>0.92403499999999994</v>
      </c>
      <c r="L26" s="356">
        <v>175122</v>
      </c>
      <c r="M26" s="356">
        <v>500000</v>
      </c>
      <c r="N26" s="356">
        <v>5750839</v>
      </c>
      <c r="O26" s="356">
        <v>1326148.4707220001</v>
      </c>
      <c r="P26" s="356">
        <v>473200.72258200002</v>
      </c>
      <c r="Q26" s="356">
        <f t="shared" si="5"/>
        <v>852947.74814000004</v>
      </c>
      <c r="R26" s="356">
        <v>99907.458186999997</v>
      </c>
      <c r="S26" s="356">
        <v>175288.32123999999</v>
      </c>
      <c r="T26" s="356">
        <f t="shared" si="6"/>
        <v>-75380.863052999994</v>
      </c>
      <c r="U26" s="359" t="e">
        <f>VLOOKUP(B26,#REF!,13,0)</f>
        <v>#REF!</v>
      </c>
      <c r="V26" s="359" t="e">
        <f>VLOOKUP(B26,#REF!,14,0)</f>
        <v>#REF!</v>
      </c>
      <c r="W26" s="359" t="e">
        <f>VLOOKUP(B26,#REF!,15,0)</f>
        <v>#REF!</v>
      </c>
      <c r="X26" s="296">
        <v>11443</v>
      </c>
      <c r="AB26" s="233" t="e">
        <f t="shared" si="2"/>
        <v>#REF!</v>
      </c>
      <c r="AC26" s="233" t="e">
        <f t="shared" si="3"/>
        <v>#REF!</v>
      </c>
      <c r="AD26" s="233" t="e">
        <f t="shared" si="4"/>
        <v>#REF!</v>
      </c>
      <c r="AI26" s="298">
        <v>15586</v>
      </c>
      <c r="AL26" s="34"/>
      <c r="AO26" s="34">
        <f t="shared" si="7"/>
        <v>0</v>
      </c>
    </row>
    <row r="27" spans="1:41" s="309" customFormat="1" ht="36.75">
      <c r="A27" s="154">
        <v>234</v>
      </c>
      <c r="B27" s="154">
        <v>11447</v>
      </c>
      <c r="C27" s="308">
        <v>234</v>
      </c>
      <c r="D27" s="152">
        <v>23</v>
      </c>
      <c r="E27" s="344" t="s">
        <v>682</v>
      </c>
      <c r="F27" s="345" t="s">
        <v>306</v>
      </c>
      <c r="G27" s="153" t="s">
        <v>265</v>
      </c>
      <c r="H27" s="346">
        <v>50.766666666666666</v>
      </c>
      <c r="I27" s="347">
        <v>580076.59637000004</v>
      </c>
      <c r="J27" s="348">
        <v>9090046</v>
      </c>
      <c r="K27" s="349">
        <v>0.86985800000000002</v>
      </c>
      <c r="L27" s="346">
        <v>819626</v>
      </c>
      <c r="M27" s="346">
        <v>1000000</v>
      </c>
      <c r="N27" s="346">
        <v>11078327</v>
      </c>
      <c r="O27" s="346">
        <v>12426898.599079</v>
      </c>
      <c r="P27" s="346">
        <v>4790276.8937579999</v>
      </c>
      <c r="Q27" s="346">
        <f t="shared" si="5"/>
        <v>7636621.705321</v>
      </c>
      <c r="R27" s="346">
        <v>1745349.797511</v>
      </c>
      <c r="S27" s="346">
        <v>513157</v>
      </c>
      <c r="T27" s="346">
        <f t="shared" si="6"/>
        <v>1232192.797511</v>
      </c>
      <c r="U27" s="350" t="e">
        <f>VLOOKUP(B27,#REF!,13,0)</f>
        <v>#REF!</v>
      </c>
      <c r="V27" s="350" t="e">
        <f>VLOOKUP(B27,#REF!,14,0)</f>
        <v>#REF!</v>
      </c>
      <c r="W27" s="350" t="e">
        <f>VLOOKUP(B27,#REF!,15,0)</f>
        <v>#REF!</v>
      </c>
      <c r="X27" s="296">
        <v>11447</v>
      </c>
      <c r="Y27" s="154"/>
      <c r="Z27" s="154"/>
      <c r="AA27" s="154"/>
      <c r="AB27" s="233" t="e">
        <f t="shared" si="2"/>
        <v>#REF!</v>
      </c>
      <c r="AC27" s="233" t="e">
        <f t="shared" si="3"/>
        <v>#REF!</v>
      </c>
      <c r="AD27" s="233" t="e">
        <f t="shared" si="4"/>
        <v>#REF!</v>
      </c>
      <c r="AE27" s="154"/>
      <c r="AF27" s="154"/>
      <c r="AG27" s="154"/>
      <c r="AH27" s="154"/>
      <c r="AI27" s="298">
        <v>150111</v>
      </c>
      <c r="AJ27" s="154"/>
      <c r="AL27" s="34"/>
      <c r="AO27" s="34">
        <f t="shared" si="7"/>
        <v>0</v>
      </c>
    </row>
    <row r="28" spans="1:41" s="154" customFormat="1" ht="31.5" customHeight="1">
      <c r="A28" s="309">
        <v>236</v>
      </c>
      <c r="B28" s="154">
        <v>11446</v>
      </c>
      <c r="C28" s="150">
        <v>236</v>
      </c>
      <c r="D28" s="352">
        <v>24</v>
      </c>
      <c r="E28" s="353" t="s">
        <v>683</v>
      </c>
      <c r="F28" s="354" t="s">
        <v>43</v>
      </c>
      <c r="G28" s="355" t="s">
        <v>267</v>
      </c>
      <c r="H28" s="356">
        <v>49.433333333333337</v>
      </c>
      <c r="I28" s="352">
        <v>3958249.0804300001</v>
      </c>
      <c r="J28" s="357">
        <v>8714156</v>
      </c>
      <c r="K28" s="358">
        <v>0.78932100000000005</v>
      </c>
      <c r="L28" s="356">
        <v>269574</v>
      </c>
      <c r="M28" s="356">
        <v>500000</v>
      </c>
      <c r="N28" s="356">
        <v>32307476</v>
      </c>
      <c r="O28" s="356">
        <v>14737660.040806999</v>
      </c>
      <c r="P28" s="356">
        <v>16825063.176578999</v>
      </c>
      <c r="Q28" s="356">
        <f t="shared" si="5"/>
        <v>-2087403.1357719991</v>
      </c>
      <c r="R28" s="356">
        <v>1653590.0640980001</v>
      </c>
      <c r="S28" s="356">
        <v>245107.50168099999</v>
      </c>
      <c r="T28" s="356">
        <f t="shared" si="6"/>
        <v>1408482.5624170001</v>
      </c>
      <c r="U28" s="359">
        <v>6.45</v>
      </c>
      <c r="V28" s="359">
        <v>20.079999999999998</v>
      </c>
      <c r="W28" s="359">
        <v>133.28</v>
      </c>
      <c r="X28" s="296">
        <v>11446</v>
      </c>
      <c r="Y28" s="309"/>
      <c r="Z28" s="309"/>
      <c r="AA28" s="309"/>
      <c r="AB28" s="233">
        <f t="shared" si="2"/>
        <v>0.10896686819604917</v>
      </c>
      <c r="AC28" s="233">
        <f t="shared" si="3"/>
        <v>0.33923328889560728</v>
      </c>
      <c r="AD28" s="233">
        <f t="shared" si="4"/>
        <v>2.2516440609565014</v>
      </c>
      <c r="AE28" s="309"/>
      <c r="AF28" s="309"/>
      <c r="AG28" s="309"/>
      <c r="AH28" s="309"/>
      <c r="AI28" s="298">
        <v>2845307</v>
      </c>
      <c r="AJ28" s="309"/>
      <c r="AL28" s="34"/>
      <c r="AO28" s="34">
        <f t="shared" si="7"/>
        <v>0</v>
      </c>
    </row>
    <row r="29" spans="1:41" s="309" customFormat="1" ht="36.75">
      <c r="A29" s="309">
        <v>251</v>
      </c>
      <c r="B29" s="154">
        <v>11512</v>
      </c>
      <c r="C29" s="150">
        <v>251</v>
      </c>
      <c r="D29" s="152">
        <v>25</v>
      </c>
      <c r="E29" s="344" t="s">
        <v>684</v>
      </c>
      <c r="F29" s="345" t="s">
        <v>306</v>
      </c>
      <c r="G29" s="153" t="s">
        <v>296</v>
      </c>
      <c r="H29" s="346">
        <v>41</v>
      </c>
      <c r="I29" s="347">
        <v>1830720.7603490001</v>
      </c>
      <c r="J29" s="348">
        <v>5604010</v>
      </c>
      <c r="K29" s="349">
        <v>0.95230000000000004</v>
      </c>
      <c r="L29" s="346">
        <v>738566</v>
      </c>
      <c r="M29" s="346">
        <v>2150000</v>
      </c>
      <c r="N29" s="346">
        <v>7451439</v>
      </c>
      <c r="O29" s="346">
        <v>19852236.129822999</v>
      </c>
      <c r="P29" s="346">
        <v>21431738.314553</v>
      </c>
      <c r="Q29" s="346">
        <f t="shared" si="5"/>
        <v>-1579502.1847300008</v>
      </c>
      <c r="R29" s="346">
        <v>1214570.063228</v>
      </c>
      <c r="S29" s="346">
        <v>1079054.0501300001</v>
      </c>
      <c r="T29" s="346">
        <f t="shared" si="6"/>
        <v>135516.01309799985</v>
      </c>
      <c r="U29" s="350">
        <v>13.44</v>
      </c>
      <c r="V29" s="350">
        <v>20.87</v>
      </c>
      <c r="W29" s="350">
        <v>54.58</v>
      </c>
      <c r="X29" s="296">
        <v>11512</v>
      </c>
      <c r="AB29" s="233">
        <f t="shared" si="2"/>
        <v>0.14601840303621924</v>
      </c>
      <c r="AC29" s="233">
        <f t="shared" si="3"/>
        <v>0.22674137435758154</v>
      </c>
      <c r="AD29" s="233">
        <f t="shared" si="4"/>
        <v>0.59298247304440821</v>
      </c>
      <c r="AI29" s="298">
        <v>2836508</v>
      </c>
      <c r="AL29" s="34"/>
      <c r="AO29" s="34">
        <f t="shared" si="7"/>
        <v>0</v>
      </c>
    </row>
    <row r="30" spans="1:41" s="154" customFormat="1" ht="31.5" customHeight="1">
      <c r="A30" s="154">
        <v>252</v>
      </c>
      <c r="B30" s="154">
        <v>11511</v>
      </c>
      <c r="C30" s="308">
        <v>252</v>
      </c>
      <c r="D30" s="352">
        <v>26</v>
      </c>
      <c r="E30" s="353" t="s">
        <v>685</v>
      </c>
      <c r="F30" s="354" t="s">
        <v>38</v>
      </c>
      <c r="G30" s="355" t="s">
        <v>296</v>
      </c>
      <c r="H30" s="356">
        <v>41</v>
      </c>
      <c r="I30" s="352">
        <v>1973269.305065</v>
      </c>
      <c r="J30" s="357">
        <v>6152371</v>
      </c>
      <c r="K30" s="358">
        <v>0.77843300000000004</v>
      </c>
      <c r="L30" s="356">
        <v>5172940</v>
      </c>
      <c r="M30" s="356">
        <v>8000000</v>
      </c>
      <c r="N30" s="356">
        <v>1281547</v>
      </c>
      <c r="O30" s="356">
        <v>21378180.421002001</v>
      </c>
      <c r="P30" s="356">
        <v>16724084.598053001</v>
      </c>
      <c r="Q30" s="356">
        <f t="shared" si="5"/>
        <v>4654095.8229489997</v>
      </c>
      <c r="R30" s="356">
        <v>4521741.6908820001</v>
      </c>
      <c r="S30" s="356">
        <v>1710258.5235540001</v>
      </c>
      <c r="T30" s="356">
        <f t="shared" si="6"/>
        <v>2811483.1673280001</v>
      </c>
      <c r="U30" s="359" t="e">
        <f>VLOOKUP(B30,#REF!,13,0)</f>
        <v>#REF!</v>
      </c>
      <c r="V30" s="359" t="e">
        <f>VLOOKUP(B30,#REF!,14,0)</f>
        <v>#REF!</v>
      </c>
      <c r="W30" s="359" t="e">
        <f>VLOOKUP(B30,#REF!,15,0)</f>
        <v>#REF!</v>
      </c>
      <c r="X30" s="296">
        <v>11511</v>
      </c>
      <c r="AB30" s="233" t="e">
        <f t="shared" si="2"/>
        <v>#REF!</v>
      </c>
      <c r="AC30" s="233" t="e">
        <f t="shared" si="3"/>
        <v>#REF!</v>
      </c>
      <c r="AD30" s="233" t="e">
        <f t="shared" si="4"/>
        <v>#REF!</v>
      </c>
      <c r="AI30" s="298">
        <v>886340</v>
      </c>
      <c r="AL30" s="34"/>
      <c r="AO30" s="34">
        <f>IF(L30&gt;M30,1,0)</f>
        <v>0</v>
      </c>
    </row>
    <row r="31" spans="1:41" s="309" customFormat="1" ht="36.75">
      <c r="A31" s="309">
        <v>256</v>
      </c>
      <c r="B31" s="154">
        <v>11525</v>
      </c>
      <c r="C31" s="150">
        <v>256</v>
      </c>
      <c r="D31" s="152">
        <v>27</v>
      </c>
      <c r="E31" s="344" t="s">
        <v>686</v>
      </c>
      <c r="F31" s="345" t="s">
        <v>306</v>
      </c>
      <c r="G31" s="153" t="s">
        <v>301</v>
      </c>
      <c r="H31" s="346">
        <v>38</v>
      </c>
      <c r="I31" s="347">
        <v>1913221.884901</v>
      </c>
      <c r="J31" s="348">
        <v>5026898</v>
      </c>
      <c r="K31" s="349">
        <v>0.86792100000000005</v>
      </c>
      <c r="L31" s="346">
        <v>3071110</v>
      </c>
      <c r="M31" s="346">
        <v>20000000</v>
      </c>
      <c r="N31" s="346">
        <v>1635501</v>
      </c>
      <c r="O31" s="346">
        <v>4242836.4364820002</v>
      </c>
      <c r="P31" s="346">
        <v>3025249.280543</v>
      </c>
      <c r="Q31" s="346">
        <f t="shared" si="5"/>
        <v>1217587.1559390002</v>
      </c>
      <c r="R31" s="346">
        <v>482139.05605200003</v>
      </c>
      <c r="S31" s="346">
        <v>0</v>
      </c>
      <c r="T31" s="346">
        <f t="shared" si="6"/>
        <v>482139.05605200003</v>
      </c>
      <c r="U31" s="350">
        <v>9.25</v>
      </c>
      <c r="V31" s="350">
        <v>14.2</v>
      </c>
      <c r="W31" s="350">
        <v>70.09</v>
      </c>
      <c r="X31" s="296">
        <v>11525</v>
      </c>
      <c r="AB31" s="233">
        <f t="shared" si="2"/>
        <v>9.0146989932583299E-2</v>
      </c>
      <c r="AC31" s="233">
        <f t="shared" si="3"/>
        <v>0.13838781157218191</v>
      </c>
      <c r="AD31" s="233">
        <f t="shared" si="4"/>
        <v>0.68307054317565008</v>
      </c>
      <c r="AI31" s="298">
        <v>585171</v>
      </c>
      <c r="AL31" s="34"/>
      <c r="AO31" s="34">
        <f t="shared" si="7"/>
        <v>0</v>
      </c>
    </row>
    <row r="32" spans="1:41" s="154" customFormat="1" ht="31.5" customHeight="1">
      <c r="A32" s="309">
        <v>258</v>
      </c>
      <c r="B32" s="154">
        <v>11538</v>
      </c>
      <c r="C32" s="150">
        <v>258</v>
      </c>
      <c r="D32" s="352">
        <v>28</v>
      </c>
      <c r="E32" s="353" t="s">
        <v>687</v>
      </c>
      <c r="F32" s="354" t="s">
        <v>322</v>
      </c>
      <c r="G32" s="355" t="s">
        <v>307</v>
      </c>
      <c r="H32" s="356">
        <v>37</v>
      </c>
      <c r="I32" s="352">
        <v>1050682.6117750001</v>
      </c>
      <c r="J32" s="357">
        <v>12755315</v>
      </c>
      <c r="K32" s="358">
        <v>0.92549000000000003</v>
      </c>
      <c r="L32" s="356">
        <v>10354160</v>
      </c>
      <c r="M32" s="356">
        <v>1000000</v>
      </c>
      <c r="N32" s="356">
        <v>1242331</v>
      </c>
      <c r="O32" s="356">
        <v>21267625.170113001</v>
      </c>
      <c r="P32" s="356">
        <v>9425799.6665710006</v>
      </c>
      <c r="Q32" s="356">
        <f t="shared" si="5"/>
        <v>11841825.503542</v>
      </c>
      <c r="R32" s="356">
        <v>12582192.042152001</v>
      </c>
      <c r="S32" s="356">
        <v>1613334.669029</v>
      </c>
      <c r="T32" s="356">
        <f t="shared" si="6"/>
        <v>10968857.373123001</v>
      </c>
      <c r="U32" s="359" t="e">
        <f>VLOOKUP(B32,#REF!,13,0)</f>
        <v>#REF!</v>
      </c>
      <c r="V32" s="359" t="e">
        <f>VLOOKUP(B32,#REF!,14,0)</f>
        <v>#REF!</v>
      </c>
      <c r="W32" s="359" t="e">
        <f>VLOOKUP(B32,#REF!,15,0)</f>
        <v>#REF!</v>
      </c>
      <c r="X32" s="296">
        <v>11538</v>
      </c>
      <c r="Y32" s="309"/>
      <c r="Z32" s="309"/>
      <c r="AA32" s="309"/>
      <c r="AB32" s="233" t="e">
        <f t="shared" si="2"/>
        <v>#REF!</v>
      </c>
      <c r="AC32" s="233" t="e">
        <f t="shared" si="3"/>
        <v>#REF!</v>
      </c>
      <c r="AD32" s="233" t="e">
        <f t="shared" si="4"/>
        <v>#REF!</v>
      </c>
      <c r="AE32" s="309"/>
      <c r="AF32" s="309"/>
      <c r="AG32" s="309"/>
      <c r="AH32" s="309"/>
      <c r="AI32" s="298">
        <v>467806</v>
      </c>
      <c r="AJ32" s="309"/>
      <c r="AL32" s="34"/>
      <c r="AO32" s="34">
        <f t="shared" si="7"/>
        <v>1</v>
      </c>
    </row>
    <row r="33" spans="1:41" s="309" customFormat="1" ht="36.75">
      <c r="A33" s="154">
        <v>257</v>
      </c>
      <c r="B33" s="154">
        <v>11534</v>
      </c>
      <c r="C33" s="308">
        <v>257</v>
      </c>
      <c r="D33" s="152">
        <v>29</v>
      </c>
      <c r="E33" s="344" t="s">
        <v>688</v>
      </c>
      <c r="F33" s="345" t="s">
        <v>31</v>
      </c>
      <c r="G33" s="153" t="s">
        <v>307</v>
      </c>
      <c r="H33" s="346">
        <v>37</v>
      </c>
      <c r="I33" s="347">
        <v>1265153.7298079999</v>
      </c>
      <c r="J33" s="348">
        <v>8616577</v>
      </c>
      <c r="K33" s="349">
        <v>0.97708699999999993</v>
      </c>
      <c r="L33" s="346">
        <v>1226639</v>
      </c>
      <c r="M33" s="346">
        <v>5000000</v>
      </c>
      <c r="N33" s="346">
        <v>7019771</v>
      </c>
      <c r="O33" s="346">
        <v>12690219.368145</v>
      </c>
      <c r="P33" s="346">
        <v>7411969.2844719999</v>
      </c>
      <c r="Q33" s="346">
        <f t="shared" si="5"/>
        <v>5278250.0836730003</v>
      </c>
      <c r="R33" s="346">
        <v>260639.570366</v>
      </c>
      <c r="S33" s="346">
        <v>61280.503120000001</v>
      </c>
      <c r="T33" s="346">
        <f t="shared" si="6"/>
        <v>199359.06724599999</v>
      </c>
      <c r="U33" s="350" t="e">
        <f>VLOOKUP(B33,#REF!,13,0)</f>
        <v>#REF!</v>
      </c>
      <c r="V33" s="350" t="e">
        <f>VLOOKUP(B33,#REF!,14,0)</f>
        <v>#REF!</v>
      </c>
      <c r="W33" s="350" t="e">
        <f>VLOOKUP(B33,#REF!,15,0)</f>
        <v>#REF!</v>
      </c>
      <c r="X33" s="296">
        <v>11534</v>
      </c>
      <c r="Y33" s="154"/>
      <c r="Z33" s="154"/>
      <c r="AA33" s="154"/>
      <c r="AB33" s="233" t="e">
        <f t="shared" si="2"/>
        <v>#REF!</v>
      </c>
      <c r="AC33" s="233" t="e">
        <f t="shared" si="3"/>
        <v>#REF!</v>
      </c>
      <c r="AD33" s="233" t="e">
        <f t="shared" si="4"/>
        <v>#REF!</v>
      </c>
      <c r="AE33" s="154"/>
      <c r="AF33" s="154"/>
      <c r="AG33" s="154"/>
      <c r="AH33" s="154"/>
      <c r="AI33" s="298">
        <v>1268413</v>
      </c>
      <c r="AJ33" s="154"/>
      <c r="AL33" s="34"/>
      <c r="AO33" s="34">
        <f t="shared" si="7"/>
        <v>0</v>
      </c>
    </row>
    <row r="34" spans="1:41" s="154" customFormat="1" ht="31.5" customHeight="1">
      <c r="A34" s="154">
        <v>260</v>
      </c>
      <c r="B34" s="154">
        <v>11553</v>
      </c>
      <c r="C34" s="308">
        <v>260</v>
      </c>
      <c r="D34" s="352">
        <v>30</v>
      </c>
      <c r="E34" s="353" t="s">
        <v>689</v>
      </c>
      <c r="F34" s="354" t="s">
        <v>315</v>
      </c>
      <c r="G34" s="355" t="s">
        <v>316</v>
      </c>
      <c r="H34" s="356">
        <v>34</v>
      </c>
      <c r="I34" s="352">
        <v>1361953.132344</v>
      </c>
      <c r="J34" s="357">
        <v>2720795</v>
      </c>
      <c r="K34" s="358">
        <v>0.770617</v>
      </c>
      <c r="L34" s="356">
        <v>1155041</v>
      </c>
      <c r="M34" s="356">
        <v>1500000</v>
      </c>
      <c r="N34" s="356">
        <v>2244822</v>
      </c>
      <c r="O34" s="356">
        <v>2163846.7956460002</v>
      </c>
      <c r="P34" s="356">
        <v>1996937.0335240001</v>
      </c>
      <c r="Q34" s="356">
        <f t="shared" si="5"/>
        <v>166909.7621220001</v>
      </c>
      <c r="R34" s="356">
        <v>130334.69850699999</v>
      </c>
      <c r="S34" s="356">
        <v>190418.73320700001</v>
      </c>
      <c r="T34" s="356">
        <f t="shared" si="6"/>
        <v>-60084.034700000018</v>
      </c>
      <c r="U34" s="359" t="e">
        <f>VLOOKUP(B34,#REF!,13,0)</f>
        <v>#REF!</v>
      </c>
      <c r="V34" s="359" t="e">
        <f>VLOOKUP(B34,#REF!,14,0)</f>
        <v>#REF!</v>
      </c>
      <c r="W34" s="359" t="e">
        <f>VLOOKUP(B34,#REF!,15,0)</f>
        <v>#REF!</v>
      </c>
      <c r="X34" s="296">
        <v>11553</v>
      </c>
      <c r="AB34" s="233" t="e">
        <f t="shared" si="2"/>
        <v>#REF!</v>
      </c>
      <c r="AC34" s="233" t="e">
        <f t="shared" si="3"/>
        <v>#REF!</v>
      </c>
      <c r="AD34" s="233" t="e">
        <f t="shared" si="4"/>
        <v>#REF!</v>
      </c>
      <c r="AI34" s="298">
        <v>707113</v>
      </c>
      <c r="AL34" s="34"/>
      <c r="AO34" s="34">
        <f t="shared" si="7"/>
        <v>0</v>
      </c>
    </row>
    <row r="35" spans="1:41" s="309" customFormat="1" ht="36.75">
      <c r="A35" s="309">
        <v>265</v>
      </c>
      <c r="B35" s="154">
        <v>11583</v>
      </c>
      <c r="C35" s="150">
        <v>265</v>
      </c>
      <c r="D35" s="152">
        <v>31</v>
      </c>
      <c r="E35" s="344" t="s">
        <v>690</v>
      </c>
      <c r="F35" s="345" t="s">
        <v>287</v>
      </c>
      <c r="G35" s="153" t="s">
        <v>323</v>
      </c>
      <c r="H35" s="346">
        <v>29</v>
      </c>
      <c r="I35" s="347">
        <v>123094.648321</v>
      </c>
      <c r="J35" s="348">
        <v>319311</v>
      </c>
      <c r="K35" s="349">
        <v>0.98594199999999999</v>
      </c>
      <c r="L35" s="346">
        <v>10998081</v>
      </c>
      <c r="M35" s="346">
        <v>50000000</v>
      </c>
      <c r="N35" s="346">
        <v>29033</v>
      </c>
      <c r="O35" s="346">
        <v>807713.24897199997</v>
      </c>
      <c r="P35" s="346">
        <v>577555.31258699996</v>
      </c>
      <c r="Q35" s="346">
        <f t="shared" si="5"/>
        <v>230157.93638500001</v>
      </c>
      <c r="R35" s="346">
        <v>135021.36947500001</v>
      </c>
      <c r="S35" s="346">
        <v>28085.616823</v>
      </c>
      <c r="T35" s="346">
        <f t="shared" si="6"/>
        <v>106935.75265200001</v>
      </c>
      <c r="U35" s="350" t="e">
        <f>VLOOKUP(B35,#REF!,13,0)</f>
        <v>#REF!</v>
      </c>
      <c r="V35" s="350" t="e">
        <f>VLOOKUP(B35,#REF!,14,0)</f>
        <v>#REF!</v>
      </c>
      <c r="W35" s="350" t="e">
        <f>VLOOKUP(B35,#REF!,15,0)</f>
        <v>#REF!</v>
      </c>
      <c r="X35" s="296">
        <v>11583</v>
      </c>
      <c r="AB35" s="233" t="e">
        <f t="shared" si="2"/>
        <v>#REF!</v>
      </c>
      <c r="AC35" s="233" t="e">
        <f t="shared" si="3"/>
        <v>#REF!</v>
      </c>
      <c r="AD35" s="233" t="e">
        <f t="shared" si="4"/>
        <v>#REF!</v>
      </c>
      <c r="AI35" s="298">
        <v>43607</v>
      </c>
      <c r="AL35" s="34"/>
      <c r="AO35" s="34">
        <f t="shared" si="7"/>
        <v>0</v>
      </c>
    </row>
    <row r="36" spans="1:41" s="154" customFormat="1" ht="31.5" customHeight="1">
      <c r="A36" s="154">
        <v>266</v>
      </c>
      <c r="B36" s="154">
        <v>11595</v>
      </c>
      <c r="C36" s="308">
        <v>266</v>
      </c>
      <c r="D36" s="352">
        <v>32</v>
      </c>
      <c r="E36" s="353" t="s">
        <v>691</v>
      </c>
      <c r="F36" s="354" t="s">
        <v>70</v>
      </c>
      <c r="G36" s="355" t="s">
        <v>324</v>
      </c>
      <c r="H36" s="356">
        <v>28</v>
      </c>
      <c r="I36" s="352">
        <v>371002.438662</v>
      </c>
      <c r="J36" s="357">
        <v>8471463</v>
      </c>
      <c r="K36" s="358">
        <v>0.45729900000000001</v>
      </c>
      <c r="L36" s="356">
        <v>8098451</v>
      </c>
      <c r="M36" s="356">
        <v>15000000</v>
      </c>
      <c r="N36" s="356">
        <v>1189136</v>
      </c>
      <c r="O36" s="356">
        <v>10737480.894202</v>
      </c>
      <c r="P36" s="356">
        <v>6106706.2249579998</v>
      </c>
      <c r="Q36" s="356">
        <f t="shared" si="5"/>
        <v>4630774.6692439998</v>
      </c>
      <c r="R36" s="356">
        <v>7040052.125709</v>
      </c>
      <c r="S36" s="356">
        <v>2467789.573293</v>
      </c>
      <c r="T36" s="356">
        <f t="shared" si="6"/>
        <v>4572262.5524160005</v>
      </c>
      <c r="U36" s="359">
        <v>0</v>
      </c>
      <c r="V36" s="359">
        <v>0</v>
      </c>
      <c r="W36" s="359">
        <v>0</v>
      </c>
      <c r="X36" s="296">
        <v>11595</v>
      </c>
      <c r="AB36" s="233">
        <f t="shared" si="2"/>
        <v>0</v>
      </c>
      <c r="AC36" s="233">
        <f t="shared" si="3"/>
        <v>0</v>
      </c>
      <c r="AD36" s="233">
        <f t="shared" si="4"/>
        <v>0</v>
      </c>
      <c r="AI36" s="298">
        <v>22557</v>
      </c>
      <c r="AL36" s="34"/>
      <c r="AO36" s="34">
        <f t="shared" si="7"/>
        <v>0</v>
      </c>
    </row>
    <row r="37" spans="1:41" s="309" customFormat="1" ht="36.75">
      <c r="A37" s="154">
        <v>274</v>
      </c>
      <c r="B37" s="154">
        <v>11514</v>
      </c>
      <c r="C37" s="308">
        <v>274</v>
      </c>
      <c r="D37" s="152">
        <v>33</v>
      </c>
      <c r="E37" s="344" t="s">
        <v>692</v>
      </c>
      <c r="F37" s="345" t="s">
        <v>24</v>
      </c>
      <c r="G37" s="153" t="s">
        <v>381</v>
      </c>
      <c r="H37" s="346">
        <v>21</v>
      </c>
      <c r="I37" s="347">
        <v>0</v>
      </c>
      <c r="J37" s="348">
        <v>0</v>
      </c>
      <c r="K37" s="349">
        <v>0</v>
      </c>
      <c r="L37" s="346">
        <v>0</v>
      </c>
      <c r="M37" s="346">
        <v>0</v>
      </c>
      <c r="N37" s="346">
        <v>0</v>
      </c>
      <c r="O37" s="346">
        <v>0</v>
      </c>
      <c r="P37" s="346">
        <v>0</v>
      </c>
      <c r="Q37" s="346">
        <v>0</v>
      </c>
      <c r="R37" s="346">
        <v>0</v>
      </c>
      <c r="S37" s="346">
        <v>0</v>
      </c>
      <c r="T37" s="346">
        <v>0</v>
      </c>
      <c r="U37" s="350">
        <v>0</v>
      </c>
      <c r="V37" s="350">
        <v>0</v>
      </c>
      <c r="W37" s="350">
        <v>0</v>
      </c>
      <c r="X37" s="296">
        <v>11514</v>
      </c>
      <c r="Y37" s="154"/>
      <c r="Z37" s="154"/>
      <c r="AA37" s="154"/>
      <c r="AB37" s="233">
        <f t="shared" si="2"/>
        <v>0</v>
      </c>
      <c r="AC37" s="233">
        <f t="shared" si="3"/>
        <v>0</v>
      </c>
      <c r="AD37" s="233">
        <f t="shared" si="4"/>
        <v>0</v>
      </c>
      <c r="AE37" s="154"/>
      <c r="AF37" s="154"/>
      <c r="AG37" s="154"/>
      <c r="AH37" s="154"/>
      <c r="AI37" s="298"/>
      <c r="AJ37" s="154"/>
      <c r="AL37" s="34"/>
      <c r="AO37" s="34">
        <f t="shared" si="7"/>
        <v>0</v>
      </c>
    </row>
    <row r="38" spans="1:41" s="154" customFormat="1" ht="31.5" customHeight="1">
      <c r="A38" s="309">
        <v>267</v>
      </c>
      <c r="B38" s="154">
        <v>11607</v>
      </c>
      <c r="C38" s="150">
        <v>267</v>
      </c>
      <c r="D38" s="352">
        <v>34</v>
      </c>
      <c r="E38" s="353" t="s">
        <v>693</v>
      </c>
      <c r="F38" s="354" t="s">
        <v>329</v>
      </c>
      <c r="G38" s="355" t="s">
        <v>328</v>
      </c>
      <c r="H38" s="356">
        <v>25</v>
      </c>
      <c r="I38" s="352">
        <v>721544.97583600006</v>
      </c>
      <c r="J38" s="357">
        <v>5208831</v>
      </c>
      <c r="K38" s="358">
        <v>0.94140400000000002</v>
      </c>
      <c r="L38" s="356">
        <v>1099495</v>
      </c>
      <c r="M38" s="356">
        <v>1620000</v>
      </c>
      <c r="N38" s="356">
        <v>4737476</v>
      </c>
      <c r="O38" s="356">
        <v>7065041.4848039998</v>
      </c>
      <c r="P38" s="356">
        <v>2854672.002318</v>
      </c>
      <c r="Q38" s="356">
        <f t="shared" si="5"/>
        <v>4210369.4824860003</v>
      </c>
      <c r="R38" s="356">
        <v>409462.63396900002</v>
      </c>
      <c r="S38" s="356">
        <v>157380.41504299999</v>
      </c>
      <c r="T38" s="356">
        <f t="shared" si="6"/>
        <v>252082.21892600003</v>
      </c>
      <c r="U38" s="359" t="e">
        <f>VLOOKUP(B38,#REF!,13,0)</f>
        <v>#REF!</v>
      </c>
      <c r="V38" s="359" t="e">
        <f>VLOOKUP(B38,#REF!,14,0)</f>
        <v>#REF!</v>
      </c>
      <c r="W38" s="359" t="e">
        <f>VLOOKUP(B38,#REF!,15,0)</f>
        <v>#REF!</v>
      </c>
      <c r="X38" s="296">
        <v>11607</v>
      </c>
      <c r="Y38" s="309"/>
      <c r="Z38" s="309"/>
      <c r="AA38" s="309"/>
      <c r="AB38" s="233" t="e">
        <f t="shared" si="2"/>
        <v>#REF!</v>
      </c>
      <c r="AC38" s="233" t="e">
        <f t="shared" si="3"/>
        <v>#REF!</v>
      </c>
      <c r="AD38" s="233" t="e">
        <f t="shared" si="4"/>
        <v>#REF!</v>
      </c>
      <c r="AE38" s="309"/>
      <c r="AF38" s="309"/>
      <c r="AG38" s="309"/>
      <c r="AH38" s="309"/>
      <c r="AI38" s="298">
        <v>289337</v>
      </c>
      <c r="AJ38" s="309"/>
      <c r="AL38" s="34"/>
      <c r="AO38" s="34">
        <f t="shared" si="7"/>
        <v>0</v>
      </c>
    </row>
    <row r="39" spans="1:41" s="309" customFormat="1" ht="36.75">
      <c r="A39" s="154">
        <v>269</v>
      </c>
      <c r="B39" s="154">
        <v>11615</v>
      </c>
      <c r="C39" s="308">
        <v>269</v>
      </c>
      <c r="D39" s="152">
        <v>35</v>
      </c>
      <c r="E39" s="344" t="s">
        <v>694</v>
      </c>
      <c r="F39" s="345" t="s">
        <v>647</v>
      </c>
      <c r="G39" s="153" t="s">
        <v>337</v>
      </c>
      <c r="H39" s="346">
        <v>24</v>
      </c>
      <c r="I39" s="347">
        <v>915885.20765400003</v>
      </c>
      <c r="J39" s="348">
        <v>5020403</v>
      </c>
      <c r="K39" s="349">
        <v>0.42239199999999999</v>
      </c>
      <c r="L39" s="346">
        <v>4213017</v>
      </c>
      <c r="M39" s="346">
        <v>1280000</v>
      </c>
      <c r="N39" s="346">
        <v>1252419</v>
      </c>
      <c r="O39" s="346">
        <v>14257875.359786</v>
      </c>
      <c r="P39" s="346">
        <v>12216178.561791999</v>
      </c>
      <c r="Q39" s="346">
        <f t="shared" si="5"/>
        <v>2041696.7979940008</v>
      </c>
      <c r="R39" s="346">
        <v>3095517.2834720002</v>
      </c>
      <c r="S39" s="346">
        <v>2057122.951322</v>
      </c>
      <c r="T39" s="346">
        <f t="shared" si="6"/>
        <v>1038394.3321500001</v>
      </c>
      <c r="U39" s="350" t="e">
        <f>VLOOKUP(B39,#REF!,13,0)</f>
        <v>#REF!</v>
      </c>
      <c r="V39" s="350" t="e">
        <f>VLOOKUP(B39,#REF!,14,0)</f>
        <v>#REF!</v>
      </c>
      <c r="W39" s="350" t="e">
        <f>VLOOKUP(B39,#REF!,15,0)</f>
        <v>#REF!</v>
      </c>
      <c r="X39" s="296">
        <v>11615</v>
      </c>
      <c r="Y39" s="154"/>
      <c r="Z39" s="154"/>
      <c r="AA39" s="154"/>
      <c r="AB39" s="233" t="e">
        <f t="shared" si="2"/>
        <v>#REF!</v>
      </c>
      <c r="AC39" s="233" t="e">
        <f t="shared" si="3"/>
        <v>#REF!</v>
      </c>
      <c r="AD39" s="233" t="e">
        <f t="shared" si="4"/>
        <v>#REF!</v>
      </c>
      <c r="AE39" s="154"/>
      <c r="AF39" s="154"/>
      <c r="AG39" s="154"/>
      <c r="AH39" s="154"/>
      <c r="AI39" s="298">
        <v>252315</v>
      </c>
      <c r="AJ39" s="154"/>
      <c r="AL39" s="34"/>
      <c r="AO39" s="34">
        <f t="shared" si="7"/>
        <v>1</v>
      </c>
    </row>
    <row r="40" spans="1:41" s="154" customFormat="1" ht="31.5" customHeight="1">
      <c r="A40" s="154">
        <v>268</v>
      </c>
      <c r="B40" s="154">
        <v>11618</v>
      </c>
      <c r="C40" s="308">
        <v>268</v>
      </c>
      <c r="D40" s="352">
        <v>36</v>
      </c>
      <c r="E40" s="353" t="s">
        <v>695</v>
      </c>
      <c r="F40" s="354" t="s">
        <v>41</v>
      </c>
      <c r="G40" s="355" t="s">
        <v>336</v>
      </c>
      <c r="H40" s="356">
        <v>23</v>
      </c>
      <c r="I40" s="352">
        <v>583171</v>
      </c>
      <c r="J40" s="357">
        <v>11780274</v>
      </c>
      <c r="K40" s="358">
        <v>0.63530200000000003</v>
      </c>
      <c r="L40" s="356">
        <v>6926276</v>
      </c>
      <c r="M40" s="356">
        <v>20000000</v>
      </c>
      <c r="N40" s="356">
        <v>1702670</v>
      </c>
      <c r="O40" s="356">
        <v>95397389.550769001</v>
      </c>
      <c r="P40" s="356">
        <v>89437814.544047996</v>
      </c>
      <c r="Q40" s="356">
        <f t="shared" si="5"/>
        <v>5959575.0067210048</v>
      </c>
      <c r="R40" s="356">
        <v>9429156.6589560006</v>
      </c>
      <c r="S40" s="356">
        <v>7709023.3312900001</v>
      </c>
      <c r="T40" s="356">
        <f t="shared" si="6"/>
        <v>1720133.3276660005</v>
      </c>
      <c r="U40" s="359" t="e">
        <f>VLOOKUP(B40,#REF!,13,0)</f>
        <v>#REF!</v>
      </c>
      <c r="V40" s="359" t="e">
        <f>VLOOKUP(B40,#REF!,14,0)</f>
        <v>#REF!</v>
      </c>
      <c r="W40" s="359" t="e">
        <f>VLOOKUP(B40,#REF!,15,0)</f>
        <v>#REF!</v>
      </c>
      <c r="X40" s="296">
        <v>11618</v>
      </c>
      <c r="AB40" s="233" t="e">
        <f t="shared" si="2"/>
        <v>#REF!</v>
      </c>
      <c r="AC40" s="233" t="e">
        <f t="shared" si="3"/>
        <v>#REF!</v>
      </c>
      <c r="AD40" s="233" t="e">
        <f t="shared" si="4"/>
        <v>#REF!</v>
      </c>
      <c r="AI40" s="298">
        <v>25711</v>
      </c>
      <c r="AL40" s="34"/>
      <c r="AO40" s="34">
        <f t="shared" si="7"/>
        <v>0</v>
      </c>
    </row>
    <row r="41" spans="1:41" s="309" customFormat="1" ht="36.75">
      <c r="A41" s="309">
        <v>270</v>
      </c>
      <c r="B41" s="154">
        <v>11617</v>
      </c>
      <c r="C41" s="150">
        <v>270</v>
      </c>
      <c r="D41" s="152">
        <v>37</v>
      </c>
      <c r="E41" s="344" t="s">
        <v>696</v>
      </c>
      <c r="F41" s="345" t="s">
        <v>287</v>
      </c>
      <c r="G41" s="153" t="s">
        <v>341</v>
      </c>
      <c r="H41" s="346">
        <v>23</v>
      </c>
      <c r="I41" s="347">
        <v>413454.27110399998</v>
      </c>
      <c r="J41" s="348">
        <v>3416774</v>
      </c>
      <c r="K41" s="349">
        <v>0.11041499999999999</v>
      </c>
      <c r="L41" s="346">
        <v>139916456</v>
      </c>
      <c r="M41" s="346">
        <v>500000000</v>
      </c>
      <c r="N41" s="346">
        <v>24264</v>
      </c>
      <c r="O41" s="346">
        <v>13766108.588091999</v>
      </c>
      <c r="P41" s="346">
        <v>11929733.231224</v>
      </c>
      <c r="Q41" s="346">
        <f t="shared" si="5"/>
        <v>1836375.3568679988</v>
      </c>
      <c r="R41" s="346">
        <v>730768.95283299999</v>
      </c>
      <c r="S41" s="346">
        <v>538808.47673500003</v>
      </c>
      <c r="T41" s="346">
        <f t="shared" si="6"/>
        <v>191960.47609799996</v>
      </c>
      <c r="U41" s="350" t="e">
        <f>VLOOKUP(B41,#REF!,13,0)</f>
        <v>#REF!</v>
      </c>
      <c r="V41" s="350" t="e">
        <f>VLOOKUP(B41,#REF!,14,0)</f>
        <v>#REF!</v>
      </c>
      <c r="W41" s="350" t="e">
        <f>VLOOKUP(B41,#REF!,15,0)</f>
        <v>#REF!</v>
      </c>
      <c r="X41" s="296">
        <v>11617</v>
      </c>
      <c r="AB41" s="233" t="e">
        <f t="shared" si="2"/>
        <v>#REF!</v>
      </c>
      <c r="AC41" s="233" t="e">
        <f t="shared" si="3"/>
        <v>#REF!</v>
      </c>
      <c r="AD41" s="233" t="e">
        <f t="shared" si="4"/>
        <v>#REF!</v>
      </c>
      <c r="AI41" s="298">
        <v>0</v>
      </c>
      <c r="AL41" s="34"/>
      <c r="AO41" s="34">
        <f t="shared" si="7"/>
        <v>0</v>
      </c>
    </row>
    <row r="42" spans="1:41" s="154" customFormat="1" ht="31.5" customHeight="1">
      <c r="A42" s="309">
        <v>273</v>
      </c>
      <c r="B42" s="154">
        <v>11633</v>
      </c>
      <c r="C42" s="150">
        <v>273</v>
      </c>
      <c r="D42" s="352">
        <v>38</v>
      </c>
      <c r="E42" s="353" t="s">
        <v>697</v>
      </c>
      <c r="F42" s="354" t="s">
        <v>234</v>
      </c>
      <c r="G42" s="355" t="s">
        <v>345</v>
      </c>
      <c r="H42" s="356">
        <v>21</v>
      </c>
      <c r="I42" s="352">
        <v>139251.168278</v>
      </c>
      <c r="J42" s="357">
        <v>164392</v>
      </c>
      <c r="K42" s="358">
        <v>0.60522799999999999</v>
      </c>
      <c r="L42" s="356">
        <v>134680</v>
      </c>
      <c r="M42" s="356">
        <v>250000</v>
      </c>
      <c r="N42" s="356">
        <v>1220613</v>
      </c>
      <c r="O42" s="356">
        <v>1117833.0138970001</v>
      </c>
      <c r="P42" s="356">
        <v>1097567.9230859999</v>
      </c>
      <c r="Q42" s="356">
        <f t="shared" si="5"/>
        <v>20265.090811000206</v>
      </c>
      <c r="R42" s="356">
        <v>71362.728436000005</v>
      </c>
      <c r="S42" s="356">
        <v>85815.518691999998</v>
      </c>
      <c r="T42" s="356">
        <f t="shared" si="6"/>
        <v>-14452.790255999993</v>
      </c>
      <c r="U42" s="359" t="e">
        <f>VLOOKUP(B42,#REF!,13,0)</f>
        <v>#REF!</v>
      </c>
      <c r="V42" s="359" t="e">
        <f>VLOOKUP(B42,#REF!,14,0)</f>
        <v>#REF!</v>
      </c>
      <c r="W42" s="359" t="e">
        <f>VLOOKUP(B42,#REF!,15,0)</f>
        <v>#REF!</v>
      </c>
      <c r="X42" s="296">
        <v>11633</v>
      </c>
      <c r="Y42" s="309"/>
      <c r="Z42" s="309"/>
      <c r="AA42" s="309"/>
      <c r="AB42" s="233" t="e">
        <f t="shared" si="2"/>
        <v>#REF!</v>
      </c>
      <c r="AC42" s="233" t="e">
        <f t="shared" si="3"/>
        <v>#REF!</v>
      </c>
      <c r="AD42" s="233" t="e">
        <f t="shared" si="4"/>
        <v>#REF!</v>
      </c>
      <c r="AE42" s="309"/>
      <c r="AF42" s="309"/>
      <c r="AG42" s="309"/>
      <c r="AH42" s="309"/>
      <c r="AI42" s="298">
        <v>37734</v>
      </c>
      <c r="AJ42" s="309"/>
      <c r="AL42" s="34"/>
      <c r="AO42" s="34">
        <f t="shared" si="7"/>
        <v>0</v>
      </c>
    </row>
    <row r="43" spans="1:41" s="309" customFormat="1" ht="36.75">
      <c r="A43" s="154">
        <v>276</v>
      </c>
      <c r="B43" s="154">
        <v>11655</v>
      </c>
      <c r="C43" s="308">
        <v>276</v>
      </c>
      <c r="D43" s="152">
        <v>39</v>
      </c>
      <c r="E43" s="344" t="s">
        <v>698</v>
      </c>
      <c r="F43" s="345" t="s">
        <v>224</v>
      </c>
      <c r="G43" s="153" t="s">
        <v>389</v>
      </c>
      <c r="H43" s="346">
        <v>16</v>
      </c>
      <c r="I43" s="347">
        <v>2634720.2915159999</v>
      </c>
      <c r="J43" s="348">
        <v>11276998</v>
      </c>
      <c r="K43" s="349">
        <v>0.98774899999999999</v>
      </c>
      <c r="L43" s="346">
        <v>6758767</v>
      </c>
      <c r="M43" s="346">
        <v>8000000</v>
      </c>
      <c r="N43" s="346">
        <v>1667481</v>
      </c>
      <c r="O43" s="346">
        <v>14810225.197458001</v>
      </c>
      <c r="P43" s="346">
        <v>9203239.4433970004</v>
      </c>
      <c r="Q43" s="346">
        <f t="shared" si="5"/>
        <v>5606985.7540610004</v>
      </c>
      <c r="R43" s="346">
        <v>1416482.98113</v>
      </c>
      <c r="S43" s="346">
        <v>453270.59541000001</v>
      </c>
      <c r="T43" s="346">
        <f t="shared" si="6"/>
        <v>963212.3857199999</v>
      </c>
      <c r="U43" s="350" t="e">
        <f>VLOOKUP(B43,#REF!,13,0)</f>
        <v>#REF!</v>
      </c>
      <c r="V43" s="350" t="e">
        <f>VLOOKUP(B43,#REF!,14,0)</f>
        <v>#REF!</v>
      </c>
      <c r="W43" s="350" t="e">
        <f>VLOOKUP(B43,#REF!,15,0)</f>
        <v>#REF!</v>
      </c>
      <c r="X43" s="296">
        <v>11655</v>
      </c>
      <c r="Y43" s="154"/>
      <c r="Z43" s="154"/>
      <c r="AA43" s="154"/>
      <c r="AB43" s="233" t="e">
        <f t="shared" si="2"/>
        <v>#REF!</v>
      </c>
      <c r="AC43" s="233" t="e">
        <f t="shared" si="3"/>
        <v>#REF!</v>
      </c>
      <c r="AD43" s="233" t="e">
        <f t="shared" si="4"/>
        <v>#REF!</v>
      </c>
      <c r="AE43" s="154"/>
      <c r="AF43" s="154"/>
      <c r="AG43" s="154"/>
      <c r="AH43" s="154"/>
      <c r="AI43" s="298">
        <v>23113</v>
      </c>
      <c r="AJ43" s="154"/>
      <c r="AL43" s="34"/>
      <c r="AO43" s="34">
        <f t="shared" si="7"/>
        <v>0</v>
      </c>
    </row>
    <row r="44" spans="1:41" s="154" customFormat="1" ht="31.5" customHeight="1">
      <c r="A44" s="154">
        <v>281</v>
      </c>
      <c r="B44" s="154">
        <v>11668</v>
      </c>
      <c r="C44" s="308">
        <v>281</v>
      </c>
      <c r="D44" s="352">
        <v>40</v>
      </c>
      <c r="E44" s="353" t="s">
        <v>699</v>
      </c>
      <c r="F44" s="354" t="s">
        <v>407</v>
      </c>
      <c r="G44" s="355" t="s">
        <v>405</v>
      </c>
      <c r="H44" s="356">
        <v>14</v>
      </c>
      <c r="I44" s="352">
        <v>913777</v>
      </c>
      <c r="J44" s="357">
        <v>4156438</v>
      </c>
      <c r="K44" s="358">
        <v>0.687033</v>
      </c>
      <c r="L44" s="356">
        <v>3550965</v>
      </c>
      <c r="M44" s="356">
        <v>10000000</v>
      </c>
      <c r="N44" s="356">
        <v>1170505</v>
      </c>
      <c r="O44" s="356">
        <v>5256791.1087349998</v>
      </c>
      <c r="P44" s="356">
        <v>2515571.9562909999</v>
      </c>
      <c r="Q44" s="356">
        <f t="shared" si="5"/>
        <v>2741219.1524439999</v>
      </c>
      <c r="R44" s="356">
        <v>2228511.664351</v>
      </c>
      <c r="S44" s="356">
        <v>723997.03926999995</v>
      </c>
      <c r="T44" s="356">
        <f t="shared" si="6"/>
        <v>1504514.6250809999</v>
      </c>
      <c r="U44" s="359" t="e">
        <f>VLOOKUP(B44,#REF!,13,0)</f>
        <v>#REF!</v>
      </c>
      <c r="V44" s="359" t="e">
        <f>VLOOKUP(B44,#REF!,14,0)</f>
        <v>#REF!</v>
      </c>
      <c r="W44" s="359" t="e">
        <f>VLOOKUP(B44,#REF!,15,0)</f>
        <v>#REF!</v>
      </c>
      <c r="X44" s="296">
        <v>11668</v>
      </c>
      <c r="AB44" s="233" t="e">
        <f t="shared" si="2"/>
        <v>#REF!</v>
      </c>
      <c r="AC44" s="233" t="e">
        <f t="shared" si="3"/>
        <v>#REF!</v>
      </c>
      <c r="AD44" s="233" t="e">
        <f t="shared" si="4"/>
        <v>#REF!</v>
      </c>
      <c r="AI44" s="298"/>
      <c r="AL44" s="34"/>
      <c r="AO44" s="34">
        <f t="shared" si="7"/>
        <v>0</v>
      </c>
    </row>
    <row r="45" spans="1:41" s="309" customFormat="1" ht="36.75">
      <c r="A45" s="309">
        <v>282</v>
      </c>
      <c r="B45" s="154">
        <v>11674</v>
      </c>
      <c r="C45" s="150">
        <v>282</v>
      </c>
      <c r="D45" s="152">
        <v>41</v>
      </c>
      <c r="E45" s="344" t="s">
        <v>700</v>
      </c>
      <c r="F45" s="345" t="s">
        <v>408</v>
      </c>
      <c r="G45" s="153" t="s">
        <v>406</v>
      </c>
      <c r="H45" s="346">
        <v>14</v>
      </c>
      <c r="I45" s="347">
        <v>49432</v>
      </c>
      <c r="J45" s="348">
        <v>1384790</v>
      </c>
      <c r="K45" s="349">
        <v>0.70019000000000009</v>
      </c>
      <c r="L45" s="346">
        <v>1392805</v>
      </c>
      <c r="M45" s="346">
        <v>6000000</v>
      </c>
      <c r="N45" s="346">
        <v>994245</v>
      </c>
      <c r="O45" s="346">
        <v>2441489.644725</v>
      </c>
      <c r="P45" s="346">
        <v>1473936.1634529999</v>
      </c>
      <c r="Q45" s="346">
        <f t="shared" si="5"/>
        <v>967553.48127200012</v>
      </c>
      <c r="R45" s="346">
        <v>13221.724611</v>
      </c>
      <c r="S45" s="346">
        <v>0</v>
      </c>
      <c r="T45" s="346">
        <f t="shared" si="6"/>
        <v>13221.724611</v>
      </c>
      <c r="U45" s="350">
        <v>0</v>
      </c>
      <c r="V45" s="350">
        <v>0</v>
      </c>
      <c r="W45" s="350">
        <v>0</v>
      </c>
      <c r="X45" s="296">
        <v>11674</v>
      </c>
      <c r="AB45" s="233">
        <f t="shared" si="2"/>
        <v>0</v>
      </c>
      <c r="AC45" s="233">
        <f t="shared" si="3"/>
        <v>0</v>
      </c>
      <c r="AD45" s="233">
        <f t="shared" si="4"/>
        <v>0</v>
      </c>
      <c r="AI45" s="298"/>
      <c r="AL45" s="34"/>
      <c r="AO45" s="34">
        <f t="shared" si="7"/>
        <v>0</v>
      </c>
    </row>
    <row r="46" spans="1:41" s="154" customFormat="1" ht="31.5" customHeight="1">
      <c r="A46" s="309">
        <v>278</v>
      </c>
      <c r="B46" s="154">
        <v>11664</v>
      </c>
      <c r="C46" s="150">
        <v>278</v>
      </c>
      <c r="D46" s="352">
        <v>42</v>
      </c>
      <c r="E46" s="353" t="s">
        <v>701</v>
      </c>
      <c r="F46" s="354" t="s">
        <v>395</v>
      </c>
      <c r="G46" s="355" t="s">
        <v>396</v>
      </c>
      <c r="H46" s="356">
        <v>14</v>
      </c>
      <c r="I46" s="352">
        <v>6159248.3571659997</v>
      </c>
      <c r="J46" s="357">
        <v>43271857</v>
      </c>
      <c r="K46" s="358">
        <v>0.94559299999999991</v>
      </c>
      <c r="L46" s="356">
        <v>13070455</v>
      </c>
      <c r="M46" s="356">
        <v>15000000</v>
      </c>
      <c r="N46" s="356">
        <v>3283016</v>
      </c>
      <c r="O46" s="356">
        <v>44766661.749554999</v>
      </c>
      <c r="P46" s="356">
        <v>17070745.591515999</v>
      </c>
      <c r="Q46" s="356">
        <f t="shared" si="5"/>
        <v>27695916.158039</v>
      </c>
      <c r="R46" s="356">
        <v>5325004.9022420002</v>
      </c>
      <c r="S46" s="356">
        <v>2341656.4608720001</v>
      </c>
      <c r="T46" s="356">
        <f t="shared" si="6"/>
        <v>2983348.4413700001</v>
      </c>
      <c r="U46" s="359" t="e">
        <f>VLOOKUP(B46,#REF!,13,0)</f>
        <v>#REF!</v>
      </c>
      <c r="V46" s="359" t="e">
        <f>VLOOKUP(B46,#REF!,14,0)</f>
        <v>#REF!</v>
      </c>
      <c r="W46" s="359" t="e">
        <f>VLOOKUP(B46,#REF!,15,0)</f>
        <v>#REF!</v>
      </c>
      <c r="X46" s="296">
        <v>11664</v>
      </c>
      <c r="Y46" s="309"/>
      <c r="Z46" s="309"/>
      <c r="AA46" s="309"/>
      <c r="AB46" s="233" t="e">
        <f t="shared" si="2"/>
        <v>#REF!</v>
      </c>
      <c r="AC46" s="233" t="e">
        <f t="shared" si="3"/>
        <v>#REF!</v>
      </c>
      <c r="AD46" s="233" t="e">
        <f t="shared" si="4"/>
        <v>#REF!</v>
      </c>
      <c r="AE46" s="309"/>
      <c r="AF46" s="309"/>
      <c r="AG46" s="309"/>
      <c r="AH46" s="309"/>
      <c r="AI46" s="298">
        <v>82891</v>
      </c>
      <c r="AJ46" s="309"/>
      <c r="AL46" s="34"/>
      <c r="AO46" s="34">
        <f t="shared" si="7"/>
        <v>0</v>
      </c>
    </row>
    <row r="47" spans="1:41" s="309" customFormat="1" ht="36.75">
      <c r="A47" s="309">
        <v>299</v>
      </c>
      <c r="B47" s="154">
        <v>11687</v>
      </c>
      <c r="C47" s="150">
        <v>299</v>
      </c>
      <c r="D47" s="152">
        <v>43</v>
      </c>
      <c r="E47" s="344" t="s">
        <v>702</v>
      </c>
      <c r="F47" s="345" t="s">
        <v>590</v>
      </c>
      <c r="G47" s="153" t="s">
        <v>579</v>
      </c>
      <c r="H47" s="346">
        <v>9</v>
      </c>
      <c r="I47" s="347">
        <v>59501</v>
      </c>
      <c r="J47" s="348">
        <v>216222</v>
      </c>
      <c r="K47" s="349">
        <v>0.97628100000000007</v>
      </c>
      <c r="L47" s="346">
        <v>106590</v>
      </c>
      <c r="M47" s="346">
        <v>500000</v>
      </c>
      <c r="N47" s="346">
        <v>1986449</v>
      </c>
      <c r="O47" s="346">
        <v>953022.93199700001</v>
      </c>
      <c r="P47" s="346">
        <v>814665.56911100005</v>
      </c>
      <c r="Q47" s="346">
        <f t="shared" si="5"/>
        <v>138357.36288599996</v>
      </c>
      <c r="R47" s="346">
        <v>31688.327415</v>
      </c>
      <c r="S47" s="346">
        <v>45059.850839999999</v>
      </c>
      <c r="T47" s="346">
        <f t="shared" si="6"/>
        <v>-13371.523424999999</v>
      </c>
      <c r="U47" s="350">
        <v>0</v>
      </c>
      <c r="V47" s="350">
        <v>0</v>
      </c>
      <c r="W47" s="350">
        <v>0</v>
      </c>
      <c r="X47" s="296"/>
      <c r="AB47" s="233">
        <f t="shared" si="2"/>
        <v>0</v>
      </c>
      <c r="AC47" s="233">
        <f t="shared" si="3"/>
        <v>0</v>
      </c>
      <c r="AD47" s="233">
        <f t="shared" si="4"/>
        <v>0</v>
      </c>
      <c r="AI47" s="298"/>
      <c r="AL47" s="34"/>
    </row>
    <row r="48" spans="1:41" s="154" customFormat="1" ht="31.5" customHeight="1">
      <c r="A48" s="154">
        <v>298</v>
      </c>
      <c r="B48" s="154">
        <v>11681</v>
      </c>
      <c r="C48" s="308">
        <v>298</v>
      </c>
      <c r="D48" s="352">
        <v>44</v>
      </c>
      <c r="E48" s="353" t="s">
        <v>703</v>
      </c>
      <c r="F48" s="354" t="s">
        <v>589</v>
      </c>
      <c r="G48" s="355" t="s">
        <v>579</v>
      </c>
      <c r="H48" s="356">
        <v>9</v>
      </c>
      <c r="I48" s="352">
        <v>78325</v>
      </c>
      <c r="J48" s="357">
        <v>91369</v>
      </c>
      <c r="K48" s="358">
        <v>0.84532300000000005</v>
      </c>
      <c r="L48" s="356">
        <v>125699</v>
      </c>
      <c r="M48" s="356">
        <v>250000</v>
      </c>
      <c r="N48" s="356">
        <v>725988</v>
      </c>
      <c r="O48" s="356">
        <v>746935.71232299996</v>
      </c>
      <c r="P48" s="356">
        <v>642627.78639400005</v>
      </c>
      <c r="Q48" s="356">
        <f t="shared" si="5"/>
        <v>104307.9259289999</v>
      </c>
      <c r="R48" s="356">
        <v>45053.536339999999</v>
      </c>
      <c r="S48" s="356">
        <v>9990.3945000000003</v>
      </c>
      <c r="T48" s="356">
        <f t="shared" si="6"/>
        <v>35063.141839999997</v>
      </c>
      <c r="U48" s="359">
        <v>0</v>
      </c>
      <c r="V48" s="359">
        <v>0</v>
      </c>
      <c r="W48" s="359">
        <v>0</v>
      </c>
      <c r="X48" s="296"/>
      <c r="AB48" s="233">
        <f t="shared" si="2"/>
        <v>0</v>
      </c>
      <c r="AC48" s="233">
        <f t="shared" si="3"/>
        <v>0</v>
      </c>
      <c r="AD48" s="233">
        <f t="shared" si="4"/>
        <v>0</v>
      </c>
      <c r="AI48" s="298"/>
      <c r="AL48" s="34"/>
    </row>
    <row r="49" spans="1:38" s="309" customFormat="1" ht="36.75">
      <c r="A49" s="309">
        <v>297</v>
      </c>
      <c r="B49" s="154">
        <v>11679</v>
      </c>
      <c r="C49" s="150">
        <v>297</v>
      </c>
      <c r="D49" s="152">
        <v>45</v>
      </c>
      <c r="E49" s="344" t="s">
        <v>704</v>
      </c>
      <c r="F49" s="345" t="s">
        <v>152</v>
      </c>
      <c r="G49" s="153" t="s">
        <v>578</v>
      </c>
      <c r="H49" s="346">
        <v>9</v>
      </c>
      <c r="I49" s="347">
        <v>24989</v>
      </c>
      <c r="J49" s="348">
        <v>504849</v>
      </c>
      <c r="K49" s="349">
        <v>0.47504600000000002</v>
      </c>
      <c r="L49" s="346">
        <v>759850</v>
      </c>
      <c r="M49" s="346">
        <v>250000</v>
      </c>
      <c r="N49" s="346">
        <v>662448</v>
      </c>
      <c r="O49" s="346">
        <v>939545.91658399999</v>
      </c>
      <c r="P49" s="346">
        <v>650457.31152600003</v>
      </c>
      <c r="Q49" s="346">
        <f t="shared" si="5"/>
        <v>289088.60505799996</v>
      </c>
      <c r="R49" s="346">
        <v>406443.47077999997</v>
      </c>
      <c r="S49" s="346">
        <v>334847.88640100003</v>
      </c>
      <c r="T49" s="346">
        <f t="shared" si="6"/>
        <v>71595.584378999949</v>
      </c>
      <c r="U49" s="350">
        <v>0</v>
      </c>
      <c r="V49" s="350">
        <v>0</v>
      </c>
      <c r="W49" s="350">
        <v>0</v>
      </c>
      <c r="X49" s="296"/>
      <c r="AB49" s="233">
        <f t="shared" si="2"/>
        <v>0</v>
      </c>
      <c r="AC49" s="233">
        <f t="shared" si="3"/>
        <v>0</v>
      </c>
      <c r="AD49" s="233">
        <f t="shared" si="4"/>
        <v>0</v>
      </c>
      <c r="AI49" s="298"/>
      <c r="AL49" s="34"/>
    </row>
    <row r="50" spans="1:38" s="154" customFormat="1" ht="31.5" customHeight="1">
      <c r="A50" s="309">
        <v>296</v>
      </c>
      <c r="B50" s="154">
        <v>11688</v>
      </c>
      <c r="C50" s="150">
        <v>294</v>
      </c>
      <c r="D50" s="352">
        <v>46</v>
      </c>
      <c r="E50" s="353" t="s">
        <v>705</v>
      </c>
      <c r="F50" s="354" t="s">
        <v>201</v>
      </c>
      <c r="G50" s="355" t="s">
        <v>593</v>
      </c>
      <c r="H50" s="356">
        <v>7</v>
      </c>
      <c r="I50" s="352">
        <v>0</v>
      </c>
      <c r="J50" s="357">
        <v>5140815</v>
      </c>
      <c r="K50" s="358">
        <v>0.81086100000000005</v>
      </c>
      <c r="L50" s="356">
        <v>5294632</v>
      </c>
      <c r="M50" s="356">
        <v>8000000</v>
      </c>
      <c r="N50" s="356">
        <v>970766</v>
      </c>
      <c r="O50" s="356">
        <v>8690648.4267720003</v>
      </c>
      <c r="P50" s="356">
        <v>4188756.5145649998</v>
      </c>
      <c r="Q50" s="356">
        <f t="shared" si="5"/>
        <v>4501891.912207</v>
      </c>
      <c r="R50" s="356">
        <v>3245444.7712639999</v>
      </c>
      <c r="S50" s="356">
        <v>2250148.0176220001</v>
      </c>
      <c r="T50" s="356">
        <f t="shared" si="6"/>
        <v>995296.75364199979</v>
      </c>
      <c r="U50" s="359"/>
      <c r="V50" s="359"/>
      <c r="W50" s="359"/>
      <c r="X50" s="296"/>
      <c r="Y50" s="309"/>
      <c r="Z50" s="309"/>
      <c r="AA50" s="309"/>
      <c r="AB50" s="233"/>
      <c r="AC50" s="233"/>
      <c r="AD50" s="233"/>
      <c r="AE50" s="309"/>
      <c r="AF50" s="309"/>
      <c r="AG50" s="309"/>
      <c r="AH50" s="309"/>
      <c r="AI50" s="298"/>
      <c r="AJ50" s="309"/>
      <c r="AL50" s="34"/>
    </row>
    <row r="51" spans="1:38" s="309" customFormat="1" ht="36.75">
      <c r="A51" s="309">
        <v>285</v>
      </c>
      <c r="B51" s="154">
        <v>11710</v>
      </c>
      <c r="C51" s="150">
        <v>285</v>
      </c>
      <c r="D51" s="152">
        <v>47</v>
      </c>
      <c r="E51" s="344" t="s">
        <v>598</v>
      </c>
      <c r="F51" s="345" t="s">
        <v>610</v>
      </c>
      <c r="G51" s="153" t="s">
        <v>599</v>
      </c>
      <c r="H51" s="346">
        <v>5</v>
      </c>
      <c r="I51" s="347">
        <v>0</v>
      </c>
      <c r="J51" s="348">
        <v>889424</v>
      </c>
      <c r="K51" s="349">
        <v>0.72469899999999998</v>
      </c>
      <c r="L51" s="346">
        <v>989202</v>
      </c>
      <c r="M51" s="346">
        <v>5000000</v>
      </c>
      <c r="N51" s="346">
        <v>899132</v>
      </c>
      <c r="O51" s="346">
        <v>1496460.977524</v>
      </c>
      <c r="P51" s="346">
        <v>736922.61497300002</v>
      </c>
      <c r="Q51" s="346">
        <f t="shared" si="5"/>
        <v>759538.36255099997</v>
      </c>
      <c r="R51" s="346">
        <v>378245.49892099999</v>
      </c>
      <c r="S51" s="346">
        <v>324693.65700399998</v>
      </c>
      <c r="T51" s="346">
        <f t="shared" si="6"/>
        <v>53551.841917000012</v>
      </c>
      <c r="U51" s="350"/>
      <c r="V51" s="350"/>
      <c r="W51" s="350"/>
      <c r="X51" s="296"/>
      <c r="AB51" s="233"/>
      <c r="AC51" s="233"/>
      <c r="AD51" s="233"/>
      <c r="AI51" s="298"/>
      <c r="AL51" s="34"/>
    </row>
    <row r="52" spans="1:38" s="154" customFormat="1" ht="31.5" customHeight="1">
      <c r="A52" s="309">
        <v>293</v>
      </c>
      <c r="B52" s="154">
        <v>11704</v>
      </c>
      <c r="C52" s="150">
        <v>293</v>
      </c>
      <c r="D52" s="352">
        <v>48</v>
      </c>
      <c r="E52" s="353" t="s">
        <v>706</v>
      </c>
      <c r="F52" s="354" t="s">
        <v>607</v>
      </c>
      <c r="G52" s="355" t="s">
        <v>600</v>
      </c>
      <c r="H52" s="356">
        <v>5</v>
      </c>
      <c r="I52" s="352">
        <v>0</v>
      </c>
      <c r="J52" s="357">
        <v>24641</v>
      </c>
      <c r="K52" s="358">
        <v>0</v>
      </c>
      <c r="L52" s="356">
        <v>25000</v>
      </c>
      <c r="M52" s="356">
        <v>25000</v>
      </c>
      <c r="N52" s="356">
        <v>985636</v>
      </c>
      <c r="O52" s="356">
        <v>0</v>
      </c>
      <c r="P52" s="356">
        <v>0</v>
      </c>
      <c r="Q52" s="356">
        <f t="shared" si="5"/>
        <v>0</v>
      </c>
      <c r="R52" s="356">
        <v>0</v>
      </c>
      <c r="S52" s="356">
        <v>0</v>
      </c>
      <c r="T52" s="356">
        <f t="shared" si="6"/>
        <v>0</v>
      </c>
      <c r="U52" s="359"/>
      <c r="V52" s="359"/>
      <c r="W52" s="359"/>
      <c r="X52" s="296"/>
      <c r="Y52" s="309"/>
      <c r="Z52" s="309"/>
      <c r="AA52" s="309"/>
      <c r="AB52" s="233"/>
      <c r="AC52" s="233"/>
      <c r="AD52" s="233"/>
      <c r="AE52" s="309"/>
      <c r="AF52" s="309"/>
      <c r="AG52" s="309"/>
      <c r="AH52" s="309"/>
      <c r="AI52" s="298"/>
      <c r="AJ52" s="309"/>
      <c r="AL52" s="34"/>
    </row>
    <row r="53" spans="1:38" s="309" customFormat="1" ht="36.75">
      <c r="A53" s="309">
        <v>292</v>
      </c>
      <c r="B53" s="154">
        <v>11711</v>
      </c>
      <c r="C53" s="150">
        <v>292</v>
      </c>
      <c r="D53" s="152">
        <v>49</v>
      </c>
      <c r="E53" s="344" t="s">
        <v>707</v>
      </c>
      <c r="F53" s="345" t="s">
        <v>388</v>
      </c>
      <c r="G53" s="153" t="s">
        <v>600</v>
      </c>
      <c r="H53" s="346">
        <v>5</v>
      </c>
      <c r="I53" s="347">
        <v>0</v>
      </c>
      <c r="J53" s="348">
        <v>8371505</v>
      </c>
      <c r="K53" s="349">
        <v>0</v>
      </c>
      <c r="L53" s="346">
        <v>5974959</v>
      </c>
      <c r="M53" s="346">
        <v>20000000</v>
      </c>
      <c r="N53" s="346">
        <v>1401098</v>
      </c>
      <c r="O53" s="346">
        <v>0</v>
      </c>
      <c r="P53" s="346">
        <v>0</v>
      </c>
      <c r="Q53" s="346">
        <f t="shared" si="5"/>
        <v>0</v>
      </c>
      <c r="R53" s="346">
        <v>0</v>
      </c>
      <c r="S53" s="346">
        <v>0</v>
      </c>
      <c r="T53" s="346">
        <f t="shared" si="6"/>
        <v>0</v>
      </c>
      <c r="U53" s="350"/>
      <c r="V53" s="350"/>
      <c r="W53" s="350"/>
      <c r="X53" s="296"/>
      <c r="AB53" s="233"/>
      <c r="AC53" s="233"/>
      <c r="AD53" s="233"/>
      <c r="AI53" s="298"/>
      <c r="AL53" s="34"/>
    </row>
    <row r="54" spans="1:38" s="154" customFormat="1" ht="31.5" customHeight="1">
      <c r="A54" s="309">
        <v>224</v>
      </c>
      <c r="B54" s="154">
        <v>11419</v>
      </c>
      <c r="C54" s="150">
        <v>224</v>
      </c>
      <c r="D54" s="352">
        <v>50</v>
      </c>
      <c r="E54" s="353" t="s">
        <v>708</v>
      </c>
      <c r="F54" s="19" t="s">
        <v>612</v>
      </c>
      <c r="G54" s="355" t="s">
        <v>613</v>
      </c>
      <c r="H54" s="356">
        <v>55.4</v>
      </c>
      <c r="I54" s="352">
        <v>0</v>
      </c>
      <c r="J54" s="357">
        <v>9930414</v>
      </c>
      <c r="K54" s="358">
        <v>0.92613400000000001</v>
      </c>
      <c r="L54" s="356">
        <v>9502379</v>
      </c>
      <c r="M54" s="356">
        <v>10000000</v>
      </c>
      <c r="N54" s="356">
        <v>1045044</v>
      </c>
      <c r="O54" s="356">
        <v>14875772.563107001</v>
      </c>
      <c r="P54" s="356">
        <v>305985.77455999999</v>
      </c>
      <c r="Q54" s="356">
        <f t="shared" si="5"/>
        <v>14569786.788547</v>
      </c>
      <c r="R54" s="356">
        <v>8371735.0704049999</v>
      </c>
      <c r="S54" s="356">
        <v>77610.774560000005</v>
      </c>
      <c r="T54" s="356">
        <f t="shared" si="6"/>
        <v>8294124.2958450001</v>
      </c>
      <c r="U54" s="359"/>
      <c r="V54" s="359"/>
      <c r="W54" s="359"/>
      <c r="X54" s="296"/>
      <c r="Y54" s="309"/>
      <c r="Z54" s="309"/>
      <c r="AA54" s="309"/>
      <c r="AB54" s="233"/>
      <c r="AC54" s="233"/>
      <c r="AD54" s="233"/>
      <c r="AE54" s="309"/>
      <c r="AF54" s="309"/>
      <c r="AG54" s="309"/>
      <c r="AH54" s="309"/>
      <c r="AI54" s="298"/>
      <c r="AJ54" s="309"/>
      <c r="AL54" s="34"/>
    </row>
    <row r="55" spans="1:38" s="309" customFormat="1" ht="36.75">
      <c r="B55" s="154">
        <v>11752</v>
      </c>
      <c r="C55" s="150"/>
      <c r="D55" s="152">
        <v>51</v>
      </c>
      <c r="E55" s="344" t="s">
        <v>639</v>
      </c>
      <c r="F55" s="345" t="s">
        <v>631</v>
      </c>
      <c r="G55" s="153" t="s">
        <v>637</v>
      </c>
      <c r="H55" s="346">
        <v>1</v>
      </c>
      <c r="I55" s="347">
        <v>0</v>
      </c>
      <c r="J55" s="348">
        <v>0</v>
      </c>
      <c r="K55" s="349">
        <v>0</v>
      </c>
      <c r="L55" s="346">
        <v>0</v>
      </c>
      <c r="M55" s="346">
        <v>500000</v>
      </c>
      <c r="N55" s="346">
        <v>0</v>
      </c>
      <c r="O55" s="346">
        <v>0</v>
      </c>
      <c r="P55" s="346">
        <v>0</v>
      </c>
      <c r="Q55" s="346">
        <v>0</v>
      </c>
      <c r="R55" s="346">
        <v>0</v>
      </c>
      <c r="S55" s="346">
        <v>0</v>
      </c>
      <c r="T55" s="346">
        <v>0</v>
      </c>
      <c r="U55" s="350"/>
      <c r="V55" s="350"/>
      <c r="W55" s="350"/>
      <c r="X55" s="296"/>
      <c r="AB55" s="233"/>
      <c r="AC55" s="233"/>
      <c r="AD55" s="233"/>
      <c r="AI55" s="298"/>
      <c r="AL55" s="34"/>
    </row>
    <row r="56" spans="1:38" s="154" customFormat="1" ht="31.5" customHeight="1">
      <c r="A56" s="309"/>
      <c r="B56" s="154">
        <v>11755</v>
      </c>
      <c r="C56" s="150"/>
      <c r="D56" s="352">
        <v>52</v>
      </c>
      <c r="E56" s="353" t="s">
        <v>640</v>
      </c>
      <c r="F56" s="19" t="s">
        <v>636</v>
      </c>
      <c r="G56" s="355" t="s">
        <v>638</v>
      </c>
      <c r="H56" s="356">
        <v>1</v>
      </c>
      <c r="I56" s="352">
        <v>0</v>
      </c>
      <c r="J56" s="357">
        <v>1818358</v>
      </c>
      <c r="K56" s="358">
        <v>0.91949799999999993</v>
      </c>
      <c r="L56" s="356">
        <v>2033236</v>
      </c>
      <c r="M56" s="356">
        <v>4000000</v>
      </c>
      <c r="N56" s="356">
        <v>906002</v>
      </c>
      <c r="O56" s="356">
        <v>0</v>
      </c>
      <c r="P56" s="356">
        <v>0</v>
      </c>
      <c r="Q56" s="356">
        <v>0</v>
      </c>
      <c r="R56" s="356">
        <v>0</v>
      </c>
      <c r="S56" s="356">
        <v>0</v>
      </c>
      <c r="T56" s="356">
        <v>0</v>
      </c>
      <c r="U56" s="359"/>
      <c r="V56" s="359"/>
      <c r="W56" s="359"/>
      <c r="X56" s="296"/>
      <c r="Y56" s="309"/>
      <c r="Z56" s="309"/>
      <c r="AA56" s="309"/>
      <c r="AB56" s="233"/>
      <c r="AC56" s="233"/>
      <c r="AD56" s="233"/>
      <c r="AE56" s="309"/>
      <c r="AF56" s="309"/>
      <c r="AG56" s="309"/>
      <c r="AH56" s="309"/>
      <c r="AI56" s="298"/>
      <c r="AJ56" s="309"/>
      <c r="AL56" s="34"/>
    </row>
    <row r="57" spans="1:38" ht="36">
      <c r="C57" s="56"/>
      <c r="D57" s="151"/>
      <c r="E57" s="247"/>
      <c r="F57" s="112"/>
      <c r="G57" s="113"/>
      <c r="H57" s="113"/>
      <c r="I57" s="244">
        <f>SUM(I5:I56)</f>
        <v>110245619.94178101</v>
      </c>
      <c r="J57" s="244">
        <f>SUM(J5:J56)</f>
        <v>515810972</v>
      </c>
      <c r="K57" s="244" t="s">
        <v>24</v>
      </c>
      <c r="L57" s="244">
        <f>SUM(L5:L56)</f>
        <v>329598937</v>
      </c>
      <c r="M57" s="113" t="s">
        <v>24</v>
      </c>
      <c r="N57" s="91" t="s">
        <v>24</v>
      </c>
      <c r="O57" s="244">
        <f t="shared" ref="O57:T57" si="8">SUM(O5:O56)</f>
        <v>747933718.64162886</v>
      </c>
      <c r="P57" s="244">
        <f t="shared" si="8"/>
        <v>502348833.13960809</v>
      </c>
      <c r="Q57" s="244">
        <f t="shared" si="8"/>
        <v>245584885.50202113</v>
      </c>
      <c r="R57" s="244">
        <f t="shared" si="8"/>
        <v>116180615.68365401</v>
      </c>
      <c r="S57" s="244">
        <f t="shared" si="8"/>
        <v>50369985.360174999</v>
      </c>
      <c r="T57" s="244">
        <f t="shared" si="8"/>
        <v>65810630.323479019</v>
      </c>
      <c r="U57" s="351" t="e">
        <f>AB57</f>
        <v>#REF!</v>
      </c>
      <c r="V57" s="351" t="e">
        <f>AC57</f>
        <v>#REF!</v>
      </c>
      <c r="W57" s="351" t="e">
        <f>AD57</f>
        <v>#REF!</v>
      </c>
      <c r="X57" s="114">
        <f t="shared" ref="X57:AA57" si="9">SUM(X5:X46)</f>
        <v>480723</v>
      </c>
      <c r="Y57" s="114">
        <f t="shared" si="9"/>
        <v>0</v>
      </c>
      <c r="Z57" s="114">
        <f t="shared" si="9"/>
        <v>0</v>
      </c>
      <c r="AA57" s="114">
        <f t="shared" si="9"/>
        <v>0</v>
      </c>
      <c r="AB57" s="114" t="e">
        <f t="shared" ref="AB57:AK57" si="10">SUM(AB5:AB49)</f>
        <v>#REF!</v>
      </c>
      <c r="AC57" s="114" t="e">
        <f t="shared" si="10"/>
        <v>#REF!</v>
      </c>
      <c r="AD57" s="114" t="e">
        <f t="shared" si="10"/>
        <v>#REF!</v>
      </c>
      <c r="AE57" s="114">
        <f t="shared" si="10"/>
        <v>0</v>
      </c>
      <c r="AF57" s="114">
        <f t="shared" si="10"/>
        <v>0</v>
      </c>
      <c r="AG57" s="114">
        <f t="shared" si="10"/>
        <v>0</v>
      </c>
      <c r="AH57" s="114">
        <f t="shared" si="10"/>
        <v>0</v>
      </c>
      <c r="AI57" s="114">
        <f t="shared" si="10"/>
        <v>44288934</v>
      </c>
      <c r="AJ57" s="114">
        <f t="shared" si="10"/>
        <v>0</v>
      </c>
      <c r="AK57" s="114">
        <f t="shared" si="10"/>
        <v>0</v>
      </c>
      <c r="AL57" s="34"/>
    </row>
    <row r="58" spans="1:38" ht="33.75" customHeight="1">
      <c r="D58" s="310"/>
      <c r="E58" s="234" t="s">
        <v>319</v>
      </c>
      <c r="F58" s="234"/>
      <c r="G58" s="235"/>
      <c r="H58" s="235"/>
      <c r="I58" s="236"/>
      <c r="J58" s="311"/>
      <c r="K58" s="451"/>
      <c r="L58" s="452"/>
      <c r="M58" s="452"/>
      <c r="N58" s="452"/>
      <c r="O58" s="452"/>
      <c r="P58" s="452"/>
      <c r="Q58" s="452"/>
      <c r="R58" s="452"/>
      <c r="S58" s="452"/>
      <c r="T58" s="452"/>
      <c r="U58" s="452"/>
      <c r="V58" s="452"/>
      <c r="W58" s="452"/>
      <c r="X58" s="296" t="e">
        <v>#N/A</v>
      </c>
    </row>
    <row r="59" spans="1:38">
      <c r="E59" s="29" t="s">
        <v>588</v>
      </c>
      <c r="I59" s="64"/>
      <c r="K59" s="361">
        <f>SUMPRODUCT(K5:K49,J5:J49)</f>
        <v>422658279.59526318</v>
      </c>
      <c r="L59" s="362">
        <f>K59/J57</f>
        <v>0.81940536851407497</v>
      </c>
      <c r="X59" s="296" t="e">
        <v>#N/A</v>
      </c>
    </row>
    <row r="60" spans="1:38">
      <c r="J60" s="314"/>
    </row>
    <row r="61" spans="1:38">
      <c r="I61" s="242"/>
    </row>
  </sheetData>
  <autoFilter ref="AI4:AI46"/>
  <sortState ref="A5:AJ49">
    <sortCondition descending="1" ref="H5:H49"/>
  </sortState>
  <mergeCells count="28">
    <mergeCell ref="K58:W58"/>
    <mergeCell ref="AB3:AB4"/>
    <mergeCell ref="AD3:AD4"/>
    <mergeCell ref="C3:C4"/>
    <mergeCell ref="G3:G4"/>
    <mergeCell ref="H3:H4"/>
    <mergeCell ref="V3:V4"/>
    <mergeCell ref="AC3:AC4"/>
    <mergeCell ref="X3:X4"/>
    <mergeCell ref="U1:W2"/>
    <mergeCell ref="U3:U4"/>
    <mergeCell ref="W3:W4"/>
    <mergeCell ref="Q3:Q4"/>
    <mergeCell ref="R3:R4"/>
    <mergeCell ref="S3:S4"/>
    <mergeCell ref="T3:T4"/>
    <mergeCell ref="C1:J1"/>
    <mergeCell ref="R1:S1"/>
    <mergeCell ref="O1:P1"/>
    <mergeCell ref="D3:D4"/>
    <mergeCell ref="M3:M4"/>
    <mergeCell ref="N3:N4"/>
    <mergeCell ref="O3:O4"/>
    <mergeCell ref="P3:P4"/>
    <mergeCell ref="E3:E4"/>
    <mergeCell ref="F3:F4"/>
    <mergeCell ref="K3:K4"/>
    <mergeCell ref="L3:L4"/>
  </mergeCells>
  <printOptions horizontalCentered="1" verticalCentered="1"/>
  <pageMargins left="0.25" right="0.25" top="0.75" bottom="0.75" header="0.3" footer="0.3"/>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
  <sheetViews>
    <sheetView rightToLeft="1" view="pageBreakPreview" zoomScale="40" zoomScaleNormal="51" zoomScaleSheetLayoutView="40" workbookViewId="0">
      <pane ySplit="4" topLeftCell="A5" activePane="bottomLeft" state="frozen"/>
      <selection activeCell="B1" sqref="B1"/>
      <selection pane="bottomLeft" activeCell="C14" sqref="C14"/>
    </sheetView>
  </sheetViews>
  <sheetFormatPr defaultColWidth="9" defaultRowHeight="27.75"/>
  <cols>
    <col min="1" max="1" width="10.5703125" style="284" customWidth="1"/>
    <col min="2" max="2" width="64.5703125" style="28" bestFit="1" customWidth="1"/>
    <col min="3" max="3" width="69.28515625" style="29" bestFit="1" customWidth="1"/>
    <col min="4" max="4" width="49.42578125" style="29" bestFit="1" customWidth="1"/>
    <col min="5" max="5" width="30.85546875" style="22" bestFit="1" customWidth="1"/>
    <col min="6" max="6" width="28.42578125" style="252" customWidth="1"/>
    <col min="7" max="7" width="58" style="28" bestFit="1" customWidth="1"/>
    <col min="8" max="8" width="59.140625" style="122" bestFit="1" customWidth="1"/>
    <col min="9" max="16384" width="9" style="275"/>
  </cols>
  <sheetData>
    <row r="1" spans="1:8" s="272" customFormat="1" ht="45" customHeight="1">
      <c r="A1" s="454" t="s">
        <v>347</v>
      </c>
      <c r="B1" s="455"/>
      <c r="C1" s="455"/>
      <c r="D1" s="455"/>
      <c r="E1" s="455"/>
      <c r="F1" s="455"/>
      <c r="G1" s="455"/>
      <c r="H1" s="455"/>
    </row>
    <row r="2" spans="1:8" s="272" customFormat="1" ht="45">
      <c r="A2" s="282"/>
      <c r="B2" s="135"/>
      <c r="C2" s="135"/>
      <c r="D2" s="135"/>
      <c r="E2" s="135"/>
      <c r="F2" s="250"/>
      <c r="G2" s="139"/>
      <c r="H2" s="139"/>
    </row>
    <row r="3" spans="1:8" s="272" customFormat="1" ht="42.75">
      <c r="A3" s="456" t="s">
        <v>0</v>
      </c>
      <c r="B3" s="442" t="s">
        <v>1</v>
      </c>
      <c r="C3" s="442" t="s">
        <v>2</v>
      </c>
      <c r="D3" s="248" t="s">
        <v>3</v>
      </c>
      <c r="E3" s="453" t="s">
        <v>4</v>
      </c>
      <c r="F3" s="457" t="s">
        <v>5</v>
      </c>
      <c r="G3" s="253" t="s">
        <v>255</v>
      </c>
      <c r="H3" s="276" t="s">
        <v>255</v>
      </c>
    </row>
    <row r="4" spans="1:8" s="273" customFormat="1" ht="33.75" customHeight="1">
      <c r="A4" s="456"/>
      <c r="B4" s="443"/>
      <c r="C4" s="443"/>
      <c r="D4" s="246"/>
      <c r="E4" s="453"/>
      <c r="F4" s="458"/>
      <c r="G4" s="279" t="s">
        <v>592</v>
      </c>
      <c r="H4" s="277" t="s">
        <v>649</v>
      </c>
    </row>
    <row r="5" spans="1:8" s="274" customFormat="1" ht="31.5" customHeight="1">
      <c r="A5" s="207">
        <v>1</v>
      </c>
      <c r="B5" s="288" t="s">
        <v>348</v>
      </c>
      <c r="C5" s="289" t="s">
        <v>358</v>
      </c>
      <c r="D5" s="290" t="s">
        <v>353</v>
      </c>
      <c r="E5" s="291" t="s">
        <v>354</v>
      </c>
      <c r="F5" s="292"/>
      <c r="G5" s="152"/>
      <c r="H5" s="120"/>
    </row>
    <row r="6" spans="1:8" s="273" customFormat="1" ht="33.75" customHeight="1">
      <c r="A6" s="283">
        <v>2</v>
      </c>
      <c r="B6" s="293" t="s">
        <v>349</v>
      </c>
      <c r="C6" s="293" t="s">
        <v>359</v>
      </c>
      <c r="D6" s="293" t="s">
        <v>353</v>
      </c>
      <c r="E6" s="294" t="s">
        <v>355</v>
      </c>
      <c r="F6" s="295"/>
      <c r="G6" s="280"/>
      <c r="H6" s="278"/>
    </row>
    <row r="7" spans="1:8" s="274" customFormat="1" ht="31.5" customHeight="1">
      <c r="A7" s="207">
        <v>3</v>
      </c>
      <c r="B7" s="288" t="s">
        <v>350</v>
      </c>
      <c r="C7" s="289" t="s">
        <v>358</v>
      </c>
      <c r="D7" s="290" t="s">
        <v>353</v>
      </c>
      <c r="E7" s="291" t="s">
        <v>356</v>
      </c>
      <c r="F7" s="292"/>
      <c r="G7" s="152"/>
      <c r="H7" s="120"/>
    </row>
    <row r="8" spans="1:8" s="273" customFormat="1" ht="33.75" customHeight="1">
      <c r="A8" s="283">
        <v>4</v>
      </c>
      <c r="B8" s="293" t="s">
        <v>351</v>
      </c>
      <c r="C8" s="293" t="s">
        <v>358</v>
      </c>
      <c r="D8" s="293" t="s">
        <v>353</v>
      </c>
      <c r="E8" s="294" t="s">
        <v>357</v>
      </c>
      <c r="F8" s="295"/>
      <c r="G8" s="249"/>
      <c r="H8" s="278"/>
    </row>
    <row r="9" spans="1:8" s="274" customFormat="1" ht="31.5" customHeight="1">
      <c r="A9" s="207">
        <v>5</v>
      </c>
      <c r="B9" s="288" t="s">
        <v>352</v>
      </c>
      <c r="C9" s="289" t="s">
        <v>40</v>
      </c>
      <c r="D9" s="290" t="s">
        <v>365</v>
      </c>
      <c r="E9" s="291" t="s">
        <v>307</v>
      </c>
      <c r="F9" s="292"/>
      <c r="G9" s="152"/>
      <c r="H9" s="120"/>
    </row>
    <row r="10" spans="1:8" s="273" customFormat="1" ht="33.75" customHeight="1">
      <c r="A10" s="283">
        <v>6</v>
      </c>
      <c r="B10" s="293" t="s">
        <v>360</v>
      </c>
      <c r="C10" s="293" t="s">
        <v>39</v>
      </c>
      <c r="D10" s="293" t="s">
        <v>366</v>
      </c>
      <c r="E10" s="294" t="s">
        <v>361</v>
      </c>
      <c r="F10" s="295"/>
      <c r="G10" s="249"/>
      <c r="H10" s="278"/>
    </row>
    <row r="11" spans="1:8" s="274" customFormat="1" ht="31.5" customHeight="1">
      <c r="A11" s="207">
        <v>7</v>
      </c>
      <c r="B11" s="288" t="s">
        <v>362</v>
      </c>
      <c r="C11" s="289" t="s">
        <v>189</v>
      </c>
      <c r="D11" s="290" t="s">
        <v>366</v>
      </c>
      <c r="E11" s="291" t="s">
        <v>367</v>
      </c>
      <c r="F11" s="292"/>
      <c r="G11" s="152"/>
      <c r="H11" s="120"/>
    </row>
    <row r="12" spans="1:8" s="273" customFormat="1" ht="33.75" customHeight="1">
      <c r="A12" s="283">
        <v>8</v>
      </c>
      <c r="B12" s="293" t="s">
        <v>363</v>
      </c>
      <c r="C12" s="293" t="s">
        <v>338</v>
      </c>
      <c r="D12" s="293" t="s">
        <v>366</v>
      </c>
      <c r="E12" s="294" t="s">
        <v>368</v>
      </c>
      <c r="F12" s="295"/>
      <c r="G12" s="249"/>
      <c r="H12" s="278"/>
    </row>
    <row r="13" spans="1:8" s="274" customFormat="1" ht="31.5" customHeight="1">
      <c r="A13" s="207">
        <v>9</v>
      </c>
      <c r="B13" s="288" t="s">
        <v>364</v>
      </c>
      <c r="C13" s="289" t="s">
        <v>287</v>
      </c>
      <c r="D13" s="290" t="s">
        <v>366</v>
      </c>
      <c r="E13" s="291" t="s">
        <v>369</v>
      </c>
      <c r="F13" s="292"/>
      <c r="G13" s="152"/>
      <c r="H13" s="120"/>
    </row>
    <row r="14" spans="1:8" s="273" customFormat="1" ht="33.75" customHeight="1">
      <c r="A14" s="283">
        <v>10</v>
      </c>
      <c r="B14" s="293" t="s">
        <v>370</v>
      </c>
      <c r="C14" s="293" t="s">
        <v>39</v>
      </c>
      <c r="D14" s="293" t="s">
        <v>375</v>
      </c>
      <c r="E14" s="294" t="s">
        <v>376</v>
      </c>
      <c r="F14" s="295"/>
      <c r="G14" s="249"/>
      <c r="H14" s="278"/>
    </row>
    <row r="15" spans="1:8" s="274" customFormat="1" ht="31.5" customHeight="1">
      <c r="A15" s="207">
        <v>11</v>
      </c>
      <c r="B15" s="288" t="s">
        <v>371</v>
      </c>
      <c r="C15" s="289" t="s">
        <v>40</v>
      </c>
      <c r="D15" s="290" t="s">
        <v>375</v>
      </c>
      <c r="E15" s="291" t="s">
        <v>376</v>
      </c>
      <c r="F15" s="292"/>
      <c r="G15" s="152"/>
      <c r="H15" s="120"/>
    </row>
    <row r="16" spans="1:8" s="273" customFormat="1" ht="33.75" customHeight="1">
      <c r="A16" s="283">
        <v>12</v>
      </c>
      <c r="B16" s="293" t="s">
        <v>372</v>
      </c>
      <c r="C16" s="293" t="s">
        <v>306</v>
      </c>
      <c r="D16" s="293" t="s">
        <v>375</v>
      </c>
      <c r="E16" s="294" t="s">
        <v>377</v>
      </c>
      <c r="F16" s="295"/>
      <c r="G16" s="249"/>
      <c r="H16" s="278"/>
    </row>
    <row r="17" spans="1:8" s="274" customFormat="1" ht="31.15" customHeight="1">
      <c r="A17" s="207">
        <v>13</v>
      </c>
      <c r="B17" s="288" t="s">
        <v>373</v>
      </c>
      <c r="C17" s="289" t="s">
        <v>322</v>
      </c>
      <c r="D17" s="290" t="s">
        <v>375</v>
      </c>
      <c r="E17" s="291" t="s">
        <v>378</v>
      </c>
      <c r="F17" s="292"/>
      <c r="G17" s="152"/>
      <c r="H17" s="120"/>
    </row>
    <row r="18" spans="1:8" s="273" customFormat="1" ht="33.75" customHeight="1">
      <c r="A18" s="283">
        <v>14</v>
      </c>
      <c r="B18" s="293" t="s">
        <v>374</v>
      </c>
      <c r="C18" s="293" t="s">
        <v>380</v>
      </c>
      <c r="D18" s="293" t="s">
        <v>375</v>
      </c>
      <c r="E18" s="294" t="s">
        <v>379</v>
      </c>
      <c r="F18" s="295"/>
      <c r="G18" s="249"/>
      <c r="H18" s="278"/>
    </row>
    <row r="19" spans="1:8" s="274" customFormat="1" ht="31.5" customHeight="1">
      <c r="A19" s="207">
        <v>15</v>
      </c>
      <c r="B19" s="288" t="s">
        <v>383</v>
      </c>
      <c r="C19" s="289" t="s">
        <v>384</v>
      </c>
      <c r="D19" s="290" t="s">
        <v>375</v>
      </c>
      <c r="E19" s="291" t="s">
        <v>385</v>
      </c>
      <c r="F19" s="292"/>
      <c r="G19" s="152"/>
      <c r="H19" s="120"/>
    </row>
    <row r="20" spans="1:8" s="273" customFormat="1" ht="33.75" customHeight="1">
      <c r="A20" s="283">
        <v>16</v>
      </c>
      <c r="B20" s="293" t="s">
        <v>581</v>
      </c>
      <c r="C20" s="293" t="s">
        <v>582</v>
      </c>
      <c r="D20" s="293" t="s">
        <v>584</v>
      </c>
      <c r="E20" s="294" t="s">
        <v>583</v>
      </c>
      <c r="F20" s="295"/>
      <c r="G20" s="249"/>
      <c r="H20" s="278"/>
    </row>
    <row r="21" spans="1:8" s="274" customFormat="1" ht="31.5" customHeight="1">
      <c r="A21" s="207">
        <v>17</v>
      </c>
      <c r="B21" s="288" t="s">
        <v>601</v>
      </c>
      <c r="C21" s="289" t="s">
        <v>602</v>
      </c>
      <c r="D21" s="290" t="s">
        <v>603</v>
      </c>
      <c r="E21" s="291" t="s">
        <v>604</v>
      </c>
      <c r="F21" s="292"/>
      <c r="G21" s="152"/>
      <c r="H21" s="120"/>
    </row>
    <row r="22" spans="1:8" s="273" customFormat="1" ht="33.75" customHeight="1">
      <c r="A22" s="283">
        <v>18</v>
      </c>
      <c r="B22" s="293" t="s">
        <v>621</v>
      </c>
      <c r="C22" s="293" t="s">
        <v>622</v>
      </c>
      <c r="D22" s="293" t="s">
        <v>375</v>
      </c>
      <c r="E22" s="294" t="s">
        <v>623</v>
      </c>
      <c r="F22" s="295"/>
      <c r="G22" s="249"/>
      <c r="H22" s="278"/>
    </row>
    <row r="23" spans="1:8" s="274" customFormat="1" ht="31.5" customHeight="1">
      <c r="A23" s="207">
        <v>19</v>
      </c>
      <c r="B23" s="288" t="s">
        <v>641</v>
      </c>
      <c r="C23" s="289" t="s">
        <v>642</v>
      </c>
      <c r="D23" s="290" t="s">
        <v>375</v>
      </c>
      <c r="E23" s="291" t="s">
        <v>643</v>
      </c>
      <c r="F23" s="292"/>
      <c r="G23" s="152"/>
      <c r="H23" s="120"/>
    </row>
    <row r="24" spans="1:8" ht="45" customHeight="1">
      <c r="A24" s="281"/>
      <c r="B24" s="247"/>
      <c r="C24" s="112"/>
      <c r="D24" s="112"/>
      <c r="E24" s="113"/>
      <c r="F24" s="251"/>
      <c r="G24" s="121">
        <f>SUM(G5:G18)</f>
        <v>0</v>
      </c>
      <c r="H24" s="121">
        <f>SUM(H5:H18)</f>
        <v>0</v>
      </c>
    </row>
    <row r="25" spans="1:8">
      <c r="G25" s="64"/>
    </row>
    <row r="26" spans="1:8">
      <c r="E26" s="122"/>
      <c r="F26" s="122"/>
      <c r="G26" s="122"/>
    </row>
    <row r="27" spans="1:8">
      <c r="E27" s="122"/>
      <c r="F27" s="122"/>
      <c r="G27" s="122"/>
    </row>
    <row r="28" spans="1:8">
      <c r="E28" s="122"/>
      <c r="F28" s="122"/>
      <c r="G28" s="122"/>
    </row>
    <row r="29" spans="1:8">
      <c r="E29" s="122"/>
      <c r="F29" s="122"/>
      <c r="G29" s="122"/>
    </row>
    <row r="30" spans="1:8">
      <c r="E30" s="122"/>
      <c r="F30" s="122"/>
      <c r="G30" s="122"/>
    </row>
    <row r="31" spans="1:8">
      <c r="E31" s="122"/>
      <c r="F31" s="122"/>
      <c r="G31" s="122"/>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2021-01-03T06:18:14Z</dcterms:modified>
</cp:coreProperties>
</file>