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4'!$C$1:$T$186</definedName>
    <definedName name="_xlnm._FilterDatabase" localSheetId="4" hidden="1">'پیوست 5'!$AI$4:$AI$45</definedName>
    <definedName name="_xlnm._FilterDatabase" localSheetId="0" hidden="1">پیوست1!$C$3:$AH$187</definedName>
    <definedName name="_xlnm._FilterDatabase" localSheetId="1" hidden="1">پیوست2!$A$1:$P$188</definedName>
    <definedName name="_xlnm._FilterDatabase" localSheetId="2" hidden="1">پیوست3!$D$74:$R$85</definedName>
    <definedName name="_xlnm._FilterDatabase" localSheetId="5" hidden="1">'سایر صندوقهای سرمایه گذاری'!$A$4:$H$4</definedName>
    <definedName name="_xlnm.Print_Area" localSheetId="3">'پیوست 4'!$D$1:$M$186</definedName>
    <definedName name="_xlnm.Print_Area" localSheetId="4">'پیوست 5'!$C$1:$W$65</definedName>
    <definedName name="_xlnm.Print_Area" localSheetId="0">پیوست1!$D$1:$W$189</definedName>
    <definedName name="_xlnm.Print_Area" localSheetId="1">پیوست2!$C$1:$J$186</definedName>
    <definedName name="_xlnm.Print_Area" localSheetId="2">پیوست3!$C$1:$R$187</definedName>
    <definedName name="_xlnm.Print_Area" localSheetId="5">'سایر صندوقهای سرمایه گذاری'!$A$1:$H$26</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AB186" i="12" l="1"/>
  <c r="AA186" i="12"/>
  <c r="Z186" i="12"/>
  <c r="Y186" i="12"/>
  <c r="AB185" i="12"/>
  <c r="AA185" i="12"/>
  <c r="Z185" i="12"/>
  <c r="Y185" i="12"/>
  <c r="AB111" i="12"/>
  <c r="AA111" i="12"/>
  <c r="Z111" i="12"/>
  <c r="Y111" i="12"/>
  <c r="AB110" i="12"/>
  <c r="AA110" i="12"/>
  <c r="Z110" i="12"/>
  <c r="Y110" i="12"/>
  <c r="AB90" i="12"/>
  <c r="AA90" i="12"/>
  <c r="Z90" i="12"/>
  <c r="Y90" i="12"/>
  <c r="AB89" i="12"/>
  <c r="AA89" i="12"/>
  <c r="Z89" i="12"/>
  <c r="Y89" i="12"/>
  <c r="X186" i="12" l="1"/>
  <c r="X185" i="12"/>
  <c r="X111" i="12"/>
  <c r="X90" i="12"/>
  <c r="W186" i="12"/>
  <c r="W185" i="12"/>
  <c r="W111" i="12"/>
  <c r="W90" i="12"/>
  <c r="G89" i="12"/>
  <c r="H89" i="12" l="1"/>
  <c r="T62" i="13"/>
  <c r="T27" i="13"/>
  <c r="T26" i="13"/>
  <c r="Q26" i="13"/>
  <c r="Q20" i="13"/>
  <c r="T18" i="13"/>
  <c r="Q18" i="13"/>
  <c r="T19" i="13" l="1"/>
  <c r="Q44" i="13"/>
  <c r="Q52" i="13"/>
  <c r="Q54" i="13"/>
  <c r="Q55" i="13"/>
  <c r="Q56" i="13"/>
  <c r="Q59" i="13"/>
  <c r="Q60" i="13"/>
  <c r="Q62" i="13"/>
  <c r="T46" i="13"/>
  <c r="T47" i="13"/>
  <c r="T50" i="13"/>
  <c r="T51" i="13"/>
  <c r="Q6" i="13"/>
  <c r="Q7" i="13"/>
  <c r="Q8" i="13"/>
  <c r="Q12" i="13"/>
  <c r="Q28" i="13"/>
  <c r="Q30" i="13"/>
  <c r="Q31" i="13"/>
  <c r="Q32" i="13"/>
  <c r="Q36" i="13"/>
  <c r="Q38" i="13"/>
  <c r="Q39" i="13"/>
  <c r="Q40" i="13"/>
  <c r="Q42" i="13"/>
  <c r="Q58" i="13"/>
  <c r="Q34" i="13"/>
  <c r="T58" i="13"/>
  <c r="T59" i="13"/>
  <c r="Q10" i="13"/>
  <c r="Q14" i="13"/>
  <c r="Q15" i="13"/>
  <c r="Q16" i="13"/>
  <c r="Q19" i="13"/>
  <c r="T34" i="13"/>
  <c r="T35" i="13"/>
  <c r="Q46" i="13"/>
  <c r="Q47" i="13"/>
  <c r="Q48" i="13"/>
  <c r="Q50" i="13"/>
  <c r="T10" i="13"/>
  <c r="T11" i="13"/>
  <c r="Q22" i="13"/>
  <c r="Q23" i="13"/>
  <c r="Q24" i="13"/>
  <c r="T42" i="13"/>
  <c r="T43" i="13"/>
  <c r="Q9" i="13"/>
  <c r="T12" i="13"/>
  <c r="T13" i="13"/>
  <c r="Q17" i="13"/>
  <c r="T20" i="13"/>
  <c r="T21" i="13"/>
  <c r="Q25" i="13"/>
  <c r="T28" i="13"/>
  <c r="T29" i="13"/>
  <c r="Q33" i="13"/>
  <c r="T36" i="13"/>
  <c r="Q41" i="13"/>
  <c r="T44" i="13"/>
  <c r="T45" i="13"/>
  <c r="Q49" i="13"/>
  <c r="T52" i="13"/>
  <c r="T53" i="13"/>
  <c r="T60" i="13"/>
  <c r="T61" i="13"/>
  <c r="T6" i="13"/>
  <c r="T7" i="13"/>
  <c r="Q11" i="13"/>
  <c r="T14" i="13"/>
  <c r="T15" i="13"/>
  <c r="T22" i="13"/>
  <c r="T23" i="13"/>
  <c r="Q27" i="13"/>
  <c r="T30" i="13"/>
  <c r="T31" i="13"/>
  <c r="Q35" i="13"/>
  <c r="T38" i="13"/>
  <c r="T39" i="13"/>
  <c r="Q43" i="13"/>
  <c r="Q51" i="13"/>
  <c r="T54" i="13"/>
  <c r="T55" i="13"/>
  <c r="T8" i="13"/>
  <c r="T9" i="13"/>
  <c r="Q13" i="13"/>
  <c r="T16" i="13"/>
  <c r="T17" i="13"/>
  <c r="Q21" i="13"/>
  <c r="T24" i="13"/>
  <c r="T25" i="13"/>
  <c r="Q29" i="13"/>
  <c r="T32" i="13"/>
  <c r="T33" i="13"/>
  <c r="T40" i="13"/>
  <c r="T41" i="13"/>
  <c r="Q45" i="13"/>
  <c r="T48" i="13"/>
  <c r="T49" i="13"/>
  <c r="Q53" i="13"/>
  <c r="T56" i="13"/>
  <c r="Q61" i="13"/>
  <c r="P63" i="13"/>
  <c r="R63" i="13"/>
  <c r="S63" i="13"/>
  <c r="O63" i="13"/>
  <c r="I63" i="13"/>
  <c r="AB183" i="12"/>
  <c r="M183" i="12" s="1"/>
  <c r="AA183" i="12"/>
  <c r="L183" i="12" s="1"/>
  <c r="Z183" i="12"/>
  <c r="H183" i="12" s="1"/>
  <c r="Y183" i="12"/>
  <c r="G183" i="12" s="1"/>
  <c r="AB163" i="12"/>
  <c r="M163" i="12" s="1"/>
  <c r="AA163" i="12"/>
  <c r="L163" i="12" s="1"/>
  <c r="Z163" i="12"/>
  <c r="H163" i="12" s="1"/>
  <c r="Y163" i="12"/>
  <c r="G163" i="12" s="1"/>
  <c r="AB167" i="12"/>
  <c r="M167" i="12" s="1"/>
  <c r="AA167" i="12"/>
  <c r="L167" i="12" s="1"/>
  <c r="Z167" i="12"/>
  <c r="H167" i="12" s="1"/>
  <c r="Y167" i="12"/>
  <c r="G167" i="12" s="1"/>
  <c r="AB176" i="12"/>
  <c r="M176" i="12" s="1"/>
  <c r="AA176" i="12"/>
  <c r="L176" i="12" s="1"/>
  <c r="Z176" i="12"/>
  <c r="H176" i="12" s="1"/>
  <c r="Y176" i="12"/>
  <c r="G176" i="12" s="1"/>
  <c r="AB180" i="12"/>
  <c r="M180" i="12" s="1"/>
  <c r="AA180" i="12"/>
  <c r="L180" i="12" s="1"/>
  <c r="Z180" i="12"/>
  <c r="H180" i="12" s="1"/>
  <c r="Y180" i="12"/>
  <c r="G180" i="12" s="1"/>
  <c r="AB157" i="12"/>
  <c r="M157" i="12" s="1"/>
  <c r="AA157" i="12"/>
  <c r="L157" i="12" s="1"/>
  <c r="Z157" i="12"/>
  <c r="H157" i="12" s="1"/>
  <c r="Y157" i="12"/>
  <c r="G157" i="12" s="1"/>
  <c r="AB166" i="12"/>
  <c r="M166" i="12" s="1"/>
  <c r="AA166" i="12"/>
  <c r="L166" i="12" s="1"/>
  <c r="Z166" i="12"/>
  <c r="H166" i="12" s="1"/>
  <c r="Y166" i="12"/>
  <c r="G166" i="12" s="1"/>
  <c r="AB153" i="12"/>
  <c r="M153" i="12" s="1"/>
  <c r="AA153" i="12"/>
  <c r="L153" i="12" s="1"/>
  <c r="Z153" i="12"/>
  <c r="H153" i="12" s="1"/>
  <c r="Y153" i="12"/>
  <c r="G153" i="12" s="1"/>
  <c r="AB149" i="12"/>
  <c r="M149" i="12" s="1"/>
  <c r="AA149" i="12"/>
  <c r="L149" i="12" s="1"/>
  <c r="Z149" i="12"/>
  <c r="H149" i="12" s="1"/>
  <c r="Y149" i="12"/>
  <c r="G149" i="12" s="1"/>
  <c r="AB170" i="12"/>
  <c r="M170" i="12" s="1"/>
  <c r="AA170" i="12"/>
  <c r="L170" i="12" s="1"/>
  <c r="Z170" i="12"/>
  <c r="H170" i="12" s="1"/>
  <c r="Y170" i="12"/>
  <c r="G170" i="12" s="1"/>
  <c r="AB177" i="12"/>
  <c r="M177" i="12" s="1"/>
  <c r="AA177" i="12"/>
  <c r="L177" i="12" s="1"/>
  <c r="Z177" i="12"/>
  <c r="H177" i="12" s="1"/>
  <c r="Y177" i="12"/>
  <c r="G177" i="12" s="1"/>
  <c r="AB168" i="12"/>
  <c r="M168" i="12" s="1"/>
  <c r="AA168" i="12"/>
  <c r="L168" i="12" s="1"/>
  <c r="Z168" i="12"/>
  <c r="H168" i="12" s="1"/>
  <c r="Y168" i="12"/>
  <c r="G168" i="12" s="1"/>
  <c r="AB171" i="12"/>
  <c r="M171" i="12" s="1"/>
  <c r="AA171" i="12"/>
  <c r="L171" i="12" s="1"/>
  <c r="Z171" i="12"/>
  <c r="H171" i="12" s="1"/>
  <c r="Y171" i="12"/>
  <c r="G171" i="12" s="1"/>
  <c r="AB179" i="12"/>
  <c r="M179" i="12" s="1"/>
  <c r="AA179" i="12"/>
  <c r="L179" i="12" s="1"/>
  <c r="Z179" i="12"/>
  <c r="H179" i="12" s="1"/>
  <c r="Y179" i="12"/>
  <c r="G179" i="12" s="1"/>
  <c r="AB175" i="12"/>
  <c r="M175" i="12" s="1"/>
  <c r="AA175" i="12"/>
  <c r="L175" i="12" s="1"/>
  <c r="Z175" i="12"/>
  <c r="H175" i="12" s="1"/>
  <c r="Y175" i="12"/>
  <c r="G175" i="12" s="1"/>
  <c r="AB145" i="12"/>
  <c r="M145" i="12" s="1"/>
  <c r="AA145" i="12"/>
  <c r="L145" i="12" s="1"/>
  <c r="Z145" i="12"/>
  <c r="H145" i="12" s="1"/>
  <c r="Y145" i="12"/>
  <c r="G145" i="12" s="1"/>
  <c r="AB112" i="12"/>
  <c r="M112" i="12" s="1"/>
  <c r="AA112" i="12"/>
  <c r="L112" i="12" s="1"/>
  <c r="Z112" i="12"/>
  <c r="H112" i="12" s="1"/>
  <c r="Y112" i="12"/>
  <c r="G112" i="12" s="1"/>
  <c r="AB173" i="12"/>
  <c r="AA173" i="12"/>
  <c r="Z173" i="12"/>
  <c r="Y173" i="12"/>
  <c r="AB156" i="12"/>
  <c r="M156" i="12" s="1"/>
  <c r="AA156" i="12"/>
  <c r="L156" i="12" s="1"/>
  <c r="Z156" i="12"/>
  <c r="H156" i="12" s="1"/>
  <c r="Y156" i="12"/>
  <c r="G156" i="12" s="1"/>
  <c r="AB172" i="12"/>
  <c r="M172" i="12" s="1"/>
  <c r="AA172" i="12"/>
  <c r="L172" i="12" s="1"/>
  <c r="Z172" i="12"/>
  <c r="H172" i="12" s="1"/>
  <c r="Y172" i="12"/>
  <c r="G172" i="12" s="1"/>
  <c r="AB130" i="12"/>
  <c r="M130" i="12" s="1"/>
  <c r="AA130" i="12"/>
  <c r="L130" i="12" s="1"/>
  <c r="Z130" i="12"/>
  <c r="H130" i="12" s="1"/>
  <c r="Y130" i="12"/>
  <c r="G130" i="12" s="1"/>
  <c r="AB147" i="12"/>
  <c r="M147" i="12" s="1"/>
  <c r="AA147" i="12"/>
  <c r="L147" i="12" s="1"/>
  <c r="Z147" i="12"/>
  <c r="H147" i="12" s="1"/>
  <c r="Y147" i="12"/>
  <c r="G147" i="12" s="1"/>
  <c r="AB152" i="12"/>
  <c r="M152" i="12" s="1"/>
  <c r="AA152" i="12"/>
  <c r="L152" i="12" s="1"/>
  <c r="Z152" i="12"/>
  <c r="H152" i="12" s="1"/>
  <c r="Y152" i="12"/>
  <c r="G152" i="12" s="1"/>
  <c r="AB142" i="12"/>
  <c r="M142" i="12" s="1"/>
  <c r="AA142" i="12"/>
  <c r="L142" i="12" s="1"/>
  <c r="Z142" i="12"/>
  <c r="H142" i="12" s="1"/>
  <c r="Y142" i="12"/>
  <c r="G142" i="12" s="1"/>
  <c r="AB138" i="12"/>
  <c r="M138" i="12" s="1"/>
  <c r="AA138" i="12"/>
  <c r="L138" i="12" s="1"/>
  <c r="Z138" i="12"/>
  <c r="H138" i="12" s="1"/>
  <c r="Y138" i="12"/>
  <c r="G138" i="12" s="1"/>
  <c r="AB169" i="12"/>
  <c r="M169" i="12" s="1"/>
  <c r="AA169" i="12"/>
  <c r="L169" i="12" s="1"/>
  <c r="Z169" i="12"/>
  <c r="H169" i="12" s="1"/>
  <c r="Y169" i="12"/>
  <c r="G169" i="12" s="1"/>
  <c r="AB174" i="12"/>
  <c r="M174" i="12" s="1"/>
  <c r="AA174" i="12"/>
  <c r="L174" i="12" s="1"/>
  <c r="Z174" i="12"/>
  <c r="H174" i="12" s="1"/>
  <c r="Y174" i="12"/>
  <c r="G174" i="12" s="1"/>
  <c r="AB148" i="12"/>
  <c r="M148" i="12" s="1"/>
  <c r="AA148" i="12"/>
  <c r="L148" i="12" s="1"/>
  <c r="Z148" i="12"/>
  <c r="H148" i="12" s="1"/>
  <c r="Y148" i="12"/>
  <c r="G148" i="12" s="1"/>
  <c r="AB146" i="12"/>
  <c r="M146" i="12" s="1"/>
  <c r="AA146" i="12"/>
  <c r="L146" i="12" s="1"/>
  <c r="Z146" i="12"/>
  <c r="H146" i="12" s="1"/>
  <c r="Y146" i="12"/>
  <c r="G146" i="12" s="1"/>
  <c r="AB133" i="12"/>
  <c r="M133" i="12" s="1"/>
  <c r="AA133" i="12"/>
  <c r="L133" i="12" s="1"/>
  <c r="Z133" i="12"/>
  <c r="H133" i="12" s="1"/>
  <c r="Y133" i="12"/>
  <c r="G133" i="12" s="1"/>
  <c r="AB136" i="12"/>
  <c r="M136" i="12" s="1"/>
  <c r="AA136" i="12"/>
  <c r="L136" i="12" s="1"/>
  <c r="Z136" i="12"/>
  <c r="H136" i="12" s="1"/>
  <c r="Y136" i="12"/>
  <c r="G136" i="12" s="1"/>
  <c r="AB159" i="12"/>
  <c r="M159" i="12" s="1"/>
  <c r="AA159" i="12"/>
  <c r="L159" i="12" s="1"/>
  <c r="Z159" i="12"/>
  <c r="H159" i="12" s="1"/>
  <c r="Y159" i="12"/>
  <c r="G159" i="12" s="1"/>
  <c r="AB113" i="12"/>
  <c r="M113" i="12" s="1"/>
  <c r="AA113" i="12"/>
  <c r="L113" i="12" s="1"/>
  <c r="Z113" i="12"/>
  <c r="H113" i="12" s="1"/>
  <c r="Y113" i="12"/>
  <c r="G113" i="12" s="1"/>
  <c r="AB162" i="12"/>
  <c r="M162" i="12" s="1"/>
  <c r="AA162" i="12"/>
  <c r="L162" i="12" s="1"/>
  <c r="Z162" i="12"/>
  <c r="H162" i="12" s="1"/>
  <c r="Y162" i="12"/>
  <c r="G162" i="12" s="1"/>
  <c r="AB135" i="12"/>
  <c r="M135" i="12" s="1"/>
  <c r="AA135" i="12"/>
  <c r="L135" i="12" s="1"/>
  <c r="Z135" i="12"/>
  <c r="H135" i="12" s="1"/>
  <c r="Y135" i="12"/>
  <c r="G135" i="12" s="1"/>
  <c r="AB161" i="12"/>
  <c r="M161" i="12" s="1"/>
  <c r="AA161" i="12"/>
  <c r="L161" i="12" s="1"/>
  <c r="Z161" i="12"/>
  <c r="H161" i="12" s="1"/>
  <c r="Y161" i="12"/>
  <c r="G161" i="12" s="1"/>
  <c r="AB134" i="12"/>
  <c r="M134" i="12" s="1"/>
  <c r="AA134" i="12"/>
  <c r="L134" i="12" s="1"/>
  <c r="Z134" i="12"/>
  <c r="H134" i="12" s="1"/>
  <c r="Y134" i="12"/>
  <c r="G134" i="12" s="1"/>
  <c r="AB139" i="12"/>
  <c r="M139" i="12" s="1"/>
  <c r="AA139" i="12"/>
  <c r="L139" i="12" s="1"/>
  <c r="Z139" i="12"/>
  <c r="H139" i="12" s="1"/>
  <c r="Y139" i="12"/>
  <c r="G139" i="12" s="1"/>
  <c r="AB127" i="12"/>
  <c r="M127" i="12" s="1"/>
  <c r="AA127" i="12"/>
  <c r="L127" i="12" s="1"/>
  <c r="Z127" i="12"/>
  <c r="H127" i="12" s="1"/>
  <c r="Y127" i="12"/>
  <c r="G127" i="12" s="1"/>
  <c r="AB178" i="12"/>
  <c r="M178" i="12" s="1"/>
  <c r="AA178" i="12"/>
  <c r="L178" i="12" s="1"/>
  <c r="Z178" i="12"/>
  <c r="H178" i="12" s="1"/>
  <c r="Y178" i="12"/>
  <c r="G178" i="12" s="1"/>
  <c r="AB137" i="12"/>
  <c r="AA137" i="12"/>
  <c r="Z137" i="12"/>
  <c r="Y137" i="12"/>
  <c r="AB118" i="12"/>
  <c r="M118" i="12" s="1"/>
  <c r="AA118" i="12"/>
  <c r="L118" i="12" s="1"/>
  <c r="Z118" i="12"/>
  <c r="H118" i="12" s="1"/>
  <c r="Y118" i="12"/>
  <c r="G118" i="12" s="1"/>
  <c r="AB155" i="12"/>
  <c r="M155" i="12" s="1"/>
  <c r="AA155" i="12"/>
  <c r="L155" i="12" s="1"/>
  <c r="Z155" i="12"/>
  <c r="H155" i="12" s="1"/>
  <c r="Y155" i="12"/>
  <c r="G155" i="12" s="1"/>
  <c r="AB124" i="12"/>
  <c r="M124" i="12" s="1"/>
  <c r="AA124" i="12"/>
  <c r="L124" i="12" s="1"/>
  <c r="Z124" i="12"/>
  <c r="H124" i="12" s="1"/>
  <c r="Y124" i="12"/>
  <c r="G124" i="12" s="1"/>
  <c r="AB126" i="12"/>
  <c r="M126" i="12" s="1"/>
  <c r="AA126" i="12"/>
  <c r="L126" i="12" s="1"/>
  <c r="Z126" i="12"/>
  <c r="H126" i="12" s="1"/>
  <c r="Y126" i="12"/>
  <c r="G126" i="12" s="1"/>
  <c r="AB117" i="12"/>
  <c r="M117" i="12" s="1"/>
  <c r="AA117" i="12"/>
  <c r="L117" i="12" s="1"/>
  <c r="Z117" i="12"/>
  <c r="H117" i="12" s="1"/>
  <c r="Y117" i="12"/>
  <c r="G117" i="12" s="1"/>
  <c r="AB150" i="12"/>
  <c r="M150" i="12" s="1"/>
  <c r="AA150" i="12"/>
  <c r="L150" i="12" s="1"/>
  <c r="Z150" i="12"/>
  <c r="H150" i="12" s="1"/>
  <c r="Y150" i="12"/>
  <c r="G150" i="12" s="1"/>
  <c r="AB158" i="12"/>
  <c r="M158" i="12" s="1"/>
  <c r="AA158" i="12"/>
  <c r="L158" i="12" s="1"/>
  <c r="Z158" i="12"/>
  <c r="H158" i="12" s="1"/>
  <c r="Y158" i="12"/>
  <c r="G158" i="12" s="1"/>
  <c r="AB119" i="12"/>
  <c r="M119" i="12" s="1"/>
  <c r="AA119" i="12"/>
  <c r="L119" i="12" s="1"/>
  <c r="Z119" i="12"/>
  <c r="H119" i="12" s="1"/>
  <c r="Y119" i="12"/>
  <c r="G119" i="12" s="1"/>
  <c r="AB125" i="12"/>
  <c r="M125" i="12" s="1"/>
  <c r="AA125" i="12"/>
  <c r="L125" i="12" s="1"/>
  <c r="Z125" i="12"/>
  <c r="H125" i="12" s="1"/>
  <c r="Y125" i="12"/>
  <c r="G125" i="12" s="1"/>
  <c r="AB129" i="12"/>
  <c r="M129" i="12" s="1"/>
  <c r="AA129" i="12"/>
  <c r="L129" i="12" s="1"/>
  <c r="Z129" i="12"/>
  <c r="H129" i="12" s="1"/>
  <c r="Y129" i="12"/>
  <c r="G129" i="12" s="1"/>
  <c r="AB128" i="12"/>
  <c r="M128" i="12" s="1"/>
  <c r="AA128" i="12"/>
  <c r="L128" i="12" s="1"/>
  <c r="Z128" i="12"/>
  <c r="H128" i="12" s="1"/>
  <c r="Y128" i="12"/>
  <c r="G128" i="12" s="1"/>
  <c r="AB154" i="12"/>
  <c r="M154" i="12" s="1"/>
  <c r="AA154" i="12"/>
  <c r="L154" i="12" s="1"/>
  <c r="Z154" i="12"/>
  <c r="H154" i="12" s="1"/>
  <c r="Y154" i="12"/>
  <c r="G154" i="12" s="1"/>
  <c r="AB182" i="12"/>
  <c r="M182" i="12" s="1"/>
  <c r="AA182" i="12"/>
  <c r="L182" i="12" s="1"/>
  <c r="Z182" i="12"/>
  <c r="H182" i="12" s="1"/>
  <c r="Y182" i="12"/>
  <c r="G182" i="12" s="1"/>
  <c r="AB115" i="12"/>
  <c r="M115" i="12" s="1"/>
  <c r="AA115" i="12"/>
  <c r="L115" i="12" s="1"/>
  <c r="Z115" i="12"/>
  <c r="H115" i="12" s="1"/>
  <c r="Y115" i="12"/>
  <c r="G115" i="12" s="1"/>
  <c r="AB121" i="12"/>
  <c r="M121" i="12" s="1"/>
  <c r="AA121" i="12"/>
  <c r="L121" i="12" s="1"/>
  <c r="Z121" i="12"/>
  <c r="H121" i="12" s="1"/>
  <c r="Y121" i="12"/>
  <c r="G121" i="12" s="1"/>
  <c r="AB141" i="12"/>
  <c r="M141" i="12" s="1"/>
  <c r="AA141" i="12"/>
  <c r="L141" i="12" s="1"/>
  <c r="Z141" i="12"/>
  <c r="H141" i="12" s="1"/>
  <c r="Y141" i="12"/>
  <c r="G141" i="12" s="1"/>
  <c r="AB143" i="12"/>
  <c r="M143" i="12" s="1"/>
  <c r="AA143" i="12"/>
  <c r="L143" i="12" s="1"/>
  <c r="Z143" i="12"/>
  <c r="H143" i="12" s="1"/>
  <c r="Y143" i="12"/>
  <c r="G143" i="12" s="1"/>
  <c r="AB151" i="12"/>
  <c r="M151" i="12" s="1"/>
  <c r="AA151" i="12"/>
  <c r="L151" i="12" s="1"/>
  <c r="Z151" i="12"/>
  <c r="H151" i="12" s="1"/>
  <c r="Y151" i="12"/>
  <c r="G151" i="12" s="1"/>
  <c r="AB160" i="12"/>
  <c r="M160" i="12" s="1"/>
  <c r="AA160" i="12"/>
  <c r="L160" i="12" s="1"/>
  <c r="Z160" i="12"/>
  <c r="H160" i="12" s="1"/>
  <c r="Y160" i="12"/>
  <c r="G160" i="12" s="1"/>
  <c r="AB165" i="12"/>
  <c r="M165" i="12" s="1"/>
  <c r="AA165" i="12"/>
  <c r="L165" i="12" s="1"/>
  <c r="Z165" i="12"/>
  <c r="H165" i="12" s="1"/>
  <c r="AB120" i="12"/>
  <c r="M120" i="12" s="1"/>
  <c r="AA120" i="12"/>
  <c r="L120" i="12" s="1"/>
  <c r="Z120" i="12"/>
  <c r="H120" i="12" s="1"/>
  <c r="AB123" i="12"/>
  <c r="M123" i="12" s="1"/>
  <c r="AA123" i="12"/>
  <c r="L123" i="12" s="1"/>
  <c r="Z123" i="12"/>
  <c r="H123" i="12" s="1"/>
  <c r="AB131" i="12"/>
  <c r="M131" i="12" s="1"/>
  <c r="AA131" i="12"/>
  <c r="L131" i="12" s="1"/>
  <c r="Z131" i="12"/>
  <c r="H131" i="12" s="1"/>
  <c r="Y131" i="12"/>
  <c r="G131" i="12" s="1"/>
  <c r="AB122" i="12"/>
  <c r="M122" i="12" s="1"/>
  <c r="AA122" i="12"/>
  <c r="L122" i="12" s="1"/>
  <c r="Z122" i="12"/>
  <c r="H122" i="12" s="1"/>
  <c r="AB181" i="12"/>
  <c r="M181" i="12" s="1"/>
  <c r="AA181" i="12"/>
  <c r="L181" i="12" s="1"/>
  <c r="Z181" i="12"/>
  <c r="H181" i="12" s="1"/>
  <c r="AB164" i="12"/>
  <c r="M164" i="12" s="1"/>
  <c r="AA164" i="12"/>
  <c r="L164" i="12" s="1"/>
  <c r="Z164" i="12"/>
  <c r="H164" i="12" s="1"/>
  <c r="AB140" i="12"/>
  <c r="M140" i="12" s="1"/>
  <c r="AA140" i="12"/>
  <c r="L140" i="12" s="1"/>
  <c r="Z140" i="12"/>
  <c r="H140" i="12" s="1"/>
  <c r="AB116" i="12"/>
  <c r="M116" i="12" s="1"/>
  <c r="AA116" i="12"/>
  <c r="L116" i="12" s="1"/>
  <c r="Z116" i="12"/>
  <c r="H116" i="12" s="1"/>
  <c r="AB132" i="12"/>
  <c r="M132" i="12" s="1"/>
  <c r="AA132" i="12"/>
  <c r="L132" i="12" s="1"/>
  <c r="Z132" i="12"/>
  <c r="H132" i="12" s="1"/>
  <c r="Y132" i="12"/>
  <c r="G132" i="12" s="1"/>
  <c r="AB144" i="12"/>
  <c r="M144" i="12" s="1"/>
  <c r="AA144" i="12"/>
  <c r="L144" i="12" s="1"/>
  <c r="Z144" i="12"/>
  <c r="H144" i="12" s="1"/>
  <c r="AB114" i="12"/>
  <c r="M114" i="12" s="1"/>
  <c r="AA114" i="12"/>
  <c r="L114" i="12" s="1"/>
  <c r="Z114" i="12"/>
  <c r="H114" i="12" s="1"/>
  <c r="AB184" i="12"/>
  <c r="AA184" i="12"/>
  <c r="Z184" i="12"/>
  <c r="AB99" i="12"/>
  <c r="M99" i="12" s="1"/>
  <c r="AA99" i="12"/>
  <c r="L99" i="12" s="1"/>
  <c r="Z99" i="12"/>
  <c r="H99" i="12" s="1"/>
  <c r="AB107" i="12"/>
  <c r="M107" i="12" s="1"/>
  <c r="AA107" i="12"/>
  <c r="L107" i="12" s="1"/>
  <c r="Z107" i="12"/>
  <c r="H107" i="12" s="1"/>
  <c r="AB109" i="12"/>
  <c r="M109" i="12" s="1"/>
  <c r="AA109" i="12"/>
  <c r="L109" i="12" s="1"/>
  <c r="Z109" i="12"/>
  <c r="H109" i="12" s="1"/>
  <c r="AB93" i="12"/>
  <c r="M93" i="12" s="1"/>
  <c r="AA93" i="12"/>
  <c r="L93" i="12" s="1"/>
  <c r="Z93" i="12"/>
  <c r="H93" i="12" s="1"/>
  <c r="Y93" i="12"/>
  <c r="G93" i="12" s="1"/>
  <c r="AB101" i="12"/>
  <c r="M101" i="12" s="1"/>
  <c r="AA101" i="12"/>
  <c r="L101" i="12" s="1"/>
  <c r="Z101" i="12"/>
  <c r="H101" i="12" s="1"/>
  <c r="Y101" i="12"/>
  <c r="G101" i="12" s="1"/>
  <c r="AB95" i="12"/>
  <c r="M95" i="12" s="1"/>
  <c r="AA95" i="12"/>
  <c r="L95" i="12" s="1"/>
  <c r="Z95" i="12"/>
  <c r="H95" i="12" s="1"/>
  <c r="Y95" i="12"/>
  <c r="G95" i="12" s="1"/>
  <c r="AB97" i="12"/>
  <c r="M97" i="12" s="1"/>
  <c r="AA97" i="12"/>
  <c r="L97" i="12" s="1"/>
  <c r="Z97" i="12"/>
  <c r="H97" i="12" s="1"/>
  <c r="Y97" i="12"/>
  <c r="G97" i="12" s="1"/>
  <c r="AB103" i="12"/>
  <c r="M103" i="12" s="1"/>
  <c r="AA103" i="12"/>
  <c r="L103" i="12" s="1"/>
  <c r="Z103" i="12"/>
  <c r="H103" i="12" s="1"/>
  <c r="Y103" i="12"/>
  <c r="G103" i="12" s="1"/>
  <c r="AB105" i="12"/>
  <c r="M105" i="12" s="1"/>
  <c r="AA105" i="12"/>
  <c r="L105" i="12" s="1"/>
  <c r="Z105" i="12"/>
  <c r="H105" i="12" s="1"/>
  <c r="Y105" i="12"/>
  <c r="G105" i="12" s="1"/>
  <c r="AB98" i="12"/>
  <c r="M98" i="12" s="1"/>
  <c r="AA98" i="12"/>
  <c r="L98" i="12" s="1"/>
  <c r="Z98" i="12"/>
  <c r="H98" i="12" s="1"/>
  <c r="Y98" i="12"/>
  <c r="G98" i="12" s="1"/>
  <c r="AB108" i="12"/>
  <c r="M108" i="12" s="1"/>
  <c r="AA108" i="12"/>
  <c r="L108" i="12" s="1"/>
  <c r="Z108" i="12"/>
  <c r="H108" i="12" s="1"/>
  <c r="Y108" i="12"/>
  <c r="G108" i="12" s="1"/>
  <c r="AB104" i="12"/>
  <c r="M104" i="12" s="1"/>
  <c r="AA104" i="12"/>
  <c r="L104" i="12" s="1"/>
  <c r="Z104" i="12"/>
  <c r="H104" i="12" s="1"/>
  <c r="Y104" i="12"/>
  <c r="G104" i="12" s="1"/>
  <c r="AB92" i="12"/>
  <c r="M92" i="12" s="1"/>
  <c r="AA92" i="12"/>
  <c r="L92" i="12" s="1"/>
  <c r="Z92" i="12"/>
  <c r="H92" i="12" s="1"/>
  <c r="Y92" i="12"/>
  <c r="G92" i="12" s="1"/>
  <c r="AB106" i="12"/>
  <c r="M106" i="12" s="1"/>
  <c r="AA106" i="12"/>
  <c r="L106" i="12" s="1"/>
  <c r="Z106" i="12"/>
  <c r="H106" i="12" s="1"/>
  <c r="Y106" i="12"/>
  <c r="G106" i="12" s="1"/>
  <c r="AB94" i="12"/>
  <c r="M94" i="12" s="1"/>
  <c r="AA94" i="12"/>
  <c r="L94" i="12" s="1"/>
  <c r="Z94" i="12"/>
  <c r="H94" i="12" s="1"/>
  <c r="Y94" i="12"/>
  <c r="G94" i="12" s="1"/>
  <c r="AB102" i="12"/>
  <c r="M102" i="12" s="1"/>
  <c r="AA102" i="12"/>
  <c r="L102" i="12" s="1"/>
  <c r="Z102" i="12"/>
  <c r="H102" i="12" s="1"/>
  <c r="Y102" i="12"/>
  <c r="G102" i="12" s="1"/>
  <c r="AB96" i="12"/>
  <c r="M96" i="12" s="1"/>
  <c r="AA96" i="12"/>
  <c r="L96" i="12" s="1"/>
  <c r="Z96" i="12"/>
  <c r="H96" i="12" s="1"/>
  <c r="Y96" i="12"/>
  <c r="G96" i="12" s="1"/>
  <c r="AB100" i="12"/>
  <c r="M100" i="12" s="1"/>
  <c r="AA100" i="12"/>
  <c r="L100" i="12" s="1"/>
  <c r="Z100" i="12"/>
  <c r="H100" i="12" s="1"/>
  <c r="Y100" i="12"/>
  <c r="G100" i="12" s="1"/>
  <c r="AB91" i="12"/>
  <c r="M91" i="12" s="1"/>
  <c r="AA91" i="12"/>
  <c r="L91" i="12" s="1"/>
  <c r="Z91" i="12"/>
  <c r="H91" i="12" s="1"/>
  <c r="Y91" i="12"/>
  <c r="G91" i="12" s="1"/>
  <c r="AB88" i="12"/>
  <c r="AA88" i="12"/>
  <c r="Z88" i="12"/>
  <c r="Y88" i="12"/>
  <c r="AB11" i="12"/>
  <c r="M11" i="12" s="1"/>
  <c r="AA11" i="12"/>
  <c r="L11" i="12" s="1"/>
  <c r="Z11" i="12"/>
  <c r="H11" i="12" s="1"/>
  <c r="Y11" i="12"/>
  <c r="G11" i="12" s="1"/>
  <c r="AB32" i="12"/>
  <c r="M32" i="12" s="1"/>
  <c r="AA32" i="12"/>
  <c r="L32" i="12" s="1"/>
  <c r="Z32" i="12"/>
  <c r="H32" i="12" s="1"/>
  <c r="Y32" i="12"/>
  <c r="G32" i="12" s="1"/>
  <c r="AB71" i="12"/>
  <c r="M71" i="12" s="1"/>
  <c r="AA71" i="12"/>
  <c r="L71" i="12" s="1"/>
  <c r="Z71" i="12"/>
  <c r="H71" i="12" s="1"/>
  <c r="Y71" i="12"/>
  <c r="G71" i="12" s="1"/>
  <c r="AB28" i="12"/>
  <c r="M28" i="12" s="1"/>
  <c r="AA28" i="12"/>
  <c r="L28" i="12" s="1"/>
  <c r="Z28" i="12"/>
  <c r="H28" i="12" s="1"/>
  <c r="Y28" i="12"/>
  <c r="G28" i="12" s="1"/>
  <c r="AB69" i="12"/>
  <c r="M69" i="12" s="1"/>
  <c r="AA69" i="12"/>
  <c r="L69" i="12" s="1"/>
  <c r="Z69" i="12"/>
  <c r="H69" i="12" s="1"/>
  <c r="Y69" i="12"/>
  <c r="G69" i="12" s="1"/>
  <c r="AB68" i="12"/>
  <c r="M68" i="12" s="1"/>
  <c r="AA68" i="12"/>
  <c r="L68" i="12" s="1"/>
  <c r="Z68" i="12"/>
  <c r="H68" i="12" s="1"/>
  <c r="Y68" i="12"/>
  <c r="G68" i="12" s="1"/>
  <c r="AB55" i="12"/>
  <c r="M55" i="12" s="1"/>
  <c r="AA55" i="12"/>
  <c r="L55" i="12" s="1"/>
  <c r="Z55" i="12"/>
  <c r="H55" i="12" s="1"/>
  <c r="Y55" i="12"/>
  <c r="G55" i="12" s="1"/>
  <c r="AB66" i="12"/>
  <c r="M66" i="12" s="1"/>
  <c r="AA66" i="12"/>
  <c r="L66" i="12" s="1"/>
  <c r="Z66" i="12"/>
  <c r="H66" i="12" s="1"/>
  <c r="Y66" i="12"/>
  <c r="G66" i="12" s="1"/>
  <c r="AB56" i="12"/>
  <c r="M56" i="12" s="1"/>
  <c r="AA56" i="12"/>
  <c r="L56" i="12" s="1"/>
  <c r="Z56" i="12"/>
  <c r="H56" i="12" s="1"/>
  <c r="Y56" i="12"/>
  <c r="G56" i="12" s="1"/>
  <c r="AB36" i="12"/>
  <c r="M36" i="12" s="1"/>
  <c r="AA36" i="12"/>
  <c r="L36" i="12" s="1"/>
  <c r="Z36" i="12"/>
  <c r="H36" i="12" s="1"/>
  <c r="Y36" i="12"/>
  <c r="G36" i="12" s="1"/>
  <c r="AB46" i="12"/>
  <c r="M46" i="12" s="1"/>
  <c r="AA46" i="12"/>
  <c r="L46" i="12" s="1"/>
  <c r="Z46" i="12"/>
  <c r="H46" i="12" s="1"/>
  <c r="Y46" i="12"/>
  <c r="G46" i="12" s="1"/>
  <c r="AB80" i="12"/>
  <c r="M80" i="12" s="1"/>
  <c r="AA80" i="12"/>
  <c r="L80" i="12" s="1"/>
  <c r="Z80" i="12"/>
  <c r="H80" i="12" s="1"/>
  <c r="Y80" i="12"/>
  <c r="G80" i="12" s="1"/>
  <c r="AB87" i="12"/>
  <c r="M87" i="12" s="1"/>
  <c r="AA87" i="12"/>
  <c r="L87" i="12" s="1"/>
  <c r="Z87" i="12"/>
  <c r="H87" i="12" s="1"/>
  <c r="Y87" i="12"/>
  <c r="G87" i="12" s="1"/>
  <c r="AB81" i="12"/>
  <c r="M81" i="12" s="1"/>
  <c r="AA81" i="12"/>
  <c r="L81" i="12" s="1"/>
  <c r="Z81" i="12"/>
  <c r="H81" i="12" s="1"/>
  <c r="Y81" i="12"/>
  <c r="G81" i="12" s="1"/>
  <c r="AB17" i="12"/>
  <c r="M17" i="12" s="1"/>
  <c r="AA17" i="12"/>
  <c r="L17" i="12" s="1"/>
  <c r="Z17" i="12"/>
  <c r="H17" i="12" s="1"/>
  <c r="Y17" i="12"/>
  <c r="G17" i="12" s="1"/>
  <c r="AB86" i="12"/>
  <c r="M86" i="12" s="1"/>
  <c r="AA86" i="12"/>
  <c r="L86" i="12" s="1"/>
  <c r="Z86" i="12"/>
  <c r="H86" i="12" s="1"/>
  <c r="Y86" i="12"/>
  <c r="G86" i="12" s="1"/>
  <c r="AB13" i="12"/>
  <c r="M13" i="12" s="1"/>
  <c r="AA13" i="12"/>
  <c r="L13" i="12" s="1"/>
  <c r="Z13" i="12"/>
  <c r="H13" i="12" s="1"/>
  <c r="Y13" i="12"/>
  <c r="G13" i="12" s="1"/>
  <c r="AB74" i="12"/>
  <c r="M74" i="12" s="1"/>
  <c r="AA74" i="12"/>
  <c r="L74" i="12" s="1"/>
  <c r="Z74" i="12"/>
  <c r="H74" i="12" s="1"/>
  <c r="Y74" i="12"/>
  <c r="G74" i="12" s="1"/>
  <c r="AB72" i="12"/>
  <c r="M72" i="12" s="1"/>
  <c r="AA72" i="12"/>
  <c r="L72" i="12" s="1"/>
  <c r="Z72" i="12"/>
  <c r="H72" i="12" s="1"/>
  <c r="Y72" i="12"/>
  <c r="G72" i="12" s="1"/>
  <c r="AB79" i="12"/>
  <c r="M79" i="12" s="1"/>
  <c r="AA79" i="12"/>
  <c r="L79" i="12" s="1"/>
  <c r="Z79" i="12"/>
  <c r="H79" i="12" s="1"/>
  <c r="Y79" i="12"/>
  <c r="G79" i="12" s="1"/>
  <c r="AB59" i="12"/>
  <c r="M59" i="12" s="1"/>
  <c r="AA59" i="12"/>
  <c r="L59" i="12" s="1"/>
  <c r="Z59" i="12"/>
  <c r="H59" i="12" s="1"/>
  <c r="Y59" i="12"/>
  <c r="G59" i="12" s="1"/>
  <c r="AB26" i="12"/>
  <c r="M26" i="12" s="1"/>
  <c r="AA26" i="12"/>
  <c r="L26" i="12" s="1"/>
  <c r="Z26" i="12"/>
  <c r="H26" i="12" s="1"/>
  <c r="Y26" i="12"/>
  <c r="G26" i="12" s="1"/>
  <c r="AB16" i="12"/>
  <c r="M16" i="12" s="1"/>
  <c r="AA16" i="12"/>
  <c r="L16" i="12" s="1"/>
  <c r="Z16" i="12"/>
  <c r="H16" i="12" s="1"/>
  <c r="Y16" i="12"/>
  <c r="G16" i="12" s="1"/>
  <c r="AB8" i="12"/>
  <c r="M8" i="12" s="1"/>
  <c r="AA8" i="12"/>
  <c r="L8" i="12" s="1"/>
  <c r="Z8" i="12"/>
  <c r="H8" i="12" s="1"/>
  <c r="Y8" i="12"/>
  <c r="G8" i="12" s="1"/>
  <c r="AB40" i="12"/>
  <c r="M40" i="12" s="1"/>
  <c r="AA40" i="12"/>
  <c r="L40" i="12" s="1"/>
  <c r="Z40" i="12"/>
  <c r="H40" i="12" s="1"/>
  <c r="Y40" i="12"/>
  <c r="G40" i="12" s="1"/>
  <c r="AB38" i="12"/>
  <c r="M38" i="12" s="1"/>
  <c r="AA38" i="12"/>
  <c r="L38" i="12" s="1"/>
  <c r="Z38" i="12"/>
  <c r="H38" i="12" s="1"/>
  <c r="Y38" i="12"/>
  <c r="G38" i="12" s="1"/>
  <c r="AB78" i="12"/>
  <c r="M78" i="12" s="1"/>
  <c r="AA78" i="12"/>
  <c r="L78" i="12" s="1"/>
  <c r="Z78" i="12"/>
  <c r="H78" i="12" s="1"/>
  <c r="Y78" i="12"/>
  <c r="G78" i="12" s="1"/>
  <c r="AB75" i="12"/>
  <c r="M75" i="12" s="1"/>
  <c r="AA75" i="12"/>
  <c r="L75" i="12" s="1"/>
  <c r="Z75" i="12"/>
  <c r="H75" i="12" s="1"/>
  <c r="Y75" i="12"/>
  <c r="G75" i="12" s="1"/>
  <c r="AB63" i="12"/>
  <c r="M63" i="12" s="1"/>
  <c r="AA63" i="12"/>
  <c r="L63" i="12" s="1"/>
  <c r="Z63" i="12"/>
  <c r="H63" i="12" s="1"/>
  <c r="Y63" i="12"/>
  <c r="G63" i="12" s="1"/>
  <c r="AB43" i="12"/>
  <c r="M43" i="12" s="1"/>
  <c r="AA43" i="12"/>
  <c r="L43" i="12" s="1"/>
  <c r="Z43" i="12"/>
  <c r="H43" i="12" s="1"/>
  <c r="Y43" i="12"/>
  <c r="G43" i="12" s="1"/>
  <c r="AB23" i="12"/>
  <c r="M23" i="12" s="1"/>
  <c r="AA23" i="12"/>
  <c r="L23" i="12" s="1"/>
  <c r="Z23" i="12"/>
  <c r="H23" i="12" s="1"/>
  <c r="Y23" i="12"/>
  <c r="G23" i="12" s="1"/>
  <c r="AB76" i="12"/>
  <c r="M76" i="12" s="1"/>
  <c r="AA76" i="12"/>
  <c r="L76" i="12" s="1"/>
  <c r="Z76" i="12"/>
  <c r="H76" i="12" s="1"/>
  <c r="Y76" i="12"/>
  <c r="G76" i="12" s="1"/>
  <c r="AB48" i="12"/>
  <c r="M48" i="12" s="1"/>
  <c r="AA48" i="12"/>
  <c r="L48" i="12" s="1"/>
  <c r="Z48" i="12"/>
  <c r="H48" i="12" s="1"/>
  <c r="Y48" i="12"/>
  <c r="G48" i="12" s="1"/>
  <c r="AB12" i="12"/>
  <c r="M12" i="12" s="1"/>
  <c r="AA12" i="12"/>
  <c r="L12" i="12" s="1"/>
  <c r="Z12" i="12"/>
  <c r="H12" i="12" s="1"/>
  <c r="Y12" i="12"/>
  <c r="G12" i="12" s="1"/>
  <c r="AB5" i="12"/>
  <c r="M5" i="12" s="1"/>
  <c r="AA5" i="12"/>
  <c r="L5" i="12" s="1"/>
  <c r="Z5" i="12"/>
  <c r="H5" i="12" s="1"/>
  <c r="Y5" i="12"/>
  <c r="G5" i="12" s="1"/>
  <c r="AB61" i="12"/>
  <c r="M61" i="12" s="1"/>
  <c r="AA61" i="12"/>
  <c r="L61" i="12" s="1"/>
  <c r="Z61" i="12"/>
  <c r="H61" i="12" s="1"/>
  <c r="Y61" i="12"/>
  <c r="G61" i="12" s="1"/>
  <c r="AB7" i="12"/>
  <c r="M7" i="12" s="1"/>
  <c r="AA7" i="12"/>
  <c r="L7" i="12" s="1"/>
  <c r="Z7" i="12"/>
  <c r="H7" i="12" s="1"/>
  <c r="Y7" i="12"/>
  <c r="G7" i="12" s="1"/>
  <c r="AB37" i="12"/>
  <c r="M37" i="12" s="1"/>
  <c r="AA37" i="12"/>
  <c r="L37" i="12" s="1"/>
  <c r="Z37" i="12"/>
  <c r="H37" i="12" s="1"/>
  <c r="Y37" i="12"/>
  <c r="G37" i="12" s="1"/>
  <c r="AB47" i="12"/>
  <c r="M47" i="12" s="1"/>
  <c r="AA47" i="12"/>
  <c r="L47" i="12" s="1"/>
  <c r="Z47" i="12"/>
  <c r="H47" i="12" s="1"/>
  <c r="Y47" i="12"/>
  <c r="G47" i="12" s="1"/>
  <c r="AB22" i="12"/>
  <c r="M22" i="12" s="1"/>
  <c r="AA22" i="12"/>
  <c r="L22" i="12" s="1"/>
  <c r="Z22" i="12"/>
  <c r="H22" i="12" s="1"/>
  <c r="Y22" i="12"/>
  <c r="G22" i="12" s="1"/>
  <c r="AB19" i="12"/>
  <c r="M19" i="12" s="1"/>
  <c r="AA19" i="12"/>
  <c r="L19" i="12" s="1"/>
  <c r="Z19" i="12"/>
  <c r="H19" i="12" s="1"/>
  <c r="Y19" i="12"/>
  <c r="G19" i="12" s="1"/>
  <c r="AB25" i="12"/>
  <c r="M25" i="12" s="1"/>
  <c r="AA25" i="12"/>
  <c r="L25" i="12" s="1"/>
  <c r="Z25" i="12"/>
  <c r="H25" i="12" s="1"/>
  <c r="Y25" i="12"/>
  <c r="G25" i="12" s="1"/>
  <c r="AB27" i="12"/>
  <c r="M27" i="12" s="1"/>
  <c r="AA27" i="12"/>
  <c r="L27" i="12" s="1"/>
  <c r="Z27" i="12"/>
  <c r="H27" i="12" s="1"/>
  <c r="Y27" i="12"/>
  <c r="G27" i="12" s="1"/>
  <c r="AB20" i="12"/>
  <c r="M20" i="12" s="1"/>
  <c r="AA20" i="12"/>
  <c r="L20" i="12" s="1"/>
  <c r="Z20" i="12"/>
  <c r="H20" i="12" s="1"/>
  <c r="Y20" i="12"/>
  <c r="G20" i="12" s="1"/>
  <c r="AB44" i="12"/>
  <c r="M44" i="12" s="1"/>
  <c r="AA44" i="12"/>
  <c r="L44" i="12" s="1"/>
  <c r="Z44" i="12"/>
  <c r="H44" i="12" s="1"/>
  <c r="Y44" i="12"/>
  <c r="G44" i="12" s="1"/>
  <c r="AB64" i="12"/>
  <c r="M64" i="12" s="1"/>
  <c r="AA64" i="12"/>
  <c r="L64" i="12" s="1"/>
  <c r="Z64" i="12"/>
  <c r="H64" i="12" s="1"/>
  <c r="Y64" i="12"/>
  <c r="G64" i="12" s="1"/>
  <c r="AB60" i="12"/>
  <c r="M60" i="12" s="1"/>
  <c r="AA60" i="12"/>
  <c r="L60" i="12" s="1"/>
  <c r="Z60" i="12"/>
  <c r="H60" i="12" s="1"/>
  <c r="Y60" i="12"/>
  <c r="G60" i="12" s="1"/>
  <c r="AB51" i="12"/>
  <c r="M51" i="12" s="1"/>
  <c r="AA51" i="12"/>
  <c r="L51" i="12" s="1"/>
  <c r="Z51" i="12"/>
  <c r="H51" i="12" s="1"/>
  <c r="Y51" i="12"/>
  <c r="G51" i="12" s="1"/>
  <c r="AB24" i="12"/>
  <c r="M24" i="12" s="1"/>
  <c r="AA24" i="12"/>
  <c r="L24" i="12" s="1"/>
  <c r="Z24" i="12"/>
  <c r="H24" i="12" s="1"/>
  <c r="Y24" i="12"/>
  <c r="G24" i="12" s="1"/>
  <c r="AB57" i="12"/>
  <c r="M57" i="12" s="1"/>
  <c r="AA57" i="12"/>
  <c r="L57" i="12" s="1"/>
  <c r="Z57" i="12"/>
  <c r="H57" i="12" s="1"/>
  <c r="Y57" i="12"/>
  <c r="G57" i="12" s="1"/>
  <c r="AB67" i="12"/>
  <c r="M67" i="12" s="1"/>
  <c r="AA67" i="12"/>
  <c r="L67" i="12" s="1"/>
  <c r="Z67" i="12"/>
  <c r="H67" i="12" s="1"/>
  <c r="Y67" i="12"/>
  <c r="G67" i="12" s="1"/>
  <c r="AB50" i="12"/>
  <c r="M50" i="12" s="1"/>
  <c r="AA50" i="12"/>
  <c r="L50" i="12" s="1"/>
  <c r="Z50" i="12"/>
  <c r="H50" i="12" s="1"/>
  <c r="Y50" i="12"/>
  <c r="G50" i="12" s="1"/>
  <c r="AB83" i="12"/>
  <c r="M83" i="12" s="1"/>
  <c r="AA83" i="12"/>
  <c r="L83" i="12" s="1"/>
  <c r="Z83" i="12"/>
  <c r="H83" i="12" s="1"/>
  <c r="Y83" i="12"/>
  <c r="G83" i="12" s="1"/>
  <c r="AB41" i="12"/>
  <c r="M41" i="12" s="1"/>
  <c r="AA41" i="12"/>
  <c r="L41" i="12" s="1"/>
  <c r="Z41" i="12"/>
  <c r="H41" i="12" s="1"/>
  <c r="Y41" i="12"/>
  <c r="G41" i="12" s="1"/>
  <c r="AB58" i="12"/>
  <c r="M58" i="12" s="1"/>
  <c r="AA58" i="12"/>
  <c r="L58" i="12" s="1"/>
  <c r="Z58" i="12"/>
  <c r="H58" i="12" s="1"/>
  <c r="Y58" i="12"/>
  <c r="G58" i="12" s="1"/>
  <c r="AB6" i="12"/>
  <c r="M6" i="12" s="1"/>
  <c r="AA6" i="12"/>
  <c r="L6" i="12" s="1"/>
  <c r="Z6" i="12"/>
  <c r="H6" i="12" s="1"/>
  <c r="Y6" i="12"/>
  <c r="G6" i="12" s="1"/>
  <c r="AB62" i="12"/>
  <c r="M62" i="12" s="1"/>
  <c r="AA62" i="12"/>
  <c r="L62" i="12" s="1"/>
  <c r="Z62" i="12"/>
  <c r="H62" i="12" s="1"/>
  <c r="Y62" i="12"/>
  <c r="G62" i="12" s="1"/>
  <c r="AB21" i="12"/>
  <c r="M21" i="12" s="1"/>
  <c r="AA21" i="12"/>
  <c r="L21" i="12" s="1"/>
  <c r="Z21" i="12"/>
  <c r="H21" i="12" s="1"/>
  <c r="Y21" i="12"/>
  <c r="G21" i="12" s="1"/>
  <c r="AB4" i="12"/>
  <c r="M4" i="12" s="1"/>
  <c r="AA4" i="12"/>
  <c r="L4" i="12" s="1"/>
  <c r="Z4" i="12"/>
  <c r="H4" i="12" s="1"/>
  <c r="Y4" i="12"/>
  <c r="G4" i="12" s="1"/>
  <c r="AB15" i="12"/>
  <c r="M15" i="12" s="1"/>
  <c r="AA15" i="12"/>
  <c r="L15" i="12" s="1"/>
  <c r="Z15" i="12"/>
  <c r="H15" i="12" s="1"/>
  <c r="Y15" i="12"/>
  <c r="G15" i="12" s="1"/>
  <c r="AB9" i="12"/>
  <c r="M9" i="12" s="1"/>
  <c r="AA9" i="12"/>
  <c r="L9" i="12" s="1"/>
  <c r="Z9" i="12"/>
  <c r="H9" i="12" s="1"/>
  <c r="Y9" i="12"/>
  <c r="G9" i="12" s="1"/>
  <c r="AB82" i="12"/>
  <c r="M82" i="12" s="1"/>
  <c r="AA82" i="12"/>
  <c r="L82" i="12" s="1"/>
  <c r="Z82" i="12"/>
  <c r="H82" i="12" s="1"/>
  <c r="Y82" i="12"/>
  <c r="G82" i="12" s="1"/>
  <c r="AB77" i="12"/>
  <c r="M77" i="12" s="1"/>
  <c r="AA77" i="12"/>
  <c r="L77" i="12" s="1"/>
  <c r="Z77" i="12"/>
  <c r="H77" i="12" s="1"/>
  <c r="Y77" i="12"/>
  <c r="G77" i="12" s="1"/>
  <c r="AB45" i="12"/>
  <c r="M45" i="12" s="1"/>
  <c r="AA45" i="12"/>
  <c r="L45" i="12" s="1"/>
  <c r="Z45" i="12"/>
  <c r="H45" i="12" s="1"/>
  <c r="Y45" i="12"/>
  <c r="G45" i="12" s="1"/>
  <c r="AB70" i="12"/>
  <c r="M70" i="12" s="1"/>
  <c r="AA70" i="12"/>
  <c r="L70" i="12" s="1"/>
  <c r="Z70" i="12"/>
  <c r="H70" i="12" s="1"/>
  <c r="Y70" i="12"/>
  <c r="G70" i="12" s="1"/>
  <c r="AB14" i="12"/>
  <c r="M14" i="12" s="1"/>
  <c r="AA14" i="12"/>
  <c r="L14" i="12" s="1"/>
  <c r="Z14" i="12"/>
  <c r="H14" i="12" s="1"/>
  <c r="Y14" i="12"/>
  <c r="G14" i="12" s="1"/>
  <c r="AB35" i="12"/>
  <c r="M35" i="12" s="1"/>
  <c r="AA35" i="12"/>
  <c r="L35" i="12" s="1"/>
  <c r="Z35" i="12"/>
  <c r="H35" i="12" s="1"/>
  <c r="Y35" i="12"/>
  <c r="G35" i="12" s="1"/>
  <c r="AB73" i="12"/>
  <c r="M73" i="12" s="1"/>
  <c r="AA73" i="12"/>
  <c r="L73" i="12" s="1"/>
  <c r="Z73" i="12"/>
  <c r="H73" i="12" s="1"/>
  <c r="Y73" i="12"/>
  <c r="G73" i="12" s="1"/>
  <c r="AB33" i="12"/>
  <c r="M33" i="12" s="1"/>
  <c r="AA33" i="12"/>
  <c r="L33" i="12" s="1"/>
  <c r="Z33" i="12"/>
  <c r="H33" i="12" s="1"/>
  <c r="Y33" i="12"/>
  <c r="G33" i="12" s="1"/>
  <c r="AB39" i="12"/>
  <c r="M39" i="12" s="1"/>
  <c r="AA39" i="12"/>
  <c r="L39" i="12" s="1"/>
  <c r="Z39" i="12"/>
  <c r="H39" i="12" s="1"/>
  <c r="Y39" i="12"/>
  <c r="G39" i="12" s="1"/>
  <c r="AB49" i="12"/>
  <c r="M49" i="12" s="1"/>
  <c r="AA49" i="12"/>
  <c r="L49" i="12" s="1"/>
  <c r="Z49" i="12"/>
  <c r="H49" i="12" s="1"/>
  <c r="Y49" i="12"/>
  <c r="G49" i="12" s="1"/>
  <c r="AB54" i="12"/>
  <c r="M54" i="12" s="1"/>
  <c r="AA54" i="12"/>
  <c r="L54" i="12" s="1"/>
  <c r="Z54" i="12"/>
  <c r="H54" i="12" s="1"/>
  <c r="Y54" i="12"/>
  <c r="G54" i="12" s="1"/>
  <c r="AB10" i="12"/>
  <c r="M10" i="12" s="1"/>
  <c r="AA10" i="12"/>
  <c r="L10" i="12" s="1"/>
  <c r="Z10" i="12"/>
  <c r="H10" i="12" s="1"/>
  <c r="Y10" i="12"/>
  <c r="G10" i="12" s="1"/>
  <c r="AB65" i="12"/>
  <c r="M65" i="12" s="1"/>
  <c r="AA65" i="12"/>
  <c r="L65" i="12" s="1"/>
  <c r="Z65" i="12"/>
  <c r="H65" i="12" s="1"/>
  <c r="Y65" i="12"/>
  <c r="G65" i="12" s="1"/>
  <c r="AB85" i="12"/>
  <c r="M85" i="12" s="1"/>
  <c r="AA85" i="12"/>
  <c r="L85" i="12" s="1"/>
  <c r="Z85" i="12"/>
  <c r="H85" i="12" s="1"/>
  <c r="Y85" i="12"/>
  <c r="G85" i="12" s="1"/>
  <c r="AB42" i="12"/>
  <c r="M42" i="12" s="1"/>
  <c r="AA42" i="12"/>
  <c r="L42" i="12" s="1"/>
  <c r="Z42" i="12"/>
  <c r="H42" i="12" s="1"/>
  <c r="Y42" i="12"/>
  <c r="G42" i="12" s="1"/>
  <c r="AB53" i="12"/>
  <c r="M53" i="12" s="1"/>
  <c r="AA53" i="12"/>
  <c r="L53" i="12" s="1"/>
  <c r="Z53" i="12"/>
  <c r="H53" i="12" s="1"/>
  <c r="Y53" i="12"/>
  <c r="G53" i="12" s="1"/>
  <c r="AB18" i="12"/>
  <c r="M18" i="12" s="1"/>
  <c r="AA18" i="12"/>
  <c r="L18" i="12" s="1"/>
  <c r="Z18" i="12"/>
  <c r="H18" i="12" s="1"/>
  <c r="Y18" i="12"/>
  <c r="G18" i="12" s="1"/>
  <c r="AB31" i="12"/>
  <c r="M31" i="12" s="1"/>
  <c r="AA31" i="12"/>
  <c r="L31" i="12" s="1"/>
  <c r="Z31" i="12"/>
  <c r="H31" i="12" s="1"/>
  <c r="Y31" i="12"/>
  <c r="G31" i="12" s="1"/>
  <c r="AB29" i="12"/>
  <c r="M29" i="12" s="1"/>
  <c r="AA29" i="12"/>
  <c r="L29" i="12" s="1"/>
  <c r="Z29" i="12"/>
  <c r="H29" i="12" s="1"/>
  <c r="Y29" i="12"/>
  <c r="G29" i="12" s="1"/>
  <c r="AB84" i="12"/>
  <c r="M84" i="12" s="1"/>
  <c r="AA84" i="12"/>
  <c r="L84" i="12" s="1"/>
  <c r="Z84" i="12"/>
  <c r="H84" i="12" s="1"/>
  <c r="Y84" i="12"/>
  <c r="G84" i="12" s="1"/>
  <c r="AB34" i="12"/>
  <c r="M34" i="12" s="1"/>
  <c r="AA34" i="12"/>
  <c r="L34" i="12" s="1"/>
  <c r="Z34" i="12"/>
  <c r="H34" i="12" s="1"/>
  <c r="Y34" i="12"/>
  <c r="G34" i="12" s="1"/>
  <c r="AB52" i="12"/>
  <c r="M52" i="12" s="1"/>
  <c r="AA52" i="12"/>
  <c r="L52" i="12" s="1"/>
  <c r="Z52" i="12"/>
  <c r="H52" i="12" s="1"/>
  <c r="Y52" i="12"/>
  <c r="G52" i="12" s="1"/>
  <c r="G90" i="9"/>
  <c r="H90" i="9"/>
  <c r="W89" i="12" s="1"/>
  <c r="F89" i="12" s="1"/>
  <c r="K90" i="9"/>
  <c r="L90" i="9"/>
  <c r="X89" i="12" s="1"/>
  <c r="O90" i="9"/>
  <c r="R90" i="9"/>
  <c r="AB30" i="12"/>
  <c r="M30" i="12" s="1"/>
  <c r="AA30" i="12"/>
  <c r="L30" i="12" s="1"/>
  <c r="Z30" i="12"/>
  <c r="H30" i="12" s="1"/>
  <c r="Y30" i="12"/>
  <c r="G30" i="12" s="1"/>
  <c r="H10" i="9" l="1"/>
  <c r="W31" i="12" s="1"/>
  <c r="F31" i="12" s="1"/>
  <c r="O110" i="9"/>
  <c r="Y109" i="12"/>
  <c r="G109" i="12" s="1"/>
  <c r="H105" i="9"/>
  <c r="W107" i="12" s="1"/>
  <c r="F107" i="12" s="1"/>
  <c r="O105" i="9"/>
  <c r="Y107" i="12"/>
  <c r="G107" i="12" s="1"/>
  <c r="G95" i="9"/>
  <c r="O95" i="9"/>
  <c r="Y99" i="12"/>
  <c r="G99" i="12" s="1"/>
  <c r="G183" i="9"/>
  <c r="O183" i="9"/>
  <c r="Y184" i="12"/>
  <c r="H116" i="9"/>
  <c r="W114" i="12" s="1"/>
  <c r="F114" i="12" s="1"/>
  <c r="O116" i="9"/>
  <c r="Y114" i="12"/>
  <c r="G114" i="12" s="1"/>
  <c r="O123" i="9"/>
  <c r="Y144" i="12"/>
  <c r="G144" i="12" s="1"/>
  <c r="O133" i="9"/>
  <c r="Y116" i="12"/>
  <c r="G116" i="12" s="1"/>
  <c r="H113" i="9"/>
  <c r="W140" i="12" s="1"/>
  <c r="F140" i="12" s="1"/>
  <c r="O113" i="9"/>
  <c r="Y140" i="12"/>
  <c r="G140" i="12" s="1"/>
  <c r="G120" i="9"/>
  <c r="O120" i="9"/>
  <c r="Y164" i="12"/>
  <c r="G164" i="12" s="1"/>
  <c r="H128" i="9"/>
  <c r="W181" i="12" s="1"/>
  <c r="F181" i="12" s="1"/>
  <c r="O128" i="9"/>
  <c r="Y181" i="12"/>
  <c r="G181" i="12" s="1"/>
  <c r="G118" i="9"/>
  <c r="O118" i="9"/>
  <c r="Y122" i="12"/>
  <c r="G122" i="12" s="1"/>
  <c r="O124" i="9"/>
  <c r="Y123" i="12"/>
  <c r="G123" i="12" s="1"/>
  <c r="H139" i="9"/>
  <c r="W120" i="12" s="1"/>
  <c r="F120" i="12" s="1"/>
  <c r="O139" i="9"/>
  <c r="Y120" i="12"/>
  <c r="G120" i="12" s="1"/>
  <c r="O150" i="9"/>
  <c r="Y165" i="12"/>
  <c r="G165" i="12" s="1"/>
  <c r="H165" i="9"/>
  <c r="W137" i="12" s="1"/>
  <c r="G13" i="9"/>
  <c r="O13" i="9"/>
  <c r="O46" i="9"/>
  <c r="O31" i="9"/>
  <c r="R17" i="9"/>
  <c r="R14" i="9"/>
  <c r="L53" i="9"/>
  <c r="X65" i="12" s="1"/>
  <c r="K65" i="12" s="1"/>
  <c r="R53" i="9"/>
  <c r="R36" i="9"/>
  <c r="L11" i="9"/>
  <c r="X54" i="12" s="1"/>
  <c r="K54" i="12" s="1"/>
  <c r="R11" i="9"/>
  <c r="K27" i="9"/>
  <c r="R19" i="9"/>
  <c r="L83" i="9"/>
  <c r="X73" i="12" s="1"/>
  <c r="K73" i="12" s="1"/>
  <c r="R83" i="9"/>
  <c r="R41" i="9"/>
  <c r="L60" i="9"/>
  <c r="X15" i="12" s="1"/>
  <c r="K15" i="12" s="1"/>
  <c r="R60" i="9"/>
  <c r="R28" i="9"/>
  <c r="L8" i="9"/>
  <c r="X58" i="12" s="1"/>
  <c r="K58" i="12" s="1"/>
  <c r="L51" i="9"/>
  <c r="X41" i="12" s="1"/>
  <c r="K41" i="12" s="1"/>
  <c r="R51" i="9"/>
  <c r="R31" i="9"/>
  <c r="R34" i="9"/>
  <c r="R55" i="9"/>
  <c r="R43" i="9"/>
  <c r="L66" i="9"/>
  <c r="X26" i="12" s="1"/>
  <c r="K26" i="12" s="1"/>
  <c r="R63" i="9"/>
  <c r="R47" i="9"/>
  <c r="L71" i="9"/>
  <c r="X86" i="12" s="1"/>
  <c r="K86" i="12" s="1"/>
  <c r="L72" i="9"/>
  <c r="X81" i="12" s="1"/>
  <c r="K81" i="12" s="1"/>
  <c r="R87" i="9"/>
  <c r="R49" i="9"/>
  <c r="R79" i="9"/>
  <c r="L89" i="9"/>
  <c r="X88" i="12" s="1"/>
  <c r="L101" i="9"/>
  <c r="X96" i="12" s="1"/>
  <c r="K96" i="12" s="1"/>
  <c r="K99" i="9"/>
  <c r="R99" i="9"/>
  <c r="K102" i="9"/>
  <c r="L93" i="9"/>
  <c r="X104" i="12" s="1"/>
  <c r="K104" i="12" s="1"/>
  <c r="R93" i="9"/>
  <c r="L109" i="9"/>
  <c r="X108" i="12" s="1"/>
  <c r="K108" i="12" s="1"/>
  <c r="L100" i="9"/>
  <c r="X105" i="12" s="1"/>
  <c r="K105" i="12" s="1"/>
  <c r="K103" i="9"/>
  <c r="R107" i="9"/>
  <c r="L108" i="9"/>
  <c r="X93" i="12" s="1"/>
  <c r="K93" i="12" s="1"/>
  <c r="R108" i="9"/>
  <c r="L110" i="9"/>
  <c r="X109" i="12" s="1"/>
  <c r="K109" i="12" s="1"/>
  <c r="R183" i="9"/>
  <c r="R150" i="9"/>
  <c r="R160" i="9"/>
  <c r="R125" i="9"/>
  <c r="R130" i="9"/>
  <c r="L127" i="9"/>
  <c r="X115" i="12" s="1"/>
  <c r="K115" i="12" s="1"/>
  <c r="L134" i="9"/>
  <c r="X119" i="12" s="1"/>
  <c r="K119" i="12" s="1"/>
  <c r="K132" i="9"/>
  <c r="K165" i="9"/>
  <c r="L63" i="13"/>
  <c r="L165" i="9"/>
  <c r="X137" i="12" s="1"/>
  <c r="R175" i="9"/>
  <c r="L149" i="9"/>
  <c r="X134" i="12" s="1"/>
  <c r="K134" i="12" s="1"/>
  <c r="R117" i="9"/>
  <c r="K173" i="9"/>
  <c r="R179" i="9"/>
  <c r="K131" i="9"/>
  <c r="J63" i="13"/>
  <c r="K63" i="13" s="1"/>
  <c r="R23" i="9"/>
  <c r="O55" i="9"/>
  <c r="O63" i="9"/>
  <c r="O47" i="9"/>
  <c r="O40" i="9"/>
  <c r="O99" i="9"/>
  <c r="O129" i="9"/>
  <c r="H149" i="9"/>
  <c r="W134" i="12" s="1"/>
  <c r="F134" i="12" s="1"/>
  <c r="O152" i="9"/>
  <c r="H144" i="9"/>
  <c r="W135" i="12" s="1"/>
  <c r="F135" i="12" s="1"/>
  <c r="O144" i="9"/>
  <c r="G153" i="9"/>
  <c r="O153" i="9"/>
  <c r="O167" i="9"/>
  <c r="H143" i="9"/>
  <c r="W136" i="12" s="1"/>
  <c r="F136" i="12" s="1"/>
  <c r="O143" i="9"/>
  <c r="G159" i="9"/>
  <c r="H174" i="9"/>
  <c r="W175" i="12" s="1"/>
  <c r="F175" i="12" s="1"/>
  <c r="O174" i="9"/>
  <c r="H131" i="9"/>
  <c r="W149" i="12" s="1"/>
  <c r="F149" i="12" s="1"/>
  <c r="O169" i="9"/>
  <c r="H162" i="9"/>
  <c r="W180" i="12" s="1"/>
  <c r="F180" i="12" s="1"/>
  <c r="O162" i="9"/>
  <c r="O166" i="9"/>
  <c r="H181" i="9"/>
  <c r="W167" i="12" s="1"/>
  <c r="F167" i="12" s="1"/>
  <c r="O181" i="9"/>
  <c r="O184" i="9"/>
  <c r="G100" i="9"/>
  <c r="G110" i="9"/>
  <c r="O125" i="9"/>
  <c r="O132" i="9"/>
  <c r="L5" i="9"/>
  <c r="X34" i="12" s="1"/>
  <c r="K34" i="12" s="1"/>
  <c r="H7" i="9"/>
  <c r="W52" i="12" s="1"/>
  <c r="F52" i="12" s="1"/>
  <c r="H25" i="9"/>
  <c r="W84" i="12" s="1"/>
  <c r="F84" i="12" s="1"/>
  <c r="R38" i="9"/>
  <c r="R52" i="9"/>
  <c r="K42" i="9"/>
  <c r="R69" i="9"/>
  <c r="K79" i="9"/>
  <c r="K92" i="9"/>
  <c r="L116" i="9"/>
  <c r="X114" i="12" s="1"/>
  <c r="K114" i="12" s="1"/>
  <c r="R116" i="9"/>
  <c r="K123" i="9"/>
  <c r="H154" i="9"/>
  <c r="W138" i="12" s="1"/>
  <c r="F138" i="12" s="1"/>
  <c r="O146" i="9"/>
  <c r="H173" i="9"/>
  <c r="W112" i="12" s="1"/>
  <c r="F112" i="12" s="1"/>
  <c r="O131" i="9"/>
  <c r="L25" i="9"/>
  <c r="X84" i="12" s="1"/>
  <c r="K84" i="12" s="1"/>
  <c r="O30" i="9"/>
  <c r="H45" i="9"/>
  <c r="W45" i="12" s="1"/>
  <c r="F45" i="12" s="1"/>
  <c r="H9" i="9"/>
  <c r="W77" i="12" s="1"/>
  <c r="F77" i="12" s="1"/>
  <c r="O9" i="9"/>
  <c r="H38" i="9"/>
  <c r="W82" i="12" s="1"/>
  <c r="F82" i="12" s="1"/>
  <c r="O24" i="9"/>
  <c r="H52" i="9"/>
  <c r="W20" i="12" s="1"/>
  <c r="F20" i="12" s="1"/>
  <c r="O64" i="9"/>
  <c r="H59" i="9"/>
  <c r="W25" i="12" s="1"/>
  <c r="F25" i="12" s="1"/>
  <c r="O32" i="9"/>
  <c r="O56" i="9"/>
  <c r="O70" i="9"/>
  <c r="O50" i="9"/>
  <c r="G68" i="9"/>
  <c r="O68" i="9"/>
  <c r="O54" i="9"/>
  <c r="H39" i="9"/>
  <c r="W12" i="12" s="1"/>
  <c r="F12" i="12" s="1"/>
  <c r="O61" i="9"/>
  <c r="O42" i="9"/>
  <c r="O57" i="9"/>
  <c r="O85" i="9"/>
  <c r="H69" i="9"/>
  <c r="W38" i="12" s="1"/>
  <c r="F38" i="12" s="1"/>
  <c r="O69" i="9"/>
  <c r="O44" i="9"/>
  <c r="H33" i="9"/>
  <c r="W8" i="12" s="1"/>
  <c r="F8" i="12" s="1"/>
  <c r="O33" i="9"/>
  <c r="O20" i="9"/>
  <c r="G66" i="9"/>
  <c r="O76" i="9"/>
  <c r="O75" i="9"/>
  <c r="H74" i="9"/>
  <c r="W68" i="12" s="1"/>
  <c r="F68" i="12" s="1"/>
  <c r="O74" i="9"/>
  <c r="O77" i="9"/>
  <c r="H78" i="9"/>
  <c r="W28" i="12" s="1"/>
  <c r="F28" i="12" s="1"/>
  <c r="O80" i="9"/>
  <c r="O79" i="9"/>
  <c r="G92" i="9"/>
  <c r="O92" i="9"/>
  <c r="O94" i="9"/>
  <c r="H101" i="9"/>
  <c r="W96" i="12" s="1"/>
  <c r="F96" i="12" s="1"/>
  <c r="O101" i="9"/>
  <c r="H96" i="9"/>
  <c r="W102" i="12" s="1"/>
  <c r="F102" i="12" s="1"/>
  <c r="O96" i="9"/>
  <c r="H99" i="9"/>
  <c r="W94" i="12" s="1"/>
  <c r="F94" i="12" s="1"/>
  <c r="R123" i="9"/>
  <c r="L133" i="9"/>
  <c r="X116" i="12" s="1"/>
  <c r="K116" i="12" s="1"/>
  <c r="R133" i="9"/>
  <c r="L120" i="9"/>
  <c r="X164" i="12" s="1"/>
  <c r="K164" i="12" s="1"/>
  <c r="R120" i="9"/>
  <c r="L118" i="9"/>
  <c r="X122" i="12" s="1"/>
  <c r="K122" i="12" s="1"/>
  <c r="L124" i="9"/>
  <c r="X123" i="12" s="1"/>
  <c r="K123" i="12" s="1"/>
  <c r="R124" i="9"/>
  <c r="R171" i="9"/>
  <c r="R136" i="9"/>
  <c r="L143" i="9"/>
  <c r="X136" i="12" s="1"/>
  <c r="K136" i="12" s="1"/>
  <c r="K154" i="9"/>
  <c r="L146" i="9"/>
  <c r="X152" i="12" s="1"/>
  <c r="K152" i="12" s="1"/>
  <c r="K156" i="9"/>
  <c r="R156" i="9"/>
  <c r="L168" i="9"/>
  <c r="X156" i="12" s="1"/>
  <c r="K156" i="12" s="1"/>
  <c r="L169" i="9"/>
  <c r="X166" i="12" s="1"/>
  <c r="K166" i="12" s="1"/>
  <c r="R169" i="9"/>
  <c r="L162" i="9"/>
  <c r="X180" i="12" s="1"/>
  <c r="K180" i="12" s="1"/>
  <c r="L185" i="9"/>
  <c r="X183" i="12" s="1"/>
  <c r="K183" i="12" s="1"/>
  <c r="R185" i="9"/>
  <c r="K23" i="9"/>
  <c r="O12" i="9"/>
  <c r="L26" i="9"/>
  <c r="X62" i="12" s="1"/>
  <c r="K62" i="12" s="1"/>
  <c r="K47" i="9"/>
  <c r="G76" i="9"/>
  <c r="L150" i="9"/>
  <c r="X165" i="12" s="1"/>
  <c r="K165" i="12" s="1"/>
  <c r="L160" i="9"/>
  <c r="X151" i="12" s="1"/>
  <c r="K151" i="12" s="1"/>
  <c r="R148" i="9"/>
  <c r="L159" i="9"/>
  <c r="X146" i="12" s="1"/>
  <c r="K146" i="12" s="1"/>
  <c r="R178" i="9"/>
  <c r="L131" i="9"/>
  <c r="X149" i="12" s="1"/>
  <c r="K149" i="12" s="1"/>
  <c r="R182" i="9"/>
  <c r="G10" i="9"/>
  <c r="K13" i="9"/>
  <c r="R13" i="9"/>
  <c r="K18" i="9"/>
  <c r="R18" i="9"/>
  <c r="L30" i="9"/>
  <c r="X70" i="12" s="1"/>
  <c r="K70" i="12" s="1"/>
  <c r="O41" i="9"/>
  <c r="H60" i="9"/>
  <c r="W15" i="12" s="1"/>
  <c r="F15" i="12" s="1"/>
  <c r="O28" i="9"/>
  <c r="H8" i="9"/>
  <c r="W58" i="12" s="1"/>
  <c r="F58" i="12" s="1"/>
  <c r="O8" i="9"/>
  <c r="H51" i="9"/>
  <c r="W41" i="12" s="1"/>
  <c r="F41" i="12" s="1"/>
  <c r="R59" i="9"/>
  <c r="R32" i="9"/>
  <c r="G70" i="9"/>
  <c r="G57" i="9"/>
  <c r="K71" i="9"/>
  <c r="R40" i="9"/>
  <c r="L76" i="9"/>
  <c r="X66" i="12" s="1"/>
  <c r="K66" i="12" s="1"/>
  <c r="R76" i="9"/>
  <c r="R89" i="9"/>
  <c r="H94" i="9"/>
  <c r="W100" i="12" s="1"/>
  <c r="F100" i="12" s="1"/>
  <c r="K107" i="9"/>
  <c r="G150" i="9"/>
  <c r="O160" i="9"/>
  <c r="L125" i="9"/>
  <c r="X141" i="12" s="1"/>
  <c r="K141" i="12" s="1"/>
  <c r="R119" i="9"/>
  <c r="R164" i="9"/>
  <c r="G146" i="9"/>
  <c r="K146" i="9"/>
  <c r="L173" i="9"/>
  <c r="X112" i="12" s="1"/>
  <c r="K112" i="12" s="1"/>
  <c r="K174" i="9"/>
  <c r="G131" i="9"/>
  <c r="O185" i="9"/>
  <c r="L7" i="9"/>
  <c r="X52" i="12" s="1"/>
  <c r="K52" i="12" s="1"/>
  <c r="R5" i="9"/>
  <c r="K25" i="9"/>
  <c r="G21" i="9"/>
  <c r="O36" i="9"/>
  <c r="H11" i="9"/>
  <c r="W54" i="12" s="1"/>
  <c r="F54" i="12" s="1"/>
  <c r="H19" i="9"/>
  <c r="W33" i="12" s="1"/>
  <c r="F33" i="12" s="1"/>
  <c r="O37" i="9"/>
  <c r="H34" i="9"/>
  <c r="W57" i="12" s="1"/>
  <c r="F57" i="12" s="1"/>
  <c r="O22" i="9"/>
  <c r="H43" i="9"/>
  <c r="W64" i="12" s="1"/>
  <c r="F64" i="12" s="1"/>
  <c r="R56" i="9"/>
  <c r="L70" i="9"/>
  <c r="X37" i="12" s="1"/>
  <c r="K37" i="12" s="1"/>
  <c r="R70" i="9"/>
  <c r="R42" i="9"/>
  <c r="K67" i="9"/>
  <c r="R67" i="9"/>
  <c r="L57" i="9"/>
  <c r="X75" i="12" s="1"/>
  <c r="K75" i="12" s="1"/>
  <c r="R57" i="9"/>
  <c r="L33" i="9"/>
  <c r="X8" i="12" s="1"/>
  <c r="K8" i="12" s="1"/>
  <c r="O71" i="9"/>
  <c r="O65" i="9"/>
  <c r="G72" i="9"/>
  <c r="O72" i="9"/>
  <c r="O86" i="9"/>
  <c r="H87" i="9"/>
  <c r="W80" i="12" s="1"/>
  <c r="F80" i="12" s="1"/>
  <c r="O49" i="9"/>
  <c r="L92" i="9"/>
  <c r="X91" i="12" s="1"/>
  <c r="K91" i="12" s="1"/>
  <c r="O102" i="9"/>
  <c r="G109" i="9"/>
  <c r="O100" i="9"/>
  <c r="H106" i="9"/>
  <c r="W103" i="12" s="1"/>
  <c r="F103" i="12" s="1"/>
  <c r="O106" i="9"/>
  <c r="H103" i="9"/>
  <c r="W97" i="12" s="1"/>
  <c r="F97" i="12" s="1"/>
  <c r="O103" i="9"/>
  <c r="G107" i="9"/>
  <c r="O107" i="9"/>
  <c r="L183" i="9"/>
  <c r="X184" i="12" s="1"/>
  <c r="L114" i="9"/>
  <c r="X132" i="12" s="1"/>
  <c r="K132" i="12" s="1"/>
  <c r="R114" i="9"/>
  <c r="R118" i="9"/>
  <c r="K124" i="9"/>
  <c r="O127" i="9"/>
  <c r="H157" i="9"/>
  <c r="W154" i="12" s="1"/>
  <c r="F154" i="12" s="1"/>
  <c r="O157" i="9"/>
  <c r="O119" i="9"/>
  <c r="H163" i="9"/>
  <c r="W129" i="12" s="1"/>
  <c r="F129" i="12" s="1"/>
  <c r="O163" i="9"/>
  <c r="H134" i="9"/>
  <c r="W119" i="12" s="1"/>
  <c r="F119" i="12" s="1"/>
  <c r="O134" i="9"/>
  <c r="H132" i="9"/>
  <c r="W150" i="12" s="1"/>
  <c r="F150" i="12" s="1"/>
  <c r="L129" i="9"/>
  <c r="X127" i="12" s="1"/>
  <c r="K127" i="12" s="1"/>
  <c r="R129" i="9"/>
  <c r="R149" i="9"/>
  <c r="L153" i="9"/>
  <c r="X113" i="12" s="1"/>
  <c r="K113" i="12" s="1"/>
  <c r="R153" i="9"/>
  <c r="G143" i="9"/>
  <c r="H159" i="9"/>
  <c r="W146" i="12" s="1"/>
  <c r="F146" i="12" s="1"/>
  <c r="H156" i="9"/>
  <c r="W130" i="12" s="1"/>
  <c r="F130" i="12" s="1"/>
  <c r="O147" i="9"/>
  <c r="H168" i="9"/>
  <c r="W156" i="12" s="1"/>
  <c r="F156" i="12" s="1"/>
  <c r="O168" i="9"/>
  <c r="L123" i="9"/>
  <c r="X144" i="12" s="1"/>
  <c r="K144" i="12" s="1"/>
  <c r="K133" i="9"/>
  <c r="K160" i="9"/>
  <c r="H135" i="9"/>
  <c r="W143" i="12" s="1"/>
  <c r="F143" i="12" s="1"/>
  <c r="O135" i="9"/>
  <c r="G125" i="9"/>
  <c r="G134" i="9"/>
  <c r="K134" i="9"/>
  <c r="L137" i="9"/>
  <c r="X126" i="12" s="1"/>
  <c r="K126" i="12" s="1"/>
  <c r="R137" i="9"/>
  <c r="L151" i="9"/>
  <c r="X155" i="12" s="1"/>
  <c r="K155" i="12" s="1"/>
  <c r="O165" i="9"/>
  <c r="O145" i="9"/>
  <c r="H129" i="9"/>
  <c r="W127" i="12" s="1"/>
  <c r="F127" i="12" s="1"/>
  <c r="O149" i="9"/>
  <c r="O180" i="9"/>
  <c r="H155" i="9"/>
  <c r="W174" i="12" s="1"/>
  <c r="F174" i="12" s="1"/>
  <c r="O155" i="9"/>
  <c r="G154" i="9"/>
  <c r="R154" i="9"/>
  <c r="L156" i="9"/>
  <c r="X130" i="12" s="1"/>
  <c r="K130" i="12" s="1"/>
  <c r="R140" i="9"/>
  <c r="O173" i="9"/>
  <c r="L161" i="9"/>
  <c r="X171" i="12" s="1"/>
  <c r="K171" i="12" s="1"/>
  <c r="R161" i="9"/>
  <c r="L177" i="9"/>
  <c r="X177" i="12" s="1"/>
  <c r="K177" i="12" s="1"/>
  <c r="H169" i="9"/>
  <c r="W166" i="12" s="1"/>
  <c r="F166" i="12" s="1"/>
  <c r="G185" i="9"/>
  <c r="G123" i="9"/>
  <c r="K120" i="9"/>
  <c r="G127" i="9"/>
  <c r="K127" i="9"/>
  <c r="R127" i="9"/>
  <c r="R126" i="9"/>
  <c r="L157" i="9"/>
  <c r="X154" i="12" s="1"/>
  <c r="K154" i="12" s="1"/>
  <c r="L163" i="9"/>
  <c r="X129" i="12" s="1"/>
  <c r="K129" i="12" s="1"/>
  <c r="R134" i="9"/>
  <c r="G132" i="9"/>
  <c r="K129" i="9"/>
  <c r="L144" i="9"/>
  <c r="X135" i="12" s="1"/>
  <c r="K135" i="12" s="1"/>
  <c r="H153" i="9"/>
  <c r="W113" i="12" s="1"/>
  <c r="F113" i="12" s="1"/>
  <c r="O159" i="9"/>
  <c r="L154" i="9"/>
  <c r="X138" i="12" s="1"/>
  <c r="K138" i="12" s="1"/>
  <c r="R173" i="9"/>
  <c r="G174" i="9"/>
  <c r="K169" i="9"/>
  <c r="L181" i="9"/>
  <c r="X167" i="12" s="1"/>
  <c r="K167" i="12" s="1"/>
  <c r="K183" i="9"/>
  <c r="G133" i="9"/>
  <c r="K118" i="9"/>
  <c r="H121" i="9"/>
  <c r="W131" i="12" s="1"/>
  <c r="F131" i="12" s="1"/>
  <c r="O121" i="9"/>
  <c r="G124" i="9"/>
  <c r="K150" i="9"/>
  <c r="H115" i="9"/>
  <c r="W160" i="12" s="1"/>
  <c r="F160" i="12" s="1"/>
  <c r="O115" i="9"/>
  <c r="G160" i="9"/>
  <c r="K125" i="9"/>
  <c r="L132" i="9"/>
  <c r="X150" i="12" s="1"/>
  <c r="K150" i="12" s="1"/>
  <c r="H137" i="9"/>
  <c r="W126" i="12" s="1"/>
  <c r="F126" i="12" s="1"/>
  <c r="O137" i="9"/>
  <c r="O141" i="9"/>
  <c r="H151" i="9"/>
  <c r="W155" i="12" s="1"/>
  <c r="F155" i="12" s="1"/>
  <c r="O151" i="9"/>
  <c r="G165" i="9"/>
  <c r="R165" i="9"/>
  <c r="G129" i="9"/>
  <c r="K153" i="9"/>
  <c r="K143" i="9"/>
  <c r="R159" i="9"/>
  <c r="L155" i="9"/>
  <c r="X174" i="12" s="1"/>
  <c r="K174" i="12" s="1"/>
  <c r="O154" i="9"/>
  <c r="O158" i="9"/>
  <c r="H146" i="9"/>
  <c r="W152" i="12" s="1"/>
  <c r="F152" i="12" s="1"/>
  <c r="O156" i="9"/>
  <c r="G173" i="9"/>
  <c r="L174" i="9"/>
  <c r="X175" i="12" s="1"/>
  <c r="K175" i="12" s="1"/>
  <c r="H161" i="9"/>
  <c r="W171" i="12" s="1"/>
  <c r="F171" i="12" s="1"/>
  <c r="O161" i="9"/>
  <c r="O170" i="9"/>
  <c r="H177" i="9"/>
  <c r="W177" i="12" s="1"/>
  <c r="F177" i="12" s="1"/>
  <c r="O177" i="9"/>
  <c r="R131" i="9"/>
  <c r="G169" i="9"/>
  <c r="R166" i="9"/>
  <c r="H114" i="9"/>
  <c r="W132" i="12" s="1"/>
  <c r="F132" i="12" s="1"/>
  <c r="O114" i="9"/>
  <c r="K109" i="9"/>
  <c r="G101" i="9"/>
  <c r="G102" i="9"/>
  <c r="O109" i="9"/>
  <c r="H97" i="9"/>
  <c r="W98" i="12" s="1"/>
  <c r="F98" i="12" s="1"/>
  <c r="O97" i="9"/>
  <c r="L104" i="9"/>
  <c r="X95" i="12" s="1"/>
  <c r="K95" i="12" s="1"/>
  <c r="R104" i="9"/>
  <c r="K110" i="9"/>
  <c r="L95" i="9"/>
  <c r="X99" i="12" s="1"/>
  <c r="K99" i="12" s="1"/>
  <c r="R95" i="9"/>
  <c r="O25" i="9"/>
  <c r="H23" i="9"/>
  <c r="W29" i="12" s="1"/>
  <c r="F29" i="12" s="1"/>
  <c r="K10" i="9"/>
  <c r="R10" i="9"/>
  <c r="O21" i="9"/>
  <c r="H17" i="9"/>
  <c r="W42" i="12" s="1"/>
  <c r="F42" i="12" s="1"/>
  <c r="L36" i="9"/>
  <c r="X10" i="12" s="1"/>
  <c r="K10" i="12" s="1"/>
  <c r="G83" i="9"/>
  <c r="O83" i="9"/>
  <c r="K9" i="9"/>
  <c r="G41" i="9"/>
  <c r="R35" i="9"/>
  <c r="L46" i="9"/>
  <c r="X21" i="12" s="1"/>
  <c r="K21" i="12" s="1"/>
  <c r="R46" i="9"/>
  <c r="R26" i="9"/>
  <c r="G16" i="9"/>
  <c r="O16" i="9"/>
  <c r="H31" i="9"/>
  <c r="W50" i="12" s="1"/>
  <c r="F50" i="12" s="1"/>
  <c r="O43" i="9"/>
  <c r="K56" i="9"/>
  <c r="R33" i="9"/>
  <c r="R82" i="9"/>
  <c r="G71" i="9"/>
  <c r="K40" i="9"/>
  <c r="H21" i="9"/>
  <c r="W53" i="12" s="1"/>
  <c r="F53" i="12" s="1"/>
  <c r="L27" i="9"/>
  <c r="X49" i="12" s="1"/>
  <c r="K49" i="12" s="1"/>
  <c r="O52" i="9"/>
  <c r="O39" i="9"/>
  <c r="G69" i="9"/>
  <c r="G74" i="9"/>
  <c r="O78" i="9"/>
  <c r="K89" i="9"/>
  <c r="O7" i="9"/>
  <c r="R21" i="9"/>
  <c r="L17" i="9"/>
  <c r="X42" i="12" s="1"/>
  <c r="K42" i="12" s="1"/>
  <c r="G53" i="9"/>
  <c r="O53" i="9"/>
  <c r="H27" i="9"/>
  <c r="W49" i="12" s="1"/>
  <c r="F49" i="12" s="1"/>
  <c r="O27" i="9"/>
  <c r="H18" i="9"/>
  <c r="W39" i="12" s="1"/>
  <c r="F39" i="12" s="1"/>
  <c r="G19" i="9"/>
  <c r="R48" i="9"/>
  <c r="L12" i="9"/>
  <c r="X14" i="12" s="1"/>
  <c r="K14" i="12" s="1"/>
  <c r="R12" i="9"/>
  <c r="L9" i="9"/>
  <c r="X77" i="12" s="1"/>
  <c r="K77" i="12" s="1"/>
  <c r="K38" i="9"/>
  <c r="H41" i="9"/>
  <c r="W9" i="12" s="1"/>
  <c r="F9" i="12" s="1"/>
  <c r="O26" i="9"/>
  <c r="H28" i="9"/>
  <c r="W6" i="12" s="1"/>
  <c r="F6" i="12" s="1"/>
  <c r="K51" i="9"/>
  <c r="O34" i="9"/>
  <c r="O29" i="9"/>
  <c r="H55" i="9"/>
  <c r="W51" i="12" s="1"/>
  <c r="F51" i="12" s="1"/>
  <c r="O59" i="9"/>
  <c r="K70" i="9"/>
  <c r="L68" i="9"/>
  <c r="X61" i="12" s="1"/>
  <c r="K61" i="12" s="1"/>
  <c r="R39" i="9"/>
  <c r="R61" i="9"/>
  <c r="O67" i="9"/>
  <c r="K57" i="9"/>
  <c r="L69" i="9"/>
  <c r="X38" i="12" s="1"/>
  <c r="K38" i="12" s="1"/>
  <c r="G33" i="9"/>
  <c r="O66" i="9"/>
  <c r="O81" i="9"/>
  <c r="H63" i="9"/>
  <c r="W79" i="12" s="1"/>
  <c r="F79" i="12" s="1"/>
  <c r="O82" i="9"/>
  <c r="R71" i="9"/>
  <c r="O87" i="9"/>
  <c r="K76" i="9"/>
  <c r="L74" i="9"/>
  <c r="X68" i="12" s="1"/>
  <c r="K68" i="12" s="1"/>
  <c r="R78" i="9"/>
  <c r="R80" i="9"/>
  <c r="G89" i="9"/>
  <c r="O89" i="9"/>
  <c r="H183" i="9"/>
  <c r="W184" i="12" s="1"/>
  <c r="H123" i="9"/>
  <c r="W144" i="12" s="1"/>
  <c r="F144" i="12" s="1"/>
  <c r="H133" i="9"/>
  <c r="W116" i="12" s="1"/>
  <c r="F116" i="12" s="1"/>
  <c r="H120" i="9"/>
  <c r="W164" i="12" s="1"/>
  <c r="F164" i="12" s="1"/>
  <c r="H118" i="9"/>
  <c r="W122" i="12" s="1"/>
  <c r="F122" i="12" s="1"/>
  <c r="H124" i="9"/>
  <c r="W123" i="12" s="1"/>
  <c r="F123" i="12" s="1"/>
  <c r="H150" i="9"/>
  <c r="W165" i="12" s="1"/>
  <c r="F165" i="12" s="1"/>
  <c r="H160" i="9"/>
  <c r="W151" i="12" s="1"/>
  <c r="F151" i="12" s="1"/>
  <c r="H125" i="9"/>
  <c r="W141" i="12" s="1"/>
  <c r="F141" i="12" s="1"/>
  <c r="G157" i="9"/>
  <c r="K157" i="9"/>
  <c r="O164" i="9"/>
  <c r="R122" i="9"/>
  <c r="R132" i="9"/>
  <c r="G137" i="9"/>
  <c r="K137" i="9"/>
  <c r="O136" i="9"/>
  <c r="R145" i="9"/>
  <c r="G149" i="9"/>
  <c r="K149" i="9"/>
  <c r="O117" i="9"/>
  <c r="R167" i="9"/>
  <c r="R143" i="9"/>
  <c r="K159" i="9"/>
  <c r="O178" i="9"/>
  <c r="R158" i="9"/>
  <c r="R146" i="9"/>
  <c r="R142" i="9"/>
  <c r="G156" i="9"/>
  <c r="O140" i="9"/>
  <c r="R172" i="9"/>
  <c r="R174" i="9"/>
  <c r="G161" i="9"/>
  <c r="K161" i="9"/>
  <c r="O176" i="9"/>
  <c r="R138" i="9"/>
  <c r="G162" i="9"/>
  <c r="K162" i="9"/>
  <c r="H185" i="9"/>
  <c r="W183" i="12" s="1"/>
  <c r="F183" i="12" s="1"/>
  <c r="L113" i="9"/>
  <c r="X140" i="12" s="1"/>
  <c r="K140" i="12" s="1"/>
  <c r="R113" i="9"/>
  <c r="L128" i="9"/>
  <c r="X181" i="12" s="1"/>
  <c r="K181" i="12" s="1"/>
  <c r="R128" i="9"/>
  <c r="L121" i="9"/>
  <c r="X131" i="12" s="1"/>
  <c r="K131" i="12" s="1"/>
  <c r="R121" i="9"/>
  <c r="L139" i="9"/>
  <c r="X120" i="12" s="1"/>
  <c r="K120" i="12" s="1"/>
  <c r="R139" i="9"/>
  <c r="L115" i="9"/>
  <c r="X160" i="12" s="1"/>
  <c r="K160" i="12" s="1"/>
  <c r="R115" i="9"/>
  <c r="L135" i="9"/>
  <c r="X143" i="12" s="1"/>
  <c r="K143" i="12" s="1"/>
  <c r="R135" i="9"/>
  <c r="R157" i="9"/>
  <c r="G163" i="9"/>
  <c r="K163" i="9"/>
  <c r="O122" i="9"/>
  <c r="G151" i="9"/>
  <c r="K151" i="9"/>
  <c r="G144" i="9"/>
  <c r="K144" i="9"/>
  <c r="G155" i="9"/>
  <c r="K155" i="9"/>
  <c r="G168" i="9"/>
  <c r="K168" i="9"/>
  <c r="O172" i="9"/>
  <c r="G177" i="9"/>
  <c r="K177" i="9"/>
  <c r="O138" i="9"/>
  <c r="R162" i="9"/>
  <c r="G181" i="9"/>
  <c r="K181" i="9"/>
  <c r="K185" i="9"/>
  <c r="O130" i="9"/>
  <c r="H127" i="9"/>
  <c r="W115" i="12" s="1"/>
  <c r="F115" i="12" s="1"/>
  <c r="O126" i="9"/>
  <c r="R163" i="9"/>
  <c r="O171" i="9"/>
  <c r="R141" i="9"/>
  <c r="R151" i="9"/>
  <c r="O175" i="9"/>
  <c r="R152" i="9"/>
  <c r="R144" i="9"/>
  <c r="O148" i="9"/>
  <c r="R180" i="9"/>
  <c r="R155" i="9"/>
  <c r="O142" i="9"/>
  <c r="R147" i="9"/>
  <c r="R168" i="9"/>
  <c r="O179" i="9"/>
  <c r="R170" i="9"/>
  <c r="R177" i="9"/>
  <c r="O182" i="9"/>
  <c r="R181" i="9"/>
  <c r="L98" i="9"/>
  <c r="X106" i="12" s="1"/>
  <c r="K106" i="12" s="1"/>
  <c r="R98" i="9"/>
  <c r="R102" i="9"/>
  <c r="H100" i="9"/>
  <c r="W105" i="12" s="1"/>
  <c r="F105" i="12" s="1"/>
  <c r="R103" i="9"/>
  <c r="H95" i="9"/>
  <c r="W99" i="12" s="1"/>
  <c r="F99" i="12" s="1"/>
  <c r="H92" i="9"/>
  <c r="W91" i="12" s="1"/>
  <c r="F91" i="12" s="1"/>
  <c r="K101" i="9"/>
  <c r="R101" i="9"/>
  <c r="L96" i="9"/>
  <c r="X102" i="12" s="1"/>
  <c r="K102" i="12" s="1"/>
  <c r="R96" i="9"/>
  <c r="G99" i="9"/>
  <c r="L102" i="9"/>
  <c r="X92" i="12" s="1"/>
  <c r="K92" i="12" s="1"/>
  <c r="H93" i="9"/>
  <c r="W104" i="12" s="1"/>
  <c r="F104" i="12" s="1"/>
  <c r="O93" i="9"/>
  <c r="H109" i="9"/>
  <c r="W108" i="12" s="1"/>
  <c r="F108" i="12" s="1"/>
  <c r="K100" i="9"/>
  <c r="R100" i="9"/>
  <c r="L106" i="9"/>
  <c r="X103" i="12" s="1"/>
  <c r="K103" i="12" s="1"/>
  <c r="R106" i="9"/>
  <c r="G103" i="9"/>
  <c r="L107" i="9"/>
  <c r="X101" i="12" s="1"/>
  <c r="K101" i="12" s="1"/>
  <c r="H108" i="9"/>
  <c r="W93" i="12" s="1"/>
  <c r="F93" i="12" s="1"/>
  <c r="O108" i="9"/>
  <c r="H110" i="9"/>
  <c r="W109" i="12" s="1"/>
  <c r="F109" i="12" s="1"/>
  <c r="K95" i="9"/>
  <c r="R92" i="9"/>
  <c r="L94" i="9"/>
  <c r="X100" i="12" s="1"/>
  <c r="K100" i="12" s="1"/>
  <c r="R94" i="9"/>
  <c r="L99" i="9"/>
  <c r="X94" i="12" s="1"/>
  <c r="K94" i="12" s="1"/>
  <c r="H98" i="9"/>
  <c r="W106" i="12" s="1"/>
  <c r="F106" i="12" s="1"/>
  <c r="O98" i="9"/>
  <c r="H102" i="9"/>
  <c r="W92" i="12" s="1"/>
  <c r="F92" i="12" s="1"/>
  <c r="R109" i="9"/>
  <c r="L97" i="9"/>
  <c r="X98" i="12" s="1"/>
  <c r="K98" i="12" s="1"/>
  <c r="R97" i="9"/>
  <c r="L103" i="9"/>
  <c r="X97" i="12" s="1"/>
  <c r="K97" i="12" s="1"/>
  <c r="H104" i="9"/>
  <c r="W95" i="12" s="1"/>
  <c r="F95" i="12" s="1"/>
  <c r="O104" i="9"/>
  <c r="H107" i="9"/>
  <c r="W101" i="12" s="1"/>
  <c r="F101" i="12" s="1"/>
  <c r="R110" i="9"/>
  <c r="L105" i="9"/>
  <c r="X107" i="12" s="1"/>
  <c r="K107" i="12" s="1"/>
  <c r="R105" i="9"/>
  <c r="G48" i="9"/>
  <c r="H48" i="9"/>
  <c r="W35" i="12" s="1"/>
  <c r="F35" i="12" s="1"/>
  <c r="L55" i="9"/>
  <c r="X51" i="12" s="1"/>
  <c r="K51" i="12" s="1"/>
  <c r="K55" i="9"/>
  <c r="H79" i="9"/>
  <c r="W32" i="12" s="1"/>
  <c r="F32" i="12" s="1"/>
  <c r="G79" i="9"/>
  <c r="G23" i="9"/>
  <c r="O23" i="9"/>
  <c r="K19" i="9"/>
  <c r="L19" i="9"/>
  <c r="X33" i="12" s="1"/>
  <c r="K33" i="12" s="1"/>
  <c r="L43" i="9"/>
  <c r="X64" i="12" s="1"/>
  <c r="K64" i="12" s="1"/>
  <c r="K43" i="9"/>
  <c r="H56" i="9"/>
  <c r="W22" i="12" s="1"/>
  <c r="F22" i="12" s="1"/>
  <c r="G56" i="9"/>
  <c r="H40" i="9"/>
  <c r="W36" i="12" s="1"/>
  <c r="F36" i="12" s="1"/>
  <c r="G40" i="9"/>
  <c r="K14" i="9"/>
  <c r="L14" i="9"/>
  <c r="X85" i="12" s="1"/>
  <c r="K85" i="12" s="1"/>
  <c r="K35" i="9"/>
  <c r="L35" i="9"/>
  <c r="X4" i="12" s="1"/>
  <c r="K4" i="12" s="1"/>
  <c r="K7" i="9"/>
  <c r="H5" i="9"/>
  <c r="W34" i="12" s="1"/>
  <c r="F34" i="12" s="1"/>
  <c r="O5" i="9"/>
  <c r="G25" i="9"/>
  <c r="R25" i="9"/>
  <c r="L23" i="9"/>
  <c r="X29" i="12" s="1"/>
  <c r="K29" i="12" s="1"/>
  <c r="L10" i="9"/>
  <c r="X31" i="12" s="1"/>
  <c r="K31" i="12" s="1"/>
  <c r="G17" i="9"/>
  <c r="O17" i="9"/>
  <c r="G14" i="9"/>
  <c r="H14" i="9"/>
  <c r="W85" i="12" s="1"/>
  <c r="F85" i="12" s="1"/>
  <c r="G36" i="9"/>
  <c r="H36" i="9"/>
  <c r="W10" i="12" s="1"/>
  <c r="F10" i="12" s="1"/>
  <c r="K11" i="9"/>
  <c r="K48" i="9"/>
  <c r="L48" i="9"/>
  <c r="X35" i="12" s="1"/>
  <c r="K35" i="12" s="1"/>
  <c r="O60" i="9"/>
  <c r="G35" i="9"/>
  <c r="H35" i="9"/>
  <c r="W4" i="12" s="1"/>
  <c r="F4" i="12" s="1"/>
  <c r="G26" i="9"/>
  <c r="H26" i="9"/>
  <c r="W62" i="12" s="1"/>
  <c r="F62" i="12" s="1"/>
  <c r="L31" i="9"/>
  <c r="X50" i="12" s="1"/>
  <c r="K50" i="12" s="1"/>
  <c r="K31" i="9"/>
  <c r="L52" i="9"/>
  <c r="X20" i="12" s="1"/>
  <c r="K20" i="12" s="1"/>
  <c r="K52" i="9"/>
  <c r="L39" i="9"/>
  <c r="X12" i="12" s="1"/>
  <c r="K12" i="12" s="1"/>
  <c r="K39" i="9"/>
  <c r="H67" i="9"/>
  <c r="W43" i="12" s="1"/>
  <c r="F43" i="12" s="1"/>
  <c r="G67" i="9"/>
  <c r="H47" i="9"/>
  <c r="W74" i="12" s="1"/>
  <c r="F74" i="12" s="1"/>
  <c r="G47" i="9"/>
  <c r="L78" i="9"/>
  <c r="X28" i="12" s="1"/>
  <c r="K28" i="12" s="1"/>
  <c r="K78" i="9"/>
  <c r="G30" i="9"/>
  <c r="H30" i="9"/>
  <c r="W70" i="12" s="1"/>
  <c r="F70" i="12" s="1"/>
  <c r="H42" i="9"/>
  <c r="W76" i="12" s="1"/>
  <c r="F76" i="12" s="1"/>
  <c r="G42" i="9"/>
  <c r="L63" i="9"/>
  <c r="X79" i="12" s="1"/>
  <c r="K79" i="12" s="1"/>
  <c r="K63" i="9"/>
  <c r="G7" i="9"/>
  <c r="R7" i="9"/>
  <c r="O10" i="9"/>
  <c r="H13" i="9"/>
  <c r="W18" i="12" s="1"/>
  <c r="F18" i="12" s="1"/>
  <c r="K21" i="9"/>
  <c r="L21" i="9"/>
  <c r="X53" i="12" s="1"/>
  <c r="K53" i="12" s="1"/>
  <c r="O19" i="9"/>
  <c r="H83" i="9"/>
  <c r="W73" i="12" s="1"/>
  <c r="F73" i="12" s="1"/>
  <c r="R30" i="9"/>
  <c r="L45" i="9"/>
  <c r="X45" i="12" s="1"/>
  <c r="K45" i="12" s="1"/>
  <c r="R45" i="9"/>
  <c r="K41" i="9"/>
  <c r="L41" i="9"/>
  <c r="X9" i="12" s="1"/>
  <c r="K9" i="12" s="1"/>
  <c r="L34" i="9"/>
  <c r="X57" i="12" s="1"/>
  <c r="K57" i="12" s="1"/>
  <c r="K34" i="9"/>
  <c r="L59" i="9"/>
  <c r="X25" i="12" s="1"/>
  <c r="K25" i="12" s="1"/>
  <c r="K59" i="9"/>
  <c r="L87" i="9"/>
  <c r="X80" i="12" s="1"/>
  <c r="K80" i="12" s="1"/>
  <c r="K87" i="9"/>
  <c r="K28" i="9"/>
  <c r="O51" i="9"/>
  <c r="K53" i="9"/>
  <c r="G18" i="9"/>
  <c r="O18" i="9"/>
  <c r="K12" i="9"/>
  <c r="O38" i="9"/>
  <c r="K46" i="9"/>
  <c r="H68" i="9"/>
  <c r="W61" i="12" s="1"/>
  <c r="F61" i="12" s="1"/>
  <c r="H66" i="9"/>
  <c r="W26" i="12" s="1"/>
  <c r="F26" i="12" s="1"/>
  <c r="H72" i="9"/>
  <c r="W81" i="12" s="1"/>
  <c r="F81" i="12" s="1"/>
  <c r="L13" i="9"/>
  <c r="X18" i="12" s="1"/>
  <c r="K18" i="12" s="1"/>
  <c r="K17" i="9"/>
  <c r="O14" i="9"/>
  <c r="H53" i="9"/>
  <c r="W65" i="12" s="1"/>
  <c r="F65" i="12" s="1"/>
  <c r="K36" i="9"/>
  <c r="G11" i="9"/>
  <c r="O11" i="9"/>
  <c r="G27" i="9"/>
  <c r="R27" i="9"/>
  <c r="L18" i="9"/>
  <c r="X39" i="12" s="1"/>
  <c r="K39" i="12" s="1"/>
  <c r="K83" i="9"/>
  <c r="O48" i="9"/>
  <c r="H12" i="9"/>
  <c r="W14" i="12" s="1"/>
  <c r="F14" i="12" s="1"/>
  <c r="K30" i="9"/>
  <c r="O45" i="9"/>
  <c r="G9" i="9"/>
  <c r="R9" i="9"/>
  <c r="L38" i="9"/>
  <c r="X82" i="12" s="1"/>
  <c r="K82" i="12" s="1"/>
  <c r="O35" i="9"/>
  <c r="H46" i="9"/>
  <c r="W21" i="12" s="1"/>
  <c r="F21" i="12" s="1"/>
  <c r="K26" i="9"/>
  <c r="K16" i="9"/>
  <c r="R16" i="9"/>
  <c r="G31" i="9"/>
  <c r="R37" i="9"/>
  <c r="G34" i="9"/>
  <c r="R29" i="9"/>
  <c r="G55" i="9"/>
  <c r="R22" i="9"/>
  <c r="G43" i="9"/>
  <c r="R24" i="9"/>
  <c r="G52" i="9"/>
  <c r="R64" i="9"/>
  <c r="G59" i="9"/>
  <c r="L56" i="9"/>
  <c r="X22" i="12" s="1"/>
  <c r="K22" i="12" s="1"/>
  <c r="O62" i="9"/>
  <c r="H70" i="9"/>
  <c r="W37" i="12" s="1"/>
  <c r="F37" i="12" s="1"/>
  <c r="K68" i="9"/>
  <c r="R68" i="9"/>
  <c r="R54" i="9"/>
  <c r="G39" i="9"/>
  <c r="L42" i="9"/>
  <c r="X76" i="12" s="1"/>
  <c r="K76" i="12" s="1"/>
  <c r="O15" i="9"/>
  <c r="L67" i="9"/>
  <c r="X43" i="12" s="1"/>
  <c r="K43" i="12" s="1"/>
  <c r="O84" i="9"/>
  <c r="H57" i="9"/>
  <c r="W75" i="12" s="1"/>
  <c r="F75" i="12" s="1"/>
  <c r="K69" i="9"/>
  <c r="K33" i="9"/>
  <c r="K66" i="9"/>
  <c r="R66" i="9"/>
  <c r="R81" i="9"/>
  <c r="G63" i="9"/>
  <c r="L47" i="9"/>
  <c r="X74" i="12" s="1"/>
  <c r="K74" i="12" s="1"/>
  <c r="O58" i="9"/>
  <c r="H71" i="9"/>
  <c r="W86" i="12" s="1"/>
  <c r="F86" i="12" s="1"/>
  <c r="K72" i="9"/>
  <c r="R72" i="9"/>
  <c r="R86" i="9"/>
  <c r="G87" i="9"/>
  <c r="L40" i="9"/>
  <c r="X36" i="12" s="1"/>
  <c r="K36" i="12" s="1"/>
  <c r="O73" i="9"/>
  <c r="H76" i="9"/>
  <c r="W66" i="12" s="1"/>
  <c r="F66" i="12" s="1"/>
  <c r="K74" i="9"/>
  <c r="R74" i="9"/>
  <c r="R77" i="9"/>
  <c r="G78" i="9"/>
  <c r="L79" i="9"/>
  <c r="X32" i="12" s="1"/>
  <c r="K32" i="12" s="1"/>
  <c r="O88" i="9"/>
  <c r="H89" i="9"/>
  <c r="W88" i="12" s="1"/>
  <c r="H141" i="9"/>
  <c r="W124" i="12" s="1"/>
  <c r="F124" i="12" s="1"/>
  <c r="G141" i="9"/>
  <c r="L145" i="9"/>
  <c r="X178" i="12" s="1"/>
  <c r="K178" i="12" s="1"/>
  <c r="K145" i="9"/>
  <c r="H147" i="9"/>
  <c r="W172" i="12" s="1"/>
  <c r="F172" i="12" s="1"/>
  <c r="G147" i="9"/>
  <c r="L172" i="9"/>
  <c r="X145" i="12" s="1"/>
  <c r="K145" i="12" s="1"/>
  <c r="K172" i="9"/>
  <c r="L138" i="9"/>
  <c r="X153" i="12" s="1"/>
  <c r="K153" i="12" s="1"/>
  <c r="K138" i="9"/>
  <c r="L130" i="9"/>
  <c r="X121" i="12" s="1"/>
  <c r="K121" i="12" s="1"/>
  <c r="K130" i="9"/>
  <c r="L126" i="9"/>
  <c r="X182" i="12" s="1"/>
  <c r="K182" i="12" s="1"/>
  <c r="K126" i="9"/>
  <c r="H164" i="9"/>
  <c r="W125" i="12" s="1"/>
  <c r="F125" i="12" s="1"/>
  <c r="G164" i="9"/>
  <c r="L171" i="9"/>
  <c r="X117" i="12" s="1"/>
  <c r="K117" i="12" s="1"/>
  <c r="K171" i="9"/>
  <c r="H136" i="9"/>
  <c r="W118" i="12" s="1"/>
  <c r="F118" i="12" s="1"/>
  <c r="G136" i="9"/>
  <c r="L175" i="9"/>
  <c r="X139" i="12" s="1"/>
  <c r="K139" i="12" s="1"/>
  <c r="K175" i="9"/>
  <c r="H117" i="9"/>
  <c r="W162" i="12" s="1"/>
  <c r="F162" i="12" s="1"/>
  <c r="G117" i="9"/>
  <c r="L148" i="9"/>
  <c r="X133" i="12" s="1"/>
  <c r="K133" i="12" s="1"/>
  <c r="K148" i="9"/>
  <c r="H178" i="9"/>
  <c r="W169" i="12" s="1"/>
  <c r="F169" i="12" s="1"/>
  <c r="G178" i="9"/>
  <c r="L142" i="9"/>
  <c r="X147" i="12" s="1"/>
  <c r="K147" i="12" s="1"/>
  <c r="K142" i="9"/>
  <c r="H140" i="9"/>
  <c r="W173" i="12" s="1"/>
  <c r="G140" i="9"/>
  <c r="L179" i="9"/>
  <c r="X179" i="12" s="1"/>
  <c r="K179" i="12" s="1"/>
  <c r="K179" i="9"/>
  <c r="H176" i="9"/>
  <c r="W170" i="12" s="1"/>
  <c r="F170" i="12" s="1"/>
  <c r="G176" i="9"/>
  <c r="L182" i="9"/>
  <c r="X157" i="12" s="1"/>
  <c r="K157" i="12" s="1"/>
  <c r="K182" i="9"/>
  <c r="H184" i="9"/>
  <c r="W163" i="12" s="1"/>
  <c r="F163" i="12" s="1"/>
  <c r="G184" i="9"/>
  <c r="H119" i="9"/>
  <c r="W128" i="12" s="1"/>
  <c r="F128" i="12" s="1"/>
  <c r="G119" i="9"/>
  <c r="L122" i="9"/>
  <c r="X158" i="12" s="1"/>
  <c r="K158" i="12" s="1"/>
  <c r="K122" i="9"/>
  <c r="H180" i="9"/>
  <c r="W148" i="12" s="1"/>
  <c r="F148" i="12" s="1"/>
  <c r="G180" i="9"/>
  <c r="L158" i="9"/>
  <c r="X142" i="12" s="1"/>
  <c r="K142" i="12" s="1"/>
  <c r="K158" i="9"/>
  <c r="H170" i="9"/>
  <c r="W168" i="12" s="1"/>
  <c r="F168" i="12" s="1"/>
  <c r="G170" i="9"/>
  <c r="H166" i="9"/>
  <c r="W176" i="12" s="1"/>
  <c r="F176" i="12" s="1"/>
  <c r="G166" i="9"/>
  <c r="G116" i="9"/>
  <c r="K116" i="9"/>
  <c r="G114" i="9"/>
  <c r="K114" i="9"/>
  <c r="G113" i="9"/>
  <c r="K113" i="9"/>
  <c r="G128" i="9"/>
  <c r="K128" i="9"/>
  <c r="G121" i="9"/>
  <c r="K121" i="9"/>
  <c r="G139" i="9"/>
  <c r="K139" i="9"/>
  <c r="G115" i="9"/>
  <c r="K115" i="9"/>
  <c r="G135" i="9"/>
  <c r="K135" i="9"/>
  <c r="L119" i="9"/>
  <c r="X128" i="12" s="1"/>
  <c r="K128" i="12" s="1"/>
  <c r="K119" i="9"/>
  <c r="H122" i="9"/>
  <c r="W158" i="12" s="1"/>
  <c r="F158" i="12" s="1"/>
  <c r="G122" i="9"/>
  <c r="L141" i="9"/>
  <c r="X124" i="12" s="1"/>
  <c r="K124" i="12" s="1"/>
  <c r="K141" i="9"/>
  <c r="H145" i="9"/>
  <c r="W178" i="12" s="1"/>
  <c r="F178" i="12" s="1"/>
  <c r="G145" i="9"/>
  <c r="L152" i="9"/>
  <c r="X161" i="12" s="1"/>
  <c r="K161" i="12" s="1"/>
  <c r="K152" i="9"/>
  <c r="H167" i="9"/>
  <c r="W159" i="12" s="1"/>
  <c r="F159" i="12" s="1"/>
  <c r="G167" i="9"/>
  <c r="L180" i="9"/>
  <c r="X148" i="12" s="1"/>
  <c r="K148" i="12" s="1"/>
  <c r="K180" i="9"/>
  <c r="H158" i="9"/>
  <c r="W142" i="12" s="1"/>
  <c r="F142" i="12" s="1"/>
  <c r="G158" i="9"/>
  <c r="L147" i="9"/>
  <c r="X172" i="12" s="1"/>
  <c r="K172" i="12" s="1"/>
  <c r="K147" i="9"/>
  <c r="H172" i="9"/>
  <c r="W145" i="12" s="1"/>
  <c r="F145" i="12" s="1"/>
  <c r="G172" i="9"/>
  <c r="L170" i="9"/>
  <c r="X168" i="12" s="1"/>
  <c r="K168" i="12" s="1"/>
  <c r="K170" i="9"/>
  <c r="H138" i="9"/>
  <c r="W153" i="12" s="1"/>
  <c r="F153" i="12" s="1"/>
  <c r="G138" i="9"/>
  <c r="L166" i="9"/>
  <c r="X176" i="12" s="1"/>
  <c r="K176" i="12" s="1"/>
  <c r="K166" i="9"/>
  <c r="H152" i="9"/>
  <c r="W161" i="12" s="1"/>
  <c r="F161" i="12" s="1"/>
  <c r="G152" i="9"/>
  <c r="L167" i="9"/>
  <c r="X159" i="12" s="1"/>
  <c r="K159" i="12" s="1"/>
  <c r="K167" i="9"/>
  <c r="H130" i="9"/>
  <c r="W121" i="12" s="1"/>
  <c r="F121" i="12" s="1"/>
  <c r="G130" i="9"/>
  <c r="H126" i="9"/>
  <c r="W182" i="12" s="1"/>
  <c r="F182" i="12" s="1"/>
  <c r="G126" i="9"/>
  <c r="L164" i="9"/>
  <c r="X125" i="12" s="1"/>
  <c r="K125" i="12" s="1"/>
  <c r="K164" i="9"/>
  <c r="H171" i="9"/>
  <c r="W117" i="12" s="1"/>
  <c r="F117" i="12" s="1"/>
  <c r="G171" i="9"/>
  <c r="L136" i="9"/>
  <c r="X118" i="12" s="1"/>
  <c r="K118" i="12" s="1"/>
  <c r="K136" i="9"/>
  <c r="H175" i="9"/>
  <c r="W139" i="12" s="1"/>
  <c r="F139" i="12" s="1"/>
  <c r="G175" i="9"/>
  <c r="L117" i="9"/>
  <c r="X162" i="12" s="1"/>
  <c r="K162" i="12" s="1"/>
  <c r="K117" i="9"/>
  <c r="H148" i="9"/>
  <c r="W133" i="12" s="1"/>
  <c r="F133" i="12" s="1"/>
  <c r="G148" i="9"/>
  <c r="L178" i="9"/>
  <c r="X169" i="12" s="1"/>
  <c r="K169" i="12" s="1"/>
  <c r="K178" i="9"/>
  <c r="H142" i="9"/>
  <c r="W147" i="12" s="1"/>
  <c r="F147" i="12" s="1"/>
  <c r="G142" i="9"/>
  <c r="L140" i="9"/>
  <c r="X173" i="12" s="1"/>
  <c r="K140" i="9"/>
  <c r="H179" i="9"/>
  <c r="W179" i="12" s="1"/>
  <c r="F179" i="12" s="1"/>
  <c r="G179" i="9"/>
  <c r="L176" i="9"/>
  <c r="X170" i="12" s="1"/>
  <c r="K170" i="12" s="1"/>
  <c r="K176" i="9"/>
  <c r="R176" i="9"/>
  <c r="H182" i="9"/>
  <c r="W157" i="12" s="1"/>
  <c r="F157" i="12" s="1"/>
  <c r="G182" i="9"/>
  <c r="L184" i="9"/>
  <c r="X163" i="12" s="1"/>
  <c r="K163" i="12" s="1"/>
  <c r="K184" i="9"/>
  <c r="R184" i="9"/>
  <c r="G94" i="9"/>
  <c r="K94" i="9"/>
  <c r="G96" i="9"/>
  <c r="K96" i="9"/>
  <c r="G98" i="9"/>
  <c r="K98" i="9"/>
  <c r="G93" i="9"/>
  <c r="K93" i="9"/>
  <c r="G97" i="9"/>
  <c r="K97" i="9"/>
  <c r="G106" i="9"/>
  <c r="K106" i="9"/>
  <c r="G104" i="9"/>
  <c r="K104" i="9"/>
  <c r="G108" i="9"/>
  <c r="K108" i="9"/>
  <c r="G105" i="9"/>
  <c r="K105" i="9"/>
  <c r="L32" i="9"/>
  <c r="X19" i="12" s="1"/>
  <c r="K19" i="12" s="1"/>
  <c r="K32" i="9"/>
  <c r="L61" i="9"/>
  <c r="X48" i="12" s="1"/>
  <c r="K48" i="12" s="1"/>
  <c r="K61" i="9"/>
  <c r="H85" i="9"/>
  <c r="W78" i="12" s="1"/>
  <c r="F78" i="12" s="1"/>
  <c r="G85" i="9"/>
  <c r="H44" i="9"/>
  <c r="W40" i="12" s="1"/>
  <c r="F40" i="12" s="1"/>
  <c r="G44" i="9"/>
  <c r="H20" i="9"/>
  <c r="W16" i="12" s="1"/>
  <c r="F16" i="12" s="1"/>
  <c r="G20" i="9"/>
  <c r="H75" i="9"/>
  <c r="W55" i="12" s="1"/>
  <c r="F55" i="12" s="1"/>
  <c r="G75" i="9"/>
  <c r="G5" i="9"/>
  <c r="K5" i="9"/>
  <c r="G12" i="9"/>
  <c r="G45" i="9"/>
  <c r="K45" i="9"/>
  <c r="G38" i="9"/>
  <c r="G60" i="9"/>
  <c r="K60" i="9"/>
  <c r="G46" i="9"/>
  <c r="G28" i="9"/>
  <c r="L37" i="9"/>
  <c r="X67" i="12" s="1"/>
  <c r="K67" i="12" s="1"/>
  <c r="K37" i="9"/>
  <c r="L29" i="9"/>
  <c r="X24" i="12" s="1"/>
  <c r="K24" i="12" s="1"/>
  <c r="K29" i="9"/>
  <c r="L22" i="9"/>
  <c r="X60" i="12" s="1"/>
  <c r="K60" i="12" s="1"/>
  <c r="K22" i="9"/>
  <c r="L24" i="9"/>
  <c r="X44" i="12" s="1"/>
  <c r="K44" i="12" s="1"/>
  <c r="K24" i="9"/>
  <c r="L64" i="9"/>
  <c r="X27" i="12" s="1"/>
  <c r="K27" i="12" s="1"/>
  <c r="K64" i="9"/>
  <c r="H62" i="9"/>
  <c r="W47" i="12" s="1"/>
  <c r="F47" i="12" s="1"/>
  <c r="G62" i="9"/>
  <c r="L54" i="9"/>
  <c r="X5" i="12" s="1"/>
  <c r="K5" i="12" s="1"/>
  <c r="K54" i="9"/>
  <c r="H15" i="9"/>
  <c r="W23" i="12" s="1"/>
  <c r="F23" i="12" s="1"/>
  <c r="G15" i="9"/>
  <c r="H84" i="9"/>
  <c r="W63" i="12" s="1"/>
  <c r="F63" i="12" s="1"/>
  <c r="G84" i="9"/>
  <c r="L81" i="9"/>
  <c r="X59" i="12" s="1"/>
  <c r="K59" i="12" s="1"/>
  <c r="K81" i="9"/>
  <c r="H58" i="9"/>
  <c r="W13" i="12" s="1"/>
  <c r="F13" i="12" s="1"/>
  <c r="G58" i="9"/>
  <c r="L86" i="9"/>
  <c r="X87" i="12" s="1"/>
  <c r="K87" i="12" s="1"/>
  <c r="K86" i="9"/>
  <c r="H73" i="9"/>
  <c r="W56" i="12" s="1"/>
  <c r="F56" i="12" s="1"/>
  <c r="G73" i="9"/>
  <c r="L77" i="9"/>
  <c r="X69" i="12" s="1"/>
  <c r="K69" i="12" s="1"/>
  <c r="K77" i="9"/>
  <c r="H88" i="9"/>
  <c r="W11" i="12" s="1"/>
  <c r="F11" i="12" s="1"/>
  <c r="G88" i="9"/>
  <c r="H50" i="9"/>
  <c r="W7" i="12" s="1"/>
  <c r="F7" i="12" s="1"/>
  <c r="G50" i="9"/>
  <c r="H65" i="9"/>
  <c r="W17" i="12" s="1"/>
  <c r="F17" i="12" s="1"/>
  <c r="G65" i="9"/>
  <c r="L80" i="9"/>
  <c r="X71" i="12" s="1"/>
  <c r="K71" i="12" s="1"/>
  <c r="K80" i="9"/>
  <c r="G8" i="9"/>
  <c r="K8" i="9"/>
  <c r="L16" i="9"/>
  <c r="X83" i="12" s="1"/>
  <c r="K83" i="12" s="1"/>
  <c r="H32" i="9"/>
  <c r="W19" i="12" s="1"/>
  <c r="F19" i="12" s="1"/>
  <c r="G32" i="9"/>
  <c r="L50" i="9"/>
  <c r="X7" i="12" s="1"/>
  <c r="K7" i="12" s="1"/>
  <c r="K50" i="9"/>
  <c r="R50" i="9"/>
  <c r="H61" i="9"/>
  <c r="W48" i="12" s="1"/>
  <c r="F48" i="12" s="1"/>
  <c r="G61" i="9"/>
  <c r="L85" i="9"/>
  <c r="X78" i="12" s="1"/>
  <c r="K78" i="12" s="1"/>
  <c r="K85" i="9"/>
  <c r="R85" i="9"/>
  <c r="L44" i="9"/>
  <c r="X40" i="12" s="1"/>
  <c r="K40" i="12" s="1"/>
  <c r="K44" i="9"/>
  <c r="R44" i="9"/>
  <c r="L20" i="9"/>
  <c r="X16" i="12" s="1"/>
  <c r="K16" i="12" s="1"/>
  <c r="K20" i="9"/>
  <c r="R20" i="9"/>
  <c r="H82" i="9"/>
  <c r="W72" i="12" s="1"/>
  <c r="F72" i="12" s="1"/>
  <c r="G82" i="9"/>
  <c r="L65" i="9"/>
  <c r="X17" i="12" s="1"/>
  <c r="K17" i="12" s="1"/>
  <c r="K65" i="9"/>
  <c r="R65" i="9"/>
  <c r="H49" i="9"/>
  <c r="W46" i="12" s="1"/>
  <c r="F46" i="12" s="1"/>
  <c r="G49" i="9"/>
  <c r="L75" i="9"/>
  <c r="X55" i="12" s="1"/>
  <c r="K55" i="12" s="1"/>
  <c r="K75" i="9"/>
  <c r="R75" i="9"/>
  <c r="H80" i="9"/>
  <c r="W71" i="12" s="1"/>
  <c r="F71" i="12" s="1"/>
  <c r="G80" i="9"/>
  <c r="L82" i="9"/>
  <c r="X72" i="12" s="1"/>
  <c r="K72" i="12" s="1"/>
  <c r="K82" i="9"/>
  <c r="L49" i="9"/>
  <c r="X46" i="12" s="1"/>
  <c r="K46" i="12" s="1"/>
  <c r="K49" i="9"/>
  <c r="L28" i="9"/>
  <c r="X6" i="12" s="1"/>
  <c r="K6" i="12" s="1"/>
  <c r="R8" i="9"/>
  <c r="G51" i="9"/>
  <c r="H16" i="9"/>
  <c r="W83" i="12" s="1"/>
  <c r="F83" i="12" s="1"/>
  <c r="H37" i="9"/>
  <c r="W67" i="12" s="1"/>
  <c r="F67" i="12" s="1"/>
  <c r="G37" i="9"/>
  <c r="H29" i="9"/>
  <c r="W24" i="12" s="1"/>
  <c r="F24" i="12" s="1"/>
  <c r="G29" i="9"/>
  <c r="H22" i="9"/>
  <c r="W60" i="12" s="1"/>
  <c r="F60" i="12" s="1"/>
  <c r="G22" i="9"/>
  <c r="H24" i="9"/>
  <c r="W44" i="12" s="1"/>
  <c r="F44" i="12" s="1"/>
  <c r="G24" i="9"/>
  <c r="H64" i="9"/>
  <c r="W27" i="12" s="1"/>
  <c r="F27" i="12" s="1"/>
  <c r="G64" i="9"/>
  <c r="L62" i="9"/>
  <c r="X47" i="12" s="1"/>
  <c r="K47" i="12" s="1"/>
  <c r="K62" i="9"/>
  <c r="R62" i="9"/>
  <c r="H54" i="9"/>
  <c r="W5" i="12" s="1"/>
  <c r="F5" i="12" s="1"/>
  <c r="G54" i="9"/>
  <c r="L15" i="9"/>
  <c r="X23" i="12" s="1"/>
  <c r="K23" i="12" s="1"/>
  <c r="K15" i="9"/>
  <c r="R15" i="9"/>
  <c r="L84" i="9"/>
  <c r="X63" i="12" s="1"/>
  <c r="K63" i="12" s="1"/>
  <c r="K84" i="9"/>
  <c r="R84" i="9"/>
  <c r="H81" i="9"/>
  <c r="W59" i="12" s="1"/>
  <c r="F59" i="12" s="1"/>
  <c r="G81" i="9"/>
  <c r="L58" i="9"/>
  <c r="X13" i="12" s="1"/>
  <c r="K13" i="12" s="1"/>
  <c r="K58" i="9"/>
  <c r="R58" i="9"/>
  <c r="H86" i="9"/>
  <c r="W87" i="12" s="1"/>
  <c r="F87" i="12" s="1"/>
  <c r="G86" i="9"/>
  <c r="L73" i="9"/>
  <c r="X56" i="12" s="1"/>
  <c r="K56" i="12" s="1"/>
  <c r="K73" i="9"/>
  <c r="R73" i="9"/>
  <c r="H77" i="9"/>
  <c r="W69" i="12" s="1"/>
  <c r="F69" i="12" s="1"/>
  <c r="G77" i="9"/>
  <c r="L88" i="9"/>
  <c r="X11" i="12" s="1"/>
  <c r="K11" i="12" s="1"/>
  <c r="K88" i="9"/>
  <c r="R88" i="9"/>
  <c r="P91" i="9"/>
  <c r="Q91" i="9"/>
  <c r="E91" i="9"/>
  <c r="F91" i="9"/>
  <c r="I91" i="9"/>
  <c r="J91" i="9"/>
  <c r="N91" i="9"/>
  <c r="M91" i="9"/>
  <c r="E110" i="4"/>
  <c r="P89" i="4" l="1"/>
  <c r="E48" i="4"/>
  <c r="W90" i="8" l="1"/>
  <c r="E115" i="4"/>
  <c r="E143" i="4"/>
  <c r="E147" i="4"/>
  <c r="E118" i="4"/>
  <c r="E112" i="4"/>
  <c r="E152" i="4"/>
  <c r="E170" i="4"/>
  <c r="E136" i="4"/>
  <c r="E124" i="4"/>
  <c r="E142" i="4"/>
  <c r="E120" i="4"/>
  <c r="E154" i="4"/>
  <c r="E161" i="4"/>
  <c r="E139" i="4"/>
  <c r="E167" i="4"/>
  <c r="E181" i="4"/>
  <c r="E169" i="4"/>
  <c r="E153" i="4"/>
  <c r="E162" i="4"/>
  <c r="E172" i="4"/>
  <c r="E137" i="4"/>
  <c r="E131" i="4"/>
  <c r="E128" i="4"/>
  <c r="E135" i="4"/>
  <c r="E176" i="4"/>
  <c r="E123" i="4"/>
  <c r="E116" i="4"/>
  <c r="E183" i="4"/>
  <c r="E182" i="4"/>
  <c r="E113" i="4"/>
  <c r="E145" i="4"/>
  <c r="E146" i="4"/>
  <c r="E174" i="4"/>
  <c r="E166" i="4"/>
  <c r="E125" i="4"/>
  <c r="E121" i="4"/>
  <c r="E117" i="4"/>
  <c r="E134" i="4"/>
  <c r="E171" i="4"/>
  <c r="E126" i="4"/>
  <c r="E177" i="4"/>
  <c r="E179" i="4"/>
  <c r="E122" i="4"/>
  <c r="E149" i="4"/>
  <c r="E180" i="4"/>
  <c r="E151" i="4"/>
  <c r="E141" i="4"/>
  <c r="E129" i="4"/>
  <c r="E138" i="4"/>
  <c r="E165" i="4"/>
  <c r="E140" i="4"/>
  <c r="E178" i="4"/>
  <c r="E157" i="4"/>
  <c r="E160" i="4"/>
  <c r="E163" i="4"/>
  <c r="E168" i="4"/>
  <c r="E156" i="4"/>
  <c r="E127" i="4"/>
  <c r="E173" i="4"/>
  <c r="E148" i="4"/>
  <c r="E159" i="4"/>
  <c r="E164" i="4"/>
  <c r="E130" i="4"/>
  <c r="E119" i="4"/>
  <c r="E114" i="4"/>
  <c r="E133" i="4"/>
  <c r="E175" i="4"/>
  <c r="E132" i="4"/>
  <c r="E158" i="4"/>
  <c r="E184" i="4"/>
  <c r="E150" i="4"/>
  <c r="E144" i="4"/>
  <c r="E155" i="4"/>
  <c r="E98" i="4"/>
  <c r="E108" i="4"/>
  <c r="E95" i="4"/>
  <c r="E105" i="4"/>
  <c r="E104" i="4"/>
  <c r="E99" i="4"/>
  <c r="E106" i="4"/>
  <c r="E109" i="4"/>
  <c r="E96" i="4"/>
  <c r="E97" i="4"/>
  <c r="E102" i="4"/>
  <c r="E92" i="4"/>
  <c r="E101" i="4"/>
  <c r="E93" i="4"/>
  <c r="E91" i="4"/>
  <c r="E107" i="4"/>
  <c r="E103" i="4"/>
  <c r="E94" i="4"/>
  <c r="E100" i="4"/>
  <c r="U91" i="8"/>
  <c r="I91" i="8"/>
  <c r="M91" i="8" l="1"/>
  <c r="S91" i="8"/>
  <c r="E4" i="4"/>
  <c r="E22" i="4"/>
  <c r="E61" i="4"/>
  <c r="E76" i="4"/>
  <c r="E45" i="4"/>
  <c r="E38" i="4"/>
  <c r="E72" i="4"/>
  <c r="E39" i="4"/>
  <c r="E49" i="4"/>
  <c r="E41" i="4"/>
  <c r="E17" i="4"/>
  <c r="E77" i="4"/>
  <c r="E75" i="4"/>
  <c r="E16" i="4"/>
  <c r="E64" i="4"/>
  <c r="E18" i="4"/>
  <c r="E80" i="4"/>
  <c r="E55" i="4"/>
  <c r="E58" i="4"/>
  <c r="E70" i="4"/>
  <c r="E66" i="4"/>
  <c r="E50" i="4"/>
  <c r="AE91" i="8"/>
  <c r="AH35" i="8" s="1"/>
  <c r="J91" i="8"/>
  <c r="X90" i="8" s="1"/>
  <c r="AD91" i="8"/>
  <c r="AG35" i="8" s="1"/>
  <c r="AC91" i="8"/>
  <c r="AF35" i="8" s="1"/>
  <c r="E67" i="4"/>
  <c r="E26" i="4"/>
  <c r="AG16" i="8"/>
  <c r="E9" i="4"/>
  <c r="E60" i="4"/>
  <c r="E6" i="4"/>
  <c r="E32" i="4"/>
  <c r="E7" i="4"/>
  <c r="E28" i="4"/>
  <c r="AG37" i="8"/>
  <c r="AH37" i="8"/>
  <c r="E36" i="4"/>
  <c r="AH41" i="8"/>
  <c r="AG45" i="8"/>
  <c r="E85" i="4"/>
  <c r="AH45" i="8"/>
  <c r="E69" i="4"/>
  <c r="AH49" i="8"/>
  <c r="AH53" i="8"/>
  <c r="E44" i="4"/>
  <c r="AG57" i="8"/>
  <c r="E14" i="4"/>
  <c r="AH57" i="8"/>
  <c r="AG61" i="8"/>
  <c r="E37" i="4"/>
  <c r="AH61" i="8"/>
  <c r="E81" i="4"/>
  <c r="AH65" i="8"/>
  <c r="E35" i="4"/>
  <c r="AH69" i="8"/>
  <c r="AG73" i="8"/>
  <c r="E83" i="4"/>
  <c r="AH73" i="8"/>
  <c r="E40" i="4"/>
  <c r="AG77" i="8"/>
  <c r="AH77" i="8"/>
  <c r="E87" i="4"/>
  <c r="AG81" i="8"/>
  <c r="AH81" i="8"/>
  <c r="E27" i="4"/>
  <c r="AH85" i="8"/>
  <c r="E25" i="4"/>
  <c r="AG89" i="8"/>
  <c r="AH89" i="8"/>
  <c r="E53" i="4"/>
  <c r="AG9" i="8"/>
  <c r="AH9" i="8"/>
  <c r="AG13" i="8"/>
  <c r="E29" i="4"/>
  <c r="AH13" i="8"/>
  <c r="AG17" i="8"/>
  <c r="E20" i="4"/>
  <c r="AH17" i="8"/>
  <c r="AG21" i="8"/>
  <c r="E30" i="4"/>
  <c r="AH21" i="8"/>
  <c r="AG25" i="8"/>
  <c r="E21" i="4"/>
  <c r="AH25" i="8"/>
  <c r="E63" i="4"/>
  <c r="AG29" i="8"/>
  <c r="AH29" i="8"/>
  <c r="AG33" i="8"/>
  <c r="E68" i="4"/>
  <c r="AH33" i="8"/>
  <c r="E84" i="4"/>
  <c r="AG38" i="8"/>
  <c r="AH38" i="8"/>
  <c r="AG42" i="8"/>
  <c r="E71" i="4"/>
  <c r="AH42" i="8"/>
  <c r="E46" i="4"/>
  <c r="AG46" i="8"/>
  <c r="AH46" i="8"/>
  <c r="AG50" i="8"/>
  <c r="AH50" i="8"/>
  <c r="E11" i="4"/>
  <c r="E31" i="4"/>
  <c r="AG54" i="8"/>
  <c r="AH54" i="8"/>
  <c r="E51" i="4"/>
  <c r="AG58" i="8"/>
  <c r="AH58" i="8"/>
  <c r="E78" i="4"/>
  <c r="AG62" i="8"/>
  <c r="AH62" i="8"/>
  <c r="AG66" i="8"/>
  <c r="AH66" i="8"/>
  <c r="E47" i="4"/>
  <c r="AG70" i="8"/>
  <c r="E23" i="4"/>
  <c r="AH70" i="8"/>
  <c r="E88" i="4"/>
  <c r="AG74" i="8"/>
  <c r="AH74" i="8"/>
  <c r="E5" i="4"/>
  <c r="AG78" i="8"/>
  <c r="AH78" i="8"/>
  <c r="E43" i="4"/>
  <c r="AG82" i="8"/>
  <c r="AH82" i="8"/>
  <c r="AG86" i="8"/>
  <c r="E74" i="4"/>
  <c r="AH86" i="8"/>
  <c r="E89" i="4"/>
  <c r="N88" i="12" s="1"/>
  <c r="AG90" i="8"/>
  <c r="AH90" i="8"/>
  <c r="AF187" i="8"/>
  <c r="AG6" i="8"/>
  <c r="E62" i="4"/>
  <c r="AH6" i="8"/>
  <c r="AG10" i="8"/>
  <c r="AH10" i="8"/>
  <c r="E57" i="4"/>
  <c r="AG14" i="8"/>
  <c r="E42" i="4"/>
  <c r="AH14" i="8"/>
  <c r="E8" i="4"/>
  <c r="AG18" i="8"/>
  <c r="AH18" i="8"/>
  <c r="E54" i="4"/>
  <c r="AG22" i="8"/>
  <c r="AH22" i="8"/>
  <c r="AG26" i="8"/>
  <c r="AH26" i="8"/>
  <c r="E56" i="4"/>
  <c r="E33" i="4"/>
  <c r="AG30" i="8"/>
  <c r="AH30" i="8"/>
  <c r="E73" i="4"/>
  <c r="AG34" i="8"/>
  <c r="AH34" i="8"/>
  <c r="AH39" i="8"/>
  <c r="E65" i="4"/>
  <c r="AG39" i="8"/>
  <c r="AH43" i="8"/>
  <c r="E10" i="4"/>
  <c r="AG43" i="8"/>
  <c r="AH47" i="8"/>
  <c r="E34" i="4"/>
  <c r="AG47" i="8"/>
  <c r="AH51" i="8"/>
  <c r="E24" i="4"/>
  <c r="AG51" i="8"/>
  <c r="AH55" i="8"/>
  <c r="AG55" i="8"/>
  <c r="E12" i="4"/>
  <c r="AH59" i="8"/>
  <c r="E15" i="4"/>
  <c r="AG59" i="8"/>
  <c r="AH63" i="8"/>
  <c r="E82" i="4"/>
  <c r="AG63" i="8"/>
  <c r="AH67" i="8"/>
  <c r="E79" i="4"/>
  <c r="AG67" i="8"/>
  <c r="AH71" i="8"/>
  <c r="AG71" i="8"/>
  <c r="E59" i="4"/>
  <c r="E19" i="4"/>
  <c r="AH75" i="8"/>
  <c r="AG75" i="8"/>
  <c r="AH79" i="8"/>
  <c r="AG79" i="8"/>
  <c r="E13" i="4"/>
  <c r="AH83" i="8"/>
  <c r="E86" i="4"/>
  <c r="AG83" i="8"/>
  <c r="AH87" i="8"/>
  <c r="E52" i="4"/>
  <c r="AG87" i="8"/>
  <c r="I185" i="12"/>
  <c r="AH32" i="8" l="1"/>
  <c r="AG85" i="8"/>
  <c r="AG65" i="8"/>
  <c r="AG49" i="8"/>
  <c r="AG69" i="8"/>
  <c r="AG53" i="8"/>
  <c r="AF66" i="8"/>
  <c r="AF55" i="8"/>
  <c r="AF50" i="8"/>
  <c r="AF29" i="8"/>
  <c r="AF61" i="8"/>
  <c r="AF57" i="8"/>
  <c r="AF79" i="8"/>
  <c r="AF9" i="8"/>
  <c r="AF89" i="8"/>
  <c r="AF85" i="8"/>
  <c r="AF81" i="8"/>
  <c r="AF77" i="8"/>
  <c r="AF73" i="8"/>
  <c r="AF69" i="8"/>
  <c r="AF49" i="8"/>
  <c r="AF43" i="8"/>
  <c r="AF17" i="8"/>
  <c r="AG24" i="8"/>
  <c r="AG41" i="8"/>
  <c r="AG32" i="8"/>
  <c r="AG28" i="8"/>
  <c r="AG20" i="8"/>
  <c r="AG12" i="8"/>
  <c r="E90" i="4"/>
  <c r="M89" i="4" s="1"/>
  <c r="AF83" i="8"/>
  <c r="AF75" i="8"/>
  <c r="AF67" i="8"/>
  <c r="AF59" i="8"/>
  <c r="AF51" i="8"/>
  <c r="AF47" i="8"/>
  <c r="AF39" i="8"/>
  <c r="AF26" i="8"/>
  <c r="AF90" i="8"/>
  <c r="AF86" i="8"/>
  <c r="AF82" i="8"/>
  <c r="AF78" i="8"/>
  <c r="AF74" i="8"/>
  <c r="AF70" i="8"/>
  <c r="AF62" i="8"/>
  <c r="AF58" i="8"/>
  <c r="AF54" i="8"/>
  <c r="AF46" i="8"/>
  <c r="AF42" i="8"/>
  <c r="AF38" i="8"/>
  <c r="AF33" i="8"/>
  <c r="AF25" i="8"/>
  <c r="AF21" i="8"/>
  <c r="AF13" i="8"/>
  <c r="AF65" i="8"/>
  <c r="AF53" i="8"/>
  <c r="AF87" i="8"/>
  <c r="AF71" i="8"/>
  <c r="AF63" i="8"/>
  <c r="AF34" i="8"/>
  <c r="AF30" i="8"/>
  <c r="AF22" i="8"/>
  <c r="AF18" i="8"/>
  <c r="AF14" i="8"/>
  <c r="AF10" i="8"/>
  <c r="AF6" i="8"/>
  <c r="AF37" i="8"/>
  <c r="AG8" i="8"/>
  <c r="AF45" i="8"/>
  <c r="AF41" i="8"/>
  <c r="AH28" i="8"/>
  <c r="AH24" i="8"/>
  <c r="AH20" i="8"/>
  <c r="AH16" i="8"/>
  <c r="AH12" i="8"/>
  <c r="AH8" i="8"/>
  <c r="AG5" i="8"/>
  <c r="AG88" i="8"/>
  <c r="AG84" i="8"/>
  <c r="AG80" i="8"/>
  <c r="AG72" i="8"/>
  <c r="AG68" i="8"/>
  <c r="AG64" i="8"/>
  <c r="AG60" i="8"/>
  <c r="AG56" i="8"/>
  <c r="AG52" i="8"/>
  <c r="AG48" i="8"/>
  <c r="AG44" i="8"/>
  <c r="AG40" i="8"/>
  <c r="AG36" i="8"/>
  <c r="AG27" i="8"/>
  <c r="AG19" i="8"/>
  <c r="AG15" i="8"/>
  <c r="AG11" i="8"/>
  <c r="AG7" i="8"/>
  <c r="AF32" i="8"/>
  <c r="AF28" i="8"/>
  <c r="AF24" i="8"/>
  <c r="AF20" i="8"/>
  <c r="AF16" i="8"/>
  <c r="AF12" i="8"/>
  <c r="AF8" i="8"/>
  <c r="AF88" i="8"/>
  <c r="AH84" i="8"/>
  <c r="AG76" i="8"/>
  <c r="AH68" i="8"/>
  <c r="AH60" i="8"/>
  <c r="AH52" i="8"/>
  <c r="AH48" i="8"/>
  <c r="AH44" i="8"/>
  <c r="AH40" i="8"/>
  <c r="AH36" i="8"/>
  <c r="AG31" i="8"/>
  <c r="AF27" i="8"/>
  <c r="AG23" i="8"/>
  <c r="AF19" i="8"/>
  <c r="AF15" i="8"/>
  <c r="AF11" i="8"/>
  <c r="AF7" i="8"/>
  <c r="AH88" i="8"/>
  <c r="AH80" i="8"/>
  <c r="AH76" i="8"/>
  <c r="AH72" i="8"/>
  <c r="AF68" i="8"/>
  <c r="AH64" i="8"/>
  <c r="AF60" i="8"/>
  <c r="AH56" i="8"/>
  <c r="AF52" i="8"/>
  <c r="AF48" i="8"/>
  <c r="AF44" i="8"/>
  <c r="AF31" i="8"/>
  <c r="AF23" i="8"/>
  <c r="AH11" i="8"/>
  <c r="AF5" i="8"/>
  <c r="AH5" i="8"/>
  <c r="AF84" i="8"/>
  <c r="AF80" i="8"/>
  <c r="AF76" i="8"/>
  <c r="AF72" i="8"/>
  <c r="AF64" i="8"/>
  <c r="AF56" i="8"/>
  <c r="AF40" i="8"/>
  <c r="AF36" i="8"/>
  <c r="AH31" i="8"/>
  <c r="AH27" i="8"/>
  <c r="AH23" i="8"/>
  <c r="AH19" i="8"/>
  <c r="AH15" i="8"/>
  <c r="AH7" i="8"/>
  <c r="K89" i="4" l="1"/>
  <c r="O89" i="4"/>
  <c r="L89" i="4"/>
  <c r="N89" i="4"/>
  <c r="AF91" i="8"/>
  <c r="AG91" i="8"/>
  <c r="AH91" i="8"/>
  <c r="J185" i="12" l="1"/>
  <c r="N110" i="12"/>
  <c r="N89" i="12"/>
  <c r="R111" i="9"/>
  <c r="O111" i="9"/>
  <c r="K111" i="9"/>
  <c r="L111" i="9"/>
  <c r="X110" i="12" s="1"/>
  <c r="G111" i="9"/>
  <c r="H111" i="9"/>
  <c r="W110" i="12" s="1"/>
  <c r="N162" i="12"/>
  <c r="N149" i="12"/>
  <c r="N160" i="12"/>
  <c r="N182" i="12"/>
  <c r="N127" i="12"/>
  <c r="N164" i="12"/>
  <c r="N163" i="12"/>
  <c r="N181" i="12"/>
  <c r="N176" i="12"/>
  <c r="N158" i="12"/>
  <c r="N113" i="12"/>
  <c r="N126" i="12"/>
  <c r="N159" i="12"/>
  <c r="N148" i="12"/>
  <c r="N141" i="12"/>
  <c r="N156" i="12"/>
  <c r="N161" i="12"/>
  <c r="N134" i="12"/>
  <c r="N133" i="12"/>
  <c r="N117" i="12"/>
  <c r="N115" i="12"/>
  <c r="N124" i="12"/>
  <c r="N132" i="12"/>
  <c r="N143" i="12"/>
  <c r="N120" i="12"/>
  <c r="N147" i="12"/>
  <c r="N151" i="12"/>
  <c r="N138" i="12"/>
  <c r="N178" i="12"/>
  <c r="N167" i="12"/>
  <c r="N145" i="12"/>
  <c r="N180" i="12"/>
  <c r="N171" i="12"/>
  <c r="N137" i="12"/>
  <c r="N154" i="12"/>
  <c r="N175" i="12"/>
  <c r="N152" i="12"/>
  <c r="N130" i="12"/>
  <c r="N177" i="12"/>
  <c r="N179" i="12"/>
  <c r="N157" i="12"/>
  <c r="N142" i="12"/>
  <c r="N174" i="12"/>
  <c r="N136" i="12"/>
  <c r="N168" i="12"/>
  <c r="N146" i="12"/>
  <c r="N121" i="12"/>
  <c r="N144" i="12"/>
  <c r="N166" i="12"/>
  <c r="N129" i="12"/>
  <c r="N135" i="12"/>
  <c r="N122" i="12"/>
  <c r="N155" i="12"/>
  <c r="N172" i="12"/>
  <c r="N169" i="12"/>
  <c r="N150" i="12"/>
  <c r="N118" i="12"/>
  <c r="N140" i="12"/>
  <c r="N116" i="12"/>
  <c r="N123" i="12"/>
  <c r="N165" i="12"/>
  <c r="N139" i="12"/>
  <c r="N153" i="12"/>
  <c r="N170" i="12"/>
  <c r="N119" i="12"/>
  <c r="N128" i="12"/>
  <c r="N112" i="12"/>
  <c r="N131" i="12"/>
  <c r="N173" i="12"/>
  <c r="N114" i="12"/>
  <c r="N125" i="12"/>
  <c r="N184" i="12"/>
  <c r="N183" i="12"/>
  <c r="N95" i="12"/>
  <c r="N106" i="12"/>
  <c r="N96" i="12"/>
  <c r="N97" i="12"/>
  <c r="N100" i="12"/>
  <c r="N108" i="12"/>
  <c r="N105" i="12"/>
  <c r="N109" i="12"/>
  <c r="N101" i="12"/>
  <c r="N99" i="12"/>
  <c r="N91" i="12"/>
  <c r="N107" i="12"/>
  <c r="N92" i="12"/>
  <c r="N98" i="12"/>
  <c r="N94" i="12"/>
  <c r="N104" i="12"/>
  <c r="N93" i="12"/>
  <c r="N103" i="12"/>
  <c r="N102" i="12"/>
  <c r="N81" i="12"/>
  <c r="N55" i="12"/>
  <c r="N5" i="12"/>
  <c r="N83" i="12"/>
  <c r="N86" i="12"/>
  <c r="N48" i="12"/>
  <c r="N68" i="12"/>
  <c r="N26" i="12"/>
  <c r="N66" i="12"/>
  <c r="N75" i="12"/>
  <c r="N12" i="12"/>
  <c r="N16" i="12"/>
  <c r="N10" i="12"/>
  <c r="N85" i="12"/>
  <c r="N35" i="12"/>
  <c r="N80" i="12"/>
  <c r="N79" i="12"/>
  <c r="N69" i="12"/>
  <c r="N39" i="12"/>
  <c r="N41" i="12"/>
  <c r="N54" i="12"/>
  <c r="N45" i="12"/>
  <c r="N46" i="12"/>
  <c r="N19" i="12"/>
  <c r="N18" i="12"/>
  <c r="N65" i="12"/>
  <c r="N78" i="12"/>
  <c r="N60" i="12"/>
  <c r="N76" i="12"/>
  <c r="N32" i="12"/>
  <c r="N38" i="12"/>
  <c r="N70" i="12"/>
  <c r="N25" i="12"/>
  <c r="N42" i="12"/>
  <c r="N57" i="12"/>
  <c r="N74" i="12"/>
  <c r="N43" i="12"/>
  <c r="N82" i="12"/>
  <c r="N33" i="12"/>
  <c r="N56" i="12"/>
  <c r="N44" i="12"/>
  <c r="N51" i="12"/>
  <c r="N67" i="12"/>
  <c r="N59" i="12"/>
  <c r="N64" i="12"/>
  <c r="N36" i="12"/>
  <c r="N15" i="12"/>
  <c r="N72" i="12"/>
  <c r="N21" i="12"/>
  <c r="N7" i="12"/>
  <c r="N58" i="12"/>
  <c r="N50" i="12"/>
  <c r="N13" i="12"/>
  <c r="N30" i="12"/>
  <c r="N4" i="12"/>
  <c r="N87" i="12"/>
  <c r="N6" i="12"/>
  <c r="N77" i="12"/>
  <c r="N22" i="12"/>
  <c r="N27" i="12"/>
  <c r="N24" i="12"/>
  <c r="N52" i="12"/>
  <c r="N47" i="12"/>
  <c r="N84" i="12"/>
  <c r="N62" i="12"/>
  <c r="N53" i="12"/>
  <c r="N71" i="12"/>
  <c r="N29" i="12"/>
  <c r="N61" i="12"/>
  <c r="N8" i="12"/>
  <c r="N73" i="12"/>
  <c r="N34" i="12"/>
  <c r="N31" i="12"/>
  <c r="N28" i="12"/>
  <c r="N11" i="12"/>
  <c r="N17" i="12"/>
  <c r="N14" i="12"/>
  <c r="N23" i="12"/>
  <c r="N9" i="12"/>
  <c r="N49" i="12"/>
  <c r="N37" i="12"/>
  <c r="N63" i="12"/>
  <c r="N40" i="12"/>
  <c r="N20" i="12"/>
  <c r="I186" i="9" l="1"/>
  <c r="J186" i="9"/>
  <c r="Q186" i="9"/>
  <c r="E186" i="9"/>
  <c r="M186" i="9"/>
  <c r="P186" i="9"/>
  <c r="F186" i="9"/>
  <c r="N186" i="9"/>
  <c r="H6" i="9"/>
  <c r="O6" i="9"/>
  <c r="O91" i="9" s="1"/>
  <c r="P115" i="4"/>
  <c r="N185" i="12"/>
  <c r="O137" i="12" s="1"/>
  <c r="R6" i="9"/>
  <c r="R91" i="9" s="1"/>
  <c r="L6" i="9"/>
  <c r="G6" i="9"/>
  <c r="G91" i="9" s="1"/>
  <c r="K6" i="9"/>
  <c r="K91" i="9" s="1"/>
  <c r="E185" i="4"/>
  <c r="L169" i="4" s="1"/>
  <c r="W185" i="8"/>
  <c r="U186" i="8"/>
  <c r="S186" i="8"/>
  <c r="Q137" i="12" l="1"/>
  <c r="P137" i="12"/>
  <c r="L91" i="9"/>
  <c r="X30" i="12"/>
  <c r="K30" i="12" s="1"/>
  <c r="H91" i="9"/>
  <c r="W30" i="12"/>
  <c r="F30" i="12" s="1"/>
  <c r="G186" i="9"/>
  <c r="K186" i="9"/>
  <c r="H186" i="9"/>
  <c r="O186" i="9"/>
  <c r="L186" i="9"/>
  <c r="R186" i="9"/>
  <c r="M169" i="4"/>
  <c r="L115" i="4"/>
  <c r="N169" i="4"/>
  <c r="K169" i="4"/>
  <c r="M115" i="4"/>
  <c r="N115" i="4"/>
  <c r="O115" i="4"/>
  <c r="K115" i="4"/>
  <c r="O169" i="4"/>
  <c r="M186" i="8"/>
  <c r="AG187" i="8" l="1"/>
  <c r="AG130" i="8" s="1"/>
  <c r="AF114" i="8"/>
  <c r="AH187" i="8"/>
  <c r="AH157" i="8" s="1"/>
  <c r="AF124" i="8"/>
  <c r="AF140" i="8"/>
  <c r="AF160" i="8"/>
  <c r="AF168" i="8"/>
  <c r="AF173" i="8"/>
  <c r="AF181" i="8"/>
  <c r="J186" i="8"/>
  <c r="X185" i="8" s="1"/>
  <c r="I186" i="8"/>
  <c r="X63" i="13"/>
  <c r="Y63" i="13"/>
  <c r="Z63" i="13"/>
  <c r="AA63" i="13"/>
  <c r="AE63" i="13"/>
  <c r="AF63" i="13"/>
  <c r="AG63" i="13"/>
  <c r="AH63" i="13"/>
  <c r="AI63" i="13"/>
  <c r="AJ63" i="13"/>
  <c r="AK63" i="13"/>
  <c r="AG168" i="8" l="1"/>
  <c r="AG120" i="8"/>
  <c r="AG152" i="8"/>
  <c r="AF182" i="8"/>
  <c r="AF149" i="8"/>
  <c r="AF132" i="8"/>
  <c r="AF120" i="8"/>
  <c r="AF185" i="8"/>
  <c r="AF156" i="8"/>
  <c r="AF144" i="8"/>
  <c r="AF128" i="8"/>
  <c r="AF116" i="8"/>
  <c r="AF165" i="8"/>
  <c r="AF184" i="8"/>
  <c r="AF172" i="8"/>
  <c r="AF177" i="8"/>
  <c r="AF164" i="8"/>
  <c r="AF152" i="8"/>
  <c r="AF136" i="8"/>
  <c r="AF170" i="8"/>
  <c r="AF163" i="8"/>
  <c r="AF125" i="8"/>
  <c r="AF151" i="8"/>
  <c r="AG136" i="8"/>
  <c r="AF117" i="8"/>
  <c r="AF166" i="8"/>
  <c r="AF147" i="8"/>
  <c r="AF127" i="8"/>
  <c r="AF161" i="8"/>
  <c r="AF171" i="8"/>
  <c r="AF150" i="8"/>
  <c r="AF126" i="8"/>
  <c r="AF157" i="8"/>
  <c r="AF143" i="8"/>
  <c r="AF119" i="8"/>
  <c r="AF121" i="8"/>
  <c r="AF167" i="8"/>
  <c r="AF142" i="8"/>
  <c r="AF122" i="8"/>
  <c r="AF145" i="8"/>
  <c r="AF133" i="8"/>
  <c r="AF176" i="8"/>
  <c r="AF159" i="8"/>
  <c r="AF135" i="8"/>
  <c r="AF115" i="8"/>
  <c r="AF183" i="8"/>
  <c r="AF158" i="8"/>
  <c r="AF137" i="8"/>
  <c r="AF118" i="8"/>
  <c r="AF138" i="8"/>
  <c r="AF131" i="8"/>
  <c r="AF178" i="8"/>
  <c r="AF175" i="8"/>
  <c r="AF154" i="8"/>
  <c r="AF134" i="8"/>
  <c r="AF174" i="8"/>
  <c r="AF129" i="8"/>
  <c r="AH173" i="8"/>
  <c r="AG156" i="8"/>
  <c r="AG140" i="8"/>
  <c r="AG124" i="8"/>
  <c r="AH182" i="8"/>
  <c r="AG153" i="8"/>
  <c r="AG180" i="8"/>
  <c r="AH172" i="8"/>
  <c r="AH155" i="8"/>
  <c r="AH127" i="8"/>
  <c r="AG119" i="8"/>
  <c r="AG179" i="8"/>
  <c r="AG146" i="8"/>
  <c r="AG141" i="8"/>
  <c r="AG114" i="8"/>
  <c r="AH185" i="8"/>
  <c r="AG181" i="8"/>
  <c r="AH164" i="8"/>
  <c r="AH149" i="8"/>
  <c r="AH132" i="8"/>
  <c r="AH116" i="8"/>
  <c r="AH133" i="8"/>
  <c r="AG176" i="8"/>
  <c r="AH143" i="8"/>
  <c r="AG135" i="8"/>
  <c r="AG123" i="8"/>
  <c r="AG161" i="8"/>
  <c r="AG167" i="8"/>
  <c r="AH158" i="8"/>
  <c r="AH114" i="8"/>
  <c r="AH138" i="8"/>
  <c r="AH113" i="8"/>
  <c r="AH130" i="8"/>
  <c r="AH146" i="8"/>
  <c r="AH145" i="8"/>
  <c r="AH174" i="8"/>
  <c r="AH122" i="8"/>
  <c r="AH137" i="8"/>
  <c r="AH154" i="8"/>
  <c r="AH171" i="8"/>
  <c r="AH161" i="8"/>
  <c r="AH119" i="8"/>
  <c r="AH131" i="8"/>
  <c r="AH135" i="8"/>
  <c r="AH147" i="8"/>
  <c r="AH151" i="8"/>
  <c r="AH163" i="8"/>
  <c r="AH166" i="8"/>
  <c r="AH184" i="8"/>
  <c r="AH117" i="8"/>
  <c r="AH170" i="8"/>
  <c r="AH128" i="8"/>
  <c r="AH144" i="8"/>
  <c r="AH160" i="8"/>
  <c r="AH181" i="8"/>
  <c r="AH141" i="8"/>
  <c r="AH169" i="8"/>
  <c r="AH118" i="8"/>
  <c r="AH134" i="8"/>
  <c r="AH150" i="8"/>
  <c r="AH167" i="8"/>
  <c r="AH183" i="8"/>
  <c r="AH148" i="8"/>
  <c r="AH178" i="8"/>
  <c r="AH115" i="8"/>
  <c r="AH159" i="8"/>
  <c r="AH180" i="8"/>
  <c r="AH153" i="8"/>
  <c r="AH124" i="8"/>
  <c r="AH140" i="8"/>
  <c r="AH156" i="8"/>
  <c r="AH177" i="8"/>
  <c r="AG145" i="8"/>
  <c r="AG118" i="8"/>
  <c r="AG134" i="8"/>
  <c r="AG150" i="8"/>
  <c r="AG138" i="8"/>
  <c r="AG126" i="8"/>
  <c r="AG142" i="8"/>
  <c r="AG158" i="8"/>
  <c r="AG175" i="8"/>
  <c r="AG121" i="8"/>
  <c r="AG115" i="8"/>
  <c r="AG172" i="8"/>
  <c r="AG133" i="8"/>
  <c r="AG182" i="8"/>
  <c r="AG116" i="8"/>
  <c r="AG132" i="8"/>
  <c r="AG149" i="8"/>
  <c r="AG164" i="8"/>
  <c r="AG173" i="8"/>
  <c r="AG129" i="8"/>
  <c r="AG157" i="8"/>
  <c r="AG174" i="8"/>
  <c r="AG122" i="8"/>
  <c r="AG137" i="8"/>
  <c r="AG154" i="8"/>
  <c r="AG171" i="8"/>
  <c r="AG127" i="8"/>
  <c r="AG131" i="8"/>
  <c r="AG143" i="8"/>
  <c r="AG147" i="8"/>
  <c r="AG163" i="8"/>
  <c r="AG184" i="8"/>
  <c r="AG125" i="8"/>
  <c r="AG170" i="8"/>
  <c r="AG128" i="8"/>
  <c r="AG144" i="8"/>
  <c r="AG160" i="8"/>
  <c r="AG117" i="8"/>
  <c r="AH176" i="8"/>
  <c r="AG159" i="8"/>
  <c r="AG151" i="8"/>
  <c r="AG139" i="8"/>
  <c r="AH123" i="8"/>
  <c r="AG148" i="8"/>
  <c r="AG183" i="8"/>
  <c r="AH175" i="8"/>
  <c r="AG162" i="8"/>
  <c r="AH142" i="8"/>
  <c r="AG113" i="8"/>
  <c r="AH129" i="8"/>
  <c r="AG185" i="8"/>
  <c r="AG177" i="8"/>
  <c r="AH168" i="8"/>
  <c r="AH152" i="8"/>
  <c r="AH136" i="8"/>
  <c r="AH120" i="8"/>
  <c r="AH165" i="8"/>
  <c r="AG165" i="8"/>
  <c r="AH125" i="8"/>
  <c r="AG166" i="8"/>
  <c r="AG155" i="8"/>
  <c r="AH139" i="8"/>
  <c r="AG178" i="8"/>
  <c r="AH121" i="8"/>
  <c r="AH179" i="8"/>
  <c r="AH162" i="8"/>
  <c r="AH126" i="8"/>
  <c r="AG169" i="8"/>
  <c r="AF153" i="8"/>
  <c r="AF180" i="8"/>
  <c r="AF155" i="8"/>
  <c r="AF139" i="8"/>
  <c r="AF123" i="8"/>
  <c r="AF148" i="8"/>
  <c r="AF179" i="8"/>
  <c r="AF162" i="8"/>
  <c r="AF146" i="8"/>
  <c r="AF130" i="8"/>
  <c r="AF113" i="8"/>
  <c r="AF169" i="8"/>
  <c r="AF141" i="8"/>
  <c r="W89" i="8"/>
  <c r="P180" i="12" l="1"/>
  <c r="N111" i="12"/>
  <c r="Q100" i="12" s="1"/>
  <c r="N90" i="12"/>
  <c r="O73" i="12" s="1"/>
  <c r="T158" i="12" l="1"/>
  <c r="Q158" i="12"/>
  <c r="Q119" i="12"/>
  <c r="P158" i="12"/>
  <c r="O158" i="12"/>
  <c r="O119" i="12"/>
  <c r="R158" i="12"/>
  <c r="S119" i="12"/>
  <c r="T119" i="12"/>
  <c r="S158" i="12"/>
  <c r="R119" i="12"/>
  <c r="P119" i="12"/>
  <c r="O149" i="12"/>
  <c r="P149" i="12"/>
  <c r="T149" i="12"/>
  <c r="R149" i="12"/>
  <c r="O179" i="12"/>
  <c r="R179" i="12"/>
  <c r="Q149" i="12"/>
  <c r="R151" i="12"/>
  <c r="O180" i="12"/>
  <c r="S149" i="12"/>
  <c r="S151" i="12"/>
  <c r="Q180" i="12"/>
  <c r="P179" i="12"/>
  <c r="P151" i="12"/>
  <c r="S180" i="12"/>
  <c r="Q154" i="12"/>
  <c r="R154" i="12"/>
  <c r="O120" i="12"/>
  <c r="O113" i="12"/>
  <c r="S179" i="12"/>
  <c r="T179" i="12"/>
  <c r="O151" i="12"/>
  <c r="R180" i="12"/>
  <c r="O154" i="12"/>
  <c r="R138" i="12"/>
  <c r="O144" i="12"/>
  <c r="Q179" i="12"/>
  <c r="Q151" i="12"/>
  <c r="T151" i="12"/>
  <c r="T180" i="12"/>
  <c r="P154" i="12"/>
  <c r="T120" i="12"/>
  <c r="R124" i="12"/>
  <c r="S154" i="12"/>
  <c r="S138" i="12"/>
  <c r="P138" i="12"/>
  <c r="P120" i="12"/>
  <c r="R113" i="12"/>
  <c r="T113" i="12"/>
  <c r="T144" i="12"/>
  <c r="T124" i="12"/>
  <c r="T154" i="12"/>
  <c r="O138" i="12"/>
  <c r="Q138" i="12"/>
  <c r="Q120" i="12"/>
  <c r="S113" i="12"/>
  <c r="P113" i="12"/>
  <c r="Q172" i="12"/>
  <c r="P168" i="12"/>
  <c r="T138" i="12"/>
  <c r="R120" i="12"/>
  <c r="S120" i="12"/>
  <c r="Q113" i="12"/>
  <c r="P144" i="12"/>
  <c r="S172" i="12"/>
  <c r="O175" i="12"/>
  <c r="S144" i="12"/>
  <c r="R144" i="12"/>
  <c r="R172" i="12"/>
  <c r="Q142" i="12"/>
  <c r="Q139" i="12"/>
  <c r="Q144" i="12"/>
  <c r="P172" i="12"/>
  <c r="O172" i="12"/>
  <c r="Q168" i="12"/>
  <c r="S160" i="12"/>
  <c r="S124" i="12"/>
  <c r="T142" i="12"/>
  <c r="S142" i="12"/>
  <c r="O168" i="12"/>
  <c r="T175" i="12"/>
  <c r="S175" i="12"/>
  <c r="T167" i="12"/>
  <c r="S123" i="12"/>
  <c r="Q124" i="12"/>
  <c r="R142" i="12"/>
  <c r="O142" i="12"/>
  <c r="S168" i="12"/>
  <c r="Q175" i="12"/>
  <c r="R175" i="12"/>
  <c r="S167" i="12"/>
  <c r="S148" i="12"/>
  <c r="T172" i="12"/>
  <c r="P124" i="12"/>
  <c r="O124" i="12"/>
  <c r="P142" i="12"/>
  <c r="R168" i="12"/>
  <c r="T168" i="12"/>
  <c r="P175" i="12"/>
  <c r="R139" i="12"/>
  <c r="O167" i="12"/>
  <c r="R140" i="12"/>
  <c r="O160" i="12"/>
  <c r="T140" i="12"/>
  <c r="P136" i="12"/>
  <c r="Q148" i="12"/>
  <c r="O145" i="12"/>
  <c r="O139" i="12"/>
  <c r="Q160" i="12"/>
  <c r="O136" i="12"/>
  <c r="S174" i="12"/>
  <c r="P134" i="12"/>
  <c r="O134" i="12"/>
  <c r="T139" i="12"/>
  <c r="S139" i="12"/>
  <c r="R167" i="12"/>
  <c r="T160" i="12"/>
  <c r="P160" i="12"/>
  <c r="R136" i="12"/>
  <c r="T123" i="12"/>
  <c r="Q123" i="12"/>
  <c r="T148" i="12"/>
  <c r="T174" i="12"/>
  <c r="O174" i="12"/>
  <c r="S140" i="12"/>
  <c r="R145" i="12"/>
  <c r="T145" i="12"/>
  <c r="R134" i="12"/>
  <c r="T129" i="12"/>
  <c r="S136" i="12"/>
  <c r="R123" i="12"/>
  <c r="O123" i="12"/>
  <c r="O148" i="12"/>
  <c r="Q174" i="12"/>
  <c r="R174" i="12"/>
  <c r="P140" i="12"/>
  <c r="S145" i="12"/>
  <c r="P145" i="12"/>
  <c r="S134" i="12"/>
  <c r="Q129" i="12"/>
  <c r="P139" i="12"/>
  <c r="P167" i="12"/>
  <c r="Q167" i="12"/>
  <c r="R160" i="12"/>
  <c r="T136" i="12"/>
  <c r="Q136" i="12"/>
  <c r="P123" i="12"/>
  <c r="P148" i="12"/>
  <c r="R148" i="12"/>
  <c r="P174" i="12"/>
  <c r="Q140" i="12"/>
  <c r="O140" i="12"/>
  <c r="Q145" i="12"/>
  <c r="T134" i="12"/>
  <c r="Q134" i="12"/>
  <c r="O129" i="12"/>
  <c r="R156" i="12"/>
  <c r="S156" i="12"/>
  <c r="S171" i="12"/>
  <c r="O156" i="12"/>
  <c r="S133" i="12"/>
  <c r="T171" i="12"/>
  <c r="O131" i="12"/>
  <c r="Q171" i="12"/>
  <c r="P150" i="12"/>
  <c r="P133" i="12"/>
  <c r="O132" i="12"/>
  <c r="Q147" i="12"/>
  <c r="P152" i="12"/>
  <c r="P181" i="12"/>
  <c r="T150" i="12"/>
  <c r="R132" i="12"/>
  <c r="S135" i="12"/>
  <c r="R122" i="12"/>
  <c r="S153" i="12"/>
  <c r="R131" i="12"/>
  <c r="R150" i="12"/>
  <c r="P147" i="12"/>
  <c r="Q135" i="12"/>
  <c r="R128" i="12"/>
  <c r="T118" i="12"/>
  <c r="T133" i="12"/>
  <c r="Q131" i="12"/>
  <c r="Q132" i="12"/>
  <c r="R147" i="12"/>
  <c r="S173" i="12"/>
  <c r="S161" i="12"/>
  <c r="P129" i="12"/>
  <c r="T156" i="12"/>
  <c r="P156" i="12"/>
  <c r="R171" i="12"/>
  <c r="O133" i="12"/>
  <c r="Q133" i="12"/>
  <c r="T131" i="12"/>
  <c r="S150" i="12"/>
  <c r="Q150" i="12"/>
  <c r="S132" i="12"/>
  <c r="S147" i="12"/>
  <c r="T147" i="12"/>
  <c r="O135" i="12"/>
  <c r="R130" i="12"/>
  <c r="S137" i="12"/>
  <c r="S152" i="12"/>
  <c r="Q166" i="12"/>
  <c r="T128" i="12"/>
  <c r="R173" i="12"/>
  <c r="Q164" i="12"/>
  <c r="O153" i="12"/>
  <c r="T182" i="12"/>
  <c r="Q161" i="12"/>
  <c r="R135" i="12"/>
  <c r="Q130" i="12"/>
  <c r="P122" i="12"/>
  <c r="P166" i="12"/>
  <c r="S128" i="12"/>
  <c r="Q181" i="12"/>
  <c r="S164" i="12"/>
  <c r="O169" i="12"/>
  <c r="S182" i="12"/>
  <c r="S163" i="12"/>
  <c r="R129" i="12"/>
  <c r="S129" i="12"/>
  <c r="Q156" i="12"/>
  <c r="O171" i="12"/>
  <c r="P171" i="12"/>
  <c r="R133" i="12"/>
  <c r="S131" i="12"/>
  <c r="P131" i="12"/>
  <c r="O150" i="12"/>
  <c r="P132" i="12"/>
  <c r="T132" i="12"/>
  <c r="O147" i="12"/>
  <c r="T135" i="12"/>
  <c r="P135" i="12"/>
  <c r="P130" i="12"/>
  <c r="T152" i="12"/>
  <c r="O122" i="12"/>
  <c r="S166" i="12"/>
  <c r="P173" i="12"/>
  <c r="R181" i="12"/>
  <c r="O164" i="12"/>
  <c r="S169" i="12"/>
  <c r="O159" i="12"/>
  <c r="P141" i="12"/>
  <c r="S130" i="12"/>
  <c r="T137" i="12"/>
  <c r="R152" i="12"/>
  <c r="Q122" i="12"/>
  <c r="T122" i="12"/>
  <c r="T166" i="12"/>
  <c r="P128" i="12"/>
  <c r="Q128" i="12"/>
  <c r="Q173" i="12"/>
  <c r="S181" i="12"/>
  <c r="T181" i="12"/>
  <c r="T164" i="12"/>
  <c r="R153" i="12"/>
  <c r="T153" i="12"/>
  <c r="T169" i="12"/>
  <c r="O118" i="12"/>
  <c r="Q118" i="12"/>
  <c r="R182" i="12"/>
  <c r="S159" i="12"/>
  <c r="P159" i="12"/>
  <c r="P161" i="12"/>
  <c r="R163" i="12"/>
  <c r="T163" i="12"/>
  <c r="R141" i="12"/>
  <c r="P153" i="12"/>
  <c r="R169" i="12"/>
  <c r="P118" i="12"/>
  <c r="S118" i="12"/>
  <c r="P182" i="12"/>
  <c r="T159" i="12"/>
  <c r="Q159" i="12"/>
  <c r="O161" i="12"/>
  <c r="Q163" i="12"/>
  <c r="O163" i="12"/>
  <c r="S141" i="12"/>
  <c r="O130" i="12"/>
  <c r="T130" i="12"/>
  <c r="R137" i="12"/>
  <c r="O152" i="12"/>
  <c r="Q152" i="12"/>
  <c r="S122" i="12"/>
  <c r="O166" i="12"/>
  <c r="R166" i="12"/>
  <c r="O128" i="12"/>
  <c r="T173" i="12"/>
  <c r="O173" i="12"/>
  <c r="O181" i="12"/>
  <c r="P164" i="12"/>
  <c r="R164" i="12"/>
  <c r="Q153" i="12"/>
  <c r="P169" i="12"/>
  <c r="Q169" i="12"/>
  <c r="R118" i="12"/>
  <c r="O182" i="12"/>
  <c r="Q182" i="12"/>
  <c r="R159" i="12"/>
  <c r="R161" i="12"/>
  <c r="T161" i="12"/>
  <c r="P163" i="12"/>
  <c r="T141" i="12"/>
  <c r="O141" i="12"/>
  <c r="P176" i="12"/>
  <c r="O176" i="12"/>
  <c r="R176" i="12"/>
  <c r="Q176" i="12"/>
  <c r="S176" i="12"/>
  <c r="R178" i="12"/>
  <c r="Q141" i="12"/>
  <c r="T176" i="12"/>
  <c r="S178" i="12"/>
  <c r="Q178" i="12"/>
  <c r="R170" i="12"/>
  <c r="O178" i="12"/>
  <c r="O170" i="12"/>
  <c r="P170" i="12"/>
  <c r="S170" i="12"/>
  <c r="T178" i="12"/>
  <c r="T170" i="12"/>
  <c r="P165" i="12"/>
  <c r="P126" i="12"/>
  <c r="R165" i="12"/>
  <c r="Q126" i="12"/>
  <c r="Q127" i="12"/>
  <c r="P114" i="12"/>
  <c r="T165" i="12"/>
  <c r="O127" i="12"/>
  <c r="T155" i="12"/>
  <c r="Q114" i="12"/>
  <c r="R155" i="12"/>
  <c r="S126" i="12"/>
  <c r="T143" i="12"/>
  <c r="R114" i="12"/>
  <c r="O125" i="12"/>
  <c r="P178" i="12"/>
  <c r="Q170" i="12"/>
  <c r="O165" i="12"/>
  <c r="S165" i="12"/>
  <c r="O126" i="12"/>
  <c r="P143" i="12"/>
  <c r="S116" i="12"/>
  <c r="T125" i="12"/>
  <c r="Q165" i="12"/>
  <c r="R127" i="12"/>
  <c r="T127" i="12"/>
  <c r="T126" i="12"/>
  <c r="O143" i="12"/>
  <c r="R143" i="12"/>
  <c r="S114" i="12"/>
  <c r="O116" i="12"/>
  <c r="Q155" i="12"/>
  <c r="T177" i="12"/>
  <c r="S127" i="12"/>
  <c r="P127" i="12"/>
  <c r="R126" i="12"/>
  <c r="Q143" i="12"/>
  <c r="S143" i="12"/>
  <c r="O114" i="12"/>
  <c r="T116" i="12"/>
  <c r="R125" i="12"/>
  <c r="O177" i="12"/>
  <c r="R183" i="12"/>
  <c r="O183" i="12"/>
  <c r="R116" i="12"/>
  <c r="P116" i="12"/>
  <c r="O155" i="12"/>
  <c r="S125" i="12"/>
  <c r="P125" i="12"/>
  <c r="R177" i="12"/>
  <c r="S115" i="12"/>
  <c r="T114" i="12"/>
  <c r="Q116" i="12"/>
  <c r="S155" i="12"/>
  <c r="P155" i="12"/>
  <c r="Q125" i="12"/>
  <c r="S177" i="12"/>
  <c r="Q177" i="12"/>
  <c r="R115" i="12"/>
  <c r="O121" i="12"/>
  <c r="T183" i="12"/>
  <c r="R121" i="12"/>
  <c r="S183" i="12"/>
  <c r="P183" i="12"/>
  <c r="T115" i="12"/>
  <c r="P121" i="12"/>
  <c r="P177" i="12"/>
  <c r="Q183" i="12"/>
  <c r="O115" i="12"/>
  <c r="S121" i="12"/>
  <c r="Q121" i="12"/>
  <c r="R157" i="12"/>
  <c r="S157" i="12"/>
  <c r="Q157" i="12"/>
  <c r="T157" i="12"/>
  <c r="T146" i="12"/>
  <c r="P146" i="12"/>
  <c r="S146" i="12"/>
  <c r="Q146" i="12"/>
  <c r="O146" i="12"/>
  <c r="P115" i="12"/>
  <c r="Q115" i="12"/>
  <c r="T121" i="12"/>
  <c r="P157" i="12"/>
  <c r="O157" i="12"/>
  <c r="R146" i="12"/>
  <c r="T117" i="12"/>
  <c r="P117" i="12"/>
  <c r="R117" i="12"/>
  <c r="S117" i="12"/>
  <c r="S106" i="12"/>
  <c r="Q117" i="12"/>
  <c r="T94" i="12"/>
  <c r="Q25" i="12"/>
  <c r="O72" i="12"/>
  <c r="T11" i="12"/>
  <c r="O86" i="12"/>
  <c r="S42" i="12"/>
  <c r="O8" i="12"/>
  <c r="O117" i="12"/>
  <c r="O9" i="12"/>
  <c r="R59" i="12"/>
  <c r="R87" i="12"/>
  <c r="P60" i="12"/>
  <c r="T48" i="12"/>
  <c r="S21" i="12"/>
  <c r="P53" i="12"/>
  <c r="S36" i="12"/>
  <c r="Q95" i="12"/>
  <c r="S22" i="12"/>
  <c r="S68" i="12"/>
  <c r="O70" i="12"/>
  <c r="P38" i="12"/>
  <c r="S28" i="12"/>
  <c r="O34" i="12"/>
  <c r="S7" i="12"/>
  <c r="Q86" i="12"/>
  <c r="P69" i="12"/>
  <c r="S76" i="12"/>
  <c r="Q82" i="12"/>
  <c r="T72" i="12"/>
  <c r="R64" i="12"/>
  <c r="Q51" i="12"/>
  <c r="O31" i="12"/>
  <c r="T9" i="12"/>
  <c r="Q53" i="12"/>
  <c r="Q23" i="12"/>
  <c r="R85" i="12"/>
  <c r="P65" i="12"/>
  <c r="T47" i="12"/>
  <c r="R26" i="12"/>
  <c r="P12" i="12"/>
  <c r="S16" i="12"/>
  <c r="Q18" i="12"/>
  <c r="P46" i="12"/>
  <c r="T44" i="12"/>
  <c r="R14" i="12"/>
  <c r="P63" i="12"/>
  <c r="T15" i="12"/>
  <c r="R56" i="12"/>
  <c r="P49" i="12"/>
  <c r="Q19" i="12"/>
  <c r="Q57" i="12"/>
  <c r="R96" i="12"/>
  <c r="P95" i="12"/>
  <c r="R55" i="12"/>
  <c r="T86" i="12"/>
  <c r="Q69" i="12"/>
  <c r="O76" i="12"/>
  <c r="O82" i="12"/>
  <c r="O21" i="12"/>
  <c r="T64" i="12"/>
  <c r="R51" i="12"/>
  <c r="P31" i="12"/>
  <c r="P71" i="12"/>
  <c r="R53" i="12"/>
  <c r="R23" i="12"/>
  <c r="S85" i="12"/>
  <c r="Q65" i="12"/>
  <c r="Q84" i="12"/>
  <c r="S26" i="12"/>
  <c r="T12" i="12"/>
  <c r="O13" i="12"/>
  <c r="R18" i="12"/>
  <c r="Q46" i="12"/>
  <c r="O58" i="12"/>
  <c r="S14" i="12"/>
  <c r="Q63" i="12"/>
  <c r="O41" i="12"/>
  <c r="S56" i="12"/>
  <c r="Q49" i="12"/>
  <c r="R19" i="12"/>
  <c r="P77" i="12"/>
  <c r="O39" i="12"/>
  <c r="Q78" i="12"/>
  <c r="P54" i="12"/>
  <c r="P37" i="12"/>
  <c r="Q45" i="12"/>
  <c r="P10" i="12"/>
  <c r="Q55" i="12"/>
  <c r="R48" i="12"/>
  <c r="Q59" i="12"/>
  <c r="O25" i="12"/>
  <c r="T82" i="12"/>
  <c r="R21" i="12"/>
  <c r="R42" i="12"/>
  <c r="P87" i="12"/>
  <c r="P9" i="12"/>
  <c r="T71" i="12"/>
  <c r="S11" i="12"/>
  <c r="S8" i="12"/>
  <c r="R75" i="12"/>
  <c r="R36" i="12"/>
  <c r="R22" i="12"/>
  <c r="S83" i="12"/>
  <c r="R68" i="12"/>
  <c r="P78" i="12"/>
  <c r="T50" i="12"/>
  <c r="T54" i="12"/>
  <c r="O38" i="12"/>
  <c r="T20" i="12"/>
  <c r="R28" i="12"/>
  <c r="T45" i="12"/>
  <c r="T74" i="12"/>
  <c r="R7" i="12"/>
  <c r="O10" i="12"/>
  <c r="R17" i="12"/>
  <c r="T97" i="12"/>
  <c r="R57" i="12"/>
  <c r="S77" i="12"/>
  <c r="S55" i="12"/>
  <c r="R86" i="12"/>
  <c r="P48" i="12"/>
  <c r="O69" i="12"/>
  <c r="T69" i="12"/>
  <c r="T59" i="12"/>
  <c r="Q76" i="12"/>
  <c r="R25" i="12"/>
  <c r="R82" i="12"/>
  <c r="P72" i="12"/>
  <c r="P21" i="12"/>
  <c r="P64" i="12"/>
  <c r="O42" i="12"/>
  <c r="T42" i="12"/>
  <c r="T51" i="12"/>
  <c r="S87" i="12"/>
  <c r="Q31" i="12"/>
  <c r="R9" i="12"/>
  <c r="Q71" i="12"/>
  <c r="S53" i="12"/>
  <c r="P11" i="12"/>
  <c r="O23" i="12"/>
  <c r="S23" i="12"/>
  <c r="T8" i="12"/>
  <c r="Q75" i="12"/>
  <c r="O60" i="12"/>
  <c r="T65" i="12"/>
  <c r="P47" i="12"/>
  <c r="R84" i="12"/>
  <c r="T22" i="12"/>
  <c r="T83" i="12"/>
  <c r="R39" i="12"/>
  <c r="S12" i="12"/>
  <c r="T16" i="12"/>
  <c r="Q13" i="12"/>
  <c r="T78" i="12"/>
  <c r="P50" i="12"/>
  <c r="R70" i="12"/>
  <c r="T46" i="12"/>
  <c r="P44" i="12"/>
  <c r="R58" i="12"/>
  <c r="T38" i="12"/>
  <c r="P20" i="12"/>
  <c r="Q37" i="12"/>
  <c r="T63" i="12"/>
  <c r="R15" i="12"/>
  <c r="R41" i="12"/>
  <c r="S45" i="12"/>
  <c r="P74" i="12"/>
  <c r="R34" i="12"/>
  <c r="T49" i="12"/>
  <c r="Q81" i="12"/>
  <c r="P35" i="12"/>
  <c r="R79" i="12"/>
  <c r="R67" i="12"/>
  <c r="T43" i="12"/>
  <c r="S61" i="12"/>
  <c r="O32" i="12"/>
  <c r="R29" i="12"/>
  <c r="P73" i="12"/>
  <c r="Q24" i="12"/>
  <c r="S89" i="12"/>
  <c r="T33" i="12"/>
  <c r="T10" i="12"/>
  <c r="R66" i="12"/>
  <c r="Q35" i="12"/>
  <c r="R81" i="12"/>
  <c r="O81" i="12"/>
  <c r="Q7" i="12"/>
  <c r="S49" i="12"/>
  <c r="O49" i="12"/>
  <c r="Q34" i="12"/>
  <c r="S74" i="12"/>
  <c r="O74" i="12"/>
  <c r="P56" i="12"/>
  <c r="O45" i="12"/>
  <c r="P45" i="12"/>
  <c r="Q41" i="12"/>
  <c r="S15" i="12"/>
  <c r="Q15" i="12"/>
  <c r="Q28" i="12"/>
  <c r="S63" i="12"/>
  <c r="O63" i="12"/>
  <c r="O37" i="12"/>
  <c r="S20" i="12"/>
  <c r="O20" i="12"/>
  <c r="Q14" i="12"/>
  <c r="S38" i="12"/>
  <c r="Q38" i="12"/>
  <c r="Q58" i="12"/>
  <c r="S44" i="12"/>
  <c r="O44" i="12"/>
  <c r="Q54" i="12"/>
  <c r="S46" i="12"/>
  <c r="O46" i="12"/>
  <c r="Q70" i="12"/>
  <c r="S50" i="12"/>
  <c r="O50" i="12"/>
  <c r="P18" i="12"/>
  <c r="S78" i="12"/>
  <c r="O78" i="12"/>
  <c r="P13" i="12"/>
  <c r="R16" i="12"/>
  <c r="O16" i="12"/>
  <c r="P68" i="12"/>
  <c r="R12" i="12"/>
  <c r="O12" i="12"/>
  <c r="Q39" i="12"/>
  <c r="O83" i="12"/>
  <c r="P83" i="12"/>
  <c r="Q26" i="12"/>
  <c r="Q22" i="12"/>
  <c r="O22" i="12"/>
  <c r="P84" i="12"/>
  <c r="S47" i="12"/>
  <c r="O47" i="12"/>
  <c r="Q36" i="12"/>
  <c r="S65" i="12"/>
  <c r="O65" i="12"/>
  <c r="R60" i="12"/>
  <c r="S75" i="12"/>
  <c r="O75" i="12"/>
  <c r="Q85" i="12"/>
  <c r="Q8" i="12"/>
  <c r="R8" i="12"/>
  <c r="P23" i="12"/>
  <c r="R11" i="12"/>
  <c r="O11" i="12"/>
  <c r="T53" i="12"/>
  <c r="S71" i="12"/>
  <c r="O71" i="12"/>
  <c r="Q9" i="12"/>
  <c r="S31" i="12"/>
  <c r="R31" i="12"/>
  <c r="Q87" i="12"/>
  <c r="S51" i="12"/>
  <c r="O51" i="12"/>
  <c r="Q42" i="12"/>
  <c r="S64" i="12"/>
  <c r="O64" i="12"/>
  <c r="T21" i="12"/>
  <c r="S72" i="12"/>
  <c r="Q72" i="12"/>
  <c r="P82" i="12"/>
  <c r="S25" i="12"/>
  <c r="P25" i="12"/>
  <c r="T76" i="12"/>
  <c r="S59" i="12"/>
  <c r="O59" i="12"/>
  <c r="S69" i="12"/>
  <c r="S48" i="12"/>
  <c r="O48" i="12"/>
  <c r="S86" i="12"/>
  <c r="O55" i="12"/>
  <c r="P55" i="12"/>
  <c r="Q40" i="12"/>
  <c r="S29" i="12"/>
  <c r="R62" i="12"/>
  <c r="T30" i="12"/>
  <c r="P89" i="12"/>
  <c r="P33" i="12"/>
  <c r="S10" i="12"/>
  <c r="Q66" i="12"/>
  <c r="O35" i="12"/>
  <c r="S81" i="12"/>
  <c r="T7" i="12"/>
  <c r="P7" i="12"/>
  <c r="R49" i="12"/>
  <c r="T34" i="12"/>
  <c r="P34" i="12"/>
  <c r="R74" i="12"/>
  <c r="T56" i="12"/>
  <c r="O56" i="12"/>
  <c r="R45" i="12"/>
  <c r="T41" i="12"/>
  <c r="P41" i="12"/>
  <c r="P15" i="12"/>
  <c r="T28" i="12"/>
  <c r="P28" i="12"/>
  <c r="R63" i="12"/>
  <c r="S37" i="12"/>
  <c r="T37" i="12"/>
  <c r="R20" i="12"/>
  <c r="T14" i="12"/>
  <c r="P14" i="12"/>
  <c r="R38" i="12"/>
  <c r="T58" i="12"/>
  <c r="P58" i="12"/>
  <c r="R44" i="12"/>
  <c r="R54" i="12"/>
  <c r="S54" i="12"/>
  <c r="R46" i="12"/>
  <c r="T70" i="12"/>
  <c r="P70" i="12"/>
  <c r="R50" i="12"/>
  <c r="S18" i="12"/>
  <c r="O18" i="12"/>
  <c r="R78" i="12"/>
  <c r="S13" i="12"/>
  <c r="T13" i="12"/>
  <c r="Q16" i="12"/>
  <c r="T68" i="12"/>
  <c r="O68" i="12"/>
  <c r="Q12" i="12"/>
  <c r="T39" i="12"/>
  <c r="P39" i="12"/>
  <c r="R83" i="12"/>
  <c r="T26" i="12"/>
  <c r="P26" i="12"/>
  <c r="P22" i="12"/>
  <c r="T84" i="12"/>
  <c r="O84" i="12"/>
  <c r="R47" i="12"/>
  <c r="T36" i="12"/>
  <c r="P36" i="12"/>
  <c r="R65" i="12"/>
  <c r="S60" i="12"/>
  <c r="Q60" i="12"/>
  <c r="P75" i="12"/>
  <c r="T85" i="12"/>
  <c r="P85" i="12"/>
  <c r="T55" i="12"/>
  <c r="P86" i="12"/>
  <c r="Q48" i="12"/>
  <c r="R69" i="12"/>
  <c r="P59" i="12"/>
  <c r="P76" i="12"/>
  <c r="R76" i="12"/>
  <c r="T25" i="12"/>
  <c r="S82" i="12"/>
  <c r="R72" i="12"/>
  <c r="Q21" i="12"/>
  <c r="Q64" i="12"/>
  <c r="P42" i="12"/>
  <c r="P51" i="12"/>
  <c r="O87" i="12"/>
  <c r="T87" i="12"/>
  <c r="T31" i="12"/>
  <c r="S9" i="12"/>
  <c r="R71" i="12"/>
  <c r="O53" i="12"/>
  <c r="Q11" i="12"/>
  <c r="T23" i="12"/>
  <c r="P8" i="12"/>
  <c r="O85" i="12"/>
  <c r="T75" i="12"/>
  <c r="T60" i="12"/>
  <c r="O36" i="12"/>
  <c r="Q47" i="12"/>
  <c r="S84" i="12"/>
  <c r="O26" i="12"/>
  <c r="Q83" i="12"/>
  <c r="S39" i="12"/>
  <c r="Q68" i="12"/>
  <c r="P16" i="12"/>
  <c r="R13" i="12"/>
  <c r="T18" i="12"/>
  <c r="Q50" i="12"/>
  <c r="S70" i="12"/>
  <c r="O54" i="12"/>
  <c r="Q44" i="12"/>
  <c r="S58" i="12"/>
  <c r="O14" i="12"/>
  <c r="Q20" i="12"/>
  <c r="R37" i="12"/>
  <c r="O28" i="12"/>
  <c r="O15" i="12"/>
  <c r="S41" i="12"/>
  <c r="Q56" i="12"/>
  <c r="Q74" i="12"/>
  <c r="S34" i="12"/>
  <c r="O7" i="12"/>
  <c r="P81" i="12"/>
  <c r="T35" i="12"/>
  <c r="O33" i="12"/>
  <c r="O30" i="12"/>
  <c r="O27" i="12"/>
  <c r="Q108" i="12"/>
  <c r="O94" i="12"/>
  <c r="T99" i="12"/>
  <c r="P108" i="12"/>
  <c r="T93" i="12"/>
  <c r="R98" i="12"/>
  <c r="O110" i="12"/>
  <c r="Q110" i="12"/>
  <c r="S110" i="12"/>
  <c r="R110" i="12"/>
  <c r="P110" i="12"/>
  <c r="T110" i="12"/>
  <c r="O103" i="12"/>
  <c r="P109" i="12"/>
  <c r="O105" i="12"/>
  <c r="P107" i="12"/>
  <c r="T104" i="12"/>
  <c r="S92" i="12"/>
  <c r="O5" i="12"/>
  <c r="R32" i="12"/>
  <c r="P43" i="12"/>
  <c r="S96" i="12"/>
  <c r="O108" i="12"/>
  <c r="R108" i="12"/>
  <c r="T106" i="12"/>
  <c r="R94" i="12"/>
  <c r="S94" i="12"/>
  <c r="R93" i="12"/>
  <c r="S95" i="12"/>
  <c r="R95" i="12"/>
  <c r="Q99" i="12"/>
  <c r="S100" i="12"/>
  <c r="R100" i="12"/>
  <c r="S101" i="12"/>
  <c r="O102" i="12"/>
  <c r="P102" i="12"/>
  <c r="R103" i="12"/>
  <c r="Q109" i="12"/>
  <c r="T109" i="12"/>
  <c r="T105" i="12"/>
  <c r="R162" i="12"/>
  <c r="O162" i="12"/>
  <c r="Q107" i="12"/>
  <c r="S104" i="12"/>
  <c r="R104" i="12"/>
  <c r="P98" i="12"/>
  <c r="Q97" i="12"/>
  <c r="O97" i="12"/>
  <c r="R92" i="12"/>
  <c r="T89" i="12"/>
  <c r="Q30" i="12"/>
  <c r="R24" i="12"/>
  <c r="T77" i="12"/>
  <c r="Q73" i="12"/>
  <c r="R27" i="12"/>
  <c r="T29" i="12"/>
  <c r="O6" i="12"/>
  <c r="S5" i="12"/>
  <c r="Q52" i="12"/>
  <c r="P96" i="12"/>
  <c r="Q96" i="12"/>
  <c r="S108" i="12"/>
  <c r="P106" i="12"/>
  <c r="Q106" i="12"/>
  <c r="P94" i="12"/>
  <c r="S93" i="12"/>
  <c r="P93" i="12"/>
  <c r="O95" i="12"/>
  <c r="O99" i="12"/>
  <c r="P99" i="12"/>
  <c r="O100" i="12"/>
  <c r="T101" i="12"/>
  <c r="Q101" i="12"/>
  <c r="S102" i="12"/>
  <c r="Q102" i="12"/>
  <c r="T103" i="12"/>
  <c r="S109" i="12"/>
  <c r="R109" i="12"/>
  <c r="S105" i="12"/>
  <c r="S162" i="12"/>
  <c r="T162" i="12"/>
  <c r="S107" i="12"/>
  <c r="Q104" i="12"/>
  <c r="P104" i="12"/>
  <c r="O98" i="12"/>
  <c r="P97" i="12"/>
  <c r="T92" i="12"/>
  <c r="Q92" i="12"/>
  <c r="T100" i="12"/>
  <c r="R101" i="12"/>
  <c r="R102" i="12"/>
  <c r="P103" i="12"/>
  <c r="Q105" i="12"/>
  <c r="Q162" i="12"/>
  <c r="O107" i="12"/>
  <c r="T98" i="12"/>
  <c r="R97" i="12"/>
  <c r="Q79" i="12"/>
  <c r="S33" i="12"/>
  <c r="O89" i="12"/>
  <c r="Q67" i="12"/>
  <c r="S30" i="12"/>
  <c r="O77" i="12"/>
  <c r="Q62" i="12"/>
  <c r="T73" i="12"/>
  <c r="O29" i="12"/>
  <c r="Q17" i="12"/>
  <c r="S6" i="12"/>
  <c r="Q80" i="12"/>
  <c r="O61" i="12"/>
  <c r="T96" i="12"/>
  <c r="O96" i="12"/>
  <c r="T108" i="12"/>
  <c r="R106" i="12"/>
  <c r="O106" i="12"/>
  <c r="Q94" i="12"/>
  <c r="O93" i="12"/>
  <c r="Q93" i="12"/>
  <c r="T95" i="12"/>
  <c r="R99" i="12"/>
  <c r="S99" i="12"/>
  <c r="P100" i="12"/>
  <c r="P101" i="12"/>
  <c r="O101" i="12"/>
  <c r="T102" i="12"/>
  <c r="Q103" i="12"/>
  <c r="S103" i="12"/>
  <c r="O109" i="12"/>
  <c r="P105" i="12"/>
  <c r="R105" i="12"/>
  <c r="P162" i="12"/>
  <c r="T107" i="12"/>
  <c r="R107" i="12"/>
  <c r="O104" i="12"/>
  <c r="Q98" i="12"/>
  <c r="S98" i="12"/>
  <c r="S97" i="12"/>
  <c r="P92" i="12"/>
  <c r="O92" i="12"/>
  <c r="T81" i="12"/>
  <c r="O19" i="12"/>
  <c r="S19" i="12"/>
  <c r="R35" i="12"/>
  <c r="O66" i="12"/>
  <c r="S66" i="12"/>
  <c r="Q10" i="12"/>
  <c r="O79" i="12"/>
  <c r="S79" i="12"/>
  <c r="Q33" i="12"/>
  <c r="O57" i="12"/>
  <c r="S57" i="12"/>
  <c r="Q89" i="12"/>
  <c r="O67" i="12"/>
  <c r="S67" i="12"/>
  <c r="P30" i="12"/>
  <c r="O24" i="12"/>
  <c r="S24" i="12"/>
  <c r="Q77" i="12"/>
  <c r="O62" i="12"/>
  <c r="S62" i="12"/>
  <c r="R73" i="12"/>
  <c r="P27" i="12"/>
  <c r="Q27" i="12"/>
  <c r="Q29" i="12"/>
  <c r="P17" i="12"/>
  <c r="S17" i="12"/>
  <c r="P6" i="12"/>
  <c r="T6" i="12"/>
  <c r="R40" i="12"/>
  <c r="P5" i="12"/>
  <c r="T5" i="12"/>
  <c r="R80" i="12"/>
  <c r="T32" i="12"/>
  <c r="S32" i="12"/>
  <c r="R52" i="12"/>
  <c r="P61" i="12"/>
  <c r="T61" i="12"/>
  <c r="R43" i="12"/>
  <c r="P19" i="12"/>
  <c r="T19" i="12"/>
  <c r="S35" i="12"/>
  <c r="P66" i="12"/>
  <c r="T66" i="12"/>
  <c r="R10" i="12"/>
  <c r="P79" i="12"/>
  <c r="T79" i="12"/>
  <c r="R33" i="12"/>
  <c r="P57" i="12"/>
  <c r="T57" i="12"/>
  <c r="R89" i="12"/>
  <c r="P67" i="12"/>
  <c r="T67" i="12"/>
  <c r="R30" i="12"/>
  <c r="P24" i="12"/>
  <c r="T24" i="12"/>
  <c r="R77" i="12"/>
  <c r="P62" i="12"/>
  <c r="T62" i="12"/>
  <c r="S73" i="12"/>
  <c r="S27" i="12"/>
  <c r="T27" i="12"/>
  <c r="P29" i="12"/>
  <c r="O17" i="12"/>
  <c r="T17" i="12"/>
  <c r="Q6" i="12"/>
  <c r="O40" i="12"/>
  <c r="S40" i="12"/>
  <c r="Q5" i="12"/>
  <c r="O80" i="12"/>
  <c r="S80" i="12"/>
  <c r="P32" i="12"/>
  <c r="O52" i="12"/>
  <c r="S52" i="12"/>
  <c r="Q61" i="12"/>
  <c r="Q43" i="12"/>
  <c r="S43" i="12"/>
  <c r="R6" i="12"/>
  <c r="P40" i="12"/>
  <c r="T40" i="12"/>
  <c r="R5" i="12"/>
  <c r="P80" i="12"/>
  <c r="T80" i="12"/>
  <c r="Q32" i="12"/>
  <c r="P52" i="12"/>
  <c r="T52" i="12"/>
  <c r="R61" i="12"/>
  <c r="O43" i="12"/>
  <c r="J90" i="12"/>
  <c r="I90" i="12"/>
  <c r="P52" i="4" l="1"/>
  <c r="P25" i="4"/>
  <c r="P66" i="4" l="1"/>
  <c r="K66" i="4" l="1"/>
  <c r="W85" i="8"/>
  <c r="M66" i="4" l="1"/>
  <c r="O66" i="4"/>
  <c r="N66" i="4"/>
  <c r="L66" i="4"/>
  <c r="L52" i="4"/>
  <c r="K25" i="4"/>
  <c r="N52" i="4"/>
  <c r="M52" i="4"/>
  <c r="K52" i="4"/>
  <c r="O25" i="4"/>
  <c r="N25" i="4"/>
  <c r="O52" i="4"/>
  <c r="M25" i="4"/>
  <c r="L25" i="4"/>
  <c r="X89" i="8"/>
  <c r="AO37" i="13"/>
  <c r="P110" i="4" l="1"/>
  <c r="P107" i="4"/>
  <c r="P143" i="4"/>
  <c r="I111" i="12" l="1"/>
  <c r="P99" i="4"/>
  <c r="P103" i="4"/>
  <c r="P106" i="4"/>
  <c r="P94" i="4"/>
  <c r="J111" i="12"/>
  <c r="P97" i="4"/>
  <c r="P104" i="4"/>
  <c r="P96" i="4"/>
  <c r="P98" i="4"/>
  <c r="P108" i="4"/>
  <c r="P92" i="4"/>
  <c r="P169" i="4"/>
  <c r="P95" i="4"/>
  <c r="P102" i="4"/>
  <c r="P91" i="4"/>
  <c r="P109" i="4"/>
  <c r="P105" i="4"/>
  <c r="P100" i="4"/>
  <c r="P101" i="4"/>
  <c r="AA87" i="8"/>
  <c r="AA88" i="8" l="1"/>
  <c r="W87" i="8"/>
  <c r="W88" i="8" l="1"/>
  <c r="AO5" i="13" l="1"/>
  <c r="AO9" i="13"/>
  <c r="AO13" i="13"/>
  <c r="AO17" i="13"/>
  <c r="AO21" i="13"/>
  <c r="AO25" i="13"/>
  <c r="AO29" i="13"/>
  <c r="AO33" i="13"/>
  <c r="AO40" i="13"/>
  <c r="AO44" i="13"/>
  <c r="AO8" i="13"/>
  <c r="AO12" i="13"/>
  <c r="AO16" i="13"/>
  <c r="AO20" i="13"/>
  <c r="AO24" i="13"/>
  <c r="AO28" i="13"/>
  <c r="AO32" i="13"/>
  <c r="AO36" i="13"/>
  <c r="AO39" i="13"/>
  <c r="AO43" i="13"/>
  <c r="AO7" i="13"/>
  <c r="AO11" i="13"/>
  <c r="AO15" i="13"/>
  <c r="AO19" i="13"/>
  <c r="AO23" i="13"/>
  <c r="AO27" i="13"/>
  <c r="AO31" i="13"/>
  <c r="AO35" i="13"/>
  <c r="AO38" i="13"/>
  <c r="AO42" i="13"/>
  <c r="AO46" i="13"/>
  <c r="AO6" i="13"/>
  <c r="AO10" i="13"/>
  <c r="AO14" i="13"/>
  <c r="AO18" i="13"/>
  <c r="AO22" i="13"/>
  <c r="AO26" i="13"/>
  <c r="AO30" i="13"/>
  <c r="AO34" i="13"/>
  <c r="AO41" i="13"/>
  <c r="AO45" i="13"/>
  <c r="P112" i="4"/>
  <c r="P147" i="4" l="1"/>
  <c r="P74" i="4"/>
  <c r="P27" i="4" l="1"/>
  <c r="W35" i="8" l="1"/>
  <c r="P152" i="4" l="1"/>
  <c r="P118" i="4"/>
  <c r="P172" i="4" l="1"/>
  <c r="P162" i="4"/>
  <c r="P154" i="4"/>
  <c r="P160" i="4"/>
  <c r="P123" i="4"/>
  <c r="P157" i="4"/>
  <c r="P167" i="4"/>
  <c r="P134" i="4"/>
  <c r="P177" i="4"/>
  <c r="P144" i="4"/>
  <c r="P120" i="4"/>
  <c r="P132" i="4"/>
  <c r="P140" i="4"/>
  <c r="P158" i="4"/>
  <c r="P163" i="4"/>
  <c r="P113" i="4"/>
  <c r="P137" i="4"/>
  <c r="P117" i="4"/>
  <c r="P183" i="4"/>
  <c r="P130" i="4"/>
  <c r="P141" i="4"/>
  <c r="P156" i="4"/>
  <c r="P153" i="4"/>
  <c r="P155" i="4"/>
  <c r="P116" i="4"/>
  <c r="P142" i="4"/>
  <c r="P122" i="4"/>
  <c r="P145" i="4"/>
  <c r="P124" i="4"/>
  <c r="P159" i="4"/>
  <c r="P181" i="4"/>
  <c r="P178" i="4"/>
  <c r="P184" i="4"/>
  <c r="P121" i="4"/>
  <c r="P139" i="4"/>
  <c r="P161" i="4"/>
  <c r="P128" i="4"/>
  <c r="P146" i="4"/>
  <c r="P131" i="4"/>
  <c r="P175" i="4"/>
  <c r="P170" i="4"/>
  <c r="P149" i="4"/>
  <c r="P179" i="4"/>
  <c r="P135" i="4"/>
  <c r="P182" i="4"/>
  <c r="P148" i="4"/>
  <c r="P151" i="4"/>
  <c r="P180" i="4"/>
  <c r="P125" i="4"/>
  <c r="P127" i="4"/>
  <c r="P174" i="4"/>
  <c r="P119" i="4"/>
  <c r="P171" i="4"/>
  <c r="P133" i="4"/>
  <c r="P136" i="4"/>
  <c r="P165" i="4"/>
  <c r="P176" i="4"/>
  <c r="P164" i="4"/>
  <c r="P150" i="4"/>
  <c r="P168" i="4"/>
  <c r="P126" i="4"/>
  <c r="P114" i="4"/>
  <c r="P138" i="4"/>
  <c r="P129" i="4"/>
  <c r="P166" i="4"/>
  <c r="P173" i="4"/>
  <c r="I112" i="8" l="1"/>
  <c r="P70" i="4" l="1"/>
  <c r="W99"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P86" i="4" l="1"/>
  <c r="P43" i="4" l="1"/>
  <c r="P87" i="4" l="1"/>
  <c r="P58" i="4"/>
  <c r="P13" i="4" l="1"/>
  <c r="H26" i="14" l="1"/>
  <c r="G26" i="14"/>
  <c r="P5" i="4" l="1"/>
  <c r="P40" i="4" l="1"/>
  <c r="I187" i="8" l="1"/>
  <c r="P28" i="4" l="1"/>
  <c r="P75" i="4" l="1"/>
  <c r="P76" i="4"/>
  <c r="P48" i="4"/>
  <c r="P33" i="4"/>
  <c r="P14" i="4"/>
  <c r="P68" i="4"/>
  <c r="P49" i="4"/>
  <c r="P4" i="4"/>
  <c r="P63" i="4"/>
  <c r="P34" i="4"/>
  <c r="P56" i="4"/>
  <c r="P15" i="4"/>
  <c r="P59" i="4"/>
  <c r="P9" i="4"/>
  <c r="P50" i="4"/>
  <c r="P42" i="4"/>
  <c r="P39" i="4"/>
  <c r="P38" i="4"/>
  <c r="P88" i="4"/>
  <c r="P83" i="4"/>
  <c r="P80" i="4"/>
  <c r="P6" i="4"/>
  <c r="P69" i="4"/>
  <c r="P61" i="4"/>
  <c r="P16" i="4"/>
  <c r="P17" i="4"/>
  <c r="P36" i="4"/>
  <c r="P20" i="4"/>
  <c r="P47" i="4"/>
  <c r="P82" i="4"/>
  <c r="P64" i="4"/>
  <c r="P73" i="4"/>
  <c r="P35" i="4"/>
  <c r="P85" i="4"/>
  <c r="P24" i="4"/>
  <c r="P31" i="4"/>
  <c r="P81" i="4"/>
  <c r="P46" i="4"/>
  <c r="P7" i="4"/>
  <c r="P18" i="4"/>
  <c r="P65" i="4"/>
  <c r="P26" i="4"/>
  <c r="P21" i="4"/>
  <c r="P78" i="4"/>
  <c r="P77" i="4"/>
  <c r="P51" i="4"/>
  <c r="P45" i="4"/>
  <c r="P84" i="4"/>
  <c r="P19" i="4"/>
  <c r="P10" i="4"/>
  <c r="P29" i="4"/>
  <c r="P57" i="4"/>
  <c r="P79" i="4"/>
  <c r="P41" i="4"/>
  <c r="P67" i="4"/>
  <c r="P22" i="4"/>
  <c r="P23" i="4"/>
  <c r="P62" i="4"/>
  <c r="P32" i="4"/>
  <c r="P12" i="4"/>
  <c r="P54" i="4"/>
  <c r="P30" i="4"/>
  <c r="P44" i="4"/>
  <c r="P71" i="4"/>
  <c r="P8" i="4"/>
  <c r="P60" i="4"/>
  <c r="P37" i="4"/>
  <c r="P53" i="4"/>
  <c r="P72" i="4"/>
  <c r="P55" i="4"/>
  <c r="P93" i="4"/>
  <c r="AB99" i="8" l="1"/>
  <c r="AB68" i="8"/>
  <c r="AB54" i="8"/>
  <c r="AD54" i="8" l="1"/>
  <c r="AD68" i="8"/>
  <c r="AD17" i="8"/>
  <c r="AD99" i="8"/>
  <c r="AB17" i="8"/>
  <c r="AC54" i="8"/>
  <c r="AA17" i="8"/>
  <c r="AE17" i="8"/>
  <c r="AA54" i="8"/>
  <c r="AE54" i="8"/>
  <c r="AA68" i="8"/>
  <c r="AE68" i="8"/>
  <c r="AA99" i="8"/>
  <c r="AE99" i="8"/>
  <c r="AC17" i="8"/>
  <c r="AC68" i="8"/>
  <c r="AC99" i="8"/>
  <c r="P11" i="4" l="1"/>
  <c r="I186" i="12" l="1"/>
  <c r="K65" i="13" l="1"/>
  <c r="AB35" i="8" l="1"/>
  <c r="AC35" i="8"/>
  <c r="AD35" i="8"/>
  <c r="AA35" i="8"/>
  <c r="AE35" i="8"/>
  <c r="AC29" i="13" l="1"/>
  <c r="AB15" i="13" l="1"/>
  <c r="AC47" i="13"/>
  <c r="AD15" i="13"/>
  <c r="AB13" i="13"/>
  <c r="AC35" i="13"/>
  <c r="AD21" i="13"/>
  <c r="L65" i="13"/>
  <c r="AB20" i="13"/>
  <c r="AD36" i="13"/>
  <c r="AD20" i="13"/>
  <c r="AC40" i="13"/>
  <c r="AD8" i="13"/>
  <c r="AD30" i="13"/>
  <c r="AB11" i="13"/>
  <c r="AC39" i="13"/>
  <c r="AB49" i="13"/>
  <c r="AB40" i="13"/>
  <c r="AB45" i="13"/>
  <c r="AD11" i="13"/>
  <c r="AD10" i="13"/>
  <c r="AC16" i="13"/>
  <c r="AD28" i="13"/>
  <c r="AB34" i="13"/>
  <c r="AD5" i="13"/>
  <c r="AD63" i="13" s="1"/>
  <c r="W63"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63" i="13" s="1"/>
  <c r="U63"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63" i="13" s="1"/>
  <c r="V63"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AC15" i="13"/>
  <c r="AD47" i="13"/>
  <c r="AD29" i="13"/>
  <c r="AA85" i="8" l="1"/>
  <c r="AA84" i="8"/>
  <c r="AA83" i="8"/>
  <c r="AA82" i="8"/>
  <c r="AC141" i="8" l="1"/>
  <c r="AC33" i="8"/>
  <c r="AC48" i="8"/>
  <c r="AC94" i="8"/>
  <c r="AC38" i="8"/>
  <c r="AC124" i="8"/>
  <c r="AC127" i="8"/>
  <c r="AC170" i="8"/>
  <c r="AC163" i="8"/>
  <c r="AC176" i="8"/>
  <c r="AA75" i="8"/>
  <c r="AE75" i="8"/>
  <c r="AA179" i="8"/>
  <c r="AE179" i="8"/>
  <c r="AA63" i="8"/>
  <c r="AE63" i="8"/>
  <c r="AA171" i="8"/>
  <c r="AE171" i="8"/>
  <c r="AE42" i="8"/>
  <c r="AA42" i="8"/>
  <c r="AA104" i="8"/>
  <c r="AE104" i="8"/>
  <c r="AC147" i="8"/>
  <c r="AC24" i="8"/>
  <c r="AC118" i="8"/>
  <c r="AC116" i="8"/>
  <c r="AC26" i="8"/>
  <c r="AC52" i="8"/>
  <c r="AC44" i="8"/>
  <c r="AC27" i="8"/>
  <c r="AC173" i="8"/>
  <c r="AC77" i="8"/>
  <c r="AC66" i="8"/>
  <c r="AC16" i="8"/>
  <c r="AC144" i="8"/>
  <c r="AC122" i="8"/>
  <c r="AC140" i="8"/>
  <c r="AC134" i="8"/>
  <c r="AC146" i="8"/>
  <c r="AC50" i="8"/>
  <c r="AC126" i="8"/>
  <c r="AC165" i="8"/>
  <c r="AC55" i="8"/>
  <c r="AC74" i="8"/>
  <c r="AC101" i="8"/>
  <c r="AC11" i="8"/>
  <c r="AC41" i="8"/>
  <c r="AC145" i="8"/>
  <c r="AC93" i="8"/>
  <c r="AC166" i="8"/>
  <c r="AC7" i="8"/>
  <c r="AC105" i="8"/>
  <c r="AC100" i="8"/>
  <c r="AC67" i="8"/>
  <c r="AE19" i="8"/>
  <c r="AA19" i="8"/>
  <c r="AE148" i="8"/>
  <c r="AA148" i="8"/>
  <c r="AA70" i="8"/>
  <c r="AE70" i="8"/>
  <c r="AE130" i="8"/>
  <c r="AA130" i="8"/>
  <c r="AA76" i="8"/>
  <c r="AE76" i="8"/>
  <c r="AE61" i="8"/>
  <c r="AA61" i="8"/>
  <c r="AE46" i="8"/>
  <c r="AA46" i="8"/>
  <c r="W16" i="8"/>
  <c r="AB16" i="8" s="1"/>
  <c r="W101" i="8"/>
  <c r="AB101" i="8" s="1"/>
  <c r="W141" i="8"/>
  <c r="AB141" i="8" s="1"/>
  <c r="W144" i="8"/>
  <c r="AB144" i="8" s="1"/>
  <c r="W147" i="8"/>
  <c r="AB147" i="8" s="1"/>
  <c r="W33" i="8"/>
  <c r="AB33" i="8" s="1"/>
  <c r="W11" i="8"/>
  <c r="AB11" i="8" s="1"/>
  <c r="W24" i="8"/>
  <c r="AB24" i="8" s="1"/>
  <c r="W122" i="8"/>
  <c r="AB122" i="8" s="1"/>
  <c r="W48" i="8"/>
  <c r="AB48" i="8" s="1"/>
  <c r="W41" i="8"/>
  <c r="AB41" i="8" s="1"/>
  <c r="W118" i="8"/>
  <c r="AB118" i="8" s="1"/>
  <c r="W140" i="8"/>
  <c r="AB140" i="8" s="1"/>
  <c r="W94" i="8"/>
  <c r="AB94" i="8" s="1"/>
  <c r="W145" i="8"/>
  <c r="AB145" i="8" s="1"/>
  <c r="W116" i="8"/>
  <c r="AB116" i="8" s="1"/>
  <c r="W134" i="8"/>
  <c r="AB134" i="8" s="1"/>
  <c r="W93" i="8"/>
  <c r="AB93" i="8" s="1"/>
  <c r="W38" i="8"/>
  <c r="AB38" i="8" s="1"/>
  <c r="W146" i="8"/>
  <c r="AB146" i="8" s="1"/>
  <c r="W26" i="8"/>
  <c r="AB26" i="8" s="1"/>
  <c r="W166" i="8"/>
  <c r="AB166" i="8" s="1"/>
  <c r="W124" i="8"/>
  <c r="AB124" i="8" s="1"/>
  <c r="W50" i="8"/>
  <c r="AB50" i="8" s="1"/>
  <c r="W52" i="8"/>
  <c r="AB52" i="8" s="1"/>
  <c r="W7" i="8"/>
  <c r="AB7" i="8" s="1"/>
  <c r="W127" i="8"/>
  <c r="AB127" i="8" s="1"/>
  <c r="W44" i="8"/>
  <c r="AB44" i="8" s="1"/>
  <c r="W126" i="8"/>
  <c r="AB126" i="8" s="1"/>
  <c r="W105" i="8"/>
  <c r="AB105" i="8" s="1"/>
  <c r="W170" i="8"/>
  <c r="AB170" i="8" s="1"/>
  <c r="W27" i="8"/>
  <c r="AB27" i="8" s="1"/>
  <c r="W165" i="8"/>
  <c r="AB165" i="8" s="1"/>
  <c r="W100" i="8"/>
  <c r="AB100" i="8" s="1"/>
  <c r="W163" i="8"/>
  <c r="AB163" i="8" s="1"/>
  <c r="W173" i="8"/>
  <c r="AB173" i="8" s="1"/>
  <c r="W55" i="8"/>
  <c r="AB55" i="8" s="1"/>
  <c r="W67" i="8"/>
  <c r="AB67" i="8" s="1"/>
  <c r="W176" i="8"/>
  <c r="AB176" i="8" s="1"/>
  <c r="W74" i="8"/>
  <c r="AB74" i="8" s="1"/>
  <c r="W77" i="8"/>
  <c r="AB77" i="8" s="1"/>
  <c r="W111" i="8"/>
  <c r="AB111" i="8" s="1"/>
  <c r="W66" i="8"/>
  <c r="AB66" i="8" s="1"/>
  <c r="AE151" i="8"/>
  <c r="AA151" i="8"/>
  <c r="AE80" i="8"/>
  <c r="AA80" i="8"/>
  <c r="AA72" i="8"/>
  <c r="AE72" i="8"/>
  <c r="AA172" i="8"/>
  <c r="AE172" i="8"/>
  <c r="AE45" i="8"/>
  <c r="AA45" i="8"/>
  <c r="AE56" i="8"/>
  <c r="AA56" i="8"/>
  <c r="AA169" i="8"/>
  <c r="AE169" i="8"/>
  <c r="AA160" i="8"/>
  <c r="AE160" i="8"/>
  <c r="AD104" i="8" l="1"/>
  <c r="AD148" i="8"/>
  <c r="AD80" i="8"/>
  <c r="AD61" i="8"/>
  <c r="AD130" i="8"/>
  <c r="AD42" i="8"/>
  <c r="AD169" i="8"/>
  <c r="AD19" i="8"/>
  <c r="AD45" i="8"/>
  <c r="J186" i="12"/>
  <c r="AD63" i="8"/>
  <c r="AD76" i="8"/>
  <c r="AD171" i="8"/>
  <c r="AD160" i="8"/>
  <c r="AD56" i="8"/>
  <c r="AD172" i="8"/>
  <c r="AD179" i="8"/>
  <c r="AD70" i="8"/>
  <c r="AD72" i="8"/>
  <c r="AD151" i="8"/>
  <c r="AD75" i="8"/>
  <c r="AD46" i="8"/>
  <c r="AA86" i="8" l="1"/>
  <c r="W128" i="8" l="1"/>
  <c r="AB128" i="8" s="1"/>
  <c r="W20" i="8"/>
  <c r="AB20" i="8" s="1"/>
  <c r="W98" i="8"/>
  <c r="AB98" i="8" s="1"/>
  <c r="W23" i="8"/>
  <c r="AB23" i="8" s="1"/>
  <c r="W25" i="8"/>
  <c r="AB25" i="8" s="1"/>
  <c r="W142" i="8"/>
  <c r="AB142" i="8" s="1"/>
  <c r="W28" i="8"/>
  <c r="AB28" i="8" s="1"/>
  <c r="W29" i="8"/>
  <c r="AB29" i="8" s="1"/>
  <c r="W30" i="8"/>
  <c r="AB30" i="8" s="1"/>
  <c r="W31" i="8"/>
  <c r="AB31" i="8" s="1"/>
  <c r="W32" i="8"/>
  <c r="AB32" i="8" s="1"/>
  <c r="W34" i="8"/>
  <c r="AB34" i="8" s="1"/>
  <c r="W149" i="8"/>
  <c r="AB149" i="8" s="1"/>
  <c r="W150" i="8"/>
  <c r="AB150" i="8" s="1"/>
  <c r="W36" i="8"/>
  <c r="AB36" i="8" s="1"/>
  <c r="W154" i="8"/>
  <c r="AB154" i="8" s="1"/>
  <c r="W157" i="8"/>
  <c r="AB157" i="8" s="1"/>
  <c r="W156" i="8"/>
  <c r="AB156" i="8" s="1"/>
  <c r="W155" i="8"/>
  <c r="AB155" i="8" s="1"/>
  <c r="W109" i="8"/>
  <c r="AB109" i="8" s="1"/>
  <c r="W37" i="8"/>
  <c r="AB37" i="8" s="1"/>
  <c r="W106" i="8"/>
  <c r="AB106" i="8" s="1"/>
  <c r="W158" i="8"/>
  <c r="AB158" i="8" s="1"/>
  <c r="W159" i="8"/>
  <c r="AB159" i="8" s="1"/>
  <c r="W161" i="8"/>
  <c r="AB161" i="8" s="1"/>
  <c r="W162" i="8"/>
  <c r="AB162" i="8" s="1"/>
  <c r="W39" i="8"/>
  <c r="AB39" i="8" s="1"/>
  <c r="W40" i="8"/>
  <c r="AB40" i="8" s="1"/>
  <c r="W107" i="8"/>
  <c r="AB107" i="8" s="1"/>
  <c r="W108" i="8"/>
  <c r="AB108" i="8" s="1"/>
  <c r="W168" i="8"/>
  <c r="AB168" i="8" s="1"/>
  <c r="W43" i="8"/>
  <c r="AB43" i="8" s="1"/>
  <c r="W51" i="8"/>
  <c r="AB51" i="8" s="1"/>
  <c r="W110" i="8"/>
  <c r="AB110" i="8" s="1"/>
  <c r="W49" i="8"/>
  <c r="AB49" i="8" s="1"/>
  <c r="W53" i="8"/>
  <c r="AB53" i="8" s="1"/>
  <c r="W57" i="8"/>
  <c r="AB57" i="8" s="1"/>
  <c r="W58" i="8"/>
  <c r="AB58" i="8" s="1"/>
  <c r="W59" i="8"/>
  <c r="AB59" i="8" s="1"/>
  <c r="W60" i="8"/>
  <c r="AB60" i="8" s="1"/>
  <c r="W174" i="8"/>
  <c r="AB174" i="8" s="1"/>
  <c r="W175" i="8"/>
  <c r="AB175" i="8" s="1"/>
  <c r="W177" i="8"/>
  <c r="AB177" i="8" s="1"/>
  <c r="W62" i="8"/>
  <c r="AB62" i="8" s="1"/>
  <c r="W65" i="8"/>
  <c r="AB65" i="8" s="1"/>
  <c r="W143" i="8"/>
  <c r="AB143" i="8" s="1"/>
  <c r="W103" i="8"/>
  <c r="AB103" i="8" s="1"/>
  <c r="W69" i="8"/>
  <c r="AB69" i="8" s="1"/>
  <c r="W71" i="8"/>
  <c r="AB71" i="8" s="1"/>
  <c r="W9" i="8"/>
  <c r="AB9" i="8" s="1"/>
  <c r="W73" i="8"/>
  <c r="AB73" i="8" s="1"/>
  <c r="W79" i="8"/>
  <c r="AB79" i="8" s="1"/>
  <c r="W81" i="8"/>
  <c r="AB81" i="8" s="1"/>
  <c r="W180" i="8"/>
  <c r="AE5" i="8"/>
  <c r="AA5" i="8"/>
  <c r="AA15" i="8"/>
  <c r="AE15" i="8"/>
  <c r="AC128" i="8"/>
  <c r="AE117" i="8"/>
  <c r="AA117" i="8"/>
  <c r="AE113" i="8"/>
  <c r="AA113" i="8"/>
  <c r="AA6" i="8"/>
  <c r="AE6" i="8"/>
  <c r="AA8" i="8"/>
  <c r="AE8" i="8"/>
  <c r="AE123" i="8"/>
  <c r="AA123" i="8"/>
  <c r="AE132" i="8"/>
  <c r="AA132" i="8"/>
  <c r="AA136" i="8"/>
  <c r="AE136" i="8"/>
  <c r="AA137" i="8"/>
  <c r="AE137" i="8"/>
  <c r="AA139" i="8"/>
  <c r="AE139" i="8"/>
  <c r="AA22" i="8"/>
  <c r="AE22" i="8"/>
  <c r="AE23" i="8"/>
  <c r="AA23" i="8"/>
  <c r="AE29" i="8"/>
  <c r="AA29" i="8"/>
  <c r="AE34" i="8"/>
  <c r="AA34" i="8"/>
  <c r="AA36" i="8"/>
  <c r="AE36" i="8"/>
  <c r="AE155" i="8"/>
  <c r="AA155" i="8"/>
  <c r="AE158" i="8"/>
  <c r="AA158" i="8"/>
  <c r="AE107" i="8"/>
  <c r="AA107" i="8"/>
  <c r="AE49" i="8"/>
  <c r="AA49" i="8"/>
  <c r="AA58" i="8"/>
  <c r="AE58" i="8"/>
  <c r="AA175" i="8"/>
  <c r="AE175" i="8"/>
  <c r="AA143" i="8"/>
  <c r="AE143" i="8"/>
  <c r="AE71" i="8"/>
  <c r="AA71" i="8"/>
  <c r="AA81" i="8"/>
  <c r="AE81" i="8"/>
  <c r="W5" i="8"/>
  <c r="W114" i="8"/>
  <c r="W113" i="8"/>
  <c r="AB113" i="8" s="1"/>
  <c r="W115" i="8"/>
  <c r="AB115" i="8" s="1"/>
  <c r="W92" i="8"/>
  <c r="W117" i="8"/>
  <c r="AB117" i="8" s="1"/>
  <c r="W6" i="8"/>
  <c r="AB6" i="8" s="1"/>
  <c r="W119" i="8"/>
  <c r="AB119" i="8" s="1"/>
  <c r="W120" i="8"/>
  <c r="AB120" i="8" s="1"/>
  <c r="W121" i="8"/>
  <c r="AB121" i="8" s="1"/>
  <c r="W8" i="8"/>
  <c r="AB8" i="8" s="1"/>
  <c r="W95" i="8"/>
  <c r="AB95" i="8" s="1"/>
  <c r="W10" i="8"/>
  <c r="AB10" i="8" s="1"/>
  <c r="W125" i="8"/>
  <c r="AB125" i="8" s="1"/>
  <c r="W123" i="8"/>
  <c r="AB123" i="8" s="1"/>
  <c r="W12" i="8"/>
  <c r="AB12" i="8" s="1"/>
  <c r="W129" i="8"/>
  <c r="AB129" i="8" s="1"/>
  <c r="W130" i="8"/>
  <c r="AB130" i="8" s="1"/>
  <c r="W131" i="8"/>
  <c r="AB131" i="8" s="1"/>
  <c r="W132" i="8"/>
  <c r="AB132" i="8" s="1"/>
  <c r="W13" i="8"/>
  <c r="AB13" i="8" s="1"/>
  <c r="W133" i="8"/>
  <c r="AB133" i="8" s="1"/>
  <c r="W14" i="8"/>
  <c r="AB14" i="8" s="1"/>
  <c r="W135" i="8"/>
  <c r="AB135" i="8" s="1"/>
  <c r="W136" i="8"/>
  <c r="AB136" i="8" s="1"/>
  <c r="W137" i="8"/>
  <c r="AB137" i="8" s="1"/>
  <c r="W138" i="8"/>
  <c r="AB138" i="8" s="1"/>
  <c r="W15" i="8"/>
  <c r="AB15" i="8" s="1"/>
  <c r="W96" i="8"/>
  <c r="AB96" i="8" s="1"/>
  <c r="W139" i="8"/>
  <c r="AB139" i="8" s="1"/>
  <c r="W97" i="8"/>
  <c r="AB97" i="8" s="1"/>
  <c r="W21" i="8"/>
  <c r="AB21" i="8" s="1"/>
  <c r="W18" i="8"/>
  <c r="AB18" i="8" s="1"/>
  <c r="W22" i="8"/>
  <c r="AB22" i="8" s="1"/>
  <c r="AA115" i="8"/>
  <c r="AE115" i="8"/>
  <c r="AA119" i="8"/>
  <c r="AE119" i="8"/>
  <c r="AE95" i="8"/>
  <c r="AA95" i="8"/>
  <c r="AE12" i="8"/>
  <c r="AA12" i="8"/>
  <c r="AE13" i="8"/>
  <c r="AA13" i="8"/>
  <c r="AE138" i="8"/>
  <c r="AA138" i="8"/>
  <c r="AE97" i="8"/>
  <c r="AA97" i="8"/>
  <c r="AE20" i="8"/>
  <c r="AA20" i="8"/>
  <c r="AA25" i="8"/>
  <c r="AE25" i="8"/>
  <c r="AA30" i="8"/>
  <c r="AE30" i="8"/>
  <c r="AA149" i="8"/>
  <c r="AE149" i="8"/>
  <c r="AE154" i="8"/>
  <c r="AA154" i="8"/>
  <c r="AE109" i="8"/>
  <c r="AA109" i="8"/>
  <c r="AE159" i="8"/>
  <c r="AA159" i="8"/>
  <c r="AA108" i="8"/>
  <c r="AE108" i="8"/>
  <c r="AA53" i="8"/>
  <c r="AE53" i="8"/>
  <c r="AE59" i="8"/>
  <c r="AA59" i="8"/>
  <c r="AE177" i="8"/>
  <c r="AA177" i="8"/>
  <c r="AA103" i="8"/>
  <c r="AE103" i="8"/>
  <c r="AE9" i="8"/>
  <c r="AA9" i="8"/>
  <c r="AC5" i="8"/>
  <c r="AC114" i="8"/>
  <c r="AC113" i="8"/>
  <c r="AC115" i="8"/>
  <c r="AC92" i="8"/>
  <c r="AC117" i="8"/>
  <c r="AC6" i="8"/>
  <c r="AC119" i="8"/>
  <c r="AC120" i="8"/>
  <c r="AC121" i="8"/>
  <c r="AC8" i="8"/>
  <c r="AC95" i="8"/>
  <c r="AC10" i="8"/>
  <c r="AC125" i="8"/>
  <c r="AC123" i="8"/>
  <c r="AC12" i="8"/>
  <c r="AC129" i="8"/>
  <c r="AC130" i="8"/>
  <c r="AC131" i="8"/>
  <c r="AC132" i="8"/>
  <c r="AC13" i="8"/>
  <c r="AC133" i="8"/>
  <c r="AC14" i="8"/>
  <c r="AC135" i="8"/>
  <c r="AC136" i="8"/>
  <c r="AC137" i="8"/>
  <c r="AC138" i="8"/>
  <c r="AC15" i="8"/>
  <c r="AC96" i="8"/>
  <c r="AC139" i="8"/>
  <c r="AC97" i="8"/>
  <c r="AC21" i="8"/>
  <c r="AC18" i="8"/>
  <c r="AC22" i="8"/>
  <c r="AC20" i="8"/>
  <c r="AC98" i="8"/>
  <c r="AC23" i="8"/>
  <c r="AC25" i="8"/>
  <c r="AC142" i="8"/>
  <c r="AC28" i="8"/>
  <c r="AC29" i="8"/>
  <c r="AC30" i="8"/>
  <c r="AC31" i="8"/>
  <c r="AC32" i="8"/>
  <c r="AC34" i="8"/>
  <c r="AC149" i="8"/>
  <c r="AC150" i="8"/>
  <c r="AC36" i="8"/>
  <c r="AC154" i="8"/>
  <c r="AC157" i="8"/>
  <c r="AC156" i="8"/>
  <c r="AC155" i="8"/>
  <c r="AC109" i="8"/>
  <c r="AC37" i="8"/>
  <c r="AC106" i="8"/>
  <c r="AC158" i="8"/>
  <c r="AC159" i="8"/>
  <c r="AC161" i="8"/>
  <c r="AC162" i="8"/>
  <c r="AC39" i="8"/>
  <c r="AC40" i="8"/>
  <c r="AC107" i="8"/>
  <c r="AC108" i="8"/>
  <c r="AC168" i="8"/>
  <c r="AC43" i="8"/>
  <c r="AC51" i="8"/>
  <c r="AC110" i="8"/>
  <c r="AC49" i="8"/>
  <c r="AC53" i="8"/>
  <c r="AC57" i="8"/>
  <c r="AC58" i="8"/>
  <c r="AC59" i="8"/>
  <c r="AC60" i="8"/>
  <c r="AC174" i="8"/>
  <c r="AC175" i="8"/>
  <c r="AC177" i="8"/>
  <c r="AC62" i="8"/>
  <c r="AC65" i="8"/>
  <c r="AC143" i="8"/>
  <c r="AC103" i="8"/>
  <c r="AC69" i="8"/>
  <c r="AC71" i="8"/>
  <c r="AC9" i="8"/>
  <c r="AC73" i="8"/>
  <c r="AC79" i="8"/>
  <c r="AC81" i="8"/>
  <c r="AE92" i="8"/>
  <c r="AA92" i="8"/>
  <c r="AE10" i="8"/>
  <c r="AA10" i="8"/>
  <c r="AE133" i="8"/>
  <c r="AA133" i="8"/>
  <c r="AE21" i="8"/>
  <c r="AA21" i="8"/>
  <c r="AE98" i="8"/>
  <c r="AA98" i="8"/>
  <c r="AA142" i="8"/>
  <c r="AE142" i="8"/>
  <c r="AE31" i="8"/>
  <c r="AA31" i="8"/>
  <c r="AA150" i="8"/>
  <c r="AE150" i="8"/>
  <c r="AE157" i="8"/>
  <c r="AA157" i="8"/>
  <c r="AA37" i="8"/>
  <c r="AE37" i="8"/>
  <c r="AA161" i="8"/>
  <c r="AE161" i="8"/>
  <c r="AA39" i="8"/>
  <c r="AE39" i="8"/>
  <c r="AE168" i="8"/>
  <c r="AA168" i="8"/>
  <c r="AE51" i="8"/>
  <c r="AA51" i="8"/>
  <c r="AE57" i="8"/>
  <c r="AA57" i="8"/>
  <c r="AE60" i="8"/>
  <c r="AA60" i="8"/>
  <c r="AE62" i="8"/>
  <c r="AA62" i="8"/>
  <c r="AA69" i="8"/>
  <c r="AE69" i="8"/>
  <c r="AE73" i="8"/>
  <c r="AA73" i="8"/>
  <c r="AE135" i="8"/>
  <c r="AA135" i="8"/>
  <c r="AA120" i="8"/>
  <c r="AE120" i="8"/>
  <c r="AA129" i="8"/>
  <c r="AE129" i="8"/>
  <c r="AA114" i="8"/>
  <c r="AE114" i="8"/>
  <c r="AE121" i="8"/>
  <c r="AA121" i="8"/>
  <c r="AA125" i="8"/>
  <c r="AE125" i="8"/>
  <c r="AE131" i="8"/>
  <c r="AA131" i="8"/>
  <c r="AE14" i="8"/>
  <c r="AA14" i="8"/>
  <c r="AE96" i="8"/>
  <c r="AA96" i="8"/>
  <c r="AA18" i="8"/>
  <c r="AE18" i="8"/>
  <c r="AA28" i="8"/>
  <c r="AE28" i="8"/>
  <c r="AA32" i="8"/>
  <c r="AE32" i="8"/>
  <c r="AE156" i="8"/>
  <c r="AA156" i="8"/>
  <c r="AA106" i="8"/>
  <c r="AE106" i="8"/>
  <c r="AE162" i="8"/>
  <c r="AA162" i="8"/>
  <c r="AE40" i="8"/>
  <c r="AA40" i="8"/>
  <c r="AE43" i="8"/>
  <c r="AA43" i="8"/>
  <c r="AE110" i="8"/>
  <c r="AA110" i="8"/>
  <c r="AA174" i="8"/>
  <c r="AE174" i="8"/>
  <c r="AE65" i="8"/>
  <c r="AA65" i="8"/>
  <c r="AA79" i="8"/>
  <c r="AE79" i="8"/>
  <c r="W86" i="8"/>
  <c r="AD81" i="8" l="1"/>
  <c r="AD71" i="8"/>
  <c r="AD143" i="8"/>
  <c r="AD175" i="8"/>
  <c r="AD49" i="8"/>
  <c r="AD107" i="8"/>
  <c r="AD155" i="8"/>
  <c r="AD36" i="8"/>
  <c r="AD34" i="8"/>
  <c r="AD29" i="8"/>
  <c r="AD22" i="8"/>
  <c r="AD8" i="8"/>
  <c r="AD131" i="8"/>
  <c r="AD79" i="8"/>
  <c r="AD174" i="8"/>
  <c r="AD43" i="8"/>
  <c r="AD156" i="8"/>
  <c r="AD28" i="8"/>
  <c r="AD14" i="8"/>
  <c r="AD73" i="8"/>
  <c r="AD57" i="8"/>
  <c r="AD168" i="8"/>
  <c r="AD161" i="8"/>
  <c r="AD150" i="8"/>
  <c r="AD142" i="8"/>
  <c r="AD133" i="8"/>
  <c r="AD92" i="8"/>
  <c r="AD125" i="8"/>
  <c r="AB114" i="8"/>
  <c r="AD59" i="8"/>
  <c r="AD109" i="8"/>
  <c r="AD25" i="8"/>
  <c r="AD119" i="8"/>
  <c r="AD113" i="8"/>
  <c r="AD123" i="8"/>
  <c r="AD6" i="8"/>
  <c r="AD65" i="8"/>
  <c r="AD40" i="8"/>
  <c r="AD106" i="8"/>
  <c r="AD32" i="8"/>
  <c r="AD18" i="8"/>
  <c r="AD69" i="8"/>
  <c r="AD60" i="8"/>
  <c r="AD51" i="8"/>
  <c r="AD39" i="8"/>
  <c r="AD37" i="8"/>
  <c r="AD31" i="8"/>
  <c r="AD98" i="8"/>
  <c r="AD15" i="8"/>
  <c r="AD129" i="8"/>
  <c r="AD120" i="8"/>
  <c r="AB92" i="8"/>
  <c r="AD103" i="8"/>
  <c r="AD108" i="8"/>
  <c r="AD149" i="8"/>
  <c r="AD97" i="8"/>
  <c r="AD13" i="8"/>
  <c r="AD121" i="8"/>
  <c r="AD158" i="8"/>
  <c r="AD137" i="8"/>
  <c r="AD5" i="8"/>
  <c r="AD9" i="8"/>
  <c r="AD177" i="8"/>
  <c r="AD53" i="8"/>
  <c r="AD159" i="8"/>
  <c r="AD154" i="8"/>
  <c r="AD30" i="8"/>
  <c r="AD20" i="8"/>
  <c r="AD138" i="8"/>
  <c r="AD96" i="8"/>
  <c r="AD58" i="8"/>
  <c r="AD23" i="8"/>
  <c r="AD139" i="8"/>
  <c r="AD136" i="8"/>
  <c r="AD132" i="8"/>
  <c r="AD110" i="8"/>
  <c r="AD162" i="8"/>
  <c r="AD117" i="8"/>
  <c r="AD135" i="8"/>
  <c r="AD62" i="8"/>
  <c r="AD157" i="8"/>
  <c r="AD21" i="8"/>
  <c r="AD10" i="8"/>
  <c r="AD114" i="8"/>
  <c r="AB5" i="8"/>
  <c r="AD12" i="8"/>
  <c r="AD95" i="8"/>
  <c r="AD115" i="8"/>
  <c r="J112" i="9" l="1"/>
  <c r="AE102" i="8"/>
  <c r="AA102" i="8"/>
  <c r="AE47" i="8"/>
  <c r="AA47" i="8"/>
  <c r="AE11" i="8"/>
  <c r="AA11" i="8"/>
  <c r="AE41" i="8"/>
  <c r="AA41" i="8"/>
  <c r="AE94" i="8"/>
  <c r="AA94" i="8"/>
  <c r="AE26" i="8"/>
  <c r="AA26" i="8"/>
  <c r="AA7" i="8"/>
  <c r="AE7" i="8"/>
  <c r="AE105" i="8"/>
  <c r="AA105" i="8"/>
  <c r="AE163" i="8"/>
  <c r="AA163" i="8"/>
  <c r="AE27" i="8"/>
  <c r="AA27" i="8"/>
  <c r="AE153" i="8"/>
  <c r="AA153" i="8"/>
  <c r="AA64" i="8"/>
  <c r="AE64" i="8"/>
  <c r="AE16" i="8"/>
  <c r="AA16" i="8"/>
  <c r="AE144" i="8"/>
  <c r="AA144" i="8"/>
  <c r="AA24" i="8"/>
  <c r="AE24" i="8"/>
  <c r="AE145" i="8"/>
  <c r="AA145" i="8"/>
  <c r="AE93" i="8"/>
  <c r="AA93" i="8"/>
  <c r="M112" i="8"/>
  <c r="AE166" i="8"/>
  <c r="AA166" i="8"/>
  <c r="AA127" i="8"/>
  <c r="AE127" i="8"/>
  <c r="AE170" i="8"/>
  <c r="AA170" i="8"/>
  <c r="AA173" i="8"/>
  <c r="AE173" i="8"/>
  <c r="AE74" i="8"/>
  <c r="AA74" i="8"/>
  <c r="AA66" i="8"/>
  <c r="AE66" i="8"/>
  <c r="AA128" i="8"/>
  <c r="AE128" i="8"/>
  <c r="AA167" i="8"/>
  <c r="AE167" i="8"/>
  <c r="AA178" i="8"/>
  <c r="AE178" i="8"/>
  <c r="AE101" i="8"/>
  <c r="AA101" i="8"/>
  <c r="AA147" i="8"/>
  <c r="AE147" i="8"/>
  <c r="AA122" i="8"/>
  <c r="AE122" i="8"/>
  <c r="AA118" i="8"/>
  <c r="AE118" i="8"/>
  <c r="AA116" i="8"/>
  <c r="AE116" i="8"/>
  <c r="AA38" i="8"/>
  <c r="AE38" i="8"/>
  <c r="AA124" i="8"/>
  <c r="AE124" i="8"/>
  <c r="AA50" i="8"/>
  <c r="AE50" i="8"/>
  <c r="AE44" i="8"/>
  <c r="AA44" i="8"/>
  <c r="AE165" i="8"/>
  <c r="AA165" i="8"/>
  <c r="AE55" i="8"/>
  <c r="AA55" i="8"/>
  <c r="AE67" i="8"/>
  <c r="AA67" i="8"/>
  <c r="AE77" i="8"/>
  <c r="AA77" i="8"/>
  <c r="AA152" i="8"/>
  <c r="AE152" i="8"/>
  <c r="AA164" i="8"/>
  <c r="AE164" i="8"/>
  <c r="AA78" i="8"/>
  <c r="AE78" i="8"/>
  <c r="AA141" i="8"/>
  <c r="AE141" i="8"/>
  <c r="AA33" i="8"/>
  <c r="AE33" i="8"/>
  <c r="AE48" i="8"/>
  <c r="AA48" i="8"/>
  <c r="AA140" i="8"/>
  <c r="AE140" i="8"/>
  <c r="AE134" i="8"/>
  <c r="AA134" i="8"/>
  <c r="AA146" i="8"/>
  <c r="AE146" i="8"/>
  <c r="AA52" i="8"/>
  <c r="AE52" i="8"/>
  <c r="AE126" i="8"/>
  <c r="AA126" i="8"/>
  <c r="AA100" i="8"/>
  <c r="AE100" i="8"/>
  <c r="AA176" i="8"/>
  <c r="AE176" i="8"/>
  <c r="I112" i="9"/>
  <c r="E112" i="9"/>
  <c r="W151" i="8"/>
  <c r="AB151" i="8" s="1"/>
  <c r="W19" i="8"/>
  <c r="W75" i="8"/>
  <c r="AB75" i="8" s="1"/>
  <c r="W82" i="8"/>
  <c r="W80" i="8"/>
  <c r="AB80" i="8" s="1"/>
  <c r="W148" i="8"/>
  <c r="W179" i="8"/>
  <c r="AB179" i="8" s="1"/>
  <c r="W76" i="8"/>
  <c r="AB76" i="8" s="1"/>
  <c r="W72" i="8"/>
  <c r="AB72" i="8" s="1"/>
  <c r="W70" i="8"/>
  <c r="AB70" i="8" s="1"/>
  <c r="W63" i="8"/>
  <c r="AB63" i="8" s="1"/>
  <c r="W61" i="8"/>
  <c r="AB61" i="8" s="1"/>
  <c r="W172" i="8"/>
  <c r="AB172" i="8" s="1"/>
  <c r="W56" i="8"/>
  <c r="AB56" i="8" s="1"/>
  <c r="W171" i="8"/>
  <c r="AB171" i="8" s="1"/>
  <c r="W46" i="8"/>
  <c r="AB46" i="8" s="1"/>
  <c r="W45" i="8"/>
  <c r="AB45" i="8" s="1"/>
  <c r="W169" i="8"/>
  <c r="AB169" i="8" s="1"/>
  <c r="W42" i="8"/>
  <c r="AB42" i="8" s="1"/>
  <c r="W160" i="8"/>
  <c r="AB160" i="8" s="1"/>
  <c r="W104" i="8"/>
  <c r="AB104" i="8" s="1"/>
  <c r="W83" i="8"/>
  <c r="W84" i="8"/>
  <c r="W181" i="8"/>
  <c r="W182" i="8"/>
  <c r="W183" i="8"/>
  <c r="W152" i="8"/>
  <c r="AB152" i="8" s="1"/>
  <c r="W102" i="8"/>
  <c r="S112" i="8"/>
  <c r="W153" i="8"/>
  <c r="AB153" i="8" s="1"/>
  <c r="W167" i="8"/>
  <c r="AB167" i="8" s="1"/>
  <c r="W164" i="8"/>
  <c r="AB164" i="8" s="1"/>
  <c r="W47" i="8"/>
  <c r="AB47" i="8" s="1"/>
  <c r="W64" i="8"/>
  <c r="AB64" i="8" s="1"/>
  <c r="W178" i="8"/>
  <c r="AB178" i="8" s="1"/>
  <c r="W78" i="8"/>
  <c r="AB78" i="8" s="1"/>
  <c r="W184" i="8"/>
  <c r="U112" i="8"/>
  <c r="AC151" i="8"/>
  <c r="AC19" i="8"/>
  <c r="AC75" i="8"/>
  <c r="AC80" i="8"/>
  <c r="AC148" i="8"/>
  <c r="AC179" i="8"/>
  <c r="AC76" i="8"/>
  <c r="AC72" i="8"/>
  <c r="AC70" i="8"/>
  <c r="AC63" i="8"/>
  <c r="AC61" i="8"/>
  <c r="AC172" i="8"/>
  <c r="AC56" i="8"/>
  <c r="AC171" i="8"/>
  <c r="AC46" i="8"/>
  <c r="AC45" i="8"/>
  <c r="AC169" i="8"/>
  <c r="AC42" i="8"/>
  <c r="AC160" i="8"/>
  <c r="AC104" i="8"/>
  <c r="AC152" i="8"/>
  <c r="AC102" i="8"/>
  <c r="AC153" i="8"/>
  <c r="AC167" i="8"/>
  <c r="AC164" i="8"/>
  <c r="AC47" i="8"/>
  <c r="AC64" i="8"/>
  <c r="AC178" i="8"/>
  <c r="AC78" i="8"/>
  <c r="W91" i="8" l="1"/>
  <c r="W186" i="8"/>
  <c r="U187" i="8"/>
  <c r="E187" i="9"/>
  <c r="L112" i="9"/>
  <c r="AD105" i="8"/>
  <c r="AD11" i="8"/>
  <c r="AD134" i="8"/>
  <c r="AD141" i="8"/>
  <c r="L137" i="4"/>
  <c r="AD66" i="8"/>
  <c r="AD93" i="8"/>
  <c r="J112" i="8"/>
  <c r="X105" i="8" s="1"/>
  <c r="AD64" i="8"/>
  <c r="AD47" i="8"/>
  <c r="AD102" i="8"/>
  <c r="AD100" i="8"/>
  <c r="AD164" i="8"/>
  <c r="AD77" i="8"/>
  <c r="AD50" i="8"/>
  <c r="AD38" i="8"/>
  <c r="AD128" i="8"/>
  <c r="AD170" i="8"/>
  <c r="AD16" i="8"/>
  <c r="AD52" i="8"/>
  <c r="M38" i="4"/>
  <c r="AD116" i="8"/>
  <c r="AD147" i="8"/>
  <c r="AD166" i="8"/>
  <c r="AD27" i="8"/>
  <c r="AD7" i="8"/>
  <c r="X11" i="8"/>
  <c r="AD26" i="8"/>
  <c r="AD94" i="8"/>
  <c r="AD41" i="8"/>
  <c r="AD126" i="8"/>
  <c r="AD146" i="8"/>
  <c r="AE186" i="8"/>
  <c r="M187" i="8"/>
  <c r="AA186" i="8"/>
  <c r="AD124" i="8"/>
  <c r="AD118" i="8"/>
  <c r="AD101" i="8"/>
  <c r="AD173" i="8"/>
  <c r="AD127" i="8"/>
  <c r="AD145" i="8"/>
  <c r="AD24" i="8"/>
  <c r="AD144" i="8"/>
  <c r="AD153" i="8"/>
  <c r="AD176" i="8"/>
  <c r="AD44" i="8"/>
  <c r="AA112" i="8"/>
  <c r="AE112" i="8"/>
  <c r="AD178" i="8"/>
  <c r="AD74" i="8"/>
  <c r="AD163" i="8"/>
  <c r="E111" i="4"/>
  <c r="AD140" i="8"/>
  <c r="AD48" i="8"/>
  <c r="AD33" i="8"/>
  <c r="AD78" i="8"/>
  <c r="AD152" i="8"/>
  <c r="AD67" i="8"/>
  <c r="AD55" i="8"/>
  <c r="AD165" i="8"/>
  <c r="AD122" i="8"/>
  <c r="AD167" i="8"/>
  <c r="K112" i="9"/>
  <c r="J187" i="9"/>
  <c r="H112" i="9"/>
  <c r="F112" i="9"/>
  <c r="S187" i="8"/>
  <c r="AB148" i="8"/>
  <c r="AB102" i="8"/>
  <c r="W112" i="8"/>
  <c r="AB112" i="8" s="1"/>
  <c r="AB19" i="8"/>
  <c r="X184" i="8" l="1"/>
  <c r="M162" i="4"/>
  <c r="N143" i="4"/>
  <c r="L126" i="4"/>
  <c r="M177" i="4"/>
  <c r="L179" i="4"/>
  <c r="K172" i="4"/>
  <c r="O162" i="4"/>
  <c r="K184" i="4"/>
  <c r="K177" i="4"/>
  <c r="M161" i="4"/>
  <c r="L173" i="4"/>
  <c r="L119" i="4"/>
  <c r="L142" i="4"/>
  <c r="N174" i="4"/>
  <c r="M181" i="4"/>
  <c r="L127" i="4"/>
  <c r="O181" i="4"/>
  <c r="K151" i="4"/>
  <c r="N142" i="4"/>
  <c r="N126" i="4"/>
  <c r="L131" i="4"/>
  <c r="N172" i="4"/>
  <c r="K161" i="4"/>
  <c r="N179" i="4"/>
  <c r="K181" i="4"/>
  <c r="X122" i="8"/>
  <c r="K131" i="4"/>
  <c r="K126" i="4"/>
  <c r="K173" i="4"/>
  <c r="M172" i="4"/>
  <c r="O151" i="4"/>
  <c r="K142" i="4"/>
  <c r="O171" i="4"/>
  <c r="K174" i="4"/>
  <c r="O184" i="4"/>
  <c r="N127" i="4"/>
  <c r="O119" i="4"/>
  <c r="M174" i="4"/>
  <c r="N162" i="4"/>
  <c r="X178" i="8"/>
  <c r="K127" i="4"/>
  <c r="X124" i="8"/>
  <c r="G112" i="9"/>
  <c r="O143" i="4"/>
  <c r="X67" i="8"/>
  <c r="X126" i="8"/>
  <c r="X44" i="8"/>
  <c r="X118" i="8"/>
  <c r="X127" i="8"/>
  <c r="X144" i="8"/>
  <c r="O136" i="4"/>
  <c r="L171" i="4"/>
  <c r="X24" i="8"/>
  <c r="L174" i="4"/>
  <c r="O179" i="4"/>
  <c r="L162" i="4"/>
  <c r="M126" i="4"/>
  <c r="O173" i="4"/>
  <c r="M127" i="4"/>
  <c r="O172" i="4"/>
  <c r="M142" i="4"/>
  <c r="N161" i="4"/>
  <c r="M143" i="4"/>
  <c r="K171" i="4"/>
  <c r="N119" i="4"/>
  <c r="O174" i="4"/>
  <c r="K179" i="4"/>
  <c r="M184" i="4"/>
  <c r="X165" i="8"/>
  <c r="N131" i="4"/>
  <c r="X140" i="8"/>
  <c r="O177" i="4"/>
  <c r="M173" i="4"/>
  <c r="X145" i="8"/>
  <c r="O127" i="4"/>
  <c r="L172" i="4"/>
  <c r="M151" i="4"/>
  <c r="L161" i="4"/>
  <c r="N136" i="4"/>
  <c r="M171" i="4"/>
  <c r="N181" i="4"/>
  <c r="N184" i="4"/>
  <c r="M131" i="4"/>
  <c r="X163" i="8"/>
  <c r="L177" i="4"/>
  <c r="N173" i="4"/>
  <c r="X176" i="8"/>
  <c r="X173" i="8"/>
  <c r="N151" i="4"/>
  <c r="O161" i="4"/>
  <c r="L136" i="4"/>
  <c r="N171" i="4"/>
  <c r="M164" i="4"/>
  <c r="L143" i="4"/>
  <c r="K136" i="4"/>
  <c r="O164" i="4"/>
  <c r="M179" i="4"/>
  <c r="K162" i="4"/>
  <c r="L181" i="4"/>
  <c r="L184" i="4"/>
  <c r="O131" i="4"/>
  <c r="O126" i="4"/>
  <c r="N177" i="4"/>
  <c r="L151" i="4"/>
  <c r="X146" i="8"/>
  <c r="O142" i="4"/>
  <c r="K143" i="4"/>
  <c r="M136" i="4"/>
  <c r="M119" i="4"/>
  <c r="K164" i="4"/>
  <c r="K187" i="9"/>
  <c r="N4" i="4"/>
  <c r="K47" i="4"/>
  <c r="L84" i="4"/>
  <c r="L187" i="9"/>
  <c r="K180" i="4"/>
  <c r="K178" i="4"/>
  <c r="L164" i="4"/>
  <c r="L166" i="4"/>
  <c r="M180" i="4"/>
  <c r="L178" i="4"/>
  <c r="M11" i="4"/>
  <c r="X55" i="8"/>
  <c r="O79" i="4"/>
  <c r="L64" i="4"/>
  <c r="AG94" i="8"/>
  <c r="N9" i="4"/>
  <c r="O6" i="4"/>
  <c r="O84" i="4"/>
  <c r="O40" i="4"/>
  <c r="X33" i="8"/>
  <c r="X48" i="8"/>
  <c r="X74" i="8"/>
  <c r="AF101" i="8"/>
  <c r="O41" i="4"/>
  <c r="X147" i="8"/>
  <c r="K119" i="4"/>
  <c r="N164" i="4"/>
  <c r="O166" i="4"/>
  <c r="L180" i="4"/>
  <c r="AG102" i="8"/>
  <c r="AF100" i="8"/>
  <c r="O178" i="4"/>
  <c r="X7" i="8"/>
  <c r="N137" i="4"/>
  <c r="K132" i="4"/>
  <c r="M137" i="4"/>
  <c r="M148" i="4"/>
  <c r="O128" i="4"/>
  <c r="X26" i="8"/>
  <c r="X64" i="8"/>
  <c r="X16" i="8"/>
  <c r="X66" i="8"/>
  <c r="O132" i="4"/>
  <c r="X134" i="8"/>
  <c r="L108" i="4"/>
  <c r="K91" i="4"/>
  <c r="K99" i="4"/>
  <c r="N104" i="4"/>
  <c r="L104" i="4"/>
  <c r="K105" i="4"/>
  <c r="L99" i="4"/>
  <c r="N96" i="4"/>
  <c r="M104" i="4"/>
  <c r="O96" i="4"/>
  <c r="M93" i="4"/>
  <c r="M96" i="4"/>
  <c r="O91" i="4"/>
  <c r="N99" i="4"/>
  <c r="K96" i="4"/>
  <c r="K104" i="4"/>
  <c r="M101" i="4"/>
  <c r="O99" i="4"/>
  <c r="M105" i="4"/>
  <c r="O105" i="4"/>
  <c r="K101" i="4"/>
  <c r="K93" i="4"/>
  <c r="N91" i="4"/>
  <c r="O93" i="4"/>
  <c r="M99" i="4"/>
  <c r="L93" i="4"/>
  <c r="L101" i="4"/>
  <c r="O104" i="4"/>
  <c r="M91" i="4"/>
  <c r="L96" i="4"/>
  <c r="N93" i="4"/>
  <c r="L105" i="4"/>
  <c r="L91" i="4"/>
  <c r="N105" i="4"/>
  <c r="N101" i="4"/>
  <c r="N107" i="4"/>
  <c r="N95" i="4"/>
  <c r="M107" i="4"/>
  <c r="O101" i="4"/>
  <c r="N100" i="4"/>
  <c r="L95" i="4"/>
  <c r="N108" i="4"/>
  <c r="L107" i="4"/>
  <c r="M100" i="4"/>
  <c r="M108" i="4"/>
  <c r="O108" i="4"/>
  <c r="O107" i="4"/>
  <c r="O95" i="4"/>
  <c r="M110" i="4"/>
  <c r="N109" i="4"/>
  <c r="O109" i="4"/>
  <c r="K95" i="4"/>
  <c r="M95" i="4"/>
  <c r="K100" i="4"/>
  <c r="O110" i="4"/>
  <c r="L100" i="4"/>
  <c r="L110" i="4"/>
  <c r="L109" i="4"/>
  <c r="M109" i="4"/>
  <c r="O100" i="4"/>
  <c r="K107" i="4"/>
  <c r="N110" i="4"/>
  <c r="K110" i="4"/>
  <c r="K109" i="4"/>
  <c r="K108" i="4"/>
  <c r="M106" i="4"/>
  <c r="K12" i="4"/>
  <c r="L17" i="4"/>
  <c r="K88" i="4"/>
  <c r="AG111" i="8"/>
  <c r="M56" i="4"/>
  <c r="L38" i="4"/>
  <c r="N38" i="4"/>
  <c r="K84" i="4"/>
  <c r="K11" i="4"/>
  <c r="N40" i="4"/>
  <c r="K92" i="4"/>
  <c r="N97" i="4"/>
  <c r="M97" i="4"/>
  <c r="M103" i="4"/>
  <c r="M4" i="4"/>
  <c r="M79" i="4"/>
  <c r="K64" i="4"/>
  <c r="M47" i="4"/>
  <c r="X101" i="8"/>
  <c r="K41" i="4"/>
  <c r="O4" i="12"/>
  <c r="O90" i="12" s="1"/>
  <c r="R4" i="12"/>
  <c r="R90" i="12" s="1"/>
  <c r="O34" i="4"/>
  <c r="N34" i="4"/>
  <c r="X94" i="8"/>
  <c r="N106" i="4"/>
  <c r="N98" i="4"/>
  <c r="O12" i="4"/>
  <c r="L12" i="4"/>
  <c r="N5" i="4"/>
  <c r="N17" i="4"/>
  <c r="X52" i="8"/>
  <c r="O94" i="4"/>
  <c r="N88" i="4"/>
  <c r="X128" i="8"/>
  <c r="X50" i="8"/>
  <c r="X77" i="8"/>
  <c r="N68" i="4"/>
  <c r="O77" i="4"/>
  <c r="AH100" i="8"/>
  <c r="AF102" i="8"/>
  <c r="K22" i="4"/>
  <c r="X111" i="8"/>
  <c r="AF93" i="8"/>
  <c r="K102" i="4"/>
  <c r="K183" i="4"/>
  <c r="O146" i="4"/>
  <c r="L146" i="4"/>
  <c r="N154" i="4"/>
  <c r="M160" i="4"/>
  <c r="M116" i="4"/>
  <c r="K160" i="4"/>
  <c r="K146" i="4"/>
  <c r="L140" i="4"/>
  <c r="N121" i="4"/>
  <c r="L121" i="4"/>
  <c r="N146" i="4"/>
  <c r="K121" i="4"/>
  <c r="K116" i="4"/>
  <c r="M135" i="4"/>
  <c r="L113" i="4"/>
  <c r="K113" i="4"/>
  <c r="O116" i="4"/>
  <c r="N116" i="4"/>
  <c r="M146" i="4"/>
  <c r="M140" i="4"/>
  <c r="O121" i="4"/>
  <c r="O129" i="4"/>
  <c r="L153" i="4"/>
  <c r="K153" i="4"/>
  <c r="L116" i="4"/>
  <c r="N135" i="4"/>
  <c r="M121" i="4"/>
  <c r="N153" i="4"/>
  <c r="K154" i="4"/>
  <c r="O140" i="4"/>
  <c r="O154" i="4"/>
  <c r="N138" i="4"/>
  <c r="N160" i="4"/>
  <c r="L160" i="4"/>
  <c r="O150" i="4"/>
  <c r="L124" i="4"/>
  <c r="M176" i="4"/>
  <c r="O130" i="4"/>
  <c r="O159" i="4"/>
  <c r="N114" i="4"/>
  <c r="M165" i="4"/>
  <c r="N150" i="4"/>
  <c r="N124" i="4"/>
  <c r="N176" i="4"/>
  <c r="L122" i="4"/>
  <c r="N159" i="4"/>
  <c r="M114" i="4"/>
  <c r="L165" i="4"/>
  <c r="O147" i="4"/>
  <c r="N147" i="4"/>
  <c r="M167" i="4"/>
  <c r="K125" i="4"/>
  <c r="L117" i="4"/>
  <c r="M168" i="4"/>
  <c r="K133" i="4"/>
  <c r="L158" i="4"/>
  <c r="O134" i="4"/>
  <c r="M157" i="4"/>
  <c r="L144" i="4"/>
  <c r="K149" i="4"/>
  <c r="O141" i="4"/>
  <c r="M175" i="4"/>
  <c r="O133" i="4"/>
  <c r="K158" i="4"/>
  <c r="O122" i="4"/>
  <c r="K159" i="4"/>
  <c r="L114" i="4"/>
  <c r="O149" i="4"/>
  <c r="N141" i="4"/>
  <c r="M154" i="4"/>
  <c r="K140" i="4"/>
  <c r="O160" i="4"/>
  <c r="N140" i="4"/>
  <c r="L129" i="4"/>
  <c r="M113" i="4"/>
  <c r="K129" i="4"/>
  <c r="M129" i="4"/>
  <c r="K175" i="4"/>
  <c r="M133" i="4"/>
  <c r="O158" i="4"/>
  <c r="M122" i="4"/>
  <c r="M159" i="4"/>
  <c r="N144" i="4"/>
  <c r="N149" i="4"/>
  <c r="M141" i="4"/>
  <c r="O175" i="4"/>
  <c r="L133" i="4"/>
  <c r="N158" i="4"/>
  <c r="N122" i="4"/>
  <c r="N157" i="4"/>
  <c r="M144" i="4"/>
  <c r="M149" i="4"/>
  <c r="K141" i="4"/>
  <c r="M118" i="4"/>
  <c r="L147" i="4"/>
  <c r="K123" i="4"/>
  <c r="N170" i="4"/>
  <c r="L168" i="4"/>
  <c r="N168" i="4"/>
  <c r="L123" i="4"/>
  <c r="K170" i="4"/>
  <c r="O167" i="4"/>
  <c r="N125" i="4"/>
  <c r="M170" i="4"/>
  <c r="L167" i="4"/>
  <c r="O125" i="4"/>
  <c r="L139" i="4"/>
  <c r="N156" i="4"/>
  <c r="K163" i="4"/>
  <c r="M134" i="4"/>
  <c r="M120" i="4"/>
  <c r="O155" i="4"/>
  <c r="O182" i="4"/>
  <c r="O183" i="4"/>
  <c r="L175" i="4"/>
  <c r="N133" i="4"/>
  <c r="L163" i="4"/>
  <c r="N134" i="4"/>
  <c r="L157" i="4"/>
  <c r="K144" i="4"/>
  <c r="L149" i="4"/>
  <c r="N183" i="4"/>
  <c r="O145" i="4"/>
  <c r="O113" i="4"/>
  <c r="L150" i="4"/>
  <c r="N113" i="4"/>
  <c r="N175" i="4"/>
  <c r="O135" i="4"/>
  <c r="M150" i="4"/>
  <c r="N129" i="4"/>
  <c r="K138" i="4"/>
  <c r="K156" i="4"/>
  <c r="N163" i="4"/>
  <c r="L134" i="4"/>
  <c r="O157" i="4"/>
  <c r="O144" i="4"/>
  <c r="L182" i="4"/>
  <c r="M183" i="4"/>
  <c r="O138" i="4"/>
  <c r="O156" i="4"/>
  <c r="M163" i="4"/>
  <c r="K134" i="4"/>
  <c r="K157" i="4"/>
  <c r="K155" i="4"/>
  <c r="K182" i="4"/>
  <c r="O118" i="4"/>
  <c r="K147" i="4"/>
  <c r="L118" i="4"/>
  <c r="N123" i="4"/>
  <c r="O170" i="4"/>
  <c r="K167" i="4"/>
  <c r="L125" i="4"/>
  <c r="M117" i="4"/>
  <c r="N139" i="4"/>
  <c r="M123" i="4"/>
  <c r="O139" i="4"/>
  <c r="L176" i="4"/>
  <c r="N130" i="4"/>
  <c r="K152" i="4"/>
  <c r="O120" i="4"/>
  <c r="K165" i="4"/>
  <c r="L145" i="4"/>
  <c r="M138" i="4"/>
  <c r="L156" i="4"/>
  <c r="O163" i="4"/>
  <c r="M152" i="4"/>
  <c r="L120" i="4"/>
  <c r="N155" i="4"/>
  <c r="N182" i="4"/>
  <c r="L183" i="4"/>
  <c r="M153" i="4"/>
  <c r="K135" i="4"/>
  <c r="O153" i="4"/>
  <c r="L135" i="4"/>
  <c r="M145" i="4"/>
  <c r="L154" i="4"/>
  <c r="O124" i="4"/>
  <c r="K145" i="4"/>
  <c r="L138" i="4"/>
  <c r="M156" i="4"/>
  <c r="M130" i="4"/>
  <c r="L152" i="4"/>
  <c r="N120" i="4"/>
  <c r="M155" i="4"/>
  <c r="M182" i="4"/>
  <c r="N145" i="4"/>
  <c r="K124" i="4"/>
  <c r="O176" i="4"/>
  <c r="L130" i="4"/>
  <c r="N152" i="4"/>
  <c r="K120" i="4"/>
  <c r="L155" i="4"/>
  <c r="O165" i="4"/>
  <c r="K118" i="4"/>
  <c r="N118" i="4"/>
  <c r="M147" i="4"/>
  <c r="K117" i="4"/>
  <c r="M125" i="4"/>
  <c r="K139" i="4"/>
  <c r="O123" i="4"/>
  <c r="L170" i="4"/>
  <c r="N167" i="4"/>
  <c r="M139" i="4"/>
  <c r="N117" i="4"/>
  <c r="O168" i="4"/>
  <c r="O117" i="4"/>
  <c r="K168" i="4"/>
  <c r="M158" i="4"/>
  <c r="K122" i="4"/>
  <c r="L159" i="4"/>
  <c r="K114" i="4"/>
  <c r="L141" i="4"/>
  <c r="K150" i="4"/>
  <c r="M124" i="4"/>
  <c r="K176" i="4"/>
  <c r="K130" i="4"/>
  <c r="O152" i="4"/>
  <c r="O114" i="4"/>
  <c r="N165" i="4"/>
  <c r="L112" i="4"/>
  <c r="O112" i="4"/>
  <c r="M112" i="4"/>
  <c r="N112" i="4"/>
  <c r="K112" i="4"/>
  <c r="X141" i="8"/>
  <c r="L148" i="4"/>
  <c r="K36" i="4"/>
  <c r="K56" i="4"/>
  <c r="N128" i="4"/>
  <c r="O38" i="4"/>
  <c r="O92" i="4"/>
  <c r="K97" i="4"/>
  <c r="L34" i="4"/>
  <c r="L106" i="4"/>
  <c r="O98" i="4"/>
  <c r="L5" i="4"/>
  <c r="N94" i="4"/>
  <c r="L88" i="4"/>
  <c r="X110" i="8"/>
  <c r="AG110" i="8"/>
  <c r="AG95" i="8"/>
  <c r="AG98" i="8"/>
  <c r="X107" i="8"/>
  <c r="AF103" i="8"/>
  <c r="AH97" i="8"/>
  <c r="AH106" i="8"/>
  <c r="AH108" i="8"/>
  <c r="AF110" i="8"/>
  <c r="AF98" i="8"/>
  <c r="AF95" i="8"/>
  <c r="AG97" i="8"/>
  <c r="AG109" i="8"/>
  <c r="AF96" i="8"/>
  <c r="AF92" i="8"/>
  <c r="AG96" i="8"/>
  <c r="AG106" i="8"/>
  <c r="AF108" i="8"/>
  <c r="AH95" i="8"/>
  <c r="AG108" i="8"/>
  <c r="AF97" i="8"/>
  <c r="AF109" i="8"/>
  <c r="AH96" i="8"/>
  <c r="AH98" i="8"/>
  <c r="AG103" i="8"/>
  <c r="AH103" i="8"/>
  <c r="AH109" i="8"/>
  <c r="AH110" i="8"/>
  <c r="AF106" i="8"/>
  <c r="AF107" i="8"/>
  <c r="AG107" i="8"/>
  <c r="AG92" i="8"/>
  <c r="AH92" i="8"/>
  <c r="AF104" i="8"/>
  <c r="X96" i="8"/>
  <c r="X103" i="8"/>
  <c r="AG104" i="8"/>
  <c r="AH99" i="8"/>
  <c r="AF99" i="8"/>
  <c r="X109" i="8"/>
  <c r="X97" i="8"/>
  <c r="AH104" i="8"/>
  <c r="X99" i="8"/>
  <c r="AG99" i="8"/>
  <c r="X95" i="8"/>
  <c r="X108" i="8"/>
  <c r="AH107" i="8"/>
  <c r="AD112" i="8"/>
  <c r="X92" i="8"/>
  <c r="X98" i="8"/>
  <c r="X106" i="8"/>
  <c r="X169" i="8"/>
  <c r="X104" i="8"/>
  <c r="X102" i="8"/>
  <c r="M102" i="4"/>
  <c r="N36" i="4"/>
  <c r="AF105" i="8"/>
  <c r="R91" i="12"/>
  <c r="M9" i="4"/>
  <c r="M6" i="4"/>
  <c r="O91" i="12"/>
  <c r="L9" i="4"/>
  <c r="K6" i="4"/>
  <c r="M84" i="4"/>
  <c r="N11" i="4"/>
  <c r="O11" i="4"/>
  <c r="M40" i="4"/>
  <c r="K40" i="4"/>
  <c r="N92" i="4"/>
  <c r="L97" i="4"/>
  <c r="N103" i="4"/>
  <c r="L4" i="4"/>
  <c r="O4" i="4"/>
  <c r="K79" i="4"/>
  <c r="N64" i="4"/>
  <c r="N47" i="4"/>
  <c r="AH101" i="8"/>
  <c r="L41" i="4"/>
  <c r="M34" i="4"/>
  <c r="AF94" i="8"/>
  <c r="X23" i="8"/>
  <c r="X65" i="8"/>
  <c r="X71" i="8"/>
  <c r="X22" i="8"/>
  <c r="X81" i="8"/>
  <c r="X32" i="8"/>
  <c r="X14" i="8"/>
  <c r="X29" i="8"/>
  <c r="X43" i="8"/>
  <c r="X8" i="8"/>
  <c r="X79" i="8"/>
  <c r="X6" i="8"/>
  <c r="X87" i="8"/>
  <c r="X17" i="8"/>
  <c r="X35" i="8"/>
  <c r="X85" i="8"/>
  <c r="X51" i="8"/>
  <c r="X5" i="8"/>
  <c r="X60" i="8"/>
  <c r="X12" i="8"/>
  <c r="X59" i="8"/>
  <c r="X9" i="8"/>
  <c r="X34" i="8"/>
  <c r="X49" i="8"/>
  <c r="X18" i="8"/>
  <c r="X25" i="8"/>
  <c r="X57" i="8"/>
  <c r="X10" i="8"/>
  <c r="X62" i="8"/>
  <c r="X15" i="8"/>
  <c r="X73" i="8"/>
  <c r="X40" i="8"/>
  <c r="X88" i="8"/>
  <c r="X68" i="8"/>
  <c r="X30" i="8"/>
  <c r="X13" i="8"/>
  <c r="X69" i="8"/>
  <c r="X21" i="8"/>
  <c r="X20" i="8"/>
  <c r="X28" i="8"/>
  <c r="X54" i="8"/>
  <c r="X37" i="8"/>
  <c r="X86" i="8"/>
  <c r="X53" i="8"/>
  <c r="X39" i="8"/>
  <c r="X31" i="8"/>
  <c r="X36" i="8"/>
  <c r="X58" i="8"/>
  <c r="X63" i="8"/>
  <c r="X42" i="8"/>
  <c r="X83" i="8"/>
  <c r="X75" i="8"/>
  <c r="X70" i="8"/>
  <c r="X56" i="8"/>
  <c r="X19" i="8"/>
  <c r="X80" i="8"/>
  <c r="X72" i="8"/>
  <c r="X45" i="8"/>
  <c r="X84" i="8"/>
  <c r="X47" i="8"/>
  <c r="X82" i="8"/>
  <c r="X76" i="8"/>
  <c r="X46" i="8"/>
  <c r="X78" i="8"/>
  <c r="X61" i="8"/>
  <c r="K106" i="4"/>
  <c r="L98" i="4"/>
  <c r="M98" i="4"/>
  <c r="X166" i="8"/>
  <c r="X116" i="8"/>
  <c r="N12" i="4"/>
  <c r="M5" i="4"/>
  <c r="O17" i="4"/>
  <c r="M17" i="4"/>
  <c r="M94" i="4"/>
  <c r="X170" i="8"/>
  <c r="O88" i="4"/>
  <c r="X38" i="8"/>
  <c r="M166" i="4"/>
  <c r="N180" i="4"/>
  <c r="L68" i="4"/>
  <c r="M178" i="4"/>
  <c r="N77" i="4"/>
  <c r="X100" i="8"/>
  <c r="O22" i="4"/>
  <c r="AF111" i="8"/>
  <c r="AH93" i="8"/>
  <c r="L102" i="4"/>
  <c r="L132" i="4"/>
  <c r="M132" i="4"/>
  <c r="K137" i="4"/>
  <c r="N148" i="4"/>
  <c r="M36" i="4"/>
  <c r="L56" i="4"/>
  <c r="O56" i="4"/>
  <c r="AH105" i="8"/>
  <c r="L128" i="4"/>
  <c r="M128" i="4"/>
  <c r="M92" i="4"/>
  <c r="K103" i="4"/>
  <c r="O72" i="4"/>
  <c r="M61" i="4"/>
  <c r="L61" i="4"/>
  <c r="N16" i="4"/>
  <c r="M33" i="4"/>
  <c r="L33" i="4"/>
  <c r="K33" i="4"/>
  <c r="N33" i="4"/>
  <c r="L50" i="4"/>
  <c r="O33" i="4"/>
  <c r="K50" i="4"/>
  <c r="O61" i="4"/>
  <c r="M82" i="4"/>
  <c r="O75" i="4"/>
  <c r="L82" i="4"/>
  <c r="O70" i="4"/>
  <c r="L55" i="4"/>
  <c r="N43" i="4"/>
  <c r="N71" i="4"/>
  <c r="L85" i="4"/>
  <c r="K85" i="4"/>
  <c r="N85" i="4"/>
  <c r="L46" i="4"/>
  <c r="M86" i="4"/>
  <c r="K80" i="4"/>
  <c r="K74" i="4"/>
  <c r="O31" i="4"/>
  <c r="E186" i="4"/>
  <c r="M27" i="4"/>
  <c r="K18" i="4"/>
  <c r="M48" i="4"/>
  <c r="L31" i="4"/>
  <c r="M23" i="4"/>
  <c r="L18" i="4"/>
  <c r="K8" i="4"/>
  <c r="M81" i="4"/>
  <c r="K73" i="4"/>
  <c r="M26" i="4"/>
  <c r="M24" i="4"/>
  <c r="M39" i="4"/>
  <c r="M14" i="4"/>
  <c r="M55" i="4"/>
  <c r="N75" i="4"/>
  <c r="K82" i="4"/>
  <c r="N55" i="4"/>
  <c r="N70" i="4"/>
  <c r="L43" i="4"/>
  <c r="O43" i="4"/>
  <c r="O19" i="4"/>
  <c r="K19" i="4"/>
  <c r="M37" i="4"/>
  <c r="N58" i="4"/>
  <c r="K37" i="4"/>
  <c r="L76" i="4"/>
  <c r="N37" i="4"/>
  <c r="M74" i="4"/>
  <c r="O20" i="4"/>
  <c r="O74" i="4"/>
  <c r="M31" i="4"/>
  <c r="M20" i="4"/>
  <c r="O48" i="4"/>
  <c r="N48" i="4"/>
  <c r="L20" i="4"/>
  <c r="O7" i="4"/>
  <c r="M73" i="4"/>
  <c r="O29" i="4"/>
  <c r="O28" i="4"/>
  <c r="M35" i="4"/>
  <c r="O49" i="4"/>
  <c r="N62" i="4"/>
  <c r="M59" i="4"/>
  <c r="O42" i="4"/>
  <c r="O82" i="4"/>
  <c r="K70" i="4"/>
  <c r="O55" i="4"/>
  <c r="L70" i="4"/>
  <c r="K55" i="4"/>
  <c r="M75" i="4"/>
  <c r="L71" i="4"/>
  <c r="K43" i="4"/>
  <c r="K86" i="4"/>
  <c r="O86" i="4"/>
  <c r="N86" i="4"/>
  <c r="M85" i="4"/>
  <c r="M46" i="4"/>
  <c r="N19" i="4"/>
  <c r="O46" i="4"/>
  <c r="K71" i="4"/>
  <c r="O71" i="4"/>
  <c r="M80" i="4"/>
  <c r="M76" i="4"/>
  <c r="M19" i="4"/>
  <c r="K46" i="4"/>
  <c r="O80" i="4"/>
  <c r="L80" i="4"/>
  <c r="K23" i="4"/>
  <c r="M18" i="4"/>
  <c r="K48" i="4"/>
  <c r="N18" i="4"/>
  <c r="N74" i="4"/>
  <c r="L23" i="4"/>
  <c r="O18" i="4"/>
  <c r="K31" i="4"/>
  <c r="K27" i="4"/>
  <c r="N7" i="4"/>
  <c r="M87" i="4"/>
  <c r="N28" i="4"/>
  <c r="O63" i="4"/>
  <c r="N69" i="4"/>
  <c r="L59" i="4"/>
  <c r="N21" i="4"/>
  <c r="N15" i="4"/>
  <c r="N14" i="4"/>
  <c r="N76" i="4"/>
  <c r="N82" i="4"/>
  <c r="K75" i="4"/>
  <c r="O85" i="4"/>
  <c r="M70" i="4"/>
  <c r="K58" i="4"/>
  <c r="L75" i="4"/>
  <c r="M43" i="4"/>
  <c r="O37" i="4"/>
  <c r="N46" i="4"/>
  <c r="L58" i="4"/>
  <c r="L37" i="4"/>
  <c r="M58" i="4"/>
  <c r="O76" i="4"/>
  <c r="M71" i="4"/>
  <c r="O58" i="4"/>
  <c r="K76" i="4"/>
  <c r="L19" i="4"/>
  <c r="L86" i="4"/>
  <c r="O23" i="4"/>
  <c r="N23" i="4"/>
  <c r="N80" i="4"/>
  <c r="L27" i="4"/>
  <c r="N31" i="4"/>
  <c r="K20" i="4"/>
  <c r="N20" i="4"/>
  <c r="N27" i="4"/>
  <c r="L74" i="4"/>
  <c r="L48" i="4"/>
  <c r="O27" i="4"/>
  <c r="L26" i="4"/>
  <c r="N65" i="4"/>
  <c r="L54" i="4"/>
  <c r="O39" i="4"/>
  <c r="K83" i="4"/>
  <c r="K10" i="4"/>
  <c r="M13" i="4"/>
  <c r="N67" i="4"/>
  <c r="L45" i="4"/>
  <c r="O57" i="4"/>
  <c r="N72" i="4"/>
  <c r="O81" i="4"/>
  <c r="N26" i="4"/>
  <c r="K24" i="4"/>
  <c r="M62" i="4"/>
  <c r="L69" i="4"/>
  <c r="K42" i="4"/>
  <c r="M10" i="4"/>
  <c r="N60" i="4"/>
  <c r="O32" i="4"/>
  <c r="N13" i="4"/>
  <c r="M51" i="4"/>
  <c r="L60" i="4"/>
  <c r="K53" i="4"/>
  <c r="L8" i="4"/>
  <c r="M29" i="4"/>
  <c r="K35" i="4"/>
  <c r="N49" i="4"/>
  <c r="L42" i="4"/>
  <c r="L67" i="4"/>
  <c r="O44" i="4"/>
  <c r="O53" i="4"/>
  <c r="L30" i="4"/>
  <c r="M16" i="4"/>
  <c r="K7" i="4"/>
  <c r="L73" i="4"/>
  <c r="M28" i="4"/>
  <c r="L63" i="4"/>
  <c r="K21" i="4"/>
  <c r="O15" i="4"/>
  <c r="O83" i="4"/>
  <c r="K32" i="4"/>
  <c r="O30" i="4"/>
  <c r="O67" i="4"/>
  <c r="N45" i="4"/>
  <c r="L44" i="4"/>
  <c r="N30" i="4"/>
  <c r="K78" i="4"/>
  <c r="K72" i="4"/>
  <c r="L87" i="4"/>
  <c r="O65" i="4"/>
  <c r="O54" i="4"/>
  <c r="N39" i="4"/>
  <c r="K59" i="4"/>
  <c r="L14" i="4"/>
  <c r="N83" i="4"/>
  <c r="L13" i="4"/>
  <c r="M45" i="4"/>
  <c r="O51" i="4"/>
  <c r="N57" i="4"/>
  <c r="M78" i="4"/>
  <c r="L72" i="4"/>
  <c r="N8" i="4"/>
  <c r="N81" i="4"/>
  <c r="O73" i="4"/>
  <c r="N29" i="4"/>
  <c r="M65" i="4"/>
  <c r="L49" i="4"/>
  <c r="K63" i="4"/>
  <c r="K69" i="4"/>
  <c r="M32" i="4"/>
  <c r="L10" i="4"/>
  <c r="K67" i="4"/>
  <c r="L16" i="4"/>
  <c r="M8" i="4"/>
  <c r="K29" i="4"/>
  <c r="L65" i="4"/>
  <c r="K39" i="4"/>
  <c r="O59" i="4"/>
  <c r="L83" i="4"/>
  <c r="L32" i="4"/>
  <c r="K13" i="4"/>
  <c r="M50" i="4"/>
  <c r="L7" i="4"/>
  <c r="K87" i="4"/>
  <c r="L29" i="4"/>
  <c r="N24" i="4"/>
  <c r="N35" i="4"/>
  <c r="M63" i="4"/>
  <c r="M69" i="4"/>
  <c r="M83" i="4"/>
  <c r="M42" i="4"/>
  <c r="O60" i="4"/>
  <c r="N78" i="4"/>
  <c r="O50" i="4"/>
  <c r="K16" i="4"/>
  <c r="M7" i="4"/>
  <c r="N73" i="4"/>
  <c r="O24" i="4"/>
  <c r="O35" i="4"/>
  <c r="K49" i="4"/>
  <c r="K54" i="4"/>
  <c r="K14" i="4"/>
  <c r="M67" i="4"/>
  <c r="O45" i="4"/>
  <c r="N61" i="4"/>
  <c r="O16" i="4"/>
  <c r="O87" i="4"/>
  <c r="L35" i="4"/>
  <c r="K62" i="4"/>
  <c r="M54" i="4"/>
  <c r="L39" i="4"/>
  <c r="N59" i="4"/>
  <c r="M21" i="4"/>
  <c r="O14" i="4"/>
  <c r="O13" i="4"/>
  <c r="N51" i="4"/>
  <c r="M57" i="4"/>
  <c r="N50" i="4"/>
  <c r="M72" i="4"/>
  <c r="L81" i="4"/>
  <c r="N87" i="4"/>
  <c r="K28" i="4"/>
  <c r="L24" i="4"/>
  <c r="O62" i="4"/>
  <c r="O69" i="4"/>
  <c r="O21" i="4"/>
  <c r="M15" i="4"/>
  <c r="N42" i="4"/>
  <c r="O10" i="4"/>
  <c r="O8" i="4"/>
  <c r="K81" i="4"/>
  <c r="O26" i="4"/>
  <c r="L28" i="4"/>
  <c r="M49" i="4"/>
  <c r="L62" i="4"/>
  <c r="N54" i="4"/>
  <c r="L15" i="4"/>
  <c r="N32" i="4"/>
  <c r="N10" i="4"/>
  <c r="K45" i="4"/>
  <c r="M44" i="4"/>
  <c r="M53" i="4"/>
  <c r="K61" i="4"/>
  <c r="K26" i="4"/>
  <c r="K65" i="4"/>
  <c r="N63" i="4"/>
  <c r="L21" i="4"/>
  <c r="K15" i="4"/>
  <c r="K57" i="4"/>
  <c r="K30" i="4"/>
  <c r="K60" i="4"/>
  <c r="L53" i="4"/>
  <c r="L57" i="4"/>
  <c r="M30" i="4"/>
  <c r="O78" i="4"/>
  <c r="L51" i="4"/>
  <c r="M60" i="4"/>
  <c r="N44" i="4"/>
  <c r="N53" i="4"/>
  <c r="L78" i="4"/>
  <c r="K51" i="4"/>
  <c r="K44" i="4"/>
  <c r="L94" i="4"/>
  <c r="N186" i="12"/>
  <c r="O112" i="12"/>
  <c r="O185" i="12" s="1"/>
  <c r="R112" i="12"/>
  <c r="R185" i="12" s="1"/>
  <c r="O68" i="4"/>
  <c r="L77" i="4"/>
  <c r="M22" i="4"/>
  <c r="AG93" i="8"/>
  <c r="N102" i="4"/>
  <c r="L36" i="4"/>
  <c r="O9" i="4"/>
  <c r="K9" i="4"/>
  <c r="L6" i="4"/>
  <c r="N6" i="4"/>
  <c r="N84" i="4"/>
  <c r="L11" i="4"/>
  <c r="L40" i="4"/>
  <c r="L92" i="4"/>
  <c r="O97" i="4"/>
  <c r="L103" i="4"/>
  <c r="O103" i="4"/>
  <c r="K4" i="4"/>
  <c r="L79" i="4"/>
  <c r="N79" i="4"/>
  <c r="O64" i="4"/>
  <c r="M64" i="4"/>
  <c r="L47" i="4"/>
  <c r="O47" i="4"/>
  <c r="AG101" i="8"/>
  <c r="N41" i="4"/>
  <c r="M41" i="4"/>
  <c r="AE187" i="8"/>
  <c r="AA187" i="8"/>
  <c r="K34" i="4"/>
  <c r="X41" i="8"/>
  <c r="AH94" i="8"/>
  <c r="O106" i="4"/>
  <c r="K98" i="4"/>
  <c r="X27" i="8"/>
  <c r="X123" i="8"/>
  <c r="X156" i="8"/>
  <c r="X175" i="8"/>
  <c r="X143" i="8"/>
  <c r="X162" i="8"/>
  <c r="X137" i="8"/>
  <c r="X114" i="8"/>
  <c r="X133" i="8"/>
  <c r="X120" i="8"/>
  <c r="X115" i="8"/>
  <c r="X180" i="8"/>
  <c r="X150" i="8"/>
  <c r="X174" i="8"/>
  <c r="X121" i="8"/>
  <c r="X149" i="8"/>
  <c r="X129" i="8"/>
  <c r="X119" i="8"/>
  <c r="X113" i="8"/>
  <c r="X155" i="8"/>
  <c r="X125" i="8"/>
  <c r="X157" i="8"/>
  <c r="X154" i="8"/>
  <c r="X168" i="8"/>
  <c r="X138" i="8"/>
  <c r="X132" i="8"/>
  <c r="X117" i="8"/>
  <c r="AD186" i="8"/>
  <c r="J187" i="8"/>
  <c r="Y90" i="8" s="1"/>
  <c r="X130" i="8"/>
  <c r="X161" i="8"/>
  <c r="X159" i="8"/>
  <c r="X177" i="8"/>
  <c r="X142" i="8"/>
  <c r="X139" i="8"/>
  <c r="X131" i="8"/>
  <c r="X136" i="8"/>
  <c r="X135" i="8"/>
  <c r="X158" i="8"/>
  <c r="X179" i="8"/>
  <c r="X171" i="8"/>
  <c r="X181" i="8"/>
  <c r="X183" i="8"/>
  <c r="X167" i="8"/>
  <c r="X148" i="8"/>
  <c r="X153" i="8"/>
  <c r="X172" i="8"/>
  <c r="X182" i="8"/>
  <c r="X151" i="8"/>
  <c r="X164" i="8"/>
  <c r="X152" i="8"/>
  <c r="X160" i="8"/>
  <c r="M12" i="4"/>
  <c r="K5" i="4"/>
  <c r="O5" i="4"/>
  <c r="K17" i="4"/>
  <c r="K94" i="4"/>
  <c r="M88" i="4"/>
  <c r="K166" i="4"/>
  <c r="N166" i="4"/>
  <c r="O180" i="4"/>
  <c r="K68" i="4"/>
  <c r="M68" i="4"/>
  <c r="N178" i="4"/>
  <c r="K77" i="4"/>
  <c r="M77" i="4"/>
  <c r="AG100" i="8"/>
  <c r="AH102" i="8"/>
  <c r="N22" i="4"/>
  <c r="L22" i="4"/>
  <c r="AH111" i="8"/>
  <c r="X93" i="8"/>
  <c r="O102" i="4"/>
  <c r="N132" i="4"/>
  <c r="O137" i="4"/>
  <c r="O148" i="4"/>
  <c r="K148" i="4"/>
  <c r="O36" i="4"/>
  <c r="N56" i="4"/>
  <c r="AG105" i="8"/>
  <c r="K128" i="4"/>
  <c r="K38" i="4"/>
  <c r="I187" i="9"/>
  <c r="F187" i="9"/>
  <c r="AB186" i="8"/>
  <c r="W187" i="8"/>
  <c r="AB187" i="8" s="1"/>
  <c r="O90" i="4" l="1"/>
  <c r="K90" i="4"/>
  <c r="L90" i="4"/>
  <c r="M90" i="4"/>
  <c r="N90" i="4"/>
  <c r="X91" i="8"/>
  <c r="T91" i="8" s="1"/>
  <c r="V91" i="8" s="1"/>
  <c r="AF186" i="8"/>
  <c r="P186" i="8" s="1"/>
  <c r="M185" i="4"/>
  <c r="H185" i="4" s="1"/>
  <c r="O185" i="4"/>
  <c r="J185" i="4" s="1"/>
  <c r="K185" i="4"/>
  <c r="L185" i="4"/>
  <c r="G185" i="4" s="1"/>
  <c r="N185" i="4"/>
  <c r="I185" i="4" s="1"/>
  <c r="Y184" i="8"/>
  <c r="Y89" i="8"/>
  <c r="Y111" i="8"/>
  <c r="Y185" i="8"/>
  <c r="AH186" i="8"/>
  <c r="R186" i="8" s="1"/>
  <c r="X186" i="8"/>
  <c r="AG186" i="8"/>
  <c r="Q186" i="8" s="1"/>
  <c r="Q91" i="8"/>
  <c r="R91" i="8"/>
  <c r="P91" i="8"/>
  <c r="G187" i="9"/>
  <c r="H187" i="9"/>
  <c r="R111" i="12"/>
  <c r="K111" i="12" s="1"/>
  <c r="F90" i="12"/>
  <c r="N111" i="4"/>
  <c r="I111" i="4" s="1"/>
  <c r="K185" i="12"/>
  <c r="X112" i="8"/>
  <c r="T112" i="8" s="1"/>
  <c r="V112" i="8" s="1"/>
  <c r="AC112" i="8" s="1"/>
  <c r="AG112" i="8"/>
  <c r="Q112" i="8" s="1"/>
  <c r="O111" i="12"/>
  <c r="F111" i="12" s="1"/>
  <c r="O111" i="4"/>
  <c r="J111" i="4" s="1"/>
  <c r="L111" i="4"/>
  <c r="G111" i="4" s="1"/>
  <c r="AH112" i="8"/>
  <c r="R112" i="8" s="1"/>
  <c r="F185" i="12"/>
  <c r="AF112" i="8"/>
  <c r="P112" i="8" s="1"/>
  <c r="K111" i="4"/>
  <c r="M111" i="4"/>
  <c r="H111" i="4" s="1"/>
  <c r="Y54" i="8"/>
  <c r="Y17" i="8"/>
  <c r="Y99" i="8"/>
  <c r="J188" i="8"/>
  <c r="Y138" i="8"/>
  <c r="Y31" i="8"/>
  <c r="Y114" i="8"/>
  <c r="Y133" i="8"/>
  <c r="Y157" i="8"/>
  <c r="Y57" i="8"/>
  <c r="Y120" i="8"/>
  <c r="Y96" i="8"/>
  <c r="Y53" i="8"/>
  <c r="Y115" i="8"/>
  <c r="Y15" i="8"/>
  <c r="Y168" i="8"/>
  <c r="Y73" i="8"/>
  <c r="Y132" i="8"/>
  <c r="Y65" i="8"/>
  <c r="Y32" i="8"/>
  <c r="Y174" i="8"/>
  <c r="Y155" i="8"/>
  <c r="Y23" i="8"/>
  <c r="Y8" i="8"/>
  <c r="Y18" i="8"/>
  <c r="Y110" i="8"/>
  <c r="Y35" i="8"/>
  <c r="Y68" i="8"/>
  <c r="Y97" i="8"/>
  <c r="Y150" i="8"/>
  <c r="Y121" i="8"/>
  <c r="Y25" i="8"/>
  <c r="Y37" i="8"/>
  <c r="Y86" i="8"/>
  <c r="Y10" i="8"/>
  <c r="Y154" i="8"/>
  <c r="Y60" i="8"/>
  <c r="Y119" i="8"/>
  <c r="Y21" i="8"/>
  <c r="Y59" i="8"/>
  <c r="Y180" i="8"/>
  <c r="Y79" i="8"/>
  <c r="Y158" i="8"/>
  <c r="Y137" i="8"/>
  <c r="Y135" i="8"/>
  <c r="Y143" i="8"/>
  <c r="Y117" i="8"/>
  <c r="Y71" i="8"/>
  <c r="Y156" i="8"/>
  <c r="Y20" i="8"/>
  <c r="Y108" i="8"/>
  <c r="Y125" i="8"/>
  <c r="Y30" i="8"/>
  <c r="Y161" i="8"/>
  <c r="Y5" i="8"/>
  <c r="Y129" i="8"/>
  <c r="Y109" i="8"/>
  <c r="Y62" i="8"/>
  <c r="Y95" i="8"/>
  <c r="Y98" i="8"/>
  <c r="Y177" i="8"/>
  <c r="Y49" i="8"/>
  <c r="Y29" i="8"/>
  <c r="Y175" i="8"/>
  <c r="Y28" i="8"/>
  <c r="Y162" i="8"/>
  <c r="Y43" i="8"/>
  <c r="Y58" i="8"/>
  <c r="Y139" i="8"/>
  <c r="Y107" i="8"/>
  <c r="Y14" i="8"/>
  <c r="Y6" i="8"/>
  <c r="AD187" i="8"/>
  <c r="Y87" i="8"/>
  <c r="Y88" i="8"/>
  <c r="Y85" i="8"/>
  <c r="Y113" i="8"/>
  <c r="Y142" i="8"/>
  <c r="Y9" i="8"/>
  <c r="Y130" i="8"/>
  <c r="Y149" i="8"/>
  <c r="Y51" i="8"/>
  <c r="Y92" i="8"/>
  <c r="Y13" i="8"/>
  <c r="Y159" i="8"/>
  <c r="Y69" i="8"/>
  <c r="Y12" i="8"/>
  <c r="Y39" i="8"/>
  <c r="Y103" i="8"/>
  <c r="Y36" i="8"/>
  <c r="Y136" i="8"/>
  <c r="Y131" i="8"/>
  <c r="Y81" i="8"/>
  <c r="Y123" i="8"/>
  <c r="Y34" i="8"/>
  <c r="Y106" i="8"/>
  <c r="Y40" i="8"/>
  <c r="Y22" i="8"/>
  <c r="Y151" i="8"/>
  <c r="Y82" i="8"/>
  <c r="Y76" i="8"/>
  <c r="Y61" i="8"/>
  <c r="Y46" i="8"/>
  <c r="Y160" i="8"/>
  <c r="Y152" i="8"/>
  <c r="Y164" i="8"/>
  <c r="Y78" i="8"/>
  <c r="Y179" i="8"/>
  <c r="Y63" i="8"/>
  <c r="Y171" i="8"/>
  <c r="Y42" i="8"/>
  <c r="Y83" i="8"/>
  <c r="Y181" i="8"/>
  <c r="Y183" i="8"/>
  <c r="Y167" i="8"/>
  <c r="Y75" i="8"/>
  <c r="Y148" i="8"/>
  <c r="Y70" i="8"/>
  <c r="Y56" i="8"/>
  <c r="Y169" i="8"/>
  <c r="Y153" i="8"/>
  <c r="Y45" i="8"/>
  <c r="Y102" i="8"/>
  <c r="Y84" i="8"/>
  <c r="Y72" i="8"/>
  <c r="Y182" i="8"/>
  <c r="Y19" i="8"/>
  <c r="Y80" i="8"/>
  <c r="Y172" i="8"/>
  <c r="Y104" i="8"/>
  <c r="Y47" i="8"/>
  <c r="Y141" i="8"/>
  <c r="Y93" i="8"/>
  <c r="Y27" i="8"/>
  <c r="Y26" i="8"/>
  <c r="Y41" i="8"/>
  <c r="Y126" i="8"/>
  <c r="Y118" i="8"/>
  <c r="Y127" i="8"/>
  <c r="Y24" i="8"/>
  <c r="Y74" i="8"/>
  <c r="Y163" i="8"/>
  <c r="Y140" i="8"/>
  <c r="Y122" i="8"/>
  <c r="Y178" i="8"/>
  <c r="Y11" i="8"/>
  <c r="Y66" i="8"/>
  <c r="Y64" i="8"/>
  <c r="Y50" i="8"/>
  <c r="Y38" i="8"/>
  <c r="Y170" i="8"/>
  <c r="Y16" i="8"/>
  <c r="Y116" i="8"/>
  <c r="Y48" i="8"/>
  <c r="Y55" i="8"/>
  <c r="Y52" i="8"/>
  <c r="Y33" i="8"/>
  <c r="Y67" i="8"/>
  <c r="Y165" i="8"/>
  <c r="Y134" i="8"/>
  <c r="Y100" i="8"/>
  <c r="Y77" i="8"/>
  <c r="Y128" i="8"/>
  <c r="Y166" i="8"/>
  <c r="Y7" i="8"/>
  <c r="Y94" i="8"/>
  <c r="Y146" i="8"/>
  <c r="Y124" i="8"/>
  <c r="Y101" i="8"/>
  <c r="Y173" i="8"/>
  <c r="Y145" i="8"/>
  <c r="Y144" i="8"/>
  <c r="Y176" i="8"/>
  <c r="Y44" i="8"/>
  <c r="Y105" i="8"/>
  <c r="Y147" i="8"/>
  <c r="T186" i="8"/>
  <c r="V186" i="8" s="1"/>
  <c r="AC186" i="8" s="1"/>
  <c r="Q187" i="8" l="1"/>
  <c r="L186" i="4"/>
  <c r="G90" i="4"/>
  <c r="Y187" i="8"/>
  <c r="T187" i="8" s="1"/>
  <c r="N186" i="4"/>
  <c r="I90" i="4"/>
  <c r="O186" i="4"/>
  <c r="J90" i="4"/>
  <c r="O186" i="12"/>
  <c r="F186" i="12" s="1"/>
  <c r="K186" i="4"/>
  <c r="K194" i="4" s="1"/>
  <c r="P90" i="4"/>
  <c r="F90" i="4"/>
  <c r="F111" i="4"/>
  <c r="P111" i="4"/>
  <c r="F185" i="4"/>
  <c r="P185" i="4"/>
  <c r="R187" i="8"/>
  <c r="M186" i="4"/>
  <c r="H90" i="4"/>
  <c r="P187" i="8"/>
  <c r="J186" i="4" l="1"/>
  <c r="O194" i="4"/>
  <c r="H186" i="4"/>
  <c r="M194" i="4"/>
  <c r="G186" i="4"/>
  <c r="L194" i="4"/>
  <c r="I186" i="4"/>
  <c r="N194" i="4"/>
  <c r="X187" i="8"/>
  <c r="V187" i="8"/>
  <c r="AC187" i="8" s="1"/>
  <c r="F186" i="4"/>
  <c r="P186" i="4"/>
  <c r="P194" i="4" s="1"/>
  <c r="T112" i="12"/>
  <c r="T185" i="12" s="1"/>
  <c r="S112" i="12"/>
  <c r="S185" i="12" s="1"/>
  <c r="K90" i="12"/>
  <c r="R186" i="12" s="1"/>
  <c r="K186" i="12" s="1"/>
  <c r="S4" i="12"/>
  <c r="S90" i="12" s="1"/>
  <c r="Q112" i="12"/>
  <c r="Q185" i="12" s="1"/>
  <c r="Q91" i="12"/>
  <c r="S91" i="12"/>
  <c r="T91" i="12" l="1"/>
  <c r="Q4" i="12"/>
  <c r="Q90" i="12" s="1"/>
  <c r="T4" i="12"/>
  <c r="T90" i="12" s="1"/>
  <c r="M112" i="9"/>
  <c r="P4" i="12"/>
  <c r="P90" i="12" s="1"/>
  <c r="P91" i="12"/>
  <c r="P112" i="12"/>
  <c r="P185" i="12" s="1"/>
  <c r="N112" i="9"/>
  <c r="S111" i="12" l="1"/>
  <c r="L111" i="12" s="1"/>
  <c r="N187" i="9"/>
  <c r="M185" i="12"/>
  <c r="L185" i="12"/>
  <c r="T111" i="12"/>
  <c r="M111" i="12" s="1"/>
  <c r="Q112" i="9"/>
  <c r="H185" i="12"/>
  <c r="Q111" i="12"/>
  <c r="H111" i="12" s="1"/>
  <c r="L90" i="12"/>
  <c r="O112" i="9"/>
  <c r="G185" i="12"/>
  <c r="P111" i="12"/>
  <c r="G111" i="12" s="1"/>
  <c r="P112" i="9"/>
  <c r="H90" i="12"/>
  <c r="R112" i="9"/>
  <c r="G90" i="12"/>
  <c r="M90" i="12"/>
  <c r="S186" i="12" l="1"/>
  <c r="L186" i="12" s="1"/>
  <c r="T186" i="12"/>
  <c r="M186" i="12" s="1"/>
  <c r="Q187" i="9"/>
  <c r="M187" i="9"/>
  <c r="O187" i="9"/>
  <c r="Q186" i="12"/>
  <c r="H186" i="12" s="1"/>
  <c r="R187" i="9"/>
  <c r="P187" i="9"/>
  <c r="P186" i="12"/>
  <c r="G186" i="12" s="1"/>
  <c r="T5" i="13" l="1"/>
  <c r="T63" i="13" s="1"/>
  <c r="Q5" i="13"/>
  <c r="Q63" i="13" s="1"/>
</calcChain>
</file>

<file path=xl/sharedStrings.xml><?xml version="1.0" encoding="utf-8"?>
<sst xmlns="http://schemas.openxmlformats.org/spreadsheetml/2006/main" count="2004" uniqueCount="743">
  <si>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</si>
  <si>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</si>
  <si>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</si>
  <si>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</si>
  <si>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</si>
  <si>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</si>
  <si>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</si>
  <si>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</si>
  <si>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</si>
  <si>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</si>
  <si>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</si>
  <si>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</si>
  <si>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</si>
  <si>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</si>
  <si>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</si>
  <si>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</si>
  <si>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</si>
  <si>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</si>
  <si>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</si>
  <si>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</si>
  <si>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</si>
  <si>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</si>
  <si>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</si>
  <si>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</si>
  <si>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</si>
  <si>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</si>
  <si>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</si>
  <si>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</si>
  <si>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</si>
  <si>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</si>
  <si>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</si>
  <si>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</si>
  <si>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</si>
  <si>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</si>
  <si>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</si>
  <si>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</si>
  <si>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</si>
  <si>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</si>
  <si>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</si>
  <si>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</si>
  <si>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</si>
  <si>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</si>
  <si>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</si>
  <si>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</si>
  <si>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</si>
  <si>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</si>
  <si>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</si>
  <si>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</si>
  <si>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</si>
  <si>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</si>
  <si>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</si>
  <si>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</si>
  <si>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</si>
  <si>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</si>
  <si>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</si>
  <si>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</si>
  <si>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</si>
  <si>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</si>
  <si>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</si>
  <si>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</si>
  <si>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</si>
  <si>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</si>
  <si>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</si>
  <si>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</si>
  <si>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</si>
  <si>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</si>
  <si>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</si>
  <si>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</si>
  <si>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</si>
  <si>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</si>
  <si>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</si>
  <si>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</si>
  <si>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</si>
  <si>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</si>
  <si>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</si>
  <si>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</si>
  <si>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</si>
  <si>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</si>
  <si>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</si>
  <si>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</si>
  <si>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</si>
  <si>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</si>
  <si>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</si>
  <si>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</si>
  <si>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</si>
  <si>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</si>
  <si>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</si>
  <si>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</si>
  <si>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</si>
  <si>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</si>
  <si>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</si>
  <si>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</si>
  <si>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</si>
  <si>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</si>
  <si>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</si>
  <si>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</si>
  <si>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</si>
  <si>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</si>
  <si>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</si>
  <si>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</si>
  <si>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</si>
  <si>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</si>
  <si>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</si>
  <si>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</si>
  <si>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</si>
  <si>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</si>
  <si>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</si>
  <si>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</si>
  <si>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</si>
  <si>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</si>
  <si>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</si>
  <si>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</si>
  <si>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</si>
  <si>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</si>
  <si>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</si>
  <si>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</si>
  <si>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</si>
  <si>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</si>
  <si>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</si>
  <si>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</si>
  <si>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</si>
  <si>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</si>
  <si>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</si>
  <si>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</si>
  <si>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</si>
  <si>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</si>
  <si>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</si>
  <si>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</si>
  <si>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</si>
  <si>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</si>
  <si>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</si>
  <si>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</si>
  <si>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</si>
  <si>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</si>
  <si>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</si>
  <si>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</si>
  <si>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</si>
  <si>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</si>
  <si>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</si>
  <si>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</si>
  <si>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</si>
  <si>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</si>
  <si>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</si>
  <si>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</si>
  <si>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</si>
  <si>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</si>
  <si>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</si>
  <si>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</si>
  <si>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</si>
  <si>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</si>
  <si>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</si>
  <si>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</si>
  <si>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</si>
  <si>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</si>
  <si>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</si>
  <si>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</si>
  <si>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</si>
  <si>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</si>
  <si>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</si>
  <si>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</si>
  <si>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</si>
  <si>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</si>
  <si>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</si>
  <si>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</si>
  <si>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</si>
  <si>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</si>
  <si>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</si>
  <si>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</si>
  <si>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</si>
  <si>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</si>
  <si>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</si>
  <si>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</si>
  <si>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</si>
  <si>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</si>
  <si>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</si>
  <si>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</si>
  <si>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</si>
  <si>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</si>
  <si>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</si>
  <si>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</si>
  <si>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</si>
  <si>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</si>
  <si>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</si>
  <si>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</si>
  <si>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</si>
  <si>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</si>
  <si>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</si>
  <si>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</si>
  <si>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</si>
  <si>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</si>
  <si>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</si>
  <si>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</si>
  <si>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</si>
  <si>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</si>
  <si>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</si>
  <si>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</si>
  <si>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</si>
  <si>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</si>
  <si>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</si>
  <si>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</si>
  <si>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</si>
  <si>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</si>
  <si>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</si>
  <si>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</si>
  <si>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</si>
  <si>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</si>
  <si>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</si>
  <si>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</si>
  <si>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</si>
  <si>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</si>
  <si>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</si>
  <si>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</si>
  <si>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</si>
  <si>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</si>
  <si>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</si>
  <si>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</si>
  <si>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</si>
  <si>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</si>
  <si>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</si>
  <si>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</si>
  <si>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</si>
  <si>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</si>
  <si>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</si>
  <si>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</si>
  <si>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</si>
  <si>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</si>
  <si>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</si>
  <si>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</si>
  <si>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</si>
  <si>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</si>
  <si>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</si>
  <si>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</si>
  <si>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</si>
  <si>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</si>
  <si>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</si>
  <si>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</si>
  <si>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</si>
  <si>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</si>
  <si>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</si>
  <si>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</si>
  <si>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</si>
  <si>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</si>
  <si>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</si>
  <si>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</si>
  <si>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</si>
  <si>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</si>
  <si>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</si>
  <si>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</si>
  <si>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</si>
  <si>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</si>
  <si>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</si>
  <si>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</si>
  <si>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</si>
  <si>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</si>
  <si>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</si>
  <si>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</si>
  <si>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</si>
  <si>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</si>
  <si>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</si>
  <si>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</si>
  <si>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</si>
  <si>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</si>
  <si>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</si>
  <si>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</si>
  <si>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</si>
  <si>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</si>
  <si>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</si>
  <si>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</si>
  <si>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</si>
  <si>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</si>
  <si>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</si>
  <si>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</si>
  <si>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</si>
  <si>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</si>
  <si>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</si>
  <si>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</si>
  <si>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</si>
  <si>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</si>
  <si>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</si>
  <si>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</si>
  <si>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</si>
  <si>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</si>
  <si>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</si>
  <si>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</si>
  <si>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</si>
  <si>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</si>
  <si>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</si>
  <si>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</si>
  <si>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</si>
  <si>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</si>
  <si>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</si>
  <si>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</si>
  <si>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</si>
  <si>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</si>
  <si>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</si>
  <si>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</si>
  <si>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</si>
  <si>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</si>
  <si>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</si>
  <si>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</si>
  <si>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</si>
  <si>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</si>
  <si>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</si>
  <si>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</si>
  <si>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</si>
  <si>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</si>
  <si>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</si>
  <si>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</si>
  <si>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</si>
  <si>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</si>
  <si>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</si>
  <si>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</si>
  <si>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</si>
  <si>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</si>
  <si>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</si>
  <si>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</si>
  <si>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</si>
  <si>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</si>
  <si>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</si>
  <si>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</si>
  <si>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</si>
  <si>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</si>
  <si>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</si>
  <si>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</si>
  <si>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</si>
  <si>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</si>
  <si>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</si>
  <si>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</si>
  <si>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</si>
  <si>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</si>
  <si>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</si>
  <si>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</si>
  <si>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</si>
  <si>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</si>
  <si>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</si>
  <si>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</si>
  <si>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</si>
  <si>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</si>
  <si>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</si>
  <si>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</si>
  <si>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</si>
  <si>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</si>
  <si>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</si>
  <si>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</si>
  <si>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</si>
  <si>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</si>
  <si>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</si>
  <si>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</si>
  <si>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</si>
  <si>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</si>
  <si>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</si>
  <si>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</si>
  <si>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</si>
  <si>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</si>
  <si>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</si>
  <si>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</si>
  <si>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</si>
  <si>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</si>
  <si>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</si>
  <si>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</si>
  <si>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</si>
  <si>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</si>
  <si>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</si>
  <si>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</si>
  <si>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</si>
  <si>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</si>
  <si>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</si>
  <si>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</si>
  <si>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</si>
  <si>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</si>
  <si>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</si>
  <si>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</si>
  <si>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</si>
  <si>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</si>
  <si>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</si>
  <si>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</si>
  <si>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</si>
  <si>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</si>
  <si>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</si>
  <si>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</si>
  <si>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</si>
  <si>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</si>
  <si>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</si>
  <si>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</si>
  <si>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</si>
  <si>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</si>
  <si>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</si>
  <si>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</si>
  <si>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</si>
  <si>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</si>
  <si>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</si>
  <si>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</si>
  <si>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</si>
  <si>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</si>
  <si>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</si>
  <si>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</si>
  <si>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</si>
  <si>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</si>
  <si>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</si>
  <si>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</si>
  <si>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</si>
  <si>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</si>
  <si>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</si>
  <si>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</si>
  <si>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</si>
  <si>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</si>
  <si>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</si>
  <si>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</si>
  <si>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</si>
  <si>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</si>
  <si>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</si>
  <si>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</si>
  <si>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</si>
  <si>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</si>
  <si>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</si>
  <si>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</si>
  <si>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</si>
  <si>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</si>
  <si>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</si>
  <si>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</si>
  <si>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</si>
  <si>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</si>
  <si>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</si>
  <si>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</si>
  <si>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</si>
  <si>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</si>
  <si>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</si>
  <si>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</si>
  <si>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</si>
  <si>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</si>
  <si>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</si>
  <si>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</si>
  <si>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</si>
  <si>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</si>
  <si>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</si>
  <si>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</si>
  <si>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</si>
  <si>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</si>
  <si>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</si>
  <si>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</si>
  <si>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</si>
  <si>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</si>
  <si>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</si>
  <si>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</si>
  <si>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</si>
  <si>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</si>
  <si>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</si>
  <si>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</si>
  <si>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</si>
  <si>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</si>
  <si>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</si>
  <si>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</si>
  <si>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</si>
  <si>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</si>
  <si>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</si>
  <si>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</si>
  <si>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</si>
  <si>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</si>
  <si>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</si>
  <si>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</si>
  <si>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</si>
  <si>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</si>
  <si>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</si>
  <si>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</si>
  <si>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</si>
  <si>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</si>
  <si>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</si>
  <si>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</si>
  <si>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</si>
  <si>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</si>
  <si>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</si>
  <si>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</si>
  <si>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</si>
  <si>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</si>
  <si>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</si>
  <si>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</si>
  <si>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</si>
  <si>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</si>
  <si>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</si>
  <si>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</si>
  <si>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</si>
  <si>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</si>
  <si>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</si>
  <si>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</si>
  <si>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</si>
  <si>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</si>
  <si>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</si>
  <si>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</si>
  <si>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</si>
  <si>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</si>
  <si>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</si>
  <si>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</si>
  <si>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</si>
  <si>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</si>
  <si>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</si>
  <si>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</si>
  <si>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</si>
  <si>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</si>
  <si>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</si>
  <si>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</si>
  <si>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</si>
  <si>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</si>
  <si>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</si>
  <si>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</si>
  <si>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</si>
  <si>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</si>
  <si>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</si>
  <si>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</si>
  <si>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</si>
  <si>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</si>
  <si>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</si>
  <si>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</si>
  <si>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</si>
  <si>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</si>
  <si>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</si>
  <si>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</si>
  <si>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</si>
  <si>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</si>
  <si>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</si>
  <si>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</si>
  <si>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</si>
  <si>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</si>
  <si>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</si>
  <si>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</si>
  <si>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</si>
  <si>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</si>
  <si>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</si>
  <si>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</si>
  <si>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</si>
  <si>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</si>
  <si>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</si>
  <si>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</si>
  <si>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</si>
  <si>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</si>
  <si>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</si>
  <si>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</si>
  <si>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</si>
  <si>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</si>
  <si>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</si>
  <si>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</si>
  <si>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</si>
  <si>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</si>
  <si>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</si>
  <si>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</si>
  <si>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</si>
  <si>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</si>
  <si>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</si>
  <si>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</si>
  <si>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</si>
  <si>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</si>
  <si>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</si>
  <si>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</si>
  <si>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</si>
  <si>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</si>
  <si>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</si>
  <si>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</si>
  <si>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</si>
  <si>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</si>
  <si>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</si>
  <si>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</si>
  <si>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</si>
  <si>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</si>
  <si>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</si>
  <si>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</si>
  <si>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</si>
  <si>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</si>
  <si>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</si>
  <si>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</si>
  <si>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</si>
  <si>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</si>
  <si>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</si>
  <si>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</si>
  <si>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</si>
  <si>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</si>
  <si>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</si>
  <si>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</si>
  <si>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</si>
  <si>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</si>
  <si>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</si>
  <si>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</si>
  <si>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</si>
  <si>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</si>
  <si>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</si>
  <si>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</si>
  <si>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</si>
  <si>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</si>
  <si>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</si>
  <si>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</si>
  <si>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</si>
  <si>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</si>
  <si>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</si>
  <si>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</si>
  <si>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</si>
  <si>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</si>
  <si>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</si>
  <si>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</si>
  <si>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</si>
  <si>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</si>
  <si>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</si>
  <si>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</si>
  <si>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</si>
  <si>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</si>
  <si>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</si>
  <si>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</si>
  <si>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</si>
  <si>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</si>
  <si>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</si>
  <si>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</si>
  <si>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</si>
  <si>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</si>
  <si>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</si>
  <si>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</si>
  <si>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</si>
  <si>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</si>
  <si>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</si>
  <si>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</si>
  <si>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</si>
  <si>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</si>
  <si>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</si>
  <si>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</si>
  <si>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شرکت سبدگردان امید نهایت‌نگر</t>
  </si>
  <si>
    <t>جسورانه فیروزه</t>
  </si>
  <si>
    <t>گروه سرمایه گذاری توسعه صنعتی ایران</t>
  </si>
  <si>
    <t>1399/05/19</t>
  </si>
  <si>
    <t>آوای معیار</t>
  </si>
  <si>
    <t>1399/05/06</t>
  </si>
  <si>
    <t>مشاور سرمایه‌گذاری معیار</t>
  </si>
  <si>
    <t>اندوخته آمیتیس</t>
  </si>
  <si>
    <t>سبدگردان آمیتیس</t>
  </si>
  <si>
    <t>1399/05/05</t>
  </si>
  <si>
    <t>1399/04/04</t>
  </si>
  <si>
    <t>سبدگردان اقتصاد بیدار</t>
  </si>
  <si>
    <t>سبدگردان اعتبار</t>
  </si>
  <si>
    <t>1399/06/27</t>
  </si>
  <si>
    <t>مشاور سرمایه‌گذاری فراز ایده نوآفرین تک</t>
  </si>
  <si>
    <t>1399/06/02</t>
  </si>
  <si>
    <t>سبدگردان کورش</t>
  </si>
  <si>
    <t>1399/07/16</t>
  </si>
  <si>
    <t>1399/07/21</t>
  </si>
  <si>
    <t>اختصاصی بازارگردانی نهایت اندیش اقتصاد بیدار*</t>
  </si>
  <si>
    <t>اختصاصی بازارگردانی توازن کورش*</t>
  </si>
  <si>
    <t>جسورانه پارتیان</t>
  </si>
  <si>
    <t>پردازش اطلاعات مالی پارت</t>
  </si>
  <si>
    <t>1399/06/05</t>
  </si>
  <si>
    <t>الماس کوروش</t>
  </si>
  <si>
    <t>سبدگردان کوروش</t>
  </si>
  <si>
    <t>1399/06/08</t>
  </si>
  <si>
    <t>سرمایه‌گذاری صبا تامین</t>
  </si>
  <si>
    <t>کارگزاری بانک سپه</t>
  </si>
  <si>
    <t>پیشگامان سرمایه نوآفرین</t>
  </si>
  <si>
    <t>زمرد نو ویرا ذوب آهن</t>
  </si>
  <si>
    <t>یاقوت آگاه</t>
  </si>
  <si>
    <t>سپر سرمایه بیدار</t>
  </si>
  <si>
    <t>اعتبار آفرين ايرانيان</t>
  </si>
  <si>
    <t>مشترک مانا الگوریتم</t>
  </si>
  <si>
    <t>آهنگ سهام کیان</t>
  </si>
  <si>
    <t>اعتبار سهام ایرانیان</t>
  </si>
  <si>
    <t>واسطه گری مالی یکم</t>
  </si>
  <si>
    <t>مديريت ثروت صندوق بازنشستگي کشوري</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</si>
  <si>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</si>
  <si>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</si>
  <si>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</si>
  <si>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</si>
  <si>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</si>
  <si>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</si>
  <si>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</si>
  <si>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</si>
  <si>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</si>
  <si>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</si>
  <si>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</si>
  <si>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</si>
  <si>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</si>
  <si>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</si>
  <si>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</si>
  <si>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</si>
  <si>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</si>
  <si>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</si>
  <si>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</si>
  <si>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</si>
  <si>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</si>
  <si>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</si>
  <si>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</si>
  <si>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</si>
  <si>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</si>
  <si>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</si>
  <si>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</si>
  <si>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</si>
  <si>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</si>
  <si>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</si>
  <si>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</si>
  <si>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</si>
  <si>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</si>
  <si>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</si>
  <si>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</si>
  <si>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</si>
  <si>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</si>
  <si>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</si>
  <si>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</si>
  <si>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</si>
  <si>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</si>
  <si>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</si>
  <si>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</si>
  <si>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</si>
  <si>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</si>
  <si>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</si>
  <si>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</si>
  <si>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</si>
  <si>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</si>
  <si>
    <t>ارزش  معاملات(میلیون ریال)</t>
  </si>
  <si>
    <t>پالایشی یکم</t>
  </si>
  <si>
    <t>تامین سرمایه نوین</t>
  </si>
  <si>
    <t>1399/09/02</t>
  </si>
  <si>
    <t>مشاور سرمایه‌گذاری ترنج</t>
  </si>
  <si>
    <t>1399/09/08</t>
  </si>
  <si>
    <t>سرمایه‌گذاری توسعه توکا</t>
  </si>
  <si>
    <t>1399/09/16</t>
  </si>
  <si>
    <t>1399/09/09</t>
  </si>
  <si>
    <t>مشاور سرمایه‌گذاری هدف حافظ</t>
  </si>
  <si>
    <t>اختصاصی بازارگردانی امین*</t>
  </si>
  <si>
    <t>اختصاصی بازارگردانی تاک دانا*</t>
  </si>
  <si>
    <t>اختصاصی بازارگردانی توسعه توکا*</t>
  </si>
  <si>
    <t>طلای سرخ نو ویرا</t>
  </si>
  <si>
    <t>در اوراق بهادار مبتنی بر کالا</t>
  </si>
  <si>
    <t>گروه زعفران سحرخیز</t>
  </si>
  <si>
    <t>1399/10/30</t>
  </si>
  <si>
    <t>خاتم ایساتیس پویا</t>
  </si>
  <si>
    <t>1399/10/08</t>
  </si>
  <si>
    <t>1399/10/10</t>
  </si>
  <si>
    <t>1399/10/14</t>
  </si>
  <si>
    <t>کارگزاری توسعه معاملات کیان</t>
  </si>
  <si>
    <t>1399/10/07</t>
  </si>
  <si>
    <t>اختصاصی بازارگردانی کیان*</t>
  </si>
  <si>
    <t>اختصاصی بازارگردانی گسترش نو ویرا*</t>
  </si>
  <si>
    <t>اختصاصی بازارگردانی آسمان زاگرس*</t>
  </si>
  <si>
    <t>در اوراق بهادار با درآمد ثابت  و قابل معامله و با پیش بینی سود</t>
  </si>
  <si>
    <t>یکسال گذشته</t>
  </si>
  <si>
    <t>از ابتدای ماه</t>
  </si>
  <si>
    <t>صدور سال</t>
  </si>
  <si>
    <t>ابطال سال</t>
  </si>
  <si>
    <t>صدور ماه</t>
  </si>
  <si>
    <t>ابطال ماه</t>
  </si>
  <si>
    <t>معاملات ماه</t>
  </si>
  <si>
    <t>معاملات سال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</si>
</sst>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 numFmtId="168" formatCode="#,##0;\(#,##0\)"/>
  </numFmts>
  <fonts count="9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
      <b/>
      <sz val="10"/>
      <color indexed="10"/>
      <name val="DejaVu Sans"/>
    </font>
    <font>
      <sz val="12"/>
      <name val="B Lotus"/>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indexed="1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63">
    <xf numFmtId="0" fontId="0" fillId="0" borderId="0" xfId="0"/>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0" fontId="62" fillId="2" borderId="1" xfId="0" applyFont="1" applyFill="1" applyBorder="1" applyAlignment="1">
      <alignment horizontal="righ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0" fontId="4" fillId="0" borderId="1" xfId="0" applyFont="1" applyFill="1" applyBorder="1" applyAlignment="1">
      <alignment horizontal="center"/>
    </xf>
    <xf numFmtId="0" fontId="49" fillId="0" borderId="1" xfId="0" applyFont="1" applyFill="1" applyBorder="1" applyAlignment="1">
      <alignment horizontal="center" vertical="center"/>
    </xf>
    <xf numFmtId="0" fontId="49" fillId="0" borderId="0" xfId="0" applyFont="1" applyFill="1" applyBorder="1"/>
    <xf numFmtId="3" fontId="74" fillId="0" borderId="2" xfId="0" applyNumberFormat="1" applyFont="1" applyFill="1" applyBorder="1" applyAlignment="1">
      <alignment horizontal="right" vertical="center" readingOrder="2"/>
    </xf>
    <xf numFmtId="168" fontId="89" fillId="10" borderId="0" xfId="0" applyNumberFormat="1" applyFont="1" applyFill="1" applyAlignment="1" applyProtection="1">
      <alignment horizontal="right" vertical="center"/>
    </xf>
    <xf numFmtId="10" fontId="52" fillId="8" borderId="1" xfId="7" applyNumberFormat="1" applyFont="1" applyFill="1" applyBorder="1" applyAlignment="1">
      <alignment horizontal="center" vertical="center"/>
    </xf>
    <xf numFmtId="3" fontId="45" fillId="0" borderId="0" xfId="0" applyNumberFormat="1" applyFont="1" applyFill="1" applyAlignment="1">
      <alignment horizontal="right" vertical="center" readingOrder="2"/>
    </xf>
    <xf numFmtId="0" fontId="90" fillId="4" borderId="1" xfId="0" applyFont="1" applyFill="1" applyBorder="1" applyAlignment="1">
      <alignment horizontal="righ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1" fillId="2" borderId="1" xfId="0" applyFont="1" applyFill="1" applyBorder="1" applyAlignment="1">
      <alignment horizontal="center" vertical="center" wrapText="1" readingOrder="2"/>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59" fillId="8" borderId="2" xfId="0" applyFont="1" applyFill="1" applyBorder="1" applyAlignment="1">
      <alignment horizontal="right" vertical="center" readingOrder="2"/>
    </xf>
    <xf numFmtId="0" fontId="59" fillId="8" borderId="4"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6"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3" fillId="2" borderId="1" xfId="0" applyFont="1" applyFill="1" applyBorder="1" applyAlignment="1">
      <alignment vertical="top" wrapText="1" readingOrder="2"/>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31">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90"/>
  <sheetViews>
    <sheetView rightToLeft="1" tabSelected="1" view="pageBreakPreview" zoomScale="40" zoomScaleNormal="48" zoomScaleSheetLayoutView="40" workbookViewId="0">
      <pane xSplit="5" ySplit="4" topLeftCell="F5" activePane="bottomRight" state="frozen"/>
      <selection pane="topRight" activeCell="F1" sqref="F1"/>
      <selection pane="bottomLeft" activeCell="A4" sqref="A4"/>
      <selection pane="bottomRight" activeCell="G12" sqref="G12"/>
    </sheetView>
  </sheetViews>
  <sheetFormatPr defaultColWidth="42.28515625" defaultRowHeight="47.25"/>
  <cols>
    <col min="1" max="1" width="42.28515625" style="36" hidden="1" customWidth="1"/>
    <col min="2" max="2" width="34.28515625" style="36" hidden="1" customWidth="1"/>
    <col min="3" max="3" width="5.140625" style="35" hidden="1" customWidth="1"/>
    <col min="4" max="4" width="10.7109375" style="36" bestFit="1" customWidth="1"/>
    <col min="5" max="5" width="47.42578125" style="38" customWidth="1"/>
    <col min="6" max="6" width="44.85546875" style="38" bestFit="1" customWidth="1"/>
    <col min="7" max="7" width="54.140625" style="39" customWidth="1"/>
    <col min="8" max="8" width="37" style="40" customWidth="1"/>
    <col min="9" max="9" width="51.5703125" style="37" customWidth="1"/>
    <col min="10" max="10" width="50.140625" style="71" customWidth="1"/>
    <col min="11" max="11" width="32" style="36" customWidth="1"/>
    <col min="12" max="12" width="47.5703125" style="170" customWidth="1"/>
    <col min="13" max="13" width="51" style="36" customWidth="1"/>
    <col min="14" max="14" width="50.140625" style="36" customWidth="1"/>
    <col min="15" max="15" width="46.85546875" style="41" customWidth="1"/>
    <col min="16" max="16" width="33" style="86" customWidth="1"/>
    <col min="17" max="17" width="32" style="86" customWidth="1"/>
    <col min="18" max="18" width="29.42578125" style="86" customWidth="1"/>
    <col min="19" max="19" width="36.7109375" style="42" customWidth="1"/>
    <col min="20" max="20" width="26.140625" style="42" customWidth="1"/>
    <col min="21" max="21" width="27.7109375" style="42" customWidth="1"/>
    <col min="22" max="22" width="25.85546875" style="36" customWidth="1"/>
    <col min="23" max="23" width="34.140625" style="36" customWidth="1"/>
    <col min="24" max="24" width="28" style="43" hidden="1" customWidth="1"/>
    <col min="25" max="25" width="27.7109375" style="58" hidden="1" customWidth="1"/>
    <col min="26" max="26" width="30.85546875" style="44" hidden="1" customWidth="1"/>
    <col min="27" max="27" width="36.5703125" style="60" hidden="1" customWidth="1"/>
    <col min="28" max="28" width="48.42578125" style="59" hidden="1" customWidth="1"/>
    <col min="29" max="29" width="35.140625" style="36" hidden="1" customWidth="1"/>
    <col min="30" max="30" width="29.42578125" style="36" hidden="1" customWidth="1"/>
    <col min="31" max="31" width="32.28515625" style="36" hidden="1" customWidth="1"/>
    <col min="32" max="34" width="42.28515625" style="214" hidden="1" customWidth="1"/>
    <col min="35" max="35" width="42.28515625" style="36" hidden="1" customWidth="1"/>
    <col min="36" max="37" width="42.28515625" style="36" customWidth="1"/>
    <col min="38" max="16384" width="42.28515625" style="36"/>
  </cols>
  <sheetData>
    <row r="1" spans="1:36" s="5" customFormat="1" ht="73.5" customHeight="1">
      <c r="C1" s="127">
        <v>1</v>
      </c>
      <c r="D1" s="402" t="s">
        <v>591</v>
      </c>
      <c r="E1" s="402"/>
      <c r="F1" s="402"/>
      <c r="G1" s="402"/>
      <c r="H1" s="402"/>
      <c r="I1" s="402"/>
      <c r="J1" s="402"/>
      <c r="K1" s="402"/>
      <c r="L1" s="192" t="s">
        <v>724</v>
      </c>
      <c r="M1" s="193" t="s">
        <v>309</v>
      </c>
      <c r="N1" s="194"/>
      <c r="O1" s="125"/>
      <c r="P1" s="126"/>
      <c r="Q1" s="126"/>
      <c r="R1" s="126"/>
      <c r="S1" s="125"/>
      <c r="T1" s="125"/>
      <c r="U1" s="125"/>
      <c r="V1" s="125"/>
      <c r="W1" s="125"/>
      <c r="X1" s="123"/>
      <c r="Y1" s="87"/>
      <c r="Z1" s="74"/>
      <c r="AA1" s="75"/>
      <c r="AB1" s="76"/>
      <c r="AF1" s="210"/>
      <c r="AG1" s="210"/>
      <c r="AH1" s="210"/>
    </row>
    <row r="2" spans="1:36" s="5" customFormat="1" ht="59.25" hidden="1">
      <c r="C2" s="127"/>
      <c r="D2" s="165"/>
      <c r="E2" s="165"/>
      <c r="F2" s="165"/>
      <c r="G2" s="165"/>
      <c r="H2" s="165"/>
      <c r="I2" s="165"/>
      <c r="J2" s="165"/>
      <c r="K2" s="165"/>
      <c r="L2" s="166"/>
      <c r="M2" s="164"/>
      <c r="N2" s="125"/>
      <c r="O2" s="125"/>
      <c r="P2" s="126"/>
      <c r="Q2" s="126"/>
      <c r="R2" s="126"/>
      <c r="S2" s="125"/>
      <c r="T2" s="125"/>
      <c r="U2" s="125"/>
      <c r="V2" s="125"/>
      <c r="W2" s="125"/>
      <c r="X2" s="123"/>
      <c r="Y2" s="87"/>
      <c r="Z2" s="74"/>
      <c r="AA2" s="75"/>
      <c r="AB2" s="76"/>
      <c r="AF2" s="210"/>
      <c r="AG2" s="210"/>
      <c r="AH2" s="210"/>
    </row>
    <row r="3" spans="1:36" s="57" customFormat="1" ht="47.25" customHeight="1">
      <c r="C3" s="395" t="s">
        <v>161</v>
      </c>
      <c r="D3" s="403" t="s">
        <v>48</v>
      </c>
      <c r="E3" s="401" t="s">
        <v>1</v>
      </c>
      <c r="F3" s="401" t="s">
        <v>2</v>
      </c>
      <c r="G3" s="406" t="s">
        <v>3</v>
      </c>
      <c r="H3" s="404" t="s">
        <v>335</v>
      </c>
      <c r="I3" s="137" t="s">
        <v>255</v>
      </c>
      <c r="J3" s="138" t="s">
        <v>255</v>
      </c>
      <c r="K3" s="405" t="s">
        <v>4</v>
      </c>
      <c r="L3" s="400" t="s">
        <v>574</v>
      </c>
      <c r="M3" s="401" t="s">
        <v>6</v>
      </c>
      <c r="N3" s="401" t="s">
        <v>7</v>
      </c>
      <c r="O3" s="401" t="s">
        <v>8</v>
      </c>
      <c r="P3" s="399" t="s">
        <v>9</v>
      </c>
      <c r="Q3" s="399" t="s">
        <v>42</v>
      </c>
      <c r="R3" s="399" t="s">
        <v>237</v>
      </c>
      <c r="S3" s="398" t="s">
        <v>10</v>
      </c>
      <c r="T3" s="398" t="s">
        <v>11</v>
      </c>
      <c r="U3" s="398" t="s">
        <v>12</v>
      </c>
      <c r="V3" s="398" t="s">
        <v>13</v>
      </c>
      <c r="W3" s="398" t="s">
        <v>14</v>
      </c>
      <c r="X3" s="77"/>
      <c r="Y3" s="78"/>
      <c r="Z3" s="79"/>
      <c r="AA3" s="80"/>
      <c r="AB3" s="76"/>
      <c r="AF3" s="211"/>
      <c r="AG3" s="211"/>
      <c r="AH3" s="211"/>
    </row>
    <row r="4" spans="1:36" s="6" customFormat="1" ht="47.25" customHeight="1">
      <c r="A4" s="6">
        <v>1</v>
      </c>
      <c r="C4" s="396"/>
      <c r="D4" s="403"/>
      <c r="E4" s="401"/>
      <c r="F4" s="401"/>
      <c r="G4" s="407"/>
      <c r="H4" s="401"/>
      <c r="I4" s="136" t="s">
        <v>592</v>
      </c>
      <c r="J4" s="124" t="s">
        <v>724</v>
      </c>
      <c r="K4" s="401"/>
      <c r="L4" s="400"/>
      <c r="M4" s="401"/>
      <c r="N4" s="401"/>
      <c r="O4" s="401"/>
      <c r="P4" s="399"/>
      <c r="Q4" s="399"/>
      <c r="R4" s="399"/>
      <c r="S4" s="398"/>
      <c r="T4" s="398"/>
      <c r="U4" s="398"/>
      <c r="V4" s="398"/>
      <c r="W4" s="398"/>
      <c r="X4" s="72" t="s">
        <v>184</v>
      </c>
      <c r="Y4" s="73" t="s">
        <v>185</v>
      </c>
      <c r="Z4" s="72" t="s">
        <v>230</v>
      </c>
      <c r="AA4" s="81" t="s">
        <v>263</v>
      </c>
      <c r="AB4" s="76" t="s">
        <v>264</v>
      </c>
      <c r="AC4" s="76" t="s">
        <v>284</v>
      </c>
      <c r="AD4" s="76" t="s">
        <v>302</v>
      </c>
      <c r="AE4" s="76" t="s">
        <v>303</v>
      </c>
      <c r="AF4" s="212" t="s">
        <v>331</v>
      </c>
      <c r="AG4" s="212" t="s">
        <v>332</v>
      </c>
      <c r="AH4" s="212" t="s">
        <v>333</v>
      </c>
    </row>
    <row r="5" spans="1:36" s="4" customFormat="1">
      <c r="A5" s="82">
        <v>7</v>
      </c>
      <c r="B5" s="67">
        <v>10581</v>
      </c>
      <c r="C5" s="82">
        <v>7</v>
      </c>
      <c r="D5" s="15">
        <v>1</v>
      </c>
      <c r="E5" s="67" t="s">
        <v>411</v>
      </c>
      <c r="F5" s="9" t="s">
        <v>15</v>
      </c>
      <c r="G5" s="9" t="s">
        <v>318</v>
      </c>
      <c r="H5" s="10">
        <v>17</v>
      </c>
      <c r="I5" s="11">
        <v>16756307.301031001</v>
      </c>
      <c r="J5" s="11">
        <v>30436250</v>
      </c>
      <c r="K5" s="11" t="s">
        <v>71</v>
      </c>
      <c r="L5" s="167">
        <v>163.9</v>
      </c>
      <c r="M5" s="53">
        <v>26438715</v>
      </c>
      <c r="N5" s="53">
        <v>50000000</v>
      </c>
      <c r="O5" s="53">
        <v>1151200</v>
      </c>
      <c r="P5" s="198">
        <v>1.58</v>
      </c>
      <c r="Q5" s="198">
        <v>4.79</v>
      </c>
      <c r="R5" s="198">
        <v>39.299999999999997</v>
      </c>
      <c r="S5" s="52">
        <v>7556</v>
      </c>
      <c r="T5" s="52">
        <v>62</v>
      </c>
      <c r="U5" s="52">
        <v>55</v>
      </c>
      <c r="V5" s="52">
        <v>38</v>
      </c>
      <c r="W5" s="11">
        <f>S5+U5</f>
        <v>7611</v>
      </c>
      <c r="X5" s="83">
        <f t="shared" ref="X5:X36" si="0">T5*J5/$J$91</f>
        <v>0.66100916357336492</v>
      </c>
      <c r="Y5" s="84">
        <f t="shared" ref="Y5:Y36" si="1">T5*J5/$J$187</f>
        <v>0.56156126891801705</v>
      </c>
      <c r="Z5" s="85">
        <v>10581</v>
      </c>
      <c r="AA5" s="76">
        <f t="shared" ref="AA5:AA37" si="2">IF(M5&gt;N5,1,0)</f>
        <v>0</v>
      </c>
      <c r="AB5" s="76">
        <f>IF(W5=0,1,0)</f>
        <v>0</v>
      </c>
      <c r="AC5" s="148">
        <f>IF((T5+V5)=100,0,1)</f>
        <v>0</v>
      </c>
      <c r="AD5" s="148">
        <f t="shared" ref="AD5:AD37" si="3">IF(J5=0,1,0)</f>
        <v>0</v>
      </c>
      <c r="AE5" s="148">
        <f t="shared" ref="AE5:AE37" si="4">IF(M5=0,1,0)</f>
        <v>0</v>
      </c>
      <c r="AF5" s="213">
        <f>$J5/$AC$91*P5</f>
        <v>1.6848950929661717E-2</v>
      </c>
      <c r="AG5" s="213">
        <f t="shared" ref="AG5:AG68" si="5">$J5/$AD$91*Q5</f>
        <v>5.1080047438657981E-2</v>
      </c>
      <c r="AH5" s="213">
        <f t="shared" ref="AH5:AH68" si="6">$J5/$AE$91*R5</f>
        <v>0.42490998192826973</v>
      </c>
      <c r="AJ5" s="359"/>
    </row>
    <row r="6" spans="1:36" s="7" customFormat="1">
      <c r="A6" s="207">
        <v>11</v>
      </c>
      <c r="B6" s="67">
        <v>10639</v>
      </c>
      <c r="C6" s="207">
        <v>11</v>
      </c>
      <c r="D6" s="18">
        <v>2</v>
      </c>
      <c r="E6" s="68" t="s">
        <v>412</v>
      </c>
      <c r="F6" s="19" t="s">
        <v>17</v>
      </c>
      <c r="G6" s="19" t="s">
        <v>273</v>
      </c>
      <c r="H6" s="20">
        <v>15</v>
      </c>
      <c r="I6" s="17">
        <v>22298498.902736001</v>
      </c>
      <c r="J6" s="17">
        <v>51264928</v>
      </c>
      <c r="K6" s="17" t="s">
        <v>72</v>
      </c>
      <c r="L6" s="168">
        <v>144.93333333333334</v>
      </c>
      <c r="M6" s="55">
        <v>51129964</v>
      </c>
      <c r="N6" s="54">
        <v>60000000</v>
      </c>
      <c r="O6" s="55">
        <v>1002639</v>
      </c>
      <c r="P6" s="208">
        <v>1.77</v>
      </c>
      <c r="Q6" s="208">
        <v>5.32</v>
      </c>
      <c r="R6" s="208">
        <v>24.47</v>
      </c>
      <c r="S6" s="209">
        <v>30975</v>
      </c>
      <c r="T6" s="209">
        <v>70</v>
      </c>
      <c r="U6" s="209">
        <v>77</v>
      </c>
      <c r="V6" s="209">
        <v>30</v>
      </c>
      <c r="W6" s="17">
        <f t="shared" ref="W6:W68" si="7">S6+U6</f>
        <v>31052</v>
      </c>
      <c r="X6" s="83">
        <f t="shared" si="0"/>
        <v>1.2570224662892771</v>
      </c>
      <c r="Y6" s="84">
        <f t="shared" si="1"/>
        <v>1.067905212405599</v>
      </c>
      <c r="Z6" s="85">
        <v>10639</v>
      </c>
      <c r="AA6" s="76">
        <f t="shared" si="2"/>
        <v>0</v>
      </c>
      <c r="AB6" s="76">
        <f t="shared" ref="AB6:AB68" si="8">IF(W6=0,1,0)</f>
        <v>0</v>
      </c>
      <c r="AC6" s="148">
        <f t="shared" ref="AC6:AC68" si="9">IF((T6+V6)=100,0,1)</f>
        <v>0</v>
      </c>
      <c r="AD6" s="148">
        <f t="shared" si="3"/>
        <v>0</v>
      </c>
      <c r="AE6" s="148">
        <f t="shared" si="4"/>
        <v>0</v>
      </c>
      <c r="AF6" s="213">
        <f t="shared" ref="AF6:AF69" si="10">$J6/$AC$91*P6</f>
        <v>3.1792029587133813E-2</v>
      </c>
      <c r="AG6" s="213">
        <f t="shared" si="5"/>
        <v>9.5555704747769435E-2</v>
      </c>
      <c r="AH6" s="213">
        <f t="shared" si="6"/>
        <v>0.44562296264712398</v>
      </c>
      <c r="AJ6" s="359"/>
    </row>
    <row r="7" spans="1:36" s="4" customFormat="1">
      <c r="A7" s="82">
        <v>53</v>
      </c>
      <c r="B7" s="67">
        <v>10720</v>
      </c>
      <c r="C7" s="82">
        <v>53</v>
      </c>
      <c r="D7" s="15">
        <v>3</v>
      </c>
      <c r="E7" s="67" t="s">
        <v>413</v>
      </c>
      <c r="F7" s="9" t="s">
        <v>31</v>
      </c>
      <c r="G7" s="9" t="s">
        <v>318</v>
      </c>
      <c r="H7" s="10" t="s">
        <v>24</v>
      </c>
      <c r="I7" s="11">
        <v>3571196.860442</v>
      </c>
      <c r="J7" s="11">
        <v>3142675</v>
      </c>
      <c r="K7" s="11" t="s">
        <v>122</v>
      </c>
      <c r="L7" s="167">
        <v>140</v>
      </c>
      <c r="M7" s="53">
        <v>3107979</v>
      </c>
      <c r="N7" s="53">
        <v>5000000</v>
      </c>
      <c r="O7" s="53">
        <v>1011164</v>
      </c>
      <c r="P7" s="198">
        <v>0.83</v>
      </c>
      <c r="Q7" s="198">
        <v>-23.09</v>
      </c>
      <c r="R7" s="198">
        <v>12.84</v>
      </c>
      <c r="S7" s="52">
        <v>762</v>
      </c>
      <c r="T7" s="52">
        <v>23</v>
      </c>
      <c r="U7" s="52">
        <v>26</v>
      </c>
      <c r="V7" s="52">
        <v>77</v>
      </c>
      <c r="W7" s="11">
        <f t="shared" si="7"/>
        <v>788</v>
      </c>
      <c r="X7" s="83">
        <f t="shared" si="0"/>
        <v>2.531931516406305E-2</v>
      </c>
      <c r="Y7" s="84">
        <f t="shared" si="1"/>
        <v>2.1510059973757614E-2</v>
      </c>
      <c r="Z7" s="85">
        <v>10720</v>
      </c>
      <c r="AA7" s="76">
        <f t="shared" si="2"/>
        <v>0</v>
      </c>
      <c r="AB7" s="76">
        <f t="shared" si="8"/>
        <v>0</v>
      </c>
      <c r="AC7" s="148">
        <f t="shared" si="9"/>
        <v>0</v>
      </c>
      <c r="AD7" s="148">
        <f t="shared" si="3"/>
        <v>0</v>
      </c>
      <c r="AE7" s="148">
        <f t="shared" si="4"/>
        <v>0</v>
      </c>
      <c r="AF7" s="213">
        <f t="shared" si="10"/>
        <v>9.1390741066871858E-4</v>
      </c>
      <c r="AG7" s="213">
        <f t="shared" si="5"/>
        <v>-2.5424243508844233E-2</v>
      </c>
      <c r="AH7" s="213">
        <f t="shared" si="6"/>
        <v>1.4334341109078257E-2</v>
      </c>
      <c r="AJ7" s="359"/>
    </row>
    <row r="8" spans="1:36" s="7" customFormat="1">
      <c r="A8" s="207">
        <v>6</v>
      </c>
      <c r="B8" s="67">
        <v>10748</v>
      </c>
      <c r="C8" s="207">
        <v>6</v>
      </c>
      <c r="D8" s="18">
        <v>4</v>
      </c>
      <c r="E8" s="68" t="s">
        <v>414</v>
      </c>
      <c r="F8" s="19" t="s">
        <v>17</v>
      </c>
      <c r="G8" s="19" t="s">
        <v>273</v>
      </c>
      <c r="H8" s="20">
        <v>15</v>
      </c>
      <c r="I8" s="17">
        <v>3667438.072309</v>
      </c>
      <c r="J8" s="17">
        <v>5716084</v>
      </c>
      <c r="K8" s="17" t="s">
        <v>73</v>
      </c>
      <c r="L8" s="168">
        <v>133.5</v>
      </c>
      <c r="M8" s="55">
        <v>5701890</v>
      </c>
      <c r="N8" s="54">
        <v>15000000</v>
      </c>
      <c r="O8" s="55">
        <v>1002489</v>
      </c>
      <c r="P8" s="208">
        <v>1.72</v>
      </c>
      <c r="Q8" s="208">
        <v>5.16</v>
      </c>
      <c r="R8" s="208">
        <v>22.06</v>
      </c>
      <c r="S8" s="209">
        <v>3194</v>
      </c>
      <c r="T8" s="209">
        <v>78</v>
      </c>
      <c r="U8" s="209">
        <v>15</v>
      </c>
      <c r="V8" s="209">
        <v>22</v>
      </c>
      <c r="W8" s="17">
        <f t="shared" si="7"/>
        <v>3209</v>
      </c>
      <c r="X8" s="83">
        <f t="shared" si="0"/>
        <v>0.15617727931750386</v>
      </c>
      <c r="Y8" s="84">
        <f t="shared" si="1"/>
        <v>0.13268062832228336</v>
      </c>
      <c r="Z8" s="85">
        <v>10748</v>
      </c>
      <c r="AA8" s="76">
        <f t="shared" si="2"/>
        <v>0</v>
      </c>
      <c r="AB8" s="76">
        <f t="shared" si="8"/>
        <v>0</v>
      </c>
      <c r="AC8" s="148">
        <f t="shared" si="9"/>
        <v>0</v>
      </c>
      <c r="AD8" s="148">
        <f t="shared" si="3"/>
        <v>0</v>
      </c>
      <c r="AE8" s="148">
        <f t="shared" si="4"/>
        <v>0</v>
      </c>
      <c r="AF8" s="213">
        <f t="shared" si="10"/>
        <v>3.4447022206181748E-3</v>
      </c>
      <c r="AG8" s="213">
        <f t="shared" si="5"/>
        <v>1.0334106661854525E-2</v>
      </c>
      <c r="AH8" s="213">
        <f t="shared" si="6"/>
        <v>4.4793742688129211E-2</v>
      </c>
      <c r="AJ8" s="359"/>
    </row>
    <row r="9" spans="1:36" s="4" customFormat="1">
      <c r="A9" s="82">
        <v>56</v>
      </c>
      <c r="B9" s="67">
        <v>10766</v>
      </c>
      <c r="C9" s="82">
        <v>56</v>
      </c>
      <c r="D9" s="15">
        <v>5</v>
      </c>
      <c r="E9" s="67" t="s">
        <v>415</v>
      </c>
      <c r="F9" s="9" t="s">
        <v>305</v>
      </c>
      <c r="G9" s="9" t="s">
        <v>273</v>
      </c>
      <c r="H9" s="10">
        <v>15</v>
      </c>
      <c r="I9" s="11">
        <v>9345656.3589069992</v>
      </c>
      <c r="J9" s="11">
        <v>44674564</v>
      </c>
      <c r="K9" s="11" t="s">
        <v>126</v>
      </c>
      <c r="L9" s="167">
        <v>131.66666666666669</v>
      </c>
      <c r="M9" s="53">
        <v>44465541</v>
      </c>
      <c r="N9" s="53">
        <v>100000000</v>
      </c>
      <c r="O9" s="53">
        <v>1004700</v>
      </c>
      <c r="P9" s="198">
        <v>1.74</v>
      </c>
      <c r="Q9" s="198">
        <v>4.6100000000000003</v>
      </c>
      <c r="R9" s="198">
        <v>20.34</v>
      </c>
      <c r="S9" s="52">
        <v>17873</v>
      </c>
      <c r="T9" s="52">
        <v>91</v>
      </c>
      <c r="U9" s="52">
        <v>22</v>
      </c>
      <c r="V9" s="52">
        <v>9</v>
      </c>
      <c r="W9" s="11">
        <f t="shared" si="7"/>
        <v>17895</v>
      </c>
      <c r="X9" s="83">
        <f t="shared" si="0"/>
        <v>1.4240536884316231</v>
      </c>
      <c r="Y9" s="84">
        <f t="shared" si="1"/>
        <v>1.2098068231913208</v>
      </c>
      <c r="Z9" s="85">
        <v>10766</v>
      </c>
      <c r="AA9" s="76">
        <f t="shared" si="2"/>
        <v>0</v>
      </c>
      <c r="AB9" s="76">
        <f>IF(W9=0,1,0)</f>
        <v>0</v>
      </c>
      <c r="AC9" s="148">
        <f>IF((T9+V9)=100,0,1)</f>
        <v>0</v>
      </c>
      <c r="AD9" s="148">
        <f t="shared" si="3"/>
        <v>0</v>
      </c>
      <c r="AE9" s="148">
        <f t="shared" si="4"/>
        <v>0</v>
      </c>
      <c r="AF9" s="213">
        <f t="shared" si="10"/>
        <v>2.7235428143877308E-2</v>
      </c>
      <c r="AG9" s="213">
        <f t="shared" si="5"/>
        <v>7.2158232036364595E-2</v>
      </c>
      <c r="AH9" s="213">
        <f t="shared" si="6"/>
        <v>0.32279330003235213</v>
      </c>
      <c r="AJ9" s="359"/>
    </row>
    <row r="10" spans="1:36" s="7" customFormat="1">
      <c r="A10" s="207">
        <v>5</v>
      </c>
      <c r="B10" s="67">
        <v>10765</v>
      </c>
      <c r="C10" s="207">
        <v>5</v>
      </c>
      <c r="D10" s="18">
        <v>6</v>
      </c>
      <c r="E10" s="68" t="s">
        <v>416</v>
      </c>
      <c r="F10" s="19" t="s">
        <v>17</v>
      </c>
      <c r="G10" s="19" t="s">
        <v>273</v>
      </c>
      <c r="H10" s="20">
        <v>16</v>
      </c>
      <c r="I10" s="17">
        <v>96540055.839932993</v>
      </c>
      <c r="J10" s="17">
        <v>119678011</v>
      </c>
      <c r="K10" s="17" t="s">
        <v>74</v>
      </c>
      <c r="L10" s="168">
        <v>131.33333333333331</v>
      </c>
      <c r="M10" s="55">
        <v>118729004</v>
      </c>
      <c r="N10" s="54">
        <v>160000000</v>
      </c>
      <c r="O10" s="55">
        <v>1007993</v>
      </c>
      <c r="P10" s="208">
        <v>1.8</v>
      </c>
      <c r="Q10" s="208">
        <v>5.03</v>
      </c>
      <c r="R10" s="208">
        <v>22.75</v>
      </c>
      <c r="S10" s="209">
        <v>71031</v>
      </c>
      <c r="T10" s="209">
        <v>89</v>
      </c>
      <c r="U10" s="209">
        <v>188</v>
      </c>
      <c r="V10" s="209">
        <v>11</v>
      </c>
      <c r="W10" s="17">
        <f t="shared" si="7"/>
        <v>71219</v>
      </c>
      <c r="X10" s="83">
        <f t="shared" si="0"/>
        <v>3.7310323738442319</v>
      </c>
      <c r="Y10" s="84">
        <f t="shared" si="1"/>
        <v>3.16970382513861</v>
      </c>
      <c r="Z10" s="85">
        <v>10765</v>
      </c>
      <c r="AA10" s="76">
        <f t="shared" si="2"/>
        <v>0</v>
      </c>
      <c r="AB10" s="76">
        <f t="shared" si="8"/>
        <v>0</v>
      </c>
      <c r="AC10" s="148">
        <f t="shared" si="9"/>
        <v>0</v>
      </c>
      <c r="AD10" s="148">
        <f t="shared" si="3"/>
        <v>0</v>
      </c>
      <c r="AE10" s="148">
        <f t="shared" si="4"/>
        <v>0</v>
      </c>
      <c r="AF10" s="213">
        <f t="shared" si="10"/>
        <v>7.5476456703856054E-2</v>
      </c>
      <c r="AG10" s="213">
        <f t="shared" si="5"/>
        <v>0.2109147651224422</v>
      </c>
      <c r="AH10" s="213">
        <f t="shared" si="6"/>
        <v>0.9671837792401432</v>
      </c>
      <c r="AJ10" s="359"/>
    </row>
    <row r="11" spans="1:36" s="4" customFormat="1">
      <c r="A11" s="82">
        <v>2</v>
      </c>
      <c r="B11" s="67">
        <v>10778</v>
      </c>
      <c r="C11" s="82">
        <v>2</v>
      </c>
      <c r="D11" s="15">
        <v>7</v>
      </c>
      <c r="E11" s="67" t="s">
        <v>417</v>
      </c>
      <c r="F11" s="9" t="s">
        <v>16</v>
      </c>
      <c r="G11" s="9" t="s">
        <v>273</v>
      </c>
      <c r="H11" s="10">
        <v>20</v>
      </c>
      <c r="I11" s="11">
        <v>1572020.9364199999</v>
      </c>
      <c r="J11" s="11">
        <v>3121862</v>
      </c>
      <c r="K11" s="11" t="s">
        <v>75</v>
      </c>
      <c r="L11" s="167">
        <v>129.56666666666666</v>
      </c>
      <c r="M11" s="53">
        <v>3114619</v>
      </c>
      <c r="N11" s="53">
        <v>5000000</v>
      </c>
      <c r="O11" s="53">
        <v>1002326</v>
      </c>
      <c r="P11" s="198">
        <v>1.49</v>
      </c>
      <c r="Q11" s="198">
        <v>4.43</v>
      </c>
      <c r="R11" s="198">
        <v>18.739999999999998</v>
      </c>
      <c r="S11" s="52">
        <v>1373</v>
      </c>
      <c r="T11" s="52">
        <v>62</v>
      </c>
      <c r="U11" s="52">
        <v>13</v>
      </c>
      <c r="V11" s="52">
        <v>38</v>
      </c>
      <c r="W11" s="11">
        <f t="shared" si="7"/>
        <v>1386</v>
      </c>
      <c r="X11" s="83">
        <f t="shared" si="0"/>
        <v>6.7800053863779949E-2</v>
      </c>
      <c r="Y11" s="84">
        <f t="shared" si="1"/>
        <v>5.7599631561277703E-2</v>
      </c>
      <c r="Z11" s="85">
        <v>10778</v>
      </c>
      <c r="AA11" s="76">
        <f t="shared" si="2"/>
        <v>0</v>
      </c>
      <c r="AB11" s="76">
        <f t="shared" si="8"/>
        <v>0</v>
      </c>
      <c r="AC11" s="148">
        <f t="shared" si="9"/>
        <v>0</v>
      </c>
      <c r="AD11" s="148">
        <f t="shared" si="3"/>
        <v>0</v>
      </c>
      <c r="AE11" s="148">
        <f t="shared" si="4"/>
        <v>0</v>
      </c>
      <c r="AF11" s="213">
        <f t="shared" si="10"/>
        <v>1.6297635694090132E-3</v>
      </c>
      <c r="AG11" s="213">
        <f t="shared" si="5"/>
        <v>4.8455386660952535E-3</v>
      </c>
      <c r="AH11" s="213">
        <f t="shared" si="6"/>
        <v>2.0782439673035207E-2</v>
      </c>
      <c r="AJ11" s="359"/>
    </row>
    <row r="12" spans="1:36" s="7" customFormat="1">
      <c r="A12" s="207">
        <v>42</v>
      </c>
      <c r="B12" s="67">
        <v>10784</v>
      </c>
      <c r="C12" s="207">
        <v>42</v>
      </c>
      <c r="D12" s="18">
        <v>8</v>
      </c>
      <c r="E12" s="68" t="s">
        <v>418</v>
      </c>
      <c r="F12" s="19" t="s">
        <v>322</v>
      </c>
      <c r="G12" s="19" t="s">
        <v>273</v>
      </c>
      <c r="H12" s="20">
        <v>17</v>
      </c>
      <c r="I12" s="17">
        <v>11440941.593674</v>
      </c>
      <c r="J12" s="17">
        <v>15272893</v>
      </c>
      <c r="K12" s="17" t="s">
        <v>129</v>
      </c>
      <c r="L12" s="168">
        <v>127.46666666666667</v>
      </c>
      <c r="M12" s="55">
        <v>15129860</v>
      </c>
      <c r="N12" s="54">
        <v>19000000</v>
      </c>
      <c r="O12" s="55">
        <v>1009453</v>
      </c>
      <c r="P12" s="208">
        <v>1.86</v>
      </c>
      <c r="Q12" s="208">
        <v>6.14</v>
      </c>
      <c r="R12" s="208">
        <v>30.1</v>
      </c>
      <c r="S12" s="209">
        <v>10693</v>
      </c>
      <c r="T12" s="209">
        <v>71</v>
      </c>
      <c r="U12" s="209">
        <v>28</v>
      </c>
      <c r="V12" s="209">
        <v>29</v>
      </c>
      <c r="W12" s="17">
        <f t="shared" si="7"/>
        <v>10721</v>
      </c>
      <c r="X12" s="83">
        <f t="shared" si="0"/>
        <v>0.37984315611374941</v>
      </c>
      <c r="Y12" s="84">
        <f t="shared" si="1"/>
        <v>0.32269628999384808</v>
      </c>
      <c r="Z12" s="85">
        <v>10784</v>
      </c>
      <c r="AA12" s="76">
        <f t="shared" si="2"/>
        <v>0</v>
      </c>
      <c r="AB12" s="76">
        <f t="shared" si="8"/>
        <v>0</v>
      </c>
      <c r="AC12" s="148">
        <f t="shared" si="9"/>
        <v>0</v>
      </c>
      <c r="AD12" s="148">
        <f t="shared" si="3"/>
        <v>0</v>
      </c>
      <c r="AE12" s="148">
        <f t="shared" si="4"/>
        <v>0</v>
      </c>
      <c r="AF12" s="213">
        <f t="shared" si="10"/>
        <v>9.9531119560943987E-3</v>
      </c>
      <c r="AG12" s="213">
        <f t="shared" si="5"/>
        <v>3.2855971726032045E-2</v>
      </c>
      <c r="AH12" s="213">
        <f t="shared" si="6"/>
        <v>0.16330558784021137</v>
      </c>
      <c r="AJ12" s="359"/>
    </row>
    <row r="13" spans="1:36" s="4" customFormat="1">
      <c r="A13" s="82">
        <v>1</v>
      </c>
      <c r="B13" s="67">
        <v>10837</v>
      </c>
      <c r="C13" s="82">
        <v>1</v>
      </c>
      <c r="D13" s="15">
        <v>9</v>
      </c>
      <c r="E13" s="67" t="s">
        <v>419</v>
      </c>
      <c r="F13" s="9" t="s">
        <v>18</v>
      </c>
      <c r="G13" s="9" t="s">
        <v>273</v>
      </c>
      <c r="H13" s="10">
        <v>16</v>
      </c>
      <c r="I13" s="11">
        <v>61110018.354673997</v>
      </c>
      <c r="J13" s="11">
        <v>31139867</v>
      </c>
      <c r="K13" s="11" t="s">
        <v>76</v>
      </c>
      <c r="L13" s="167">
        <v>119.2</v>
      </c>
      <c r="M13" s="53">
        <v>27401382</v>
      </c>
      <c r="N13" s="53">
        <v>200000000</v>
      </c>
      <c r="O13" s="53">
        <v>1136434</v>
      </c>
      <c r="P13" s="198">
        <v>-2.5299999999999998</v>
      </c>
      <c r="Q13" s="198">
        <v>-0.25</v>
      </c>
      <c r="R13" s="198">
        <v>29.25</v>
      </c>
      <c r="S13" s="52">
        <v>56188</v>
      </c>
      <c r="T13" s="52">
        <v>89</v>
      </c>
      <c r="U13" s="52">
        <v>241</v>
      </c>
      <c r="V13" s="52">
        <v>11</v>
      </c>
      <c r="W13" s="11">
        <f t="shared" si="7"/>
        <v>56429</v>
      </c>
      <c r="X13" s="83">
        <f t="shared" si="0"/>
        <v>0.97080366663349438</v>
      </c>
      <c r="Y13" s="84">
        <f t="shared" si="1"/>
        <v>0.82474762673159385</v>
      </c>
      <c r="Z13" s="85">
        <v>10837</v>
      </c>
      <c r="AA13" s="76">
        <f t="shared" si="2"/>
        <v>0</v>
      </c>
      <c r="AB13" s="76">
        <f t="shared" si="8"/>
        <v>0</v>
      </c>
      <c r="AC13" s="148">
        <f t="shared" si="9"/>
        <v>0</v>
      </c>
      <c r="AD13" s="148">
        <f t="shared" si="3"/>
        <v>0</v>
      </c>
      <c r="AE13" s="148">
        <f t="shared" si="4"/>
        <v>0</v>
      </c>
      <c r="AF13" s="213">
        <f t="shared" si="10"/>
        <v>-2.7603357512234406E-2</v>
      </c>
      <c r="AG13" s="213">
        <f t="shared" si="5"/>
        <v>-2.7276044972563643E-3</v>
      </c>
      <c r="AH13" s="213">
        <f t="shared" si="6"/>
        <v>0.32356077299883168</v>
      </c>
      <c r="AJ13" s="359"/>
    </row>
    <row r="14" spans="1:36" s="7" customFormat="1">
      <c r="A14" s="207">
        <v>3</v>
      </c>
      <c r="B14" s="67">
        <v>10845</v>
      </c>
      <c r="C14" s="207">
        <v>3</v>
      </c>
      <c r="D14" s="18">
        <v>10</v>
      </c>
      <c r="E14" s="68" t="s">
        <v>420</v>
      </c>
      <c r="F14" s="19" t="s">
        <v>15</v>
      </c>
      <c r="G14" s="19" t="s">
        <v>273</v>
      </c>
      <c r="H14" s="20">
        <v>17</v>
      </c>
      <c r="I14" s="17">
        <v>14609445.054329</v>
      </c>
      <c r="J14" s="17">
        <v>24636180</v>
      </c>
      <c r="K14" s="17" t="s">
        <v>77</v>
      </c>
      <c r="L14" s="168">
        <v>118.6</v>
      </c>
      <c r="M14" s="55">
        <v>22376742</v>
      </c>
      <c r="N14" s="54">
        <v>25000000</v>
      </c>
      <c r="O14" s="55">
        <v>1100972</v>
      </c>
      <c r="P14" s="208">
        <v>1.75</v>
      </c>
      <c r="Q14" s="208">
        <v>5.26</v>
      </c>
      <c r="R14" s="208">
        <v>35.020000000000003</v>
      </c>
      <c r="S14" s="209">
        <v>5544</v>
      </c>
      <c r="T14" s="209">
        <v>60</v>
      </c>
      <c r="U14" s="209">
        <v>42</v>
      </c>
      <c r="V14" s="209">
        <v>40</v>
      </c>
      <c r="W14" s="17">
        <f t="shared" si="7"/>
        <v>5586</v>
      </c>
      <c r="X14" s="83">
        <f t="shared" si="0"/>
        <v>0.51778476383163208</v>
      </c>
      <c r="Y14" s="84">
        <f t="shared" si="1"/>
        <v>0.43988477774171575</v>
      </c>
      <c r="Z14" s="85">
        <v>10845</v>
      </c>
      <c r="AA14" s="76">
        <f t="shared" si="2"/>
        <v>0</v>
      </c>
      <c r="AB14" s="76">
        <f t="shared" si="8"/>
        <v>0</v>
      </c>
      <c r="AC14" s="148">
        <f t="shared" si="9"/>
        <v>0</v>
      </c>
      <c r="AD14" s="148">
        <f t="shared" si="3"/>
        <v>0</v>
      </c>
      <c r="AE14" s="148">
        <f t="shared" si="4"/>
        <v>0</v>
      </c>
      <c r="AF14" s="213">
        <f t="shared" si="10"/>
        <v>1.5105532966551238E-2</v>
      </c>
      <c r="AG14" s="213">
        <f t="shared" si="5"/>
        <v>4.5402916230891148E-2</v>
      </c>
      <c r="AH14" s="213">
        <f t="shared" si="6"/>
        <v>0.30648043176746098</v>
      </c>
      <c r="AJ14" s="359"/>
    </row>
    <row r="15" spans="1:36" s="4" customFormat="1">
      <c r="A15" s="82">
        <v>16</v>
      </c>
      <c r="B15" s="67">
        <v>10883</v>
      </c>
      <c r="C15" s="82">
        <v>16</v>
      </c>
      <c r="D15" s="15">
        <v>11</v>
      </c>
      <c r="E15" s="67" t="s">
        <v>421</v>
      </c>
      <c r="F15" s="9" t="s">
        <v>291</v>
      </c>
      <c r="G15" s="9" t="s">
        <v>273</v>
      </c>
      <c r="H15" s="10">
        <v>20</v>
      </c>
      <c r="I15" s="11">
        <v>23214739.726227999</v>
      </c>
      <c r="J15" s="11">
        <v>87290149</v>
      </c>
      <c r="K15" s="11" t="s">
        <v>78</v>
      </c>
      <c r="L15" s="167">
        <v>115.06666666666666</v>
      </c>
      <c r="M15" s="53">
        <v>87290078</v>
      </c>
      <c r="N15" s="53">
        <v>100000000</v>
      </c>
      <c r="O15" s="53">
        <v>1000000</v>
      </c>
      <c r="P15" s="198">
        <v>1.58</v>
      </c>
      <c r="Q15" s="198">
        <v>4.76</v>
      </c>
      <c r="R15" s="198">
        <v>21.14</v>
      </c>
      <c r="S15" s="52">
        <v>28995</v>
      </c>
      <c r="T15" s="52">
        <v>92</v>
      </c>
      <c r="U15" s="52">
        <v>74</v>
      </c>
      <c r="V15" s="52">
        <v>8</v>
      </c>
      <c r="W15" s="11">
        <f t="shared" si="7"/>
        <v>29069</v>
      </c>
      <c r="X15" s="83">
        <f t="shared" si="0"/>
        <v>2.8130516750844721</v>
      </c>
      <c r="Y15" s="84">
        <f t="shared" si="1"/>
        <v>2.3898320254028662</v>
      </c>
      <c r="Z15" s="85">
        <v>10883</v>
      </c>
      <c r="AA15" s="76">
        <f t="shared" si="2"/>
        <v>0</v>
      </c>
      <c r="AB15" s="76">
        <f t="shared" si="8"/>
        <v>0</v>
      </c>
      <c r="AC15" s="148">
        <f t="shared" si="9"/>
        <v>0</v>
      </c>
      <c r="AD15" s="148">
        <f t="shared" si="3"/>
        <v>0</v>
      </c>
      <c r="AE15" s="148">
        <f t="shared" si="4"/>
        <v>0</v>
      </c>
      <c r="AF15" s="213">
        <f t="shared" si="10"/>
        <v>4.8322228827265508E-2</v>
      </c>
      <c r="AG15" s="213">
        <f t="shared" si="5"/>
        <v>0.14557836026442011</v>
      </c>
      <c r="AH15" s="213">
        <f t="shared" si="6"/>
        <v>0.65551624420416577</v>
      </c>
      <c r="AJ15" s="359"/>
    </row>
    <row r="16" spans="1:36" s="7" customFormat="1">
      <c r="A16" s="207">
        <v>102</v>
      </c>
      <c r="B16" s="67">
        <v>10895</v>
      </c>
      <c r="C16" s="207">
        <v>102</v>
      </c>
      <c r="D16" s="18">
        <v>12</v>
      </c>
      <c r="E16" s="68" t="s">
        <v>422</v>
      </c>
      <c r="F16" s="19" t="s">
        <v>29</v>
      </c>
      <c r="G16" s="19" t="s">
        <v>273</v>
      </c>
      <c r="H16" s="20">
        <v>17</v>
      </c>
      <c r="I16" s="17">
        <v>603499.35986900004</v>
      </c>
      <c r="J16" s="17">
        <v>3719585</v>
      </c>
      <c r="K16" s="17" t="s">
        <v>80</v>
      </c>
      <c r="L16" s="168">
        <v>114.16666666666667</v>
      </c>
      <c r="M16" s="55">
        <v>3719584</v>
      </c>
      <c r="N16" s="54">
        <v>20000000</v>
      </c>
      <c r="O16" s="55">
        <v>1000000</v>
      </c>
      <c r="P16" s="208">
        <v>1.61</v>
      </c>
      <c r="Q16" s="208">
        <v>4.87</v>
      </c>
      <c r="R16" s="208">
        <v>40.67</v>
      </c>
      <c r="S16" s="209">
        <v>22138</v>
      </c>
      <c r="T16" s="209">
        <v>71</v>
      </c>
      <c r="U16" s="209">
        <v>13</v>
      </c>
      <c r="V16" s="209">
        <v>29</v>
      </c>
      <c r="W16" s="17">
        <f t="shared" si="7"/>
        <v>22151</v>
      </c>
      <c r="X16" s="83">
        <f t="shared" si="0"/>
        <v>9.2507615016576145E-2</v>
      </c>
      <c r="Y16" s="84">
        <f t="shared" si="1"/>
        <v>7.8589975050356697E-2</v>
      </c>
      <c r="Z16" s="85">
        <v>10895</v>
      </c>
      <c r="AA16" s="76">
        <f t="shared" si="2"/>
        <v>0</v>
      </c>
      <c r="AB16" s="76">
        <f t="shared" si="8"/>
        <v>0</v>
      </c>
      <c r="AC16" s="148">
        <f t="shared" si="9"/>
        <v>0</v>
      </c>
      <c r="AD16" s="148">
        <f t="shared" si="3"/>
        <v>0</v>
      </c>
      <c r="AE16" s="148">
        <f t="shared" si="4"/>
        <v>0</v>
      </c>
      <c r="AF16" s="213">
        <f t="shared" si="10"/>
        <v>2.0981909018459167E-3</v>
      </c>
      <c r="AG16" s="213">
        <f t="shared" si="5"/>
        <v>6.3467016720432385E-3</v>
      </c>
      <c r="AH16" s="213">
        <f t="shared" si="6"/>
        <v>5.3738049692748542E-2</v>
      </c>
      <c r="AJ16" s="359"/>
    </row>
    <row r="17" spans="1:36" s="4" customFormat="1">
      <c r="A17" s="82">
        <v>104</v>
      </c>
      <c r="B17" s="67">
        <v>10919</v>
      </c>
      <c r="C17" s="82">
        <v>104</v>
      </c>
      <c r="D17" s="15">
        <v>13</v>
      </c>
      <c r="E17" s="67" t="s">
        <v>398</v>
      </c>
      <c r="F17" s="9" t="s">
        <v>306</v>
      </c>
      <c r="G17" s="9" t="s">
        <v>273</v>
      </c>
      <c r="H17" s="10">
        <v>15</v>
      </c>
      <c r="I17" s="11">
        <v>277872512.73695701</v>
      </c>
      <c r="J17" s="11">
        <v>319980747</v>
      </c>
      <c r="K17" s="11" t="s">
        <v>81</v>
      </c>
      <c r="L17" s="167">
        <v>112.3</v>
      </c>
      <c r="M17" s="53">
        <v>319980521</v>
      </c>
      <c r="N17" s="53">
        <v>500000000</v>
      </c>
      <c r="O17" s="53">
        <v>1000000</v>
      </c>
      <c r="P17" s="198">
        <v>1.57</v>
      </c>
      <c r="Q17" s="198">
        <v>4.7</v>
      </c>
      <c r="R17" s="198">
        <v>18.98</v>
      </c>
      <c r="S17" s="52">
        <v>422016</v>
      </c>
      <c r="T17" s="52">
        <v>91</v>
      </c>
      <c r="U17" s="52">
        <v>374</v>
      </c>
      <c r="V17" s="52">
        <v>9</v>
      </c>
      <c r="W17" s="11">
        <f t="shared" si="7"/>
        <v>422390</v>
      </c>
      <c r="X17" s="83">
        <f t="shared" si="0"/>
        <v>10.199758479846743</v>
      </c>
      <c r="Y17" s="84">
        <f t="shared" si="1"/>
        <v>8.6652192287865581</v>
      </c>
      <c r="Z17" s="85">
        <v>10919</v>
      </c>
      <c r="AA17" s="76">
        <f t="shared" si="2"/>
        <v>0</v>
      </c>
      <c r="AB17" s="76">
        <f t="shared" si="8"/>
        <v>0</v>
      </c>
      <c r="AC17" s="148">
        <f t="shared" si="9"/>
        <v>0</v>
      </c>
      <c r="AD17" s="148">
        <f t="shared" si="3"/>
        <v>0</v>
      </c>
      <c r="AE17" s="148">
        <f t="shared" si="4"/>
        <v>0</v>
      </c>
      <c r="AF17" s="213">
        <f t="shared" si="10"/>
        <v>0.17601437431285905</v>
      </c>
      <c r="AG17" s="213">
        <f t="shared" si="5"/>
        <v>0.52692201227416402</v>
      </c>
      <c r="AH17" s="213">
        <f t="shared" si="6"/>
        <v>2.1574130258785535</v>
      </c>
      <c r="AJ17" s="359"/>
    </row>
    <row r="18" spans="1:36" s="7" customFormat="1">
      <c r="A18" s="207">
        <v>105</v>
      </c>
      <c r="B18" s="67">
        <v>10915</v>
      </c>
      <c r="C18" s="207">
        <v>105</v>
      </c>
      <c r="D18" s="18">
        <v>14</v>
      </c>
      <c r="E18" s="68" t="s">
        <v>423</v>
      </c>
      <c r="F18" s="19" t="s">
        <v>202</v>
      </c>
      <c r="G18" s="19" t="s">
        <v>273</v>
      </c>
      <c r="H18" s="20">
        <v>20</v>
      </c>
      <c r="I18" s="17">
        <v>58153035.843546003</v>
      </c>
      <c r="J18" s="17">
        <v>63596321</v>
      </c>
      <c r="K18" s="17" t="s">
        <v>82</v>
      </c>
      <c r="L18" s="168">
        <v>112.1</v>
      </c>
      <c r="M18" s="55">
        <v>48622443</v>
      </c>
      <c r="N18" s="54">
        <v>80000000</v>
      </c>
      <c r="O18" s="55">
        <v>1307962</v>
      </c>
      <c r="P18" s="208">
        <v>0.6</v>
      </c>
      <c r="Q18" s="208">
        <v>3.15</v>
      </c>
      <c r="R18" s="208">
        <v>50.07</v>
      </c>
      <c r="S18" s="209">
        <v>37828</v>
      </c>
      <c r="T18" s="209">
        <v>93</v>
      </c>
      <c r="U18" s="209">
        <v>44</v>
      </c>
      <c r="V18" s="209">
        <v>7</v>
      </c>
      <c r="W18" s="17">
        <f t="shared" si="7"/>
        <v>37872</v>
      </c>
      <c r="X18" s="83">
        <f t="shared" si="0"/>
        <v>2.0717606941009432</v>
      </c>
      <c r="Y18" s="84">
        <f t="shared" si="1"/>
        <v>1.7600672250660414</v>
      </c>
      <c r="Z18" s="85">
        <v>10915</v>
      </c>
      <c r="AA18" s="76">
        <f t="shared" si="2"/>
        <v>0</v>
      </c>
      <c r="AB18" s="76">
        <f t="shared" si="8"/>
        <v>0</v>
      </c>
      <c r="AC18" s="148">
        <f t="shared" si="9"/>
        <v>0</v>
      </c>
      <c r="AD18" s="148">
        <f t="shared" si="3"/>
        <v>0</v>
      </c>
      <c r="AE18" s="148">
        <f t="shared" si="4"/>
        <v>0</v>
      </c>
      <c r="AF18" s="213">
        <f t="shared" si="10"/>
        <v>1.3369275687803755E-2</v>
      </c>
      <c r="AG18" s="213">
        <f t="shared" si="5"/>
        <v>7.0188697360969721E-2</v>
      </c>
      <c r="AH18" s="213">
        <f t="shared" si="6"/>
        <v>1.1311568366184808</v>
      </c>
      <c r="AJ18" s="359"/>
    </row>
    <row r="19" spans="1:36" s="4" customFormat="1">
      <c r="A19" s="82">
        <v>106</v>
      </c>
      <c r="B19" s="67">
        <v>10920</v>
      </c>
      <c r="C19" s="82">
        <v>106</v>
      </c>
      <c r="D19" s="15">
        <v>15</v>
      </c>
      <c r="E19" s="67" t="s">
        <v>424</v>
      </c>
      <c r="F19" s="9" t="s">
        <v>17</v>
      </c>
      <c r="G19" s="9" t="s">
        <v>290</v>
      </c>
      <c r="H19" s="10">
        <v>15</v>
      </c>
      <c r="I19" s="11">
        <v>214462.04122700001</v>
      </c>
      <c r="J19" s="11">
        <v>1906079</v>
      </c>
      <c r="K19" s="11" t="s">
        <v>83</v>
      </c>
      <c r="L19" s="167">
        <v>112.2</v>
      </c>
      <c r="M19" s="53">
        <v>188924613</v>
      </c>
      <c r="N19" s="53">
        <v>1000000000</v>
      </c>
      <c r="O19" s="53">
        <v>10090</v>
      </c>
      <c r="P19" s="198">
        <v>1.76</v>
      </c>
      <c r="Q19" s="198">
        <v>5.43</v>
      </c>
      <c r="R19" s="198">
        <v>31</v>
      </c>
      <c r="S19" s="52">
        <v>868</v>
      </c>
      <c r="T19" s="52">
        <v>5.8208031</v>
      </c>
      <c r="U19" s="52">
        <v>16</v>
      </c>
      <c r="V19" s="52">
        <v>94.179196899999994</v>
      </c>
      <c r="W19" s="11">
        <f t="shared" si="7"/>
        <v>884</v>
      </c>
      <c r="X19" s="83">
        <f t="shared" si="0"/>
        <v>3.8864085530059527E-3</v>
      </c>
      <c r="Y19" s="84">
        <f t="shared" si="1"/>
        <v>3.3017038776915956E-3</v>
      </c>
      <c r="Z19" s="85">
        <v>10920</v>
      </c>
      <c r="AA19" s="76">
        <f t="shared" si="2"/>
        <v>0</v>
      </c>
      <c r="AB19" s="76">
        <f t="shared" si="8"/>
        <v>0</v>
      </c>
      <c r="AC19" s="148">
        <f t="shared" si="9"/>
        <v>0</v>
      </c>
      <c r="AD19" s="148">
        <f t="shared" si="3"/>
        <v>0</v>
      </c>
      <c r="AE19" s="148">
        <f t="shared" si="4"/>
        <v>0</v>
      </c>
      <c r="AF19" s="213">
        <f t="shared" si="10"/>
        <v>1.1753797392192596E-3</v>
      </c>
      <c r="AG19" s="213">
        <f t="shared" si="5"/>
        <v>3.6263136272503293E-3</v>
      </c>
      <c r="AH19" s="213">
        <f t="shared" si="6"/>
        <v>2.0990163958442307E-2</v>
      </c>
      <c r="AJ19" s="359"/>
    </row>
    <row r="20" spans="1:36" s="7" customFormat="1">
      <c r="A20" s="207">
        <v>110</v>
      </c>
      <c r="B20" s="67">
        <v>10929</v>
      </c>
      <c r="C20" s="207">
        <v>110</v>
      </c>
      <c r="D20" s="18">
        <v>16</v>
      </c>
      <c r="E20" s="68" t="s">
        <v>425</v>
      </c>
      <c r="F20" s="19" t="s">
        <v>16</v>
      </c>
      <c r="G20" s="19" t="s">
        <v>273</v>
      </c>
      <c r="H20" s="20">
        <v>18</v>
      </c>
      <c r="I20" s="17">
        <v>2171928.7807109999</v>
      </c>
      <c r="J20" s="17">
        <v>5016310</v>
      </c>
      <c r="K20" s="17" t="s">
        <v>84</v>
      </c>
      <c r="L20" s="168">
        <v>111.73333333333333</v>
      </c>
      <c r="M20" s="55">
        <v>5016308</v>
      </c>
      <c r="N20" s="54">
        <v>20000000</v>
      </c>
      <c r="O20" s="55">
        <v>1000000</v>
      </c>
      <c r="P20" s="208">
        <v>1.48</v>
      </c>
      <c r="Q20" s="208">
        <v>4.3899999999999997</v>
      </c>
      <c r="R20" s="208">
        <v>19.02</v>
      </c>
      <c r="S20" s="209">
        <v>1625</v>
      </c>
      <c r="T20" s="209">
        <v>82</v>
      </c>
      <c r="U20" s="209">
        <v>13</v>
      </c>
      <c r="V20" s="209">
        <v>18</v>
      </c>
      <c r="W20" s="17">
        <f t="shared" si="7"/>
        <v>1638</v>
      </c>
      <c r="X20" s="83">
        <f t="shared" si="0"/>
        <v>0.14408635921492485</v>
      </c>
      <c r="Y20" s="84">
        <f t="shared" si="1"/>
        <v>0.12240877006469807</v>
      </c>
      <c r="Z20" s="85">
        <v>10929</v>
      </c>
      <c r="AA20" s="76">
        <f t="shared" si="2"/>
        <v>0</v>
      </c>
      <c r="AB20" s="76">
        <f t="shared" si="8"/>
        <v>0</v>
      </c>
      <c r="AC20" s="148">
        <f t="shared" si="9"/>
        <v>0</v>
      </c>
      <c r="AD20" s="148">
        <f t="shared" si="3"/>
        <v>0</v>
      </c>
      <c r="AE20" s="148">
        <f t="shared" si="4"/>
        <v>0</v>
      </c>
      <c r="AF20" s="213">
        <f t="shared" si="10"/>
        <v>2.6011818713465237E-3</v>
      </c>
      <c r="AG20" s="213">
        <f t="shared" si="5"/>
        <v>7.7156678481157025E-3</v>
      </c>
      <c r="AH20" s="213">
        <f t="shared" si="6"/>
        <v>3.3892852414325991E-2</v>
      </c>
      <c r="AJ20" s="359"/>
    </row>
    <row r="21" spans="1:36" s="4" customFormat="1">
      <c r="A21" s="82">
        <v>107</v>
      </c>
      <c r="B21" s="67">
        <v>10911</v>
      </c>
      <c r="C21" s="82">
        <v>107</v>
      </c>
      <c r="D21" s="15">
        <v>17</v>
      </c>
      <c r="E21" s="67" t="s">
        <v>426</v>
      </c>
      <c r="F21" s="9" t="s">
        <v>43</v>
      </c>
      <c r="G21" s="9" t="s">
        <v>273</v>
      </c>
      <c r="H21" s="365">
        <v>17.2</v>
      </c>
      <c r="I21" s="11">
        <v>65508495.578290001</v>
      </c>
      <c r="J21" s="11">
        <v>80075302</v>
      </c>
      <c r="K21" s="11" t="s">
        <v>85</v>
      </c>
      <c r="L21" s="167">
        <v>112.46666666666667</v>
      </c>
      <c r="M21" s="53">
        <v>79487561</v>
      </c>
      <c r="N21" s="53">
        <v>80000000</v>
      </c>
      <c r="O21" s="53">
        <v>1007394</v>
      </c>
      <c r="P21" s="198">
        <v>1.7</v>
      </c>
      <c r="Q21" s="198">
        <v>5.0199999999999996</v>
      </c>
      <c r="R21" s="198">
        <v>24.93</v>
      </c>
      <c r="S21" s="52">
        <v>59655</v>
      </c>
      <c r="T21" s="52">
        <v>88</v>
      </c>
      <c r="U21" s="52">
        <v>94</v>
      </c>
      <c r="V21" s="52">
        <v>12</v>
      </c>
      <c r="W21" s="11">
        <f t="shared" si="7"/>
        <v>59749</v>
      </c>
      <c r="X21" s="83">
        <f t="shared" si="0"/>
        <v>2.4683452531086814</v>
      </c>
      <c r="Y21" s="84">
        <f t="shared" si="1"/>
        <v>2.0969861975440374</v>
      </c>
      <c r="Z21" s="85">
        <v>10911</v>
      </c>
      <c r="AA21" s="76">
        <f t="shared" si="2"/>
        <v>0</v>
      </c>
      <c r="AB21" s="76">
        <f t="shared" si="8"/>
        <v>0</v>
      </c>
      <c r="AC21" s="148">
        <f t="shared" si="9"/>
        <v>0</v>
      </c>
      <c r="AD21" s="148">
        <f t="shared" si="3"/>
        <v>0</v>
      </c>
      <c r="AE21" s="148">
        <f t="shared" si="4"/>
        <v>0</v>
      </c>
      <c r="AF21" s="213">
        <f t="shared" si="10"/>
        <v>4.7694921953573478E-2</v>
      </c>
      <c r="AG21" s="213">
        <f t="shared" si="5"/>
        <v>0.14084029894525815</v>
      </c>
      <c r="AH21" s="213">
        <f t="shared" si="6"/>
        <v>0.70914346372138581</v>
      </c>
      <c r="AJ21" s="359"/>
    </row>
    <row r="22" spans="1:36" s="7" customFormat="1">
      <c r="A22" s="207">
        <v>108</v>
      </c>
      <c r="B22" s="67">
        <v>10923</v>
      </c>
      <c r="C22" s="207">
        <v>108</v>
      </c>
      <c r="D22" s="18">
        <v>18</v>
      </c>
      <c r="E22" s="68" t="s">
        <v>427</v>
      </c>
      <c r="F22" s="19" t="s">
        <v>17</v>
      </c>
      <c r="G22" s="19" t="s">
        <v>273</v>
      </c>
      <c r="H22" s="20">
        <v>20</v>
      </c>
      <c r="I22" s="17">
        <v>1465040.532386</v>
      </c>
      <c r="J22" s="17">
        <v>2827403</v>
      </c>
      <c r="K22" s="17" t="s">
        <v>86</v>
      </c>
      <c r="L22" s="168">
        <v>112.23333333333333</v>
      </c>
      <c r="M22" s="55">
        <v>2806872</v>
      </c>
      <c r="N22" s="54">
        <v>13000000</v>
      </c>
      <c r="O22" s="55">
        <v>1007314</v>
      </c>
      <c r="P22" s="208">
        <v>1.51</v>
      </c>
      <c r="Q22" s="208">
        <v>4.53</v>
      </c>
      <c r="R22" s="208">
        <v>21.65</v>
      </c>
      <c r="S22" s="209">
        <v>2391</v>
      </c>
      <c r="T22" s="209">
        <v>61</v>
      </c>
      <c r="U22" s="209">
        <v>9</v>
      </c>
      <c r="V22" s="209">
        <v>39</v>
      </c>
      <c r="W22" s="17">
        <f t="shared" si="7"/>
        <v>2400</v>
      </c>
      <c r="X22" s="83">
        <f t="shared" si="0"/>
        <v>6.0414640765006813E-2</v>
      </c>
      <c r="Y22" s="84">
        <f t="shared" si="1"/>
        <v>5.1325343427645088E-2</v>
      </c>
      <c r="Z22" s="85">
        <v>10923</v>
      </c>
      <c r="AA22" s="76">
        <f t="shared" si="2"/>
        <v>0</v>
      </c>
      <c r="AB22" s="76">
        <f t="shared" si="8"/>
        <v>0</v>
      </c>
      <c r="AC22" s="148">
        <f t="shared" si="9"/>
        <v>0</v>
      </c>
      <c r="AD22" s="148">
        <f t="shared" si="3"/>
        <v>0</v>
      </c>
      <c r="AE22" s="148">
        <f t="shared" si="4"/>
        <v>0</v>
      </c>
      <c r="AF22" s="213">
        <f t="shared" si="10"/>
        <v>1.4958543116343772E-3</v>
      </c>
      <c r="AG22" s="213">
        <f t="shared" si="5"/>
        <v>4.487562934903132E-3</v>
      </c>
      <c r="AH22" s="213">
        <f t="shared" si="6"/>
        <v>2.1744972145633899E-2</v>
      </c>
      <c r="AJ22" s="359"/>
    </row>
    <row r="23" spans="1:36" s="4" customFormat="1">
      <c r="A23" s="82">
        <v>113</v>
      </c>
      <c r="B23" s="67">
        <v>11008</v>
      </c>
      <c r="C23" s="82">
        <v>113</v>
      </c>
      <c r="D23" s="15">
        <v>19</v>
      </c>
      <c r="E23" s="67" t="s">
        <v>428</v>
      </c>
      <c r="F23" s="9" t="s">
        <v>317</v>
      </c>
      <c r="G23" s="9" t="s">
        <v>273</v>
      </c>
      <c r="H23" s="10">
        <v>16</v>
      </c>
      <c r="I23" s="11">
        <v>38893593.692689002</v>
      </c>
      <c r="J23" s="11">
        <v>79449117</v>
      </c>
      <c r="K23" s="11" t="s">
        <v>87</v>
      </c>
      <c r="L23" s="167">
        <v>107.9</v>
      </c>
      <c r="M23" s="53">
        <v>79449067</v>
      </c>
      <c r="N23" s="53">
        <v>80000000</v>
      </c>
      <c r="O23" s="53">
        <v>1000000</v>
      </c>
      <c r="P23" s="198">
        <v>1.48</v>
      </c>
      <c r="Q23" s="198">
        <v>4.5999999999999996</v>
      </c>
      <c r="R23" s="198">
        <v>20.079999999999998</v>
      </c>
      <c r="S23" s="52">
        <v>62401</v>
      </c>
      <c r="T23" s="52">
        <v>94</v>
      </c>
      <c r="U23" s="52">
        <v>99</v>
      </c>
      <c r="V23" s="52">
        <v>6</v>
      </c>
      <c r="W23" s="11">
        <f t="shared" si="7"/>
        <v>62500</v>
      </c>
      <c r="X23" s="83">
        <f t="shared" si="0"/>
        <v>2.6160231108291478</v>
      </c>
      <c r="Y23" s="84">
        <f t="shared" si="1"/>
        <v>2.2224461302388963</v>
      </c>
      <c r="Z23" s="85">
        <v>11008</v>
      </c>
      <c r="AA23" s="76">
        <f t="shared" si="2"/>
        <v>0</v>
      </c>
      <c r="AB23" s="76">
        <f t="shared" si="8"/>
        <v>0</v>
      </c>
      <c r="AC23" s="148">
        <f t="shared" si="9"/>
        <v>0</v>
      </c>
      <c r="AD23" s="148">
        <f t="shared" si="3"/>
        <v>0</v>
      </c>
      <c r="AE23" s="148">
        <f t="shared" si="4"/>
        <v>0</v>
      </c>
      <c r="AF23" s="213">
        <f t="shared" si="10"/>
        <v>4.1197932909825936E-2</v>
      </c>
      <c r="AG23" s="213">
        <f t="shared" si="5"/>
        <v>0.12804762931432384</v>
      </c>
      <c r="AH23" s="213">
        <f t="shared" si="6"/>
        <v>0.56671671722241335</v>
      </c>
      <c r="AJ23" s="359"/>
    </row>
    <row r="24" spans="1:36" s="7" customFormat="1">
      <c r="A24" s="207">
        <v>114</v>
      </c>
      <c r="B24" s="67">
        <v>11014</v>
      </c>
      <c r="C24" s="207">
        <v>114</v>
      </c>
      <c r="D24" s="18">
        <v>20</v>
      </c>
      <c r="E24" s="68" t="s">
        <v>429</v>
      </c>
      <c r="F24" s="19" t="s">
        <v>29</v>
      </c>
      <c r="G24" s="19" t="s">
        <v>289</v>
      </c>
      <c r="H24" s="20">
        <v>16</v>
      </c>
      <c r="I24" s="17">
        <v>3737874.552255</v>
      </c>
      <c r="J24" s="17">
        <v>5490985</v>
      </c>
      <c r="K24" s="17" t="s">
        <v>88</v>
      </c>
      <c r="L24" s="168">
        <v>107.56666666666666</v>
      </c>
      <c r="M24" s="55">
        <v>5490988</v>
      </c>
      <c r="N24" s="54">
        <v>50000000</v>
      </c>
      <c r="O24" s="55">
        <v>1000000</v>
      </c>
      <c r="P24" s="208">
        <v>1.6</v>
      </c>
      <c r="Q24" s="208">
        <v>4.82</v>
      </c>
      <c r="R24" s="208">
        <v>28.02</v>
      </c>
      <c r="S24" s="209">
        <v>6017</v>
      </c>
      <c r="T24" s="209">
        <v>90</v>
      </c>
      <c r="U24" s="209">
        <v>24</v>
      </c>
      <c r="V24" s="209">
        <v>10</v>
      </c>
      <c r="W24" s="17">
        <f t="shared" si="7"/>
        <v>6041</v>
      </c>
      <c r="X24" s="83">
        <f t="shared" si="0"/>
        <v>0.173108109988726</v>
      </c>
      <c r="Y24" s="84">
        <f t="shared" si="1"/>
        <v>0.14706423944224076</v>
      </c>
      <c r="Z24" s="85">
        <v>11014</v>
      </c>
      <c r="AA24" s="76">
        <f t="shared" si="2"/>
        <v>0</v>
      </c>
      <c r="AB24" s="76">
        <f t="shared" si="8"/>
        <v>0</v>
      </c>
      <c r="AC24" s="148">
        <f t="shared" si="9"/>
        <v>0</v>
      </c>
      <c r="AD24" s="148">
        <f t="shared" si="3"/>
        <v>0</v>
      </c>
      <c r="AE24" s="148">
        <f t="shared" si="4"/>
        <v>0</v>
      </c>
      <c r="AF24" s="213">
        <f t="shared" si="10"/>
        <v>3.0781861218081093E-3</v>
      </c>
      <c r="AG24" s="213">
        <f t="shared" si="5"/>
        <v>9.2730356919469292E-3</v>
      </c>
      <c r="AH24" s="213">
        <f t="shared" si="6"/>
        <v>5.4655217738454977E-2</v>
      </c>
      <c r="AJ24" s="359"/>
    </row>
    <row r="25" spans="1:36" s="4" customFormat="1">
      <c r="A25" s="82">
        <v>115</v>
      </c>
      <c r="B25" s="67">
        <v>11049</v>
      </c>
      <c r="C25" s="82">
        <v>115</v>
      </c>
      <c r="D25" s="15">
        <v>21</v>
      </c>
      <c r="E25" s="67" t="s">
        <v>430</v>
      </c>
      <c r="F25" s="9" t="s">
        <v>322</v>
      </c>
      <c r="G25" s="9" t="s">
        <v>273</v>
      </c>
      <c r="H25" s="10">
        <v>20</v>
      </c>
      <c r="I25" s="11">
        <v>27828755.629448999</v>
      </c>
      <c r="J25" s="11">
        <v>38580924</v>
      </c>
      <c r="K25" s="11" t="s">
        <v>89</v>
      </c>
      <c r="L25" s="167">
        <v>105.33333333333334</v>
      </c>
      <c r="M25" s="53">
        <v>38470046</v>
      </c>
      <c r="N25" s="53">
        <v>40000000</v>
      </c>
      <c r="O25" s="53">
        <v>1002882</v>
      </c>
      <c r="P25" s="198">
        <v>1.89</v>
      </c>
      <c r="Q25" s="198">
        <v>5.61</v>
      </c>
      <c r="R25" s="198">
        <v>29.03</v>
      </c>
      <c r="S25" s="52">
        <v>22720</v>
      </c>
      <c r="T25" s="52">
        <v>67</v>
      </c>
      <c r="U25" s="52">
        <v>98</v>
      </c>
      <c r="V25" s="52">
        <v>33</v>
      </c>
      <c r="W25" s="11">
        <f t="shared" si="7"/>
        <v>22818</v>
      </c>
      <c r="X25" s="83">
        <f t="shared" si="0"/>
        <v>0.90546584985780521</v>
      </c>
      <c r="Y25" s="84">
        <f t="shared" si="1"/>
        <v>0.76923979216763838</v>
      </c>
      <c r="Z25" s="85">
        <v>11049</v>
      </c>
      <c r="AA25" s="76">
        <f t="shared" si="2"/>
        <v>0</v>
      </c>
      <c r="AB25" s="76">
        <f t="shared" si="8"/>
        <v>0</v>
      </c>
      <c r="AC25" s="148">
        <f t="shared" si="9"/>
        <v>0</v>
      </c>
      <c r="AD25" s="148">
        <f t="shared" si="3"/>
        <v>0</v>
      </c>
      <c r="AE25" s="148">
        <f t="shared" si="4"/>
        <v>0</v>
      </c>
      <c r="AF25" s="213">
        <f t="shared" si="10"/>
        <v>2.5548126897553456E-2</v>
      </c>
      <c r="AG25" s="213">
        <f t="shared" si="5"/>
        <v>7.5833329045118997E-2</v>
      </c>
      <c r="AH25" s="213">
        <f t="shared" si="6"/>
        <v>0.39786240268433343</v>
      </c>
      <c r="AJ25" s="359"/>
    </row>
    <row r="26" spans="1:36" s="7" customFormat="1">
      <c r="A26" s="207">
        <v>118</v>
      </c>
      <c r="B26" s="67">
        <v>11075</v>
      </c>
      <c r="C26" s="207">
        <v>118</v>
      </c>
      <c r="D26" s="18">
        <v>22</v>
      </c>
      <c r="E26" s="68" t="s">
        <v>431</v>
      </c>
      <c r="F26" s="19" t="s">
        <v>29</v>
      </c>
      <c r="G26" s="19" t="s">
        <v>289</v>
      </c>
      <c r="H26" s="20">
        <v>17</v>
      </c>
      <c r="I26" s="17">
        <v>68333297.009059995</v>
      </c>
      <c r="J26" s="17">
        <v>72039399</v>
      </c>
      <c r="K26" s="17" t="s">
        <v>90</v>
      </c>
      <c r="L26" s="168">
        <v>103.1</v>
      </c>
      <c r="M26" s="55">
        <v>72039426</v>
      </c>
      <c r="N26" s="54">
        <v>80000000</v>
      </c>
      <c r="O26" s="55">
        <v>1000000</v>
      </c>
      <c r="P26" s="208">
        <v>1.64</v>
      </c>
      <c r="Q26" s="208">
        <v>4.92</v>
      </c>
      <c r="R26" s="208">
        <v>31.91</v>
      </c>
      <c r="S26" s="209">
        <v>13589</v>
      </c>
      <c r="T26" s="209">
        <v>69</v>
      </c>
      <c r="U26" s="209">
        <v>116</v>
      </c>
      <c r="V26" s="209">
        <v>31</v>
      </c>
      <c r="W26" s="17">
        <f t="shared" si="7"/>
        <v>13705</v>
      </c>
      <c r="X26" s="83">
        <f t="shared" si="0"/>
        <v>1.7411806001358925</v>
      </c>
      <c r="Y26" s="84">
        <f t="shared" si="1"/>
        <v>1.4792224391292013</v>
      </c>
      <c r="Z26" s="85">
        <v>11075</v>
      </c>
      <c r="AA26" s="76">
        <f t="shared" si="2"/>
        <v>0</v>
      </c>
      <c r="AB26" s="76">
        <f t="shared" si="8"/>
        <v>0</v>
      </c>
      <c r="AC26" s="148">
        <f t="shared" si="9"/>
        <v>0</v>
      </c>
      <c r="AD26" s="148">
        <f t="shared" si="3"/>
        <v>0</v>
      </c>
      <c r="AE26" s="148">
        <f t="shared" si="4"/>
        <v>0</v>
      </c>
      <c r="AF26" s="213">
        <f t="shared" si="10"/>
        <v>4.1394111471953918E-2</v>
      </c>
      <c r="AG26" s="213">
        <f t="shared" si="5"/>
        <v>0.12418233441586175</v>
      </c>
      <c r="AH26" s="213">
        <f t="shared" si="6"/>
        <v>0.81660141046521029</v>
      </c>
      <c r="AJ26" s="359"/>
    </row>
    <row r="27" spans="1:36" s="4" customFormat="1">
      <c r="A27" s="82">
        <v>121</v>
      </c>
      <c r="B27" s="67">
        <v>11090</v>
      </c>
      <c r="C27" s="82">
        <v>121</v>
      </c>
      <c r="D27" s="15">
        <v>23</v>
      </c>
      <c r="E27" s="67" t="s">
        <v>432</v>
      </c>
      <c r="F27" s="9" t="s">
        <v>37</v>
      </c>
      <c r="G27" s="9" t="s">
        <v>273</v>
      </c>
      <c r="H27" s="10">
        <v>15</v>
      </c>
      <c r="I27" s="11">
        <v>52175630.706820004</v>
      </c>
      <c r="J27" s="11">
        <v>55443072</v>
      </c>
      <c r="K27" s="11" t="s">
        <v>91</v>
      </c>
      <c r="L27" s="167">
        <v>100.56666666666666</v>
      </c>
      <c r="M27" s="53">
        <v>45909456</v>
      </c>
      <c r="N27" s="53">
        <v>100000000</v>
      </c>
      <c r="O27" s="53">
        <v>1207661</v>
      </c>
      <c r="P27" s="198">
        <v>1.64</v>
      </c>
      <c r="Q27" s="198">
        <v>4.71</v>
      </c>
      <c r="R27" s="198">
        <v>37.4</v>
      </c>
      <c r="S27" s="52">
        <v>39939</v>
      </c>
      <c r="T27" s="52">
        <v>73</v>
      </c>
      <c r="U27" s="52">
        <v>77</v>
      </c>
      <c r="V27" s="52">
        <v>27</v>
      </c>
      <c r="W27" s="11">
        <f t="shared" si="7"/>
        <v>40016</v>
      </c>
      <c r="X27" s="83">
        <f t="shared" si="0"/>
        <v>1.4177341277058597</v>
      </c>
      <c r="Y27" s="84">
        <f t="shared" si="1"/>
        <v>1.2044380314472252</v>
      </c>
      <c r="Z27" s="85">
        <v>11090</v>
      </c>
      <c r="AA27" s="76">
        <f t="shared" si="2"/>
        <v>0</v>
      </c>
      <c r="AB27" s="76">
        <f t="shared" si="8"/>
        <v>0</v>
      </c>
      <c r="AC27" s="148">
        <f t="shared" si="9"/>
        <v>0</v>
      </c>
      <c r="AD27" s="148">
        <f t="shared" si="3"/>
        <v>0</v>
      </c>
      <c r="AE27" s="148">
        <f t="shared" si="4"/>
        <v>0</v>
      </c>
      <c r="AF27" s="213">
        <f t="shared" si="10"/>
        <v>3.1857799128995605E-2</v>
      </c>
      <c r="AG27" s="213">
        <f t="shared" si="5"/>
        <v>9.149404505949349E-2</v>
      </c>
      <c r="AH27" s="213">
        <f t="shared" si="6"/>
        <v>0.73660070209874007</v>
      </c>
      <c r="AJ27" s="359"/>
    </row>
    <row r="28" spans="1:36" s="7" customFormat="1">
      <c r="A28" s="207">
        <v>123</v>
      </c>
      <c r="B28" s="67">
        <v>11098</v>
      </c>
      <c r="C28" s="207">
        <v>123</v>
      </c>
      <c r="D28" s="18">
        <v>24</v>
      </c>
      <c r="E28" s="68" t="s">
        <v>433</v>
      </c>
      <c r="F28" s="19" t="s">
        <v>39</v>
      </c>
      <c r="G28" s="19" t="s">
        <v>273</v>
      </c>
      <c r="H28" s="20">
        <v>17</v>
      </c>
      <c r="I28" s="17">
        <v>158411621.93665901</v>
      </c>
      <c r="J28" s="17">
        <v>241605174</v>
      </c>
      <c r="K28" s="17" t="s">
        <v>92</v>
      </c>
      <c r="L28" s="168">
        <v>99.866666666666674</v>
      </c>
      <c r="M28" s="55">
        <v>240912963</v>
      </c>
      <c r="N28" s="54">
        <v>300000000</v>
      </c>
      <c r="O28" s="55">
        <v>1002873</v>
      </c>
      <c r="P28" s="208">
        <v>1.63</v>
      </c>
      <c r="Q28" s="208">
        <v>5.0999999999999996</v>
      </c>
      <c r="R28" s="208">
        <v>20.010000000000002</v>
      </c>
      <c r="S28" s="209">
        <v>201546</v>
      </c>
      <c r="T28" s="209">
        <v>91</v>
      </c>
      <c r="U28" s="209">
        <v>212</v>
      </c>
      <c r="V28" s="209">
        <v>9</v>
      </c>
      <c r="W28" s="17">
        <f t="shared" si="7"/>
        <v>201758</v>
      </c>
      <c r="X28" s="83">
        <f t="shared" si="0"/>
        <v>7.7014459319371111</v>
      </c>
      <c r="Y28" s="84">
        <f t="shared" si="1"/>
        <v>6.5427742736006618</v>
      </c>
      <c r="Z28" s="85">
        <v>11098</v>
      </c>
      <c r="AA28" s="76">
        <f t="shared" si="2"/>
        <v>0</v>
      </c>
      <c r="AB28" s="76">
        <f t="shared" si="8"/>
        <v>0</v>
      </c>
      <c r="AC28" s="148">
        <f t="shared" si="9"/>
        <v>0</v>
      </c>
      <c r="AD28" s="148">
        <f t="shared" si="3"/>
        <v>0</v>
      </c>
      <c r="AE28" s="148">
        <f t="shared" si="4"/>
        <v>0</v>
      </c>
      <c r="AF28" s="213">
        <f t="shared" si="10"/>
        <v>0.13798074030764157</v>
      </c>
      <c r="AG28" s="213">
        <f t="shared" si="5"/>
        <v>0.43171888071716075</v>
      </c>
      <c r="AH28" s="213">
        <f t="shared" si="6"/>
        <v>1.7173806276674199</v>
      </c>
      <c r="AJ28" s="359"/>
    </row>
    <row r="29" spans="1:36" s="4" customFormat="1">
      <c r="A29" s="82">
        <v>130</v>
      </c>
      <c r="B29" s="67">
        <v>11142</v>
      </c>
      <c r="C29" s="82">
        <v>130</v>
      </c>
      <c r="D29" s="15">
        <v>25</v>
      </c>
      <c r="E29" s="67" t="s">
        <v>434</v>
      </c>
      <c r="F29" s="9" t="s">
        <v>34</v>
      </c>
      <c r="G29" s="9" t="s">
        <v>273</v>
      </c>
      <c r="H29" s="10">
        <v>17</v>
      </c>
      <c r="I29" s="11">
        <v>151064247.4244</v>
      </c>
      <c r="J29" s="11">
        <v>149639911</v>
      </c>
      <c r="K29" s="11" t="s">
        <v>93</v>
      </c>
      <c r="L29" s="167">
        <v>93.133333333333326</v>
      </c>
      <c r="M29" s="53">
        <v>148650944</v>
      </c>
      <c r="N29" s="53">
        <v>150000000</v>
      </c>
      <c r="O29" s="53">
        <v>1006652</v>
      </c>
      <c r="P29" s="198">
        <v>1.44</v>
      </c>
      <c r="Q29" s="198">
        <v>4.75</v>
      </c>
      <c r="R29" s="198">
        <v>20.27</v>
      </c>
      <c r="S29" s="52">
        <v>142849</v>
      </c>
      <c r="T29" s="52">
        <v>98</v>
      </c>
      <c r="U29" s="52">
        <v>94</v>
      </c>
      <c r="V29" s="52">
        <v>2</v>
      </c>
      <c r="W29" s="11">
        <f t="shared" si="7"/>
        <v>142943</v>
      </c>
      <c r="X29" s="83">
        <f t="shared" si="0"/>
        <v>5.1368651482888863</v>
      </c>
      <c r="Y29" s="84">
        <f t="shared" si="1"/>
        <v>4.3640310451061968</v>
      </c>
      <c r="Z29" s="85">
        <v>11142</v>
      </c>
      <c r="AA29" s="76">
        <f t="shared" si="2"/>
        <v>0</v>
      </c>
      <c r="AB29" s="76">
        <f t="shared" si="8"/>
        <v>0</v>
      </c>
      <c r="AC29" s="148">
        <f t="shared" si="9"/>
        <v>0</v>
      </c>
      <c r="AD29" s="148">
        <f t="shared" si="3"/>
        <v>0</v>
      </c>
      <c r="AE29" s="148">
        <f t="shared" si="4"/>
        <v>0</v>
      </c>
      <c r="AF29" s="213">
        <f t="shared" si="10"/>
        <v>7.5497847394942891E-2</v>
      </c>
      <c r="AG29" s="213">
        <f t="shared" si="5"/>
        <v>0.24903803828192969</v>
      </c>
      <c r="AH29" s="213">
        <f t="shared" si="6"/>
        <v>1.0774929330827554</v>
      </c>
      <c r="AJ29" s="359"/>
    </row>
    <row r="30" spans="1:36" s="7" customFormat="1">
      <c r="A30" s="207">
        <v>132</v>
      </c>
      <c r="B30" s="67">
        <v>11145</v>
      </c>
      <c r="C30" s="207">
        <v>132</v>
      </c>
      <c r="D30" s="18">
        <v>26</v>
      </c>
      <c r="E30" s="68" t="s">
        <v>435</v>
      </c>
      <c r="F30" s="19" t="s">
        <v>212</v>
      </c>
      <c r="G30" s="19" t="s">
        <v>273</v>
      </c>
      <c r="H30" s="20">
        <v>10</v>
      </c>
      <c r="I30" s="17">
        <v>75093229.879316002</v>
      </c>
      <c r="J30" s="17">
        <v>121753095</v>
      </c>
      <c r="K30" s="17" t="s">
        <v>94</v>
      </c>
      <c r="L30" s="168">
        <v>92.933333333333337</v>
      </c>
      <c r="M30" s="55">
        <v>121598710</v>
      </c>
      <c r="N30" s="54">
        <v>150000000</v>
      </c>
      <c r="O30" s="55">
        <v>1001269</v>
      </c>
      <c r="P30" s="208">
        <v>1.64</v>
      </c>
      <c r="Q30" s="208">
        <v>2.67</v>
      </c>
      <c r="R30" s="208">
        <v>34.979999999999997</v>
      </c>
      <c r="S30" s="209">
        <v>57856</v>
      </c>
      <c r="T30" s="209">
        <v>80</v>
      </c>
      <c r="U30" s="209">
        <v>126</v>
      </c>
      <c r="V30" s="209">
        <v>20</v>
      </c>
      <c r="W30" s="17">
        <f t="shared" si="7"/>
        <v>57982</v>
      </c>
      <c r="X30" s="83">
        <f t="shared" si="0"/>
        <v>3.4118870452775969</v>
      </c>
      <c r="Y30" s="84">
        <f t="shared" si="1"/>
        <v>2.8985734603032887</v>
      </c>
      <c r="Z30" s="85">
        <v>11145</v>
      </c>
      <c r="AA30" s="76">
        <f t="shared" si="2"/>
        <v>0</v>
      </c>
      <c r="AB30" s="76">
        <f t="shared" si="8"/>
        <v>0</v>
      </c>
      <c r="AC30" s="148">
        <f t="shared" si="9"/>
        <v>0</v>
      </c>
      <c r="AD30" s="148">
        <f t="shared" si="3"/>
        <v>0</v>
      </c>
      <c r="AE30" s="148">
        <f t="shared" si="4"/>
        <v>0</v>
      </c>
      <c r="AF30" s="213">
        <f t="shared" si="10"/>
        <v>6.9959789454731497E-2</v>
      </c>
      <c r="AG30" s="213">
        <f t="shared" si="5"/>
        <v>0.11389794990495922</v>
      </c>
      <c r="AH30" s="213">
        <f t="shared" si="6"/>
        <v>1.5129098680334818</v>
      </c>
      <c r="AJ30" s="359"/>
    </row>
    <row r="31" spans="1:36" s="4" customFormat="1">
      <c r="A31" s="82">
        <v>131</v>
      </c>
      <c r="B31" s="67">
        <v>11148</v>
      </c>
      <c r="C31" s="82">
        <v>131</v>
      </c>
      <c r="D31" s="15">
        <v>27</v>
      </c>
      <c r="E31" s="67" t="s">
        <v>436</v>
      </c>
      <c r="F31" s="9" t="s">
        <v>339</v>
      </c>
      <c r="G31" s="9" t="s">
        <v>275</v>
      </c>
      <c r="H31" s="10" t="s">
        <v>24</v>
      </c>
      <c r="I31" s="11">
        <v>165473.30314500001</v>
      </c>
      <c r="J31" s="11">
        <v>971813</v>
      </c>
      <c r="K31" s="11" t="s">
        <v>143</v>
      </c>
      <c r="L31" s="167">
        <v>92.9</v>
      </c>
      <c r="M31" s="53">
        <v>975306</v>
      </c>
      <c r="N31" s="53">
        <v>5000000</v>
      </c>
      <c r="O31" s="53">
        <v>996418</v>
      </c>
      <c r="P31" s="198">
        <v>-0.36</v>
      </c>
      <c r="Q31" s="198">
        <v>2.95</v>
      </c>
      <c r="R31" s="198">
        <v>53.63</v>
      </c>
      <c r="S31" s="52">
        <v>1032</v>
      </c>
      <c r="T31" s="52">
        <v>81</v>
      </c>
      <c r="U31" s="52">
        <v>3</v>
      </c>
      <c r="V31" s="52">
        <v>19</v>
      </c>
      <c r="W31" s="11">
        <f t="shared" si="7"/>
        <v>1035</v>
      </c>
      <c r="X31" s="83">
        <f t="shared" si="0"/>
        <v>2.7573530163208678E-2</v>
      </c>
      <c r="Y31" s="84">
        <f t="shared" si="1"/>
        <v>2.3425131511481834E-2</v>
      </c>
      <c r="Z31" s="85">
        <v>11148</v>
      </c>
      <c r="AA31" s="76">
        <f>IF(M31&gt;N31,1,0)</f>
        <v>0</v>
      </c>
      <c r="AB31" s="76">
        <f>IF(W31=0,1,0)</f>
        <v>0</v>
      </c>
      <c r="AC31" s="148">
        <f>IF((T31+V31)=100,0,1)</f>
        <v>0</v>
      </c>
      <c r="AD31" s="148">
        <f>IF(J31=0,1,0)</f>
        <v>0</v>
      </c>
      <c r="AE31" s="148">
        <f>IF(M31=0,1,0)</f>
        <v>0</v>
      </c>
      <c r="AF31" s="213">
        <f t="shared" si="10"/>
        <v>-1.2257724072427048E-4</v>
      </c>
      <c r="AG31" s="213">
        <f t="shared" si="5"/>
        <v>1.0044523892683277E-3</v>
      </c>
      <c r="AH31" s="213">
        <f t="shared" si="6"/>
        <v>1.851414845765367E-2</v>
      </c>
      <c r="AJ31" s="359"/>
    </row>
    <row r="32" spans="1:36" s="7" customFormat="1">
      <c r="A32" s="207">
        <v>136</v>
      </c>
      <c r="B32" s="67">
        <v>11158</v>
      </c>
      <c r="C32" s="207">
        <v>136</v>
      </c>
      <c r="D32" s="18">
        <v>28</v>
      </c>
      <c r="E32" s="68" t="s">
        <v>437</v>
      </c>
      <c r="F32" s="19" t="s">
        <v>39</v>
      </c>
      <c r="G32" s="19" t="s">
        <v>273</v>
      </c>
      <c r="H32" s="20">
        <v>17</v>
      </c>
      <c r="I32" s="17">
        <v>7500897.6178489998</v>
      </c>
      <c r="J32" s="17">
        <v>8090563</v>
      </c>
      <c r="K32" s="17" t="s">
        <v>95</v>
      </c>
      <c r="L32" s="168">
        <v>90.966666666666669</v>
      </c>
      <c r="M32" s="55">
        <v>7952702</v>
      </c>
      <c r="N32" s="54">
        <v>50000000</v>
      </c>
      <c r="O32" s="55">
        <v>1017335</v>
      </c>
      <c r="P32" s="208">
        <v>0.84</v>
      </c>
      <c r="Q32" s="208">
        <v>4.66</v>
      </c>
      <c r="R32" s="208">
        <v>25.67</v>
      </c>
      <c r="S32" s="209">
        <v>6625</v>
      </c>
      <c r="T32" s="209">
        <v>64</v>
      </c>
      <c r="U32" s="209">
        <v>16</v>
      </c>
      <c r="V32" s="209">
        <v>36</v>
      </c>
      <c r="W32" s="17">
        <f t="shared" si="7"/>
        <v>6641</v>
      </c>
      <c r="X32" s="83">
        <f t="shared" si="0"/>
        <v>0.18137748096639186</v>
      </c>
      <c r="Y32" s="84">
        <f t="shared" si="1"/>
        <v>0.15408949524091692</v>
      </c>
      <c r="Z32" s="85">
        <v>11158</v>
      </c>
      <c r="AA32" s="76">
        <f t="shared" si="2"/>
        <v>0</v>
      </c>
      <c r="AB32" s="76">
        <f t="shared" si="8"/>
        <v>0</v>
      </c>
      <c r="AC32" s="148">
        <f t="shared" si="9"/>
        <v>0</v>
      </c>
      <c r="AD32" s="148">
        <f t="shared" si="3"/>
        <v>0</v>
      </c>
      <c r="AE32" s="148">
        <f t="shared" si="4"/>
        <v>0</v>
      </c>
      <c r="AF32" s="213">
        <f t="shared" si="10"/>
        <v>2.381127582885847E-3</v>
      </c>
      <c r="AG32" s="213">
        <f t="shared" si="5"/>
        <v>1.320958873362863E-2</v>
      </c>
      <c r="AH32" s="213">
        <f t="shared" si="6"/>
        <v>7.3776466878600303E-2</v>
      </c>
      <c r="AJ32" s="359"/>
    </row>
    <row r="33" spans="1:36" s="4" customFormat="1">
      <c r="A33" s="82">
        <v>138</v>
      </c>
      <c r="B33" s="67">
        <v>11161</v>
      </c>
      <c r="C33" s="82">
        <v>138</v>
      </c>
      <c r="D33" s="15">
        <v>29</v>
      </c>
      <c r="E33" s="67" t="s">
        <v>438</v>
      </c>
      <c r="F33" s="9" t="s">
        <v>16</v>
      </c>
      <c r="G33" s="9" t="s">
        <v>273</v>
      </c>
      <c r="H33" s="10">
        <v>18</v>
      </c>
      <c r="I33" s="11">
        <v>19985014.153967999</v>
      </c>
      <c r="J33" s="11">
        <v>19269729</v>
      </c>
      <c r="K33" s="11" t="s">
        <v>96</v>
      </c>
      <c r="L33" s="167">
        <v>90.733333333333334</v>
      </c>
      <c r="M33" s="53">
        <v>19127063</v>
      </c>
      <c r="N33" s="53">
        <v>20000000</v>
      </c>
      <c r="O33" s="53">
        <v>1007459</v>
      </c>
      <c r="P33" s="198">
        <v>1.48</v>
      </c>
      <c r="Q33" s="198">
        <v>4.45</v>
      </c>
      <c r="R33" s="198">
        <v>18.760000000000002</v>
      </c>
      <c r="S33" s="52">
        <v>17524</v>
      </c>
      <c r="T33" s="52">
        <v>95</v>
      </c>
      <c r="U33" s="52">
        <v>74</v>
      </c>
      <c r="V33" s="52">
        <v>5</v>
      </c>
      <c r="W33" s="11">
        <f t="shared" si="7"/>
        <v>17598</v>
      </c>
      <c r="X33" s="83">
        <f t="shared" si="0"/>
        <v>0.64124480576915233</v>
      </c>
      <c r="Y33" s="84">
        <f t="shared" si="1"/>
        <v>0.54477043081846088</v>
      </c>
      <c r="Z33" s="85">
        <v>11161</v>
      </c>
      <c r="AA33" s="76">
        <f t="shared" si="2"/>
        <v>0</v>
      </c>
      <c r="AB33" s="76">
        <f t="shared" si="8"/>
        <v>0</v>
      </c>
      <c r="AC33" s="148">
        <f t="shared" si="9"/>
        <v>0</v>
      </c>
      <c r="AD33" s="148">
        <f t="shared" si="3"/>
        <v>0</v>
      </c>
      <c r="AE33" s="148">
        <f t="shared" si="4"/>
        <v>0</v>
      </c>
      <c r="AF33" s="213">
        <f t="shared" si="10"/>
        <v>9.9922193286619814E-3</v>
      </c>
      <c r="AG33" s="213">
        <f t="shared" si="5"/>
        <v>3.0044172981449877E-2</v>
      </c>
      <c r="AH33" s="213">
        <f t="shared" si="6"/>
        <v>0.12841675209101391</v>
      </c>
      <c r="AJ33" s="359"/>
    </row>
    <row r="34" spans="1:36" s="7" customFormat="1">
      <c r="A34" s="207">
        <v>139</v>
      </c>
      <c r="B34" s="67">
        <v>11168</v>
      </c>
      <c r="C34" s="207">
        <v>139</v>
      </c>
      <c r="D34" s="18" t="s">
        <v>392</v>
      </c>
      <c r="E34" s="68" t="s">
        <v>439</v>
      </c>
      <c r="F34" s="19" t="s">
        <v>233</v>
      </c>
      <c r="G34" s="19" t="s">
        <v>273</v>
      </c>
      <c r="H34" s="20">
        <v>16</v>
      </c>
      <c r="I34" s="17">
        <v>621171.24186800001</v>
      </c>
      <c r="J34" s="17">
        <v>12686900</v>
      </c>
      <c r="K34" s="17" t="s">
        <v>97</v>
      </c>
      <c r="L34" s="168">
        <v>89.333333333333343</v>
      </c>
      <c r="M34" s="55">
        <v>12686893</v>
      </c>
      <c r="N34" s="54">
        <v>25000000</v>
      </c>
      <c r="O34" s="55">
        <v>1000000</v>
      </c>
      <c r="P34" s="208">
        <v>1.69</v>
      </c>
      <c r="Q34" s="208">
        <v>5.7</v>
      </c>
      <c r="R34" s="208">
        <v>48.79</v>
      </c>
      <c r="S34" s="209">
        <v>4806</v>
      </c>
      <c r="T34" s="209">
        <v>78</v>
      </c>
      <c r="U34" s="209">
        <v>23</v>
      </c>
      <c r="V34" s="209">
        <v>22</v>
      </c>
      <c r="W34" s="17">
        <f t="shared" si="7"/>
        <v>4829</v>
      </c>
      <c r="X34" s="83">
        <f t="shared" si="0"/>
        <v>0.34663688024410411</v>
      </c>
      <c r="Y34" s="84">
        <f t="shared" si="1"/>
        <v>0.29448585140840772</v>
      </c>
      <c r="Z34" s="85">
        <v>11168</v>
      </c>
      <c r="AA34" s="76">
        <f t="shared" si="2"/>
        <v>0</v>
      </c>
      <c r="AB34" s="76">
        <f t="shared" si="8"/>
        <v>0</v>
      </c>
      <c r="AC34" s="148">
        <f t="shared" si="9"/>
        <v>0</v>
      </c>
      <c r="AD34" s="148">
        <f t="shared" si="3"/>
        <v>0</v>
      </c>
      <c r="AE34" s="148">
        <f t="shared" si="4"/>
        <v>0</v>
      </c>
      <c r="AF34" s="213">
        <f t="shared" si="10"/>
        <v>7.5121950763179018E-3</v>
      </c>
      <c r="AG34" s="213">
        <f t="shared" si="5"/>
        <v>2.5336989310658014E-2</v>
      </c>
      <c r="AH34" s="213">
        <f t="shared" si="6"/>
        <v>0.21988701077189565</v>
      </c>
      <c r="AJ34" s="359"/>
    </row>
    <row r="35" spans="1:36" s="4" customFormat="1">
      <c r="A35" s="82">
        <v>150</v>
      </c>
      <c r="B35" s="67">
        <v>11198</v>
      </c>
      <c r="C35" s="82">
        <v>150</v>
      </c>
      <c r="D35" s="15">
        <v>31</v>
      </c>
      <c r="E35" s="67" t="s">
        <v>440</v>
      </c>
      <c r="F35" s="9" t="s">
        <v>322</v>
      </c>
      <c r="G35" s="9" t="s">
        <v>273</v>
      </c>
      <c r="H35" s="10">
        <v>17</v>
      </c>
      <c r="I35" s="11">
        <v>1017.743147</v>
      </c>
      <c r="J35" s="11">
        <v>50702</v>
      </c>
      <c r="K35" s="11" t="s">
        <v>209</v>
      </c>
      <c r="L35" s="167">
        <v>84.333333333333343</v>
      </c>
      <c r="M35" s="53">
        <v>37411</v>
      </c>
      <c r="N35" s="53">
        <v>500000</v>
      </c>
      <c r="O35" s="53">
        <v>0</v>
      </c>
      <c r="P35" s="198">
        <v>0</v>
      </c>
      <c r="Q35" s="198">
        <v>0</v>
      </c>
      <c r="R35" s="198">
        <v>0</v>
      </c>
      <c r="S35" s="52">
        <v>0</v>
      </c>
      <c r="T35" s="52">
        <v>0</v>
      </c>
      <c r="U35" s="52">
        <v>0</v>
      </c>
      <c r="V35" s="52">
        <v>0</v>
      </c>
      <c r="W35" s="11">
        <f t="shared" si="7"/>
        <v>0</v>
      </c>
      <c r="X35" s="83">
        <f t="shared" si="0"/>
        <v>0</v>
      </c>
      <c r="Y35" s="84">
        <f t="shared" si="1"/>
        <v>0</v>
      </c>
      <c r="Z35" s="85">
        <v>11198</v>
      </c>
      <c r="AA35" s="76">
        <f t="shared" si="2"/>
        <v>0</v>
      </c>
      <c r="AB35" s="76">
        <f t="shared" si="8"/>
        <v>1</v>
      </c>
      <c r="AC35" s="148">
        <f t="shared" si="9"/>
        <v>1</v>
      </c>
      <c r="AD35" s="148">
        <f t="shared" si="3"/>
        <v>0</v>
      </c>
      <c r="AE35" s="148">
        <f t="shared" si="4"/>
        <v>0</v>
      </c>
      <c r="AF35" s="213">
        <f t="shared" si="10"/>
        <v>0</v>
      </c>
      <c r="AG35" s="213">
        <f t="shared" si="5"/>
        <v>0</v>
      </c>
      <c r="AH35" s="213">
        <f t="shared" si="6"/>
        <v>0</v>
      </c>
      <c r="AJ35" s="359"/>
    </row>
    <row r="36" spans="1:36" s="7" customFormat="1">
      <c r="A36" s="207">
        <v>154</v>
      </c>
      <c r="B36" s="67">
        <v>11217</v>
      </c>
      <c r="C36" s="207">
        <v>154</v>
      </c>
      <c r="D36" s="18">
        <v>32</v>
      </c>
      <c r="E36" s="68" t="s">
        <v>441</v>
      </c>
      <c r="F36" s="19" t="s">
        <v>38</v>
      </c>
      <c r="G36" s="19" t="s">
        <v>273</v>
      </c>
      <c r="H36" s="20">
        <v>18</v>
      </c>
      <c r="I36" s="17">
        <v>8073646.5677429996</v>
      </c>
      <c r="J36" s="17">
        <v>17357755</v>
      </c>
      <c r="K36" s="17" t="s">
        <v>210</v>
      </c>
      <c r="L36" s="168">
        <v>84.233333333333334</v>
      </c>
      <c r="M36" s="55">
        <v>17215897</v>
      </c>
      <c r="N36" s="54">
        <v>50000000</v>
      </c>
      <c r="O36" s="55">
        <v>1008239</v>
      </c>
      <c r="P36" s="208">
        <v>1.63</v>
      </c>
      <c r="Q36" s="208">
        <v>5.01</v>
      </c>
      <c r="R36" s="208">
        <v>31.19</v>
      </c>
      <c r="S36" s="209">
        <v>1740</v>
      </c>
      <c r="T36" s="209">
        <v>24</v>
      </c>
      <c r="U36" s="209">
        <v>170</v>
      </c>
      <c r="V36" s="209">
        <v>76</v>
      </c>
      <c r="W36" s="17">
        <f t="shared" si="7"/>
        <v>1910</v>
      </c>
      <c r="X36" s="83">
        <f t="shared" si="0"/>
        <v>0.14592491325071227</v>
      </c>
      <c r="Y36" s="84">
        <f t="shared" si="1"/>
        <v>0.12397071624367342</v>
      </c>
      <c r="Z36" s="85">
        <v>11217</v>
      </c>
      <c r="AA36" s="76">
        <f t="shared" si="2"/>
        <v>0</v>
      </c>
      <c r="AB36" s="76">
        <f t="shared" si="8"/>
        <v>0</v>
      </c>
      <c r="AC36" s="148">
        <f t="shared" si="9"/>
        <v>0</v>
      </c>
      <c r="AD36" s="148">
        <f t="shared" si="3"/>
        <v>0</v>
      </c>
      <c r="AE36" s="148">
        <f t="shared" si="4"/>
        <v>0</v>
      </c>
      <c r="AF36" s="213">
        <f t="shared" si="10"/>
        <v>9.9130157079279566E-3</v>
      </c>
      <c r="AG36" s="213">
        <f t="shared" si="5"/>
        <v>3.0468839691238689E-2</v>
      </c>
      <c r="AH36" s="213">
        <f t="shared" si="6"/>
        <v>0.19231898994100713</v>
      </c>
      <c r="AJ36" s="359"/>
    </row>
    <row r="37" spans="1:36" s="4" customFormat="1">
      <c r="A37" s="82">
        <v>164</v>
      </c>
      <c r="B37" s="67">
        <v>11256</v>
      </c>
      <c r="C37" s="82">
        <v>164</v>
      </c>
      <c r="D37" s="15">
        <v>33</v>
      </c>
      <c r="E37" s="67" t="s">
        <v>442</v>
      </c>
      <c r="F37" s="9" t="s">
        <v>41</v>
      </c>
      <c r="G37" s="9" t="s">
        <v>273</v>
      </c>
      <c r="H37" s="10">
        <v>15</v>
      </c>
      <c r="I37" s="11">
        <v>46221.496519</v>
      </c>
      <c r="J37" s="11">
        <v>56789</v>
      </c>
      <c r="K37" s="11" t="s">
        <v>153</v>
      </c>
      <c r="L37" s="167">
        <v>80.133333333333326</v>
      </c>
      <c r="M37" s="53">
        <v>56713</v>
      </c>
      <c r="N37" s="53">
        <v>500000</v>
      </c>
      <c r="O37" s="53">
        <v>1001347</v>
      </c>
      <c r="P37" s="198">
        <v>1.38</v>
      </c>
      <c r="Q37" s="198">
        <v>3.88</v>
      </c>
      <c r="R37" s="198">
        <v>26.78</v>
      </c>
      <c r="S37" s="52">
        <v>45</v>
      </c>
      <c r="T37" s="52">
        <v>3</v>
      </c>
      <c r="U37" s="52">
        <v>7</v>
      </c>
      <c r="V37" s="52">
        <v>97</v>
      </c>
      <c r="W37" s="11">
        <f t="shared" si="7"/>
        <v>52</v>
      </c>
      <c r="X37" s="83">
        <f t="shared" ref="X37:X68" si="11">T37*J37/$J$91</f>
        <v>5.9677431633545778E-5</v>
      </c>
      <c r="Y37" s="84">
        <f t="shared" ref="Y37:Y68" si="12">T37*J37/$J$187</f>
        <v>5.0699046368337735E-5</v>
      </c>
      <c r="Z37" s="85">
        <v>11256</v>
      </c>
      <c r="AA37" s="76">
        <f t="shared" si="2"/>
        <v>0</v>
      </c>
      <c r="AB37" s="76">
        <f t="shared" si="8"/>
        <v>0</v>
      </c>
      <c r="AC37" s="148">
        <f t="shared" si="9"/>
        <v>0</v>
      </c>
      <c r="AD37" s="148">
        <f t="shared" si="3"/>
        <v>0</v>
      </c>
      <c r="AE37" s="148">
        <f t="shared" si="4"/>
        <v>0</v>
      </c>
      <c r="AF37" s="213">
        <f t="shared" si="10"/>
        <v>2.7457939480174979E-5</v>
      </c>
      <c r="AG37" s="213">
        <f t="shared" si="5"/>
        <v>7.7200583465999222E-5</v>
      </c>
      <c r="AH37" s="213">
        <f t="shared" si="6"/>
        <v>5.402416143186217E-4</v>
      </c>
      <c r="AJ37" s="359"/>
    </row>
    <row r="38" spans="1:36" s="7" customFormat="1">
      <c r="A38" s="207">
        <v>172</v>
      </c>
      <c r="B38" s="67">
        <v>11277</v>
      </c>
      <c r="C38" s="207">
        <v>172</v>
      </c>
      <c r="D38" s="18">
        <v>34</v>
      </c>
      <c r="E38" s="68" t="s">
        <v>443</v>
      </c>
      <c r="F38" s="19" t="s">
        <v>287</v>
      </c>
      <c r="G38" s="19" t="s">
        <v>275</v>
      </c>
      <c r="H38" s="20" t="s">
        <v>24</v>
      </c>
      <c r="I38" s="17">
        <v>32725739.339370001</v>
      </c>
      <c r="J38" s="17">
        <v>138794495</v>
      </c>
      <c r="K38" s="17" t="s">
        <v>159</v>
      </c>
      <c r="L38" s="168">
        <v>76.966666666666669</v>
      </c>
      <c r="M38" s="55">
        <v>3797286027</v>
      </c>
      <c r="N38" s="54">
        <v>5000000000</v>
      </c>
      <c r="O38" s="55">
        <v>36551</v>
      </c>
      <c r="P38" s="208">
        <v>1.48</v>
      </c>
      <c r="Q38" s="208">
        <v>4.34</v>
      </c>
      <c r="R38" s="208">
        <v>20.29</v>
      </c>
      <c r="S38" s="209">
        <v>2849499</v>
      </c>
      <c r="T38" s="209">
        <v>87</v>
      </c>
      <c r="U38" s="209">
        <v>302</v>
      </c>
      <c r="V38" s="209">
        <v>13</v>
      </c>
      <c r="W38" s="17">
        <f t="shared" si="7"/>
        <v>2849801</v>
      </c>
      <c r="X38" s="83">
        <f t="shared" si="11"/>
        <v>4.2297640495126752</v>
      </c>
      <c r="Y38" s="84">
        <f t="shared" si="12"/>
        <v>3.5934020249093237</v>
      </c>
      <c r="Z38" s="85">
        <v>11277</v>
      </c>
      <c r="AA38" s="76">
        <f t="shared" ref="AA38:AA68" si="13">IF(M38&gt;N38,1,0)</f>
        <v>0</v>
      </c>
      <c r="AB38" s="76">
        <f t="shared" si="8"/>
        <v>0</v>
      </c>
      <c r="AC38" s="148">
        <f t="shared" si="9"/>
        <v>0</v>
      </c>
      <c r="AD38" s="148">
        <f t="shared" ref="AD38:AD68" si="14">IF(J38=0,1,0)</f>
        <v>0</v>
      </c>
      <c r="AE38" s="148">
        <f t="shared" ref="AE38:AE68" si="15">IF(M38=0,1,0)</f>
        <v>0</v>
      </c>
      <c r="AF38" s="213">
        <f t="shared" si="10"/>
        <v>7.1971174874897237E-2</v>
      </c>
      <c r="AG38" s="213">
        <f t="shared" si="5"/>
        <v>0.21105060740341489</v>
      </c>
      <c r="AH38" s="213">
        <f t="shared" si="6"/>
        <v>1.0003858233187333</v>
      </c>
      <c r="AJ38" s="359"/>
    </row>
    <row r="39" spans="1:36" s="4" customFormat="1">
      <c r="A39" s="82">
        <v>175</v>
      </c>
      <c r="B39" s="67">
        <v>11290</v>
      </c>
      <c r="C39" s="82">
        <v>175</v>
      </c>
      <c r="D39" s="15">
        <v>35</v>
      </c>
      <c r="E39" s="67" t="s">
        <v>444</v>
      </c>
      <c r="F39" s="9" t="s">
        <v>39</v>
      </c>
      <c r="G39" s="9" t="s">
        <v>273</v>
      </c>
      <c r="H39" s="10">
        <v>17</v>
      </c>
      <c r="I39" s="11">
        <v>52697.011170999998</v>
      </c>
      <c r="J39" s="11">
        <v>51793</v>
      </c>
      <c r="K39" s="11" t="s">
        <v>164</v>
      </c>
      <c r="L39" s="167">
        <v>75.866666666666674</v>
      </c>
      <c r="M39" s="53">
        <v>52402</v>
      </c>
      <c r="N39" s="53">
        <v>200000</v>
      </c>
      <c r="O39" s="53">
        <v>988385</v>
      </c>
      <c r="P39" s="198">
        <v>-1.1599999999999999</v>
      </c>
      <c r="Q39" s="198">
        <v>2.06</v>
      </c>
      <c r="R39" s="198">
        <v>70.599999999999994</v>
      </c>
      <c r="S39" s="52">
        <v>13</v>
      </c>
      <c r="T39" s="52">
        <v>1</v>
      </c>
      <c r="U39" s="52">
        <v>10</v>
      </c>
      <c r="V39" s="52">
        <v>99</v>
      </c>
      <c r="W39" s="11">
        <f t="shared" si="7"/>
        <v>23</v>
      </c>
      <c r="X39" s="83">
        <f t="shared" si="11"/>
        <v>1.814244082830734E-5</v>
      </c>
      <c r="Y39" s="84">
        <f t="shared" si="12"/>
        <v>1.5412936240911188E-5</v>
      </c>
      <c r="Z39" s="85">
        <v>11290</v>
      </c>
      <c r="AA39" s="76">
        <f t="shared" si="13"/>
        <v>0</v>
      </c>
      <c r="AB39" s="76">
        <f t="shared" si="8"/>
        <v>0</v>
      </c>
      <c r="AC39" s="148">
        <f t="shared" si="9"/>
        <v>0</v>
      </c>
      <c r="AD39" s="148">
        <f t="shared" si="14"/>
        <v>0</v>
      </c>
      <c r="AE39" s="148">
        <f t="shared" si="15"/>
        <v>0</v>
      </c>
      <c r="AF39" s="213">
        <f t="shared" si="10"/>
        <v>-2.1050077173755776E-5</v>
      </c>
      <c r="AG39" s="213">
        <f t="shared" si="5"/>
        <v>3.7382033601669741E-5</v>
      </c>
      <c r="AH39" s="213">
        <f t="shared" si="6"/>
        <v>1.2989397550460652E-3</v>
      </c>
      <c r="AJ39" s="359"/>
    </row>
    <row r="40" spans="1:36" s="7" customFormat="1">
      <c r="A40" s="207">
        <v>178</v>
      </c>
      <c r="B40" s="67">
        <v>11302</v>
      </c>
      <c r="C40" s="207">
        <v>178</v>
      </c>
      <c r="D40" s="18">
        <v>36</v>
      </c>
      <c r="E40" s="68" t="s">
        <v>445</v>
      </c>
      <c r="F40" s="19" t="s">
        <v>41</v>
      </c>
      <c r="G40" s="19" t="s">
        <v>275</v>
      </c>
      <c r="H40" s="20" t="s">
        <v>24</v>
      </c>
      <c r="I40" s="17">
        <v>7015270.6025510002</v>
      </c>
      <c r="J40" s="17">
        <v>13517873</v>
      </c>
      <c r="K40" s="17" t="s">
        <v>168</v>
      </c>
      <c r="L40" s="168">
        <v>72.8</v>
      </c>
      <c r="M40" s="55">
        <v>13480934</v>
      </c>
      <c r="N40" s="54">
        <v>19000000</v>
      </c>
      <c r="O40" s="55">
        <v>1002740</v>
      </c>
      <c r="P40" s="208">
        <v>1.68</v>
      </c>
      <c r="Q40" s="208">
        <v>5.04</v>
      </c>
      <c r="R40" s="208">
        <v>23.3</v>
      </c>
      <c r="S40" s="209">
        <v>9108</v>
      </c>
      <c r="T40" s="209">
        <v>47</v>
      </c>
      <c r="U40" s="209">
        <v>22</v>
      </c>
      <c r="V40" s="209">
        <v>53</v>
      </c>
      <c r="W40" s="17">
        <f t="shared" si="7"/>
        <v>9130</v>
      </c>
      <c r="X40" s="83">
        <f t="shared" si="11"/>
        <v>0.22255167528956518</v>
      </c>
      <c r="Y40" s="84">
        <f t="shared" si="12"/>
        <v>0.18906909020720056</v>
      </c>
      <c r="Z40" s="85">
        <v>11302</v>
      </c>
      <c r="AA40" s="76">
        <f t="shared" si="13"/>
        <v>0</v>
      </c>
      <c r="AB40" s="76">
        <f t="shared" si="8"/>
        <v>0</v>
      </c>
      <c r="AC40" s="148">
        <f t="shared" si="9"/>
        <v>0</v>
      </c>
      <c r="AD40" s="148">
        <f t="shared" si="14"/>
        <v>0</v>
      </c>
      <c r="AE40" s="148">
        <f t="shared" si="15"/>
        <v>0</v>
      </c>
      <c r="AF40" s="213">
        <f t="shared" si="10"/>
        <v>7.9568703098283414E-3</v>
      </c>
      <c r="AG40" s="213">
        <f t="shared" si="5"/>
        <v>2.3870610929485024E-2</v>
      </c>
      <c r="AH40" s="213">
        <f t="shared" si="6"/>
        <v>0.1118864574681598</v>
      </c>
      <c r="AJ40" s="359"/>
    </row>
    <row r="41" spans="1:36" s="4" customFormat="1">
      <c r="A41" s="82">
        <v>183</v>
      </c>
      <c r="B41" s="67">
        <v>11310</v>
      </c>
      <c r="C41" s="82">
        <v>183</v>
      </c>
      <c r="D41" s="15">
        <v>37</v>
      </c>
      <c r="E41" s="67" t="s">
        <v>446</v>
      </c>
      <c r="F41" s="9" t="s">
        <v>177</v>
      </c>
      <c r="G41" s="9" t="s">
        <v>273</v>
      </c>
      <c r="H41" s="10">
        <v>20</v>
      </c>
      <c r="I41" s="11">
        <v>60422334.923831999</v>
      </c>
      <c r="J41" s="11">
        <v>155937198</v>
      </c>
      <c r="K41" s="11" t="s">
        <v>178</v>
      </c>
      <c r="L41" s="167">
        <v>69.8</v>
      </c>
      <c r="M41" s="53">
        <v>155937130</v>
      </c>
      <c r="N41" s="53">
        <v>200000000</v>
      </c>
      <c r="O41" s="53">
        <v>1000000</v>
      </c>
      <c r="P41" s="198">
        <v>1.72</v>
      </c>
      <c r="Q41" s="198">
        <v>5.26</v>
      </c>
      <c r="R41" s="198">
        <v>21.16</v>
      </c>
      <c r="S41" s="52">
        <v>62129</v>
      </c>
      <c r="T41" s="52">
        <v>65</v>
      </c>
      <c r="U41" s="52">
        <v>165</v>
      </c>
      <c r="V41" s="52">
        <v>35</v>
      </c>
      <c r="W41" s="11">
        <f t="shared" si="7"/>
        <v>62294</v>
      </c>
      <c r="X41" s="83">
        <f t="shared" si="11"/>
        <v>3.5504853975838038</v>
      </c>
      <c r="Y41" s="84">
        <f t="shared" si="12"/>
        <v>3.0163198863441458</v>
      </c>
      <c r="Z41" s="85">
        <v>11310</v>
      </c>
      <c r="AA41" s="76">
        <f t="shared" si="13"/>
        <v>0</v>
      </c>
      <c r="AB41" s="76">
        <f t="shared" si="8"/>
        <v>0</v>
      </c>
      <c r="AC41" s="148">
        <f t="shared" si="9"/>
        <v>0</v>
      </c>
      <c r="AD41" s="148">
        <f t="shared" si="14"/>
        <v>0</v>
      </c>
      <c r="AE41" s="148">
        <f t="shared" si="15"/>
        <v>0</v>
      </c>
      <c r="AF41" s="213">
        <f t="shared" si="10"/>
        <v>9.3972938855967816E-2</v>
      </c>
      <c r="AG41" s="213">
        <f t="shared" si="5"/>
        <v>0.28738235952464575</v>
      </c>
      <c r="AH41" s="213">
        <f t="shared" si="6"/>
        <v>1.1721376879355918</v>
      </c>
      <c r="AJ41" s="359"/>
    </row>
    <row r="42" spans="1:36" s="7" customFormat="1">
      <c r="A42" s="207">
        <v>191</v>
      </c>
      <c r="B42" s="67">
        <v>11315</v>
      </c>
      <c r="C42" s="207">
        <v>191</v>
      </c>
      <c r="D42" s="18">
        <v>38</v>
      </c>
      <c r="E42" s="68" t="s">
        <v>447</v>
      </c>
      <c r="F42" s="19" t="s">
        <v>39</v>
      </c>
      <c r="G42" s="19" t="s">
        <v>608</v>
      </c>
      <c r="H42" s="20" t="s">
        <v>24</v>
      </c>
      <c r="I42" s="17">
        <v>13795509.024092</v>
      </c>
      <c r="J42" s="17">
        <v>70512686</v>
      </c>
      <c r="K42" s="17" t="s">
        <v>186</v>
      </c>
      <c r="L42" s="168">
        <v>69.166666666666671</v>
      </c>
      <c r="M42" s="55">
        <v>2068821420</v>
      </c>
      <c r="N42" s="54">
        <v>4000000000</v>
      </c>
      <c r="O42" s="55">
        <v>34084</v>
      </c>
      <c r="P42" s="208">
        <v>1.1499999999999999</v>
      </c>
      <c r="Q42" s="208">
        <v>4.33</v>
      </c>
      <c r="R42" s="208">
        <v>21.69</v>
      </c>
      <c r="S42" s="209">
        <v>8492</v>
      </c>
      <c r="T42" s="209">
        <v>19.124356724999998</v>
      </c>
      <c r="U42" s="209">
        <v>529</v>
      </c>
      <c r="V42" s="209">
        <v>80.875643275000002</v>
      </c>
      <c r="W42" s="17">
        <f t="shared" si="7"/>
        <v>9021</v>
      </c>
      <c r="X42" s="83">
        <f t="shared" si="11"/>
        <v>0.47236612167531034</v>
      </c>
      <c r="Y42" s="84">
        <f t="shared" si="12"/>
        <v>0.40129930612138687</v>
      </c>
      <c r="Z42" s="85">
        <v>11315</v>
      </c>
      <c r="AA42" s="76">
        <f t="shared" si="13"/>
        <v>0</v>
      </c>
      <c r="AB42" s="76">
        <f t="shared" si="8"/>
        <v>0</v>
      </c>
      <c r="AC42" s="148">
        <f t="shared" si="9"/>
        <v>0</v>
      </c>
      <c r="AD42" s="148">
        <f t="shared" si="14"/>
        <v>0</v>
      </c>
      <c r="AE42" s="148">
        <f t="shared" si="15"/>
        <v>0</v>
      </c>
      <c r="AF42" s="213">
        <f t="shared" si="10"/>
        <v>2.8411210280931479E-2</v>
      </c>
      <c r="AG42" s="213">
        <f t="shared" si="5"/>
        <v>0.1069743830577681</v>
      </c>
      <c r="AH42" s="213">
        <f t="shared" si="6"/>
        <v>0.54330043264282601</v>
      </c>
      <c r="AJ42" s="359"/>
    </row>
    <row r="43" spans="1:36" s="4" customFormat="1">
      <c r="A43" s="82">
        <v>195</v>
      </c>
      <c r="B43" s="67">
        <v>11338</v>
      </c>
      <c r="C43" s="82">
        <v>195</v>
      </c>
      <c r="D43" s="15">
        <v>39</v>
      </c>
      <c r="E43" s="67" t="s">
        <v>448</v>
      </c>
      <c r="F43" s="9" t="s">
        <v>188</v>
      </c>
      <c r="G43" s="9" t="s">
        <v>273</v>
      </c>
      <c r="H43" s="10">
        <v>18</v>
      </c>
      <c r="I43" s="11">
        <v>30038895.393263999</v>
      </c>
      <c r="J43" s="11">
        <v>37567535</v>
      </c>
      <c r="K43" s="11" t="s">
        <v>190</v>
      </c>
      <c r="L43" s="167">
        <v>67.666666666666671</v>
      </c>
      <c r="M43" s="53">
        <v>37525377</v>
      </c>
      <c r="N43" s="53">
        <v>40000000</v>
      </c>
      <c r="O43" s="53">
        <v>1001123</v>
      </c>
      <c r="P43" s="198">
        <v>1.54</v>
      </c>
      <c r="Q43" s="198">
        <v>4.9000000000000004</v>
      </c>
      <c r="R43" s="198">
        <v>32.81</v>
      </c>
      <c r="S43" s="52">
        <v>4459</v>
      </c>
      <c r="T43" s="52">
        <v>77</v>
      </c>
      <c r="U43" s="52">
        <v>55</v>
      </c>
      <c r="V43" s="52">
        <v>23</v>
      </c>
      <c r="W43" s="11">
        <f t="shared" si="7"/>
        <v>4514</v>
      </c>
      <c r="X43" s="83">
        <f t="shared" si="11"/>
        <v>1.0132767385905548</v>
      </c>
      <c r="Y43" s="84">
        <f t="shared" si="12"/>
        <v>0.86083068502705695</v>
      </c>
      <c r="Z43" s="85">
        <v>11338</v>
      </c>
      <c r="AA43" s="76">
        <f t="shared" si="13"/>
        <v>0</v>
      </c>
      <c r="AB43" s="76">
        <f t="shared" si="8"/>
        <v>0</v>
      </c>
      <c r="AC43" s="148">
        <f t="shared" si="9"/>
        <v>0</v>
      </c>
      <c r="AD43" s="148">
        <f t="shared" si="14"/>
        <v>0</v>
      </c>
      <c r="AE43" s="148">
        <f t="shared" si="15"/>
        <v>0</v>
      </c>
      <c r="AF43" s="213">
        <f t="shared" si="10"/>
        <v>2.027020105409278E-2</v>
      </c>
      <c r="AG43" s="213">
        <f t="shared" si="5"/>
        <v>6.4496094263022483E-2</v>
      </c>
      <c r="AH43" s="213">
        <f t="shared" si="6"/>
        <v>0.43785687242844873</v>
      </c>
      <c r="AJ43" s="359"/>
    </row>
    <row r="44" spans="1:36" s="7" customFormat="1">
      <c r="A44" s="207">
        <v>196</v>
      </c>
      <c r="B44" s="67">
        <v>11343</v>
      </c>
      <c r="C44" s="207">
        <v>196</v>
      </c>
      <c r="D44" s="18">
        <v>40</v>
      </c>
      <c r="E44" s="68" t="s">
        <v>449</v>
      </c>
      <c r="F44" s="19" t="s">
        <v>189</v>
      </c>
      <c r="G44" s="19" t="s">
        <v>273</v>
      </c>
      <c r="H44" s="20">
        <v>17</v>
      </c>
      <c r="I44" s="17">
        <v>27187820.866296001</v>
      </c>
      <c r="J44" s="17">
        <v>31869361</v>
      </c>
      <c r="K44" s="17" t="s">
        <v>191</v>
      </c>
      <c r="L44" s="168">
        <v>67.3</v>
      </c>
      <c r="M44" s="55">
        <v>28808506</v>
      </c>
      <c r="N44" s="54">
        <v>50000000</v>
      </c>
      <c r="O44" s="55">
        <v>1106248</v>
      </c>
      <c r="P44" s="208">
        <v>-0.24</v>
      </c>
      <c r="Q44" s="208">
        <v>2.54</v>
      </c>
      <c r="R44" s="208">
        <v>30.54</v>
      </c>
      <c r="S44" s="209">
        <v>37264</v>
      </c>
      <c r="T44" s="209">
        <v>75</v>
      </c>
      <c r="U44" s="209">
        <v>57</v>
      </c>
      <c r="V44" s="209">
        <v>25</v>
      </c>
      <c r="W44" s="17">
        <f t="shared" si="7"/>
        <v>37321</v>
      </c>
      <c r="X44" s="83">
        <f t="shared" si="11"/>
        <v>0.8372579250745259</v>
      </c>
      <c r="Y44" s="84">
        <f t="shared" si="12"/>
        <v>0.71129365329037941</v>
      </c>
      <c r="Z44" s="85">
        <v>11343</v>
      </c>
      <c r="AA44" s="76">
        <f t="shared" si="13"/>
        <v>0</v>
      </c>
      <c r="AB44" s="76">
        <f t="shared" si="8"/>
        <v>0</v>
      </c>
      <c r="AC44" s="148">
        <f t="shared" si="9"/>
        <v>0</v>
      </c>
      <c r="AD44" s="148">
        <f t="shared" si="14"/>
        <v>0</v>
      </c>
      <c r="AE44" s="148">
        <f t="shared" si="15"/>
        <v>0</v>
      </c>
      <c r="AF44" s="213">
        <f t="shared" si="10"/>
        <v>-2.6798422707699785E-3</v>
      </c>
      <c r="AG44" s="213">
        <f t="shared" si="5"/>
        <v>2.8361664032315607E-2</v>
      </c>
      <c r="AH44" s="213">
        <f t="shared" si="6"/>
        <v>0.34574477763072831</v>
      </c>
      <c r="AJ44" s="359"/>
    </row>
    <row r="45" spans="1:36" s="4" customFormat="1">
      <c r="A45" s="82">
        <v>197</v>
      </c>
      <c r="B45" s="67">
        <v>11323</v>
      </c>
      <c r="C45" s="82">
        <v>197</v>
      </c>
      <c r="D45" s="15">
        <v>41</v>
      </c>
      <c r="E45" s="67" t="s">
        <v>450</v>
      </c>
      <c r="F45" s="9" t="s">
        <v>202</v>
      </c>
      <c r="G45" s="9" t="s">
        <v>274</v>
      </c>
      <c r="H45" s="10" t="s">
        <v>24</v>
      </c>
      <c r="I45" s="11">
        <v>467668.203393</v>
      </c>
      <c r="J45" s="11">
        <v>2120850</v>
      </c>
      <c r="K45" s="11" t="s">
        <v>197</v>
      </c>
      <c r="L45" s="167">
        <v>66.966666666666669</v>
      </c>
      <c r="M45" s="53">
        <v>210216793</v>
      </c>
      <c r="N45" s="53">
        <v>500000000</v>
      </c>
      <c r="O45" s="53">
        <v>10089</v>
      </c>
      <c r="P45" s="198">
        <v>1.5</v>
      </c>
      <c r="Q45" s="198">
        <v>4.76</v>
      </c>
      <c r="R45" s="198">
        <v>33.53</v>
      </c>
      <c r="S45" s="52">
        <v>1373</v>
      </c>
      <c r="T45" s="52">
        <v>22.865650000000002</v>
      </c>
      <c r="U45" s="52">
        <v>26</v>
      </c>
      <c r="V45" s="52">
        <v>77.134349999999998</v>
      </c>
      <c r="W45" s="11">
        <f t="shared" si="7"/>
        <v>1399</v>
      </c>
      <c r="X45" s="83">
        <f t="shared" si="11"/>
        <v>1.6987057351446577E-2</v>
      </c>
      <c r="Y45" s="84">
        <f t="shared" si="12"/>
        <v>1.4431378575590219E-2</v>
      </c>
      <c r="Z45" s="85">
        <v>11323</v>
      </c>
      <c r="AA45" s="76">
        <f t="shared" si="13"/>
        <v>0</v>
      </c>
      <c r="AB45" s="76">
        <f t="shared" si="8"/>
        <v>0</v>
      </c>
      <c r="AC45" s="148">
        <f t="shared" si="9"/>
        <v>0</v>
      </c>
      <c r="AD45" s="148">
        <f t="shared" si="14"/>
        <v>0</v>
      </c>
      <c r="AE45" s="148">
        <f t="shared" si="15"/>
        <v>0</v>
      </c>
      <c r="AF45" s="213">
        <f t="shared" si="10"/>
        <v>1.1146174769480215E-3</v>
      </c>
      <c r="AG45" s="213">
        <f t="shared" si="5"/>
        <v>3.537052793515055E-3</v>
      </c>
      <c r="AH45" s="213">
        <f t="shared" si="6"/>
        <v>2.5261361132092451E-2</v>
      </c>
      <c r="AJ45" s="359"/>
    </row>
    <row r="46" spans="1:36" s="7" customFormat="1">
      <c r="A46" s="207">
        <v>201</v>
      </c>
      <c r="B46" s="67">
        <v>11340</v>
      </c>
      <c r="C46" s="207">
        <v>201</v>
      </c>
      <c r="D46" s="18">
        <v>42</v>
      </c>
      <c r="E46" s="68" t="s">
        <v>451</v>
      </c>
      <c r="F46" s="19" t="s">
        <v>343</v>
      </c>
      <c r="G46" s="19" t="s">
        <v>274</v>
      </c>
      <c r="H46" s="20" t="s">
        <v>24</v>
      </c>
      <c r="I46" s="17">
        <v>1039270.803477</v>
      </c>
      <c r="J46" s="17">
        <v>2797624</v>
      </c>
      <c r="K46" s="17" t="s">
        <v>203</v>
      </c>
      <c r="L46" s="168">
        <v>65.666666666666671</v>
      </c>
      <c r="M46" s="55">
        <v>279500000</v>
      </c>
      <c r="N46" s="54">
        <v>500000000</v>
      </c>
      <c r="O46" s="55">
        <v>10010</v>
      </c>
      <c r="P46" s="208">
        <v>0.86</v>
      </c>
      <c r="Q46" s="208">
        <v>4.03</v>
      </c>
      <c r="R46" s="208">
        <v>29.88</v>
      </c>
      <c r="S46" s="209">
        <v>570</v>
      </c>
      <c r="T46" s="209">
        <v>2.0894439999999999</v>
      </c>
      <c r="U46" s="209">
        <v>17</v>
      </c>
      <c r="V46" s="209">
        <v>97.910556</v>
      </c>
      <c r="W46" s="17">
        <f t="shared" si="7"/>
        <v>587</v>
      </c>
      <c r="X46" s="83">
        <f t="shared" si="11"/>
        <v>2.0475981519547139E-3</v>
      </c>
      <c r="Y46" s="84">
        <f t="shared" si="12"/>
        <v>1.7395399032441015E-3</v>
      </c>
      <c r="Z46" s="85">
        <v>11340</v>
      </c>
      <c r="AA46" s="76">
        <f t="shared" si="13"/>
        <v>0</v>
      </c>
      <c r="AB46" s="76">
        <f t="shared" si="8"/>
        <v>0</v>
      </c>
      <c r="AC46" s="148">
        <f t="shared" si="9"/>
        <v>0</v>
      </c>
      <c r="AD46" s="148">
        <f t="shared" si="14"/>
        <v>0</v>
      </c>
      <c r="AE46" s="148">
        <f t="shared" si="15"/>
        <v>0</v>
      </c>
      <c r="AF46" s="213">
        <f t="shared" si="10"/>
        <v>8.4297060760957156E-4</v>
      </c>
      <c r="AG46" s="213">
        <f t="shared" si="5"/>
        <v>3.9501994751936905E-3</v>
      </c>
      <c r="AH46" s="213">
        <f t="shared" si="6"/>
        <v>2.9694989679754622E-2</v>
      </c>
      <c r="AJ46" s="359"/>
    </row>
    <row r="47" spans="1:36" s="4" customFormat="1">
      <c r="A47" s="82">
        <v>207</v>
      </c>
      <c r="B47" s="67">
        <v>11367</v>
      </c>
      <c r="C47" s="82">
        <v>207</v>
      </c>
      <c r="D47" s="15">
        <v>43</v>
      </c>
      <c r="E47" s="67" t="s">
        <v>452</v>
      </c>
      <c r="F47" s="9" t="s">
        <v>306</v>
      </c>
      <c r="G47" s="9" t="s">
        <v>274</v>
      </c>
      <c r="H47" s="10" t="s">
        <v>24</v>
      </c>
      <c r="I47" s="11">
        <v>5036000</v>
      </c>
      <c r="J47" s="11">
        <v>6277817</v>
      </c>
      <c r="K47" s="11" t="s">
        <v>211</v>
      </c>
      <c r="L47" s="167">
        <v>64.233333333333334</v>
      </c>
      <c r="M47" s="53">
        <v>629700000</v>
      </c>
      <c r="N47" s="53">
        <v>1000000000</v>
      </c>
      <c r="O47" s="53">
        <v>9970</v>
      </c>
      <c r="P47" s="198">
        <v>1.1200000000000001</v>
      </c>
      <c r="Q47" s="198">
        <v>3.9</v>
      </c>
      <c r="R47" s="198">
        <v>24.75</v>
      </c>
      <c r="S47" s="52">
        <v>1092</v>
      </c>
      <c r="T47" s="52">
        <v>18.2613667</v>
      </c>
      <c r="U47" s="52">
        <v>24</v>
      </c>
      <c r="V47" s="52">
        <v>81.738633300000004</v>
      </c>
      <c r="W47" s="11">
        <f t="shared" si="7"/>
        <v>1116</v>
      </c>
      <c r="X47" s="83">
        <f t="shared" si="11"/>
        <v>4.0157491600249701E-2</v>
      </c>
      <c r="Y47" s="84">
        <f t="shared" si="12"/>
        <v>3.4115853731425498E-2</v>
      </c>
      <c r="Z47" s="85">
        <v>11367</v>
      </c>
      <c r="AA47" s="76">
        <f t="shared" si="13"/>
        <v>0</v>
      </c>
      <c r="AB47" s="76">
        <f t="shared" si="8"/>
        <v>0</v>
      </c>
      <c r="AC47" s="148">
        <f t="shared" si="9"/>
        <v>0</v>
      </c>
      <c r="AD47" s="148">
        <f t="shared" si="14"/>
        <v>0</v>
      </c>
      <c r="AE47" s="148">
        <f t="shared" si="15"/>
        <v>0</v>
      </c>
      <c r="AF47" s="213">
        <f t="shared" si="10"/>
        <v>2.463492873365291E-3</v>
      </c>
      <c r="AG47" s="213">
        <f t="shared" si="5"/>
        <v>8.5782341126112802E-3</v>
      </c>
      <c r="AH47" s="213">
        <f t="shared" si="6"/>
        <v>5.5194664209998738E-2</v>
      </c>
      <c r="AJ47" s="359"/>
    </row>
    <row r="48" spans="1:36" s="7" customFormat="1">
      <c r="A48" s="207">
        <v>208</v>
      </c>
      <c r="B48" s="67">
        <v>11379</v>
      </c>
      <c r="C48" s="207">
        <v>208</v>
      </c>
      <c r="D48" s="18">
        <v>44</v>
      </c>
      <c r="E48" s="68" t="s">
        <v>453</v>
      </c>
      <c r="F48" s="19" t="s">
        <v>234</v>
      </c>
      <c r="G48" s="19" t="s">
        <v>273</v>
      </c>
      <c r="H48" s="20">
        <v>16</v>
      </c>
      <c r="I48" s="17">
        <v>34408150.024645999</v>
      </c>
      <c r="J48" s="17">
        <v>27338403</v>
      </c>
      <c r="K48" s="17" t="s">
        <v>213</v>
      </c>
      <c r="L48" s="168">
        <v>63.3</v>
      </c>
      <c r="M48" s="55">
        <v>23737056</v>
      </c>
      <c r="N48" s="54">
        <v>100000000</v>
      </c>
      <c r="O48" s="55">
        <v>1151718</v>
      </c>
      <c r="P48" s="208">
        <v>-0.18</v>
      </c>
      <c r="Q48" s="208">
        <v>6.04</v>
      </c>
      <c r="R48" s="208">
        <v>36.26</v>
      </c>
      <c r="S48" s="209">
        <v>93093</v>
      </c>
      <c r="T48" s="209">
        <v>99</v>
      </c>
      <c r="U48" s="209">
        <v>34</v>
      </c>
      <c r="V48" s="209">
        <v>1</v>
      </c>
      <c r="W48" s="17">
        <f t="shared" si="7"/>
        <v>93127</v>
      </c>
      <c r="X48" s="83">
        <f t="shared" si="11"/>
        <v>0.94805380105466108</v>
      </c>
      <c r="Y48" s="84">
        <f t="shared" si="12"/>
        <v>0.80542044628359388</v>
      </c>
      <c r="Z48" s="85">
        <v>11379</v>
      </c>
      <c r="AA48" s="76">
        <f t="shared" si="13"/>
        <v>0</v>
      </c>
      <c r="AB48" s="76">
        <f t="shared" si="8"/>
        <v>0</v>
      </c>
      <c r="AC48" s="148">
        <f t="shared" si="9"/>
        <v>0</v>
      </c>
      <c r="AD48" s="148">
        <f t="shared" si="14"/>
        <v>0</v>
      </c>
      <c r="AE48" s="148">
        <f t="shared" si="15"/>
        <v>0</v>
      </c>
      <c r="AF48" s="213">
        <f t="shared" si="10"/>
        <v>-1.724131085686299E-3</v>
      </c>
      <c r="AG48" s="213">
        <f t="shared" si="5"/>
        <v>5.7854176430806925E-2</v>
      </c>
      <c r="AH48" s="213">
        <f t="shared" si="6"/>
        <v>0.35213904453469863</v>
      </c>
      <c r="AJ48" s="359"/>
    </row>
    <row r="49" spans="1:36" s="4" customFormat="1">
      <c r="A49" s="82">
        <v>210</v>
      </c>
      <c r="B49" s="67">
        <v>11385</v>
      </c>
      <c r="C49" s="82">
        <v>210</v>
      </c>
      <c r="D49" s="15">
        <v>45</v>
      </c>
      <c r="E49" s="67" t="s">
        <v>454</v>
      </c>
      <c r="F49" s="9" t="s">
        <v>214</v>
      </c>
      <c r="G49" s="9" t="s">
        <v>273</v>
      </c>
      <c r="H49" s="10">
        <v>15</v>
      </c>
      <c r="I49" s="11">
        <v>46607100.407895997</v>
      </c>
      <c r="J49" s="11">
        <v>95621917</v>
      </c>
      <c r="K49" s="11" t="s">
        <v>215</v>
      </c>
      <c r="L49" s="167">
        <v>62.4</v>
      </c>
      <c r="M49" s="53">
        <v>95621831</v>
      </c>
      <c r="N49" s="53">
        <v>100000000</v>
      </c>
      <c r="O49" s="53">
        <v>1000000</v>
      </c>
      <c r="P49" s="198">
        <v>1.48</v>
      </c>
      <c r="Q49" s="198">
        <v>4.8499999999999996</v>
      </c>
      <c r="R49" s="198">
        <v>33.979999999999997</v>
      </c>
      <c r="S49" s="52">
        <v>94904</v>
      </c>
      <c r="T49" s="52">
        <v>85</v>
      </c>
      <c r="U49" s="52">
        <v>627</v>
      </c>
      <c r="V49" s="52">
        <v>15</v>
      </c>
      <c r="W49" s="11">
        <f t="shared" si="7"/>
        <v>95531</v>
      </c>
      <c r="X49" s="83">
        <f t="shared" si="11"/>
        <v>2.8470888448295004</v>
      </c>
      <c r="Y49" s="84">
        <f t="shared" si="12"/>
        <v>2.4187483510541896</v>
      </c>
      <c r="Z49" s="85">
        <v>11385</v>
      </c>
      <c r="AA49" s="76">
        <f t="shared" si="13"/>
        <v>0</v>
      </c>
      <c r="AB49" s="76">
        <f t="shared" si="8"/>
        <v>0</v>
      </c>
      <c r="AC49" s="148">
        <f t="shared" si="9"/>
        <v>0</v>
      </c>
      <c r="AD49" s="148">
        <f t="shared" si="14"/>
        <v>0</v>
      </c>
      <c r="AE49" s="148">
        <f t="shared" si="15"/>
        <v>0</v>
      </c>
      <c r="AF49" s="213">
        <f t="shared" si="10"/>
        <v>4.9584255559126524E-2</v>
      </c>
      <c r="AG49" s="213">
        <f t="shared" si="5"/>
        <v>0.16248894558227273</v>
      </c>
      <c r="AH49" s="213">
        <f t="shared" si="6"/>
        <v>1.1542345263556011</v>
      </c>
      <c r="AJ49" s="359"/>
    </row>
    <row r="50" spans="1:36" s="7" customFormat="1">
      <c r="A50" s="207">
        <v>214</v>
      </c>
      <c r="B50" s="67">
        <v>11383</v>
      </c>
      <c r="C50" s="207">
        <v>214</v>
      </c>
      <c r="D50" s="18">
        <v>46</v>
      </c>
      <c r="E50" s="68" t="s">
        <v>455</v>
      </c>
      <c r="F50" s="19" t="s">
        <v>189</v>
      </c>
      <c r="G50" s="19" t="s">
        <v>273</v>
      </c>
      <c r="H50" s="20"/>
      <c r="I50" s="17">
        <v>39999789.758412004</v>
      </c>
      <c r="J50" s="17">
        <v>38873255</v>
      </c>
      <c r="K50" s="17" t="s">
        <v>221</v>
      </c>
      <c r="L50" s="168">
        <v>61.833333333333336</v>
      </c>
      <c r="M50" s="55">
        <v>38616963</v>
      </c>
      <c r="N50" s="54">
        <v>40000000</v>
      </c>
      <c r="O50" s="55">
        <v>1006637</v>
      </c>
      <c r="P50" s="208">
        <v>1.44</v>
      </c>
      <c r="Q50" s="208">
        <v>4.63</v>
      </c>
      <c r="R50" s="208">
        <v>19.18</v>
      </c>
      <c r="S50" s="209">
        <v>30293</v>
      </c>
      <c r="T50" s="209">
        <v>94</v>
      </c>
      <c r="U50" s="209">
        <v>147</v>
      </c>
      <c r="V50" s="209">
        <v>6</v>
      </c>
      <c r="W50" s="17">
        <f t="shared" si="7"/>
        <v>30440</v>
      </c>
      <c r="X50" s="83">
        <f t="shared" si="11"/>
        <v>1.2799806632609239</v>
      </c>
      <c r="Y50" s="84">
        <f t="shared" si="12"/>
        <v>1.0874093810827354</v>
      </c>
      <c r="Z50" s="85">
        <v>11383</v>
      </c>
      <c r="AA50" s="76">
        <f t="shared" si="13"/>
        <v>0</v>
      </c>
      <c r="AB50" s="76">
        <f t="shared" si="8"/>
        <v>0</v>
      </c>
      <c r="AC50" s="148">
        <f t="shared" si="9"/>
        <v>0</v>
      </c>
      <c r="AD50" s="148">
        <f t="shared" si="14"/>
        <v>0</v>
      </c>
      <c r="AE50" s="148">
        <f t="shared" si="15"/>
        <v>0</v>
      </c>
      <c r="AF50" s="213">
        <f t="shared" si="10"/>
        <v>1.9612729345546729E-2</v>
      </c>
      <c r="AG50" s="213">
        <f t="shared" si="5"/>
        <v>6.3060372826306499E-2</v>
      </c>
      <c r="AH50" s="213">
        <f t="shared" si="6"/>
        <v>0.26485778978911945</v>
      </c>
      <c r="AJ50" s="359"/>
    </row>
    <row r="51" spans="1:36" s="4" customFormat="1">
      <c r="A51" s="82">
        <v>212</v>
      </c>
      <c r="B51" s="67">
        <v>11380</v>
      </c>
      <c r="C51" s="82">
        <v>212</v>
      </c>
      <c r="D51" s="15">
        <v>47</v>
      </c>
      <c r="E51" s="67" t="s">
        <v>456</v>
      </c>
      <c r="F51" s="9" t="s">
        <v>322</v>
      </c>
      <c r="G51" s="9" t="s">
        <v>273</v>
      </c>
      <c r="H51" s="10">
        <v>17</v>
      </c>
      <c r="I51" s="11">
        <v>303062.42275600001</v>
      </c>
      <c r="J51" s="11">
        <v>329114</v>
      </c>
      <c r="K51" s="11" t="s">
        <v>222</v>
      </c>
      <c r="L51" s="167">
        <v>61.666666666666664</v>
      </c>
      <c r="M51" s="53">
        <v>256049</v>
      </c>
      <c r="N51" s="53">
        <v>500000</v>
      </c>
      <c r="O51" s="53">
        <v>1285357</v>
      </c>
      <c r="P51" s="198">
        <v>0.81</v>
      </c>
      <c r="Q51" s="198">
        <v>4.8499999999999996</v>
      </c>
      <c r="R51" s="198">
        <v>33.89</v>
      </c>
      <c r="S51" s="52">
        <v>22</v>
      </c>
      <c r="T51" s="52">
        <v>1</v>
      </c>
      <c r="U51" s="52">
        <v>18</v>
      </c>
      <c r="V51" s="52">
        <v>99</v>
      </c>
      <c r="W51" s="11">
        <f t="shared" si="7"/>
        <v>40</v>
      </c>
      <c r="X51" s="83">
        <f t="shared" si="11"/>
        <v>1.1528452244062984E-4</v>
      </c>
      <c r="Y51" s="84">
        <f t="shared" si="12"/>
        <v>9.794012893617371E-5</v>
      </c>
      <c r="Z51" s="85">
        <v>11380</v>
      </c>
      <c r="AA51" s="76">
        <f t="shared" si="13"/>
        <v>0</v>
      </c>
      <c r="AB51" s="76">
        <f t="shared" si="8"/>
        <v>0</v>
      </c>
      <c r="AC51" s="148">
        <f t="shared" si="9"/>
        <v>0</v>
      </c>
      <c r="AD51" s="148">
        <f t="shared" si="14"/>
        <v>0</v>
      </c>
      <c r="AE51" s="148">
        <f t="shared" si="15"/>
        <v>0</v>
      </c>
      <c r="AF51" s="213">
        <f t="shared" si="10"/>
        <v>9.3401964687020041E-5</v>
      </c>
      <c r="AG51" s="213">
        <f t="shared" si="5"/>
        <v>5.5925867744697176E-4</v>
      </c>
      <c r="AH51" s="213">
        <f t="shared" si="6"/>
        <v>3.9621523094019017E-3</v>
      </c>
      <c r="AJ51" s="359"/>
    </row>
    <row r="52" spans="1:36" s="7" customFormat="1">
      <c r="A52" s="207">
        <v>215</v>
      </c>
      <c r="B52" s="67">
        <v>11391</v>
      </c>
      <c r="C52" s="207">
        <v>215</v>
      </c>
      <c r="D52" s="18">
        <v>48</v>
      </c>
      <c r="E52" s="68" t="s">
        <v>457</v>
      </c>
      <c r="F52" s="19" t="s">
        <v>218</v>
      </c>
      <c r="G52" s="19" t="s">
        <v>273</v>
      </c>
      <c r="H52" s="20" t="s">
        <v>24</v>
      </c>
      <c r="I52" s="17">
        <v>269193.89985799999</v>
      </c>
      <c r="J52" s="17">
        <v>365203</v>
      </c>
      <c r="K52" s="17" t="s">
        <v>219</v>
      </c>
      <c r="L52" s="168">
        <v>61.333333333333336</v>
      </c>
      <c r="M52" s="55">
        <v>179238</v>
      </c>
      <c r="N52" s="54">
        <v>200000</v>
      </c>
      <c r="O52" s="55">
        <v>2037532</v>
      </c>
      <c r="P52" s="208">
        <v>1.1100000000000001</v>
      </c>
      <c r="Q52" s="208">
        <v>3.56</v>
      </c>
      <c r="R52" s="208">
        <v>31.36</v>
      </c>
      <c r="S52" s="209">
        <v>124</v>
      </c>
      <c r="T52" s="209">
        <v>63</v>
      </c>
      <c r="U52" s="209">
        <v>8</v>
      </c>
      <c r="V52" s="209">
        <v>37</v>
      </c>
      <c r="W52" s="17">
        <f t="shared" si="7"/>
        <v>132</v>
      </c>
      <c r="X52" s="83">
        <f t="shared" si="11"/>
        <v>8.0593410407329268E-3</v>
      </c>
      <c r="Y52" s="84">
        <f t="shared" si="12"/>
        <v>6.8468245689830244E-3</v>
      </c>
      <c r="Z52" s="85">
        <v>11391</v>
      </c>
      <c r="AA52" s="76">
        <f t="shared" si="13"/>
        <v>0</v>
      </c>
      <c r="AB52" s="76">
        <f t="shared" si="8"/>
        <v>0</v>
      </c>
      <c r="AC52" s="148">
        <f t="shared" si="9"/>
        <v>0</v>
      </c>
      <c r="AD52" s="148">
        <f t="shared" si="14"/>
        <v>0</v>
      </c>
      <c r="AE52" s="148">
        <f t="shared" si="15"/>
        <v>0</v>
      </c>
      <c r="AF52" s="213">
        <f t="shared" si="10"/>
        <v>1.4203060959570353E-4</v>
      </c>
      <c r="AG52" s="213">
        <f t="shared" si="5"/>
        <v>4.5552159473937344E-4</v>
      </c>
      <c r="AH52" s="213">
        <f t="shared" si="6"/>
        <v>4.0683998626683633E-3</v>
      </c>
      <c r="AJ52" s="359"/>
    </row>
    <row r="53" spans="1:36" s="4" customFormat="1">
      <c r="A53" s="82">
        <v>217</v>
      </c>
      <c r="B53" s="67">
        <v>11394</v>
      </c>
      <c r="C53" s="82">
        <v>217</v>
      </c>
      <c r="D53" s="15">
        <v>49</v>
      </c>
      <c r="E53" s="67" t="s">
        <v>458</v>
      </c>
      <c r="F53" s="9" t="s">
        <v>224</v>
      </c>
      <c r="G53" s="9" t="s">
        <v>273</v>
      </c>
      <c r="H53" s="10">
        <v>18</v>
      </c>
      <c r="I53" s="11">
        <v>4612750.2290019998</v>
      </c>
      <c r="J53" s="11">
        <v>7378311</v>
      </c>
      <c r="K53" s="11" t="s">
        <v>225</v>
      </c>
      <c r="L53" s="167">
        <v>61.066666666666663</v>
      </c>
      <c r="M53" s="53">
        <v>7378307</v>
      </c>
      <c r="N53" s="53">
        <v>10000000</v>
      </c>
      <c r="O53" s="53">
        <v>1000000</v>
      </c>
      <c r="P53" s="198">
        <v>1.81</v>
      </c>
      <c r="Q53" s="198">
        <v>5.69</v>
      </c>
      <c r="R53" s="198">
        <v>53.48</v>
      </c>
      <c r="S53" s="52">
        <v>5327</v>
      </c>
      <c r="T53" s="52">
        <v>52</v>
      </c>
      <c r="U53" s="52">
        <v>15</v>
      </c>
      <c r="V53" s="52">
        <v>48</v>
      </c>
      <c r="W53" s="11">
        <f t="shared" si="7"/>
        <v>5342</v>
      </c>
      <c r="X53" s="83">
        <f t="shared" si="11"/>
        <v>0.13439556847408252</v>
      </c>
      <c r="Y53" s="84">
        <f t="shared" si="12"/>
        <v>0.11417594509775281</v>
      </c>
      <c r="Z53" s="85">
        <v>11394</v>
      </c>
      <c r="AA53" s="76">
        <f t="shared" si="13"/>
        <v>0</v>
      </c>
      <c r="AB53" s="76">
        <f t="shared" si="8"/>
        <v>0</v>
      </c>
      <c r="AC53" s="148">
        <f t="shared" si="9"/>
        <v>0</v>
      </c>
      <c r="AD53" s="148">
        <f t="shared" si="14"/>
        <v>0</v>
      </c>
      <c r="AE53" s="148">
        <f t="shared" si="15"/>
        <v>0</v>
      </c>
      <c r="AF53" s="213">
        <f t="shared" si="10"/>
        <v>4.6790767373564622E-3</v>
      </c>
      <c r="AG53" s="213">
        <f t="shared" si="5"/>
        <v>1.4709362782076393E-2</v>
      </c>
      <c r="AH53" s="213">
        <f t="shared" si="6"/>
        <v>0.14017210527659504</v>
      </c>
      <c r="AJ53" s="359"/>
    </row>
    <row r="54" spans="1:36" s="7" customFormat="1">
      <c r="A54" s="207">
        <v>218</v>
      </c>
      <c r="B54" s="67">
        <v>11405</v>
      </c>
      <c r="C54" s="207">
        <v>218</v>
      </c>
      <c r="D54" s="18">
        <v>50</v>
      </c>
      <c r="E54" s="68" t="s">
        <v>409</v>
      </c>
      <c r="F54" s="19" t="s">
        <v>306</v>
      </c>
      <c r="G54" s="19" t="s">
        <v>273</v>
      </c>
      <c r="H54" s="20">
        <v>15</v>
      </c>
      <c r="I54" s="17">
        <v>20134608.580609001</v>
      </c>
      <c r="J54" s="17">
        <v>49892271</v>
      </c>
      <c r="K54" s="17" t="s">
        <v>229</v>
      </c>
      <c r="L54" s="168">
        <v>59.233333333333334</v>
      </c>
      <c r="M54" s="55">
        <v>49511583</v>
      </c>
      <c r="N54" s="54">
        <v>50000000</v>
      </c>
      <c r="O54" s="55">
        <v>1007688</v>
      </c>
      <c r="P54" s="208">
        <v>1.59</v>
      </c>
      <c r="Q54" s="208">
        <v>4.75</v>
      </c>
      <c r="R54" s="208">
        <v>19.04</v>
      </c>
      <c r="S54" s="209">
        <v>41485</v>
      </c>
      <c r="T54" s="209">
        <v>75</v>
      </c>
      <c r="U54" s="209">
        <v>54</v>
      </c>
      <c r="V54" s="209">
        <v>25</v>
      </c>
      <c r="W54" s="17">
        <f t="shared" si="7"/>
        <v>41539</v>
      </c>
      <c r="X54" s="83">
        <f t="shared" si="11"/>
        <v>1.3107479404659523</v>
      </c>
      <c r="Y54" s="84">
        <f t="shared" si="12"/>
        <v>1.1135477649063517</v>
      </c>
      <c r="Z54" s="85">
        <v>11405</v>
      </c>
      <c r="AA54" s="76">
        <f t="shared" si="13"/>
        <v>0</v>
      </c>
      <c r="AB54" s="76">
        <f t="shared" si="8"/>
        <v>0</v>
      </c>
      <c r="AC54" s="148">
        <f t="shared" si="9"/>
        <v>0</v>
      </c>
      <c r="AD54" s="148">
        <f t="shared" si="14"/>
        <v>0</v>
      </c>
      <c r="AE54" s="148">
        <f t="shared" si="15"/>
        <v>0</v>
      </c>
      <c r="AF54" s="213">
        <f t="shared" si="10"/>
        <v>2.7794254687743391E-2</v>
      </c>
      <c r="AG54" s="213">
        <f t="shared" si="5"/>
        <v>8.3033150796717678E-2</v>
      </c>
      <c r="AH54" s="213">
        <f t="shared" si="6"/>
        <v>0.33745312726644167</v>
      </c>
      <c r="AJ54" s="359"/>
    </row>
    <row r="55" spans="1:36" s="4" customFormat="1">
      <c r="A55" s="82">
        <v>220</v>
      </c>
      <c r="B55" s="67">
        <v>11411</v>
      </c>
      <c r="C55" s="82">
        <v>220</v>
      </c>
      <c r="D55" s="15">
        <v>51</v>
      </c>
      <c r="E55" s="67" t="s">
        <v>459</v>
      </c>
      <c r="F55" s="9" t="s">
        <v>231</v>
      </c>
      <c r="G55" s="9" t="s">
        <v>275</v>
      </c>
      <c r="H55" s="10" t="s">
        <v>24</v>
      </c>
      <c r="I55" s="11">
        <v>1055789.796358</v>
      </c>
      <c r="J55" s="11">
        <v>855831</v>
      </c>
      <c r="K55" s="11" t="s">
        <v>232</v>
      </c>
      <c r="L55" s="167">
        <v>58.566666666666663</v>
      </c>
      <c r="M55" s="53">
        <v>879634</v>
      </c>
      <c r="N55" s="53">
        <v>4000000</v>
      </c>
      <c r="O55" s="53">
        <v>972940</v>
      </c>
      <c r="P55" s="198">
        <v>-2.71</v>
      </c>
      <c r="Q55" s="198">
        <v>-1.96</v>
      </c>
      <c r="R55" s="198">
        <v>54.92</v>
      </c>
      <c r="S55" s="52">
        <v>605</v>
      </c>
      <c r="T55" s="52">
        <v>70</v>
      </c>
      <c r="U55" s="52">
        <v>9</v>
      </c>
      <c r="V55" s="52">
        <v>30</v>
      </c>
      <c r="W55" s="11">
        <f t="shared" si="7"/>
        <v>614</v>
      </c>
      <c r="X55" s="83">
        <f t="shared" si="11"/>
        <v>2.0985083493081629E-2</v>
      </c>
      <c r="Y55" s="84">
        <f t="shared" si="12"/>
        <v>1.7827907333417034E-2</v>
      </c>
      <c r="Z55" s="85">
        <v>11411</v>
      </c>
      <c r="AA55" s="76">
        <f t="shared" si="13"/>
        <v>0</v>
      </c>
      <c r="AB55" s="76">
        <f t="shared" si="8"/>
        <v>0</v>
      </c>
      <c r="AC55" s="148">
        <f t="shared" si="9"/>
        <v>0</v>
      </c>
      <c r="AD55" s="148">
        <f t="shared" si="14"/>
        <v>0</v>
      </c>
      <c r="AE55" s="148">
        <f t="shared" si="15"/>
        <v>0</v>
      </c>
      <c r="AF55" s="213">
        <f t="shared" si="10"/>
        <v>-8.1260958410281261E-4</v>
      </c>
      <c r="AG55" s="213">
        <f t="shared" si="5"/>
        <v>-5.8771763278284606E-4</v>
      </c>
      <c r="AH55" s="213">
        <f t="shared" si="6"/>
        <v>1.669674377387385E-2</v>
      </c>
      <c r="AJ55" s="359"/>
    </row>
    <row r="56" spans="1:36" s="7" customFormat="1">
      <c r="A56" s="207">
        <v>219</v>
      </c>
      <c r="B56" s="67">
        <v>11409</v>
      </c>
      <c r="C56" s="207">
        <v>219</v>
      </c>
      <c r="D56" s="18">
        <v>52</v>
      </c>
      <c r="E56" s="68" t="s">
        <v>460</v>
      </c>
      <c r="F56" s="19" t="s">
        <v>40</v>
      </c>
      <c r="G56" s="19" t="s">
        <v>290</v>
      </c>
      <c r="H56" s="20" t="s">
        <v>24</v>
      </c>
      <c r="I56" s="17">
        <v>8571143.4047350008</v>
      </c>
      <c r="J56" s="17">
        <v>13022434</v>
      </c>
      <c r="K56" s="17" t="s">
        <v>232</v>
      </c>
      <c r="L56" s="168">
        <v>58.566666666666663</v>
      </c>
      <c r="M56" s="55">
        <v>433184042</v>
      </c>
      <c r="N56" s="54">
        <v>500000000</v>
      </c>
      <c r="O56" s="55">
        <v>30063</v>
      </c>
      <c r="P56" s="208">
        <v>0.68</v>
      </c>
      <c r="Q56" s="208">
        <v>3.95</v>
      </c>
      <c r="R56" s="208">
        <v>36.53</v>
      </c>
      <c r="S56" s="209">
        <v>2815</v>
      </c>
      <c r="T56" s="209">
        <v>40.729463599999995</v>
      </c>
      <c r="U56" s="209">
        <v>98</v>
      </c>
      <c r="V56" s="209">
        <v>59.270536399999997</v>
      </c>
      <c r="W56" s="17">
        <f t="shared" si="7"/>
        <v>2913</v>
      </c>
      <c r="X56" s="83">
        <f t="shared" si="11"/>
        <v>0.18579135561142879</v>
      </c>
      <c r="Y56" s="84">
        <f t="shared" si="12"/>
        <v>0.15783930868240167</v>
      </c>
      <c r="Z56" s="85">
        <v>11409</v>
      </c>
      <c r="AA56" s="76">
        <f t="shared" si="13"/>
        <v>0</v>
      </c>
      <c r="AB56" s="76">
        <f t="shared" si="8"/>
        <v>0</v>
      </c>
      <c r="AC56" s="148">
        <f t="shared" si="9"/>
        <v>0</v>
      </c>
      <c r="AD56" s="148">
        <f t="shared" si="14"/>
        <v>0</v>
      </c>
      <c r="AE56" s="148">
        <f t="shared" si="15"/>
        <v>0</v>
      </c>
      <c r="AF56" s="213">
        <f t="shared" si="10"/>
        <v>3.102599467064448E-3</v>
      </c>
      <c r="AG56" s="213">
        <f t="shared" si="5"/>
        <v>1.8022452786624368E-2</v>
      </c>
      <c r="AH56" s="213">
        <f t="shared" si="6"/>
        <v>0.16898769327776245</v>
      </c>
      <c r="AJ56" s="359"/>
    </row>
    <row r="57" spans="1:36" s="4" customFormat="1">
      <c r="A57" s="82">
        <v>223</v>
      </c>
      <c r="B57" s="67">
        <v>11420</v>
      </c>
      <c r="C57" s="82">
        <v>223</v>
      </c>
      <c r="D57" s="15">
        <v>53</v>
      </c>
      <c r="E57" s="67" t="s">
        <v>461</v>
      </c>
      <c r="F57" s="9" t="s">
        <v>154</v>
      </c>
      <c r="G57" s="9" t="s">
        <v>275</v>
      </c>
      <c r="H57" s="10" t="s">
        <v>24</v>
      </c>
      <c r="I57" s="11">
        <v>93499.805959999998</v>
      </c>
      <c r="J57" s="11">
        <v>276950</v>
      </c>
      <c r="K57" s="11" t="s">
        <v>235</v>
      </c>
      <c r="L57" s="167">
        <v>57.633333333333333</v>
      </c>
      <c r="M57" s="53">
        <v>70977</v>
      </c>
      <c r="N57" s="53">
        <v>500000</v>
      </c>
      <c r="O57" s="53">
        <v>3901973</v>
      </c>
      <c r="P57" s="198">
        <v>-3.44</v>
      </c>
      <c r="Q57" s="198">
        <v>-0.31</v>
      </c>
      <c r="R57" s="198">
        <v>49.32</v>
      </c>
      <c r="S57" s="52">
        <v>167</v>
      </c>
      <c r="T57" s="52">
        <v>27</v>
      </c>
      <c r="U57" s="52">
        <v>6</v>
      </c>
      <c r="V57" s="52">
        <v>73</v>
      </c>
      <c r="W57" s="11">
        <f t="shared" si="7"/>
        <v>173</v>
      </c>
      <c r="X57" s="83">
        <f t="shared" si="11"/>
        <v>2.6193273735792941E-3</v>
      </c>
      <c r="Y57" s="84">
        <f t="shared" si="12"/>
        <v>2.2252532713271976E-3</v>
      </c>
      <c r="Z57" s="85">
        <v>11420</v>
      </c>
      <c r="AA57" s="76">
        <f t="shared" si="13"/>
        <v>0</v>
      </c>
      <c r="AB57" s="76">
        <f t="shared" si="8"/>
        <v>0</v>
      </c>
      <c r="AC57" s="148">
        <f t="shared" si="9"/>
        <v>0</v>
      </c>
      <c r="AD57" s="148">
        <f t="shared" si="14"/>
        <v>0</v>
      </c>
      <c r="AE57" s="148">
        <f t="shared" si="15"/>
        <v>0</v>
      </c>
      <c r="AF57" s="213">
        <f t="shared" si="10"/>
        <v>-3.3379855159588399E-4</v>
      </c>
      <c r="AG57" s="213">
        <f t="shared" si="5"/>
        <v>-3.0080683428698847E-5</v>
      </c>
      <c r="AH57" s="213">
        <f t="shared" si="6"/>
        <v>4.8521886536045684E-3</v>
      </c>
      <c r="AJ57" s="359"/>
    </row>
    <row r="58" spans="1:36" s="7" customFormat="1">
      <c r="A58" s="207">
        <v>225</v>
      </c>
      <c r="B58" s="67">
        <v>11421</v>
      </c>
      <c r="C58" s="207">
        <v>225</v>
      </c>
      <c r="D58" s="18">
        <v>54</v>
      </c>
      <c r="E58" s="68" t="s">
        <v>463</v>
      </c>
      <c r="F58" s="19" t="s">
        <v>40</v>
      </c>
      <c r="G58" s="19" t="s">
        <v>299</v>
      </c>
      <c r="H58" s="20" t="s">
        <v>24</v>
      </c>
      <c r="I58" s="17">
        <v>1951055.3763540001</v>
      </c>
      <c r="J58" s="17">
        <v>2002186</v>
      </c>
      <c r="K58" s="17" t="s">
        <v>236</v>
      </c>
      <c r="L58" s="168">
        <v>57.233333333333334</v>
      </c>
      <c r="M58" s="55">
        <v>1990977</v>
      </c>
      <c r="N58" s="54">
        <v>2000000</v>
      </c>
      <c r="O58" s="55">
        <v>1005629</v>
      </c>
      <c r="P58" s="208">
        <v>1.41</v>
      </c>
      <c r="Q58" s="208">
        <v>2.2200000000000002</v>
      </c>
      <c r="R58" s="208">
        <v>23.71</v>
      </c>
      <c r="S58" s="209">
        <v>1603</v>
      </c>
      <c r="T58" s="209">
        <v>61</v>
      </c>
      <c r="U58" s="209">
        <v>20</v>
      </c>
      <c r="V58" s="209">
        <v>39</v>
      </c>
      <c r="W58" s="17">
        <f t="shared" si="7"/>
        <v>1623</v>
      </c>
      <c r="X58" s="83">
        <f t="shared" si="11"/>
        <v>4.2781785240634577E-2</v>
      </c>
      <c r="Y58" s="84">
        <f t="shared" si="12"/>
        <v>3.6345326101734701E-2</v>
      </c>
      <c r="Z58" s="85">
        <v>11421</v>
      </c>
      <c r="AA58" s="76">
        <f t="shared" si="13"/>
        <v>0</v>
      </c>
      <c r="AB58" s="76">
        <f t="shared" si="8"/>
        <v>0</v>
      </c>
      <c r="AC58" s="148">
        <f t="shared" si="9"/>
        <v>0</v>
      </c>
      <c r="AD58" s="148">
        <f t="shared" si="14"/>
        <v>0</v>
      </c>
      <c r="AE58" s="148">
        <f t="shared" si="15"/>
        <v>0</v>
      </c>
      <c r="AF58" s="213">
        <f t="shared" si="10"/>
        <v>9.8911814472433797E-4</v>
      </c>
      <c r="AG58" s="213">
        <f t="shared" si="5"/>
        <v>1.5573349512681069E-3</v>
      </c>
      <c r="AH58" s="213">
        <f t="shared" si="6"/>
        <v>1.6863558161201862E-2</v>
      </c>
      <c r="AJ58" s="359"/>
    </row>
    <row r="59" spans="1:36" s="4" customFormat="1">
      <c r="A59" s="82">
        <v>227</v>
      </c>
      <c r="B59" s="67">
        <v>11427</v>
      </c>
      <c r="C59" s="82">
        <v>227</v>
      </c>
      <c r="D59" s="15">
        <v>55</v>
      </c>
      <c r="E59" s="67" t="s">
        <v>464</v>
      </c>
      <c r="F59" s="9" t="s">
        <v>41</v>
      </c>
      <c r="G59" s="9" t="s">
        <v>299</v>
      </c>
      <c r="H59" s="10">
        <v>18</v>
      </c>
      <c r="I59" s="11">
        <v>96591.466880000007</v>
      </c>
      <c r="J59" s="11">
        <v>2137</v>
      </c>
      <c r="K59" s="11" t="s">
        <v>250</v>
      </c>
      <c r="L59" s="167">
        <v>56.2</v>
      </c>
      <c r="M59" s="53">
        <v>1273</v>
      </c>
      <c r="N59" s="53">
        <v>500000</v>
      </c>
      <c r="O59" s="53">
        <v>1679021</v>
      </c>
      <c r="P59" s="198">
        <v>8.59</v>
      </c>
      <c r="Q59" s="198">
        <v>19.89</v>
      </c>
      <c r="R59" s="198">
        <v>96.03</v>
      </c>
      <c r="S59" s="52">
        <v>25</v>
      </c>
      <c r="T59" s="52">
        <v>5</v>
      </c>
      <c r="U59" s="52">
        <v>3</v>
      </c>
      <c r="V59" s="52">
        <v>95</v>
      </c>
      <c r="W59" s="11">
        <f t="shared" si="7"/>
        <v>28</v>
      </c>
      <c r="X59" s="83">
        <f t="shared" si="11"/>
        <v>3.7428220078092391E-6</v>
      </c>
      <c r="Y59" s="84">
        <f t="shared" si="12"/>
        <v>3.1797197253323047E-6</v>
      </c>
      <c r="Z59" s="85">
        <v>11427</v>
      </c>
      <c r="AA59" s="76">
        <f t="shared" si="13"/>
        <v>0</v>
      </c>
      <c r="AB59" s="76">
        <f t="shared" si="8"/>
        <v>0</v>
      </c>
      <c r="AC59" s="148">
        <f t="shared" si="9"/>
        <v>0</v>
      </c>
      <c r="AD59" s="148">
        <f t="shared" si="14"/>
        <v>0</v>
      </c>
      <c r="AE59" s="148">
        <f t="shared" si="15"/>
        <v>0</v>
      </c>
      <c r="AF59" s="213">
        <f t="shared" si="10"/>
        <v>6.4316488009882049E-6</v>
      </c>
      <c r="AG59" s="213">
        <f t="shared" si="5"/>
        <v>1.489237423185744E-5</v>
      </c>
      <c r="AH59" s="213">
        <f t="shared" si="6"/>
        <v>7.2899523827639002E-5</v>
      </c>
      <c r="AJ59" s="359"/>
    </row>
    <row r="60" spans="1:36" s="7" customFormat="1">
      <c r="A60" s="207">
        <v>230</v>
      </c>
      <c r="B60" s="67">
        <v>11442</v>
      </c>
      <c r="C60" s="207">
        <v>230</v>
      </c>
      <c r="D60" s="18">
        <v>56</v>
      </c>
      <c r="E60" s="68" t="s">
        <v>465</v>
      </c>
      <c r="F60" s="19" t="s">
        <v>259</v>
      </c>
      <c r="G60" s="19" t="s">
        <v>299</v>
      </c>
      <c r="H60" s="20" t="s">
        <v>24</v>
      </c>
      <c r="I60" s="17">
        <v>1163063.344726</v>
      </c>
      <c r="J60" s="17">
        <v>1139522</v>
      </c>
      <c r="K60" s="17" t="s">
        <v>258</v>
      </c>
      <c r="L60" s="168">
        <v>54</v>
      </c>
      <c r="M60" s="55">
        <v>1139521</v>
      </c>
      <c r="N60" s="54">
        <v>4000000</v>
      </c>
      <c r="O60" s="55">
        <v>1000000</v>
      </c>
      <c r="P60" s="208">
        <v>2.19</v>
      </c>
      <c r="Q60" s="208">
        <v>6.34</v>
      </c>
      <c r="R60" s="208">
        <v>46.57</v>
      </c>
      <c r="S60" s="209">
        <v>2510</v>
      </c>
      <c r="T60" s="209">
        <v>100</v>
      </c>
      <c r="U60" s="209">
        <v>6</v>
      </c>
      <c r="V60" s="209">
        <v>0</v>
      </c>
      <c r="W60" s="17">
        <f t="shared" si="7"/>
        <v>2516</v>
      </c>
      <c r="X60" s="83">
        <f t="shared" si="11"/>
        <v>3.9916032007326151E-2</v>
      </c>
      <c r="Y60" s="84">
        <f t="shared" si="12"/>
        <v>3.3910721393075507E-2</v>
      </c>
      <c r="Z60" s="85">
        <v>11442</v>
      </c>
      <c r="AA60" s="76">
        <f t="shared" si="13"/>
        <v>0</v>
      </c>
      <c r="AB60" s="76">
        <f t="shared" si="8"/>
        <v>0</v>
      </c>
      <c r="AC60" s="148">
        <f t="shared" si="9"/>
        <v>0</v>
      </c>
      <c r="AD60" s="148">
        <f t="shared" si="14"/>
        <v>0</v>
      </c>
      <c r="AE60" s="148">
        <f t="shared" si="15"/>
        <v>0</v>
      </c>
      <c r="AF60" s="213">
        <f t="shared" si="10"/>
        <v>8.7436238271800209E-4</v>
      </c>
      <c r="AG60" s="213">
        <f t="shared" si="5"/>
        <v>2.5312591353571384E-3</v>
      </c>
      <c r="AH60" s="213">
        <f t="shared" si="6"/>
        <v>1.8851338538530941E-2</v>
      </c>
      <c r="AJ60" s="359"/>
    </row>
    <row r="61" spans="1:36" s="4" customFormat="1">
      <c r="A61" s="82">
        <v>231</v>
      </c>
      <c r="B61" s="67">
        <v>11416</v>
      </c>
      <c r="C61" s="82">
        <v>231</v>
      </c>
      <c r="D61" s="15">
        <v>57</v>
      </c>
      <c r="E61" s="67" t="s">
        <v>466</v>
      </c>
      <c r="F61" s="9" t="s">
        <v>212</v>
      </c>
      <c r="G61" s="9" t="s">
        <v>290</v>
      </c>
      <c r="H61" s="10" t="s">
        <v>24</v>
      </c>
      <c r="I61" s="11">
        <v>40633048.522862002</v>
      </c>
      <c r="J61" s="11">
        <v>37711555</v>
      </c>
      <c r="K61" s="11" t="s">
        <v>260</v>
      </c>
      <c r="L61" s="167">
        <v>53.7</v>
      </c>
      <c r="M61" s="53">
        <v>3305599999</v>
      </c>
      <c r="N61" s="53">
        <v>4950000000</v>
      </c>
      <c r="O61" s="53">
        <v>11409</v>
      </c>
      <c r="P61" s="198">
        <v>1.19</v>
      </c>
      <c r="Q61" s="198">
        <v>2.2000000000000002</v>
      </c>
      <c r="R61" s="198">
        <v>36.19</v>
      </c>
      <c r="S61" s="52">
        <v>3306</v>
      </c>
      <c r="T61" s="52">
        <v>50</v>
      </c>
      <c r="U61" s="52">
        <v>133</v>
      </c>
      <c r="V61" s="52">
        <v>50</v>
      </c>
      <c r="W61" s="11">
        <f t="shared" si="7"/>
        <v>3439</v>
      </c>
      <c r="X61" s="83">
        <f t="shared" si="11"/>
        <v>0.66049432851056877</v>
      </c>
      <c r="Y61" s="84">
        <f t="shared" si="12"/>
        <v>0.56112389006295782</v>
      </c>
      <c r="Z61" s="85">
        <v>11416</v>
      </c>
      <c r="AA61" s="76">
        <f t="shared" si="13"/>
        <v>0</v>
      </c>
      <c r="AB61" s="76">
        <f t="shared" si="8"/>
        <v>0</v>
      </c>
      <c r="AC61" s="148">
        <f t="shared" si="9"/>
        <v>0</v>
      </c>
      <c r="AD61" s="148">
        <f t="shared" si="14"/>
        <v>0</v>
      </c>
      <c r="AE61" s="148">
        <f t="shared" si="15"/>
        <v>0</v>
      </c>
      <c r="AF61" s="213">
        <f t="shared" si="10"/>
        <v>1.5723384605293472E-2</v>
      </c>
      <c r="AG61" s="213">
        <f t="shared" si="5"/>
        <v>2.9068442127433314E-2</v>
      </c>
      <c r="AH61" s="213">
        <f t="shared" si="6"/>
        <v>0.48481524096344303</v>
      </c>
      <c r="AJ61" s="359"/>
    </row>
    <row r="62" spans="1:36" s="7" customFormat="1">
      <c r="A62" s="207">
        <v>235</v>
      </c>
      <c r="B62" s="67">
        <v>11449</v>
      </c>
      <c r="C62" s="207">
        <v>235</v>
      </c>
      <c r="D62" s="18">
        <v>58</v>
      </c>
      <c r="E62" s="68" t="s">
        <v>467</v>
      </c>
      <c r="F62" s="19" t="s">
        <v>218</v>
      </c>
      <c r="G62" s="19" t="s">
        <v>273</v>
      </c>
      <c r="H62" s="20">
        <v>15</v>
      </c>
      <c r="I62" s="17">
        <v>2104490.4106800002</v>
      </c>
      <c r="J62" s="17">
        <v>4486551</v>
      </c>
      <c r="K62" s="17" t="s">
        <v>266</v>
      </c>
      <c r="L62" s="168">
        <v>51.9</v>
      </c>
      <c r="M62" s="55">
        <v>4486550</v>
      </c>
      <c r="N62" s="54">
        <v>4500000</v>
      </c>
      <c r="O62" s="55">
        <v>1000000</v>
      </c>
      <c r="P62" s="208">
        <v>1.69</v>
      </c>
      <c r="Q62" s="208">
        <v>5.25</v>
      </c>
      <c r="R62" s="208">
        <v>25.66</v>
      </c>
      <c r="S62" s="209">
        <v>2851</v>
      </c>
      <c r="T62" s="209">
        <v>99</v>
      </c>
      <c r="U62" s="209">
        <v>5</v>
      </c>
      <c r="V62" s="209">
        <v>1</v>
      </c>
      <c r="W62" s="17">
        <f t="shared" si="7"/>
        <v>2856</v>
      </c>
      <c r="X62" s="83">
        <f t="shared" si="11"/>
        <v>0.15558669353054716</v>
      </c>
      <c r="Y62" s="84">
        <f t="shared" si="12"/>
        <v>0.13217889533247806</v>
      </c>
      <c r="Z62" s="85">
        <v>11449</v>
      </c>
      <c r="AA62" s="76">
        <f t="shared" si="13"/>
        <v>0</v>
      </c>
      <c r="AB62" s="76">
        <f t="shared" si="8"/>
        <v>0</v>
      </c>
      <c r="AC62" s="148">
        <f t="shared" si="9"/>
        <v>0</v>
      </c>
      <c r="AD62" s="148">
        <f t="shared" si="14"/>
        <v>0</v>
      </c>
      <c r="AE62" s="148">
        <f t="shared" si="15"/>
        <v>0</v>
      </c>
      <c r="AF62" s="213">
        <f t="shared" si="10"/>
        <v>2.6565864263018673E-3</v>
      </c>
      <c r="AG62" s="213">
        <f t="shared" si="5"/>
        <v>8.2527093124762155E-3</v>
      </c>
      <c r="AH62" s="213">
        <f t="shared" si="6"/>
        <v>4.0896157192625841E-2</v>
      </c>
      <c r="AJ62" s="359"/>
    </row>
    <row r="63" spans="1:36" s="4" customFormat="1">
      <c r="A63" s="82">
        <v>241</v>
      </c>
      <c r="B63" s="67">
        <v>11459</v>
      </c>
      <c r="C63" s="82">
        <v>241</v>
      </c>
      <c r="D63" s="15">
        <v>59</v>
      </c>
      <c r="E63" s="67" t="s">
        <v>468</v>
      </c>
      <c r="F63" s="9" t="s">
        <v>338</v>
      </c>
      <c r="G63" s="9" t="s">
        <v>290</v>
      </c>
      <c r="H63" s="10" t="s">
        <v>24</v>
      </c>
      <c r="I63" s="11">
        <v>6177847.652454</v>
      </c>
      <c r="J63" s="11">
        <v>23933589</v>
      </c>
      <c r="K63" s="11" t="s">
        <v>272</v>
      </c>
      <c r="L63" s="167">
        <v>49.066666666666663</v>
      </c>
      <c r="M63" s="53">
        <v>896025485</v>
      </c>
      <c r="N63" s="53">
        <v>3000000000</v>
      </c>
      <c r="O63" s="53">
        <v>26711</v>
      </c>
      <c r="P63" s="198">
        <v>1.98</v>
      </c>
      <c r="Q63" s="198">
        <v>4.55</v>
      </c>
      <c r="R63" s="198">
        <v>35.71</v>
      </c>
      <c r="S63" s="52">
        <v>4862</v>
      </c>
      <c r="T63" s="52">
        <v>10.244623166666667</v>
      </c>
      <c r="U63" s="52">
        <v>120</v>
      </c>
      <c r="V63" s="52">
        <v>89.75537683333333</v>
      </c>
      <c r="W63" s="11">
        <f t="shared" si="7"/>
        <v>4982</v>
      </c>
      <c r="X63" s="83">
        <f t="shared" si="11"/>
        <v>8.588720402680125E-2</v>
      </c>
      <c r="Y63" s="84">
        <f t="shared" si="12"/>
        <v>7.2965595539369571E-2</v>
      </c>
      <c r="Z63" s="85">
        <v>11459</v>
      </c>
      <c r="AA63" s="76">
        <f t="shared" si="13"/>
        <v>0</v>
      </c>
      <c r="AB63" s="76">
        <f t="shared" si="8"/>
        <v>0</v>
      </c>
      <c r="AC63" s="148">
        <f t="shared" si="9"/>
        <v>0</v>
      </c>
      <c r="AD63" s="148">
        <f t="shared" si="14"/>
        <v>0</v>
      </c>
      <c r="AE63" s="148">
        <f t="shared" si="15"/>
        <v>0</v>
      </c>
      <c r="AF63" s="213">
        <f t="shared" si="10"/>
        <v>1.6603423859701545E-2</v>
      </c>
      <c r="AG63" s="213">
        <f t="shared" si="5"/>
        <v>3.8154332606889912E-2</v>
      </c>
      <c r="AH63" s="213">
        <f t="shared" si="6"/>
        <v>0.30360639813828949</v>
      </c>
      <c r="AJ63" s="359"/>
    </row>
    <row r="64" spans="1:36" s="7" customFormat="1">
      <c r="A64" s="207">
        <v>243</v>
      </c>
      <c r="B64" s="67">
        <v>11460</v>
      </c>
      <c r="C64" s="207">
        <v>243</v>
      </c>
      <c r="D64" s="18">
        <v>60</v>
      </c>
      <c r="E64" s="68" t="s">
        <v>469</v>
      </c>
      <c r="F64" s="19" t="s">
        <v>276</v>
      </c>
      <c r="G64" s="19" t="s">
        <v>290</v>
      </c>
      <c r="H64" s="20" t="s">
        <v>24</v>
      </c>
      <c r="I64" s="17">
        <v>19934821.783050001</v>
      </c>
      <c r="J64" s="17">
        <v>45180853</v>
      </c>
      <c r="K64" s="17" t="s">
        <v>277</v>
      </c>
      <c r="L64" s="168">
        <v>48.866666666666667</v>
      </c>
      <c r="M64" s="55">
        <v>4472999485</v>
      </c>
      <c r="N64" s="54">
        <v>10000000000</v>
      </c>
      <c r="O64" s="55">
        <v>10101</v>
      </c>
      <c r="P64" s="208">
        <v>1.64</v>
      </c>
      <c r="Q64" s="208">
        <v>4.68</v>
      </c>
      <c r="R64" s="208">
        <v>27.38</v>
      </c>
      <c r="S64" s="209">
        <v>11356</v>
      </c>
      <c r="T64" s="209">
        <v>20.449296990000001</v>
      </c>
      <c r="U64" s="209">
        <v>208</v>
      </c>
      <c r="V64" s="209">
        <v>79.550703010000007</v>
      </c>
      <c r="W64" s="17">
        <f t="shared" si="7"/>
        <v>11564</v>
      </c>
      <c r="X64" s="83">
        <f t="shared" si="11"/>
        <v>0.32363647056588762</v>
      </c>
      <c r="Y64" s="84">
        <f t="shared" si="12"/>
        <v>0.27494582086675856</v>
      </c>
      <c r="Z64" s="85">
        <v>11460</v>
      </c>
      <c r="AA64" s="76">
        <f t="shared" si="13"/>
        <v>0</v>
      </c>
      <c r="AB64" s="76">
        <f t="shared" si="8"/>
        <v>0</v>
      </c>
      <c r="AC64" s="148">
        <f t="shared" si="9"/>
        <v>0</v>
      </c>
      <c r="AD64" s="148">
        <f t="shared" si="14"/>
        <v>0</v>
      </c>
      <c r="AE64" s="148">
        <f t="shared" si="15"/>
        <v>0</v>
      </c>
      <c r="AF64" s="213">
        <f t="shared" si="10"/>
        <v>2.596108922951958E-2</v>
      </c>
      <c r="AG64" s="213">
        <f t="shared" si="5"/>
        <v>7.4084083898872943E-2</v>
      </c>
      <c r="AH64" s="213">
        <f t="shared" si="6"/>
        <v>0.43944154238110772</v>
      </c>
      <c r="AJ64" s="359"/>
    </row>
    <row r="65" spans="1:36" s="4" customFormat="1">
      <c r="A65" s="82">
        <v>246</v>
      </c>
      <c r="B65" s="67">
        <v>11476</v>
      </c>
      <c r="C65" s="82">
        <v>246</v>
      </c>
      <c r="D65" s="15">
        <v>61</v>
      </c>
      <c r="E65" s="67" t="s">
        <v>470</v>
      </c>
      <c r="F65" s="9" t="s">
        <v>39</v>
      </c>
      <c r="G65" s="9" t="s">
        <v>273</v>
      </c>
      <c r="H65" s="10">
        <v>17</v>
      </c>
      <c r="I65" s="11">
        <v>128166.097629</v>
      </c>
      <c r="J65" s="11">
        <v>281118</v>
      </c>
      <c r="K65" s="11" t="s">
        <v>286</v>
      </c>
      <c r="L65" s="167">
        <v>46</v>
      </c>
      <c r="M65" s="53">
        <v>277377</v>
      </c>
      <c r="N65" s="53">
        <v>1000000</v>
      </c>
      <c r="O65" s="53">
        <v>1013487</v>
      </c>
      <c r="P65" s="198">
        <v>1.35</v>
      </c>
      <c r="Q65" s="198">
        <v>5.0599999999999996</v>
      </c>
      <c r="R65" s="198">
        <v>48.08</v>
      </c>
      <c r="S65" s="52">
        <v>607</v>
      </c>
      <c r="T65" s="52">
        <v>32</v>
      </c>
      <c r="U65" s="52">
        <v>5</v>
      </c>
      <c r="V65" s="52">
        <v>68</v>
      </c>
      <c r="W65" s="11">
        <f t="shared" si="7"/>
        <v>612</v>
      </c>
      <c r="X65" s="83">
        <f t="shared" si="11"/>
        <v>3.1511079447938384E-3</v>
      </c>
      <c r="Y65" s="84">
        <f t="shared" si="12"/>
        <v>2.6770282070071069E-3</v>
      </c>
      <c r="Z65" s="85">
        <v>11476</v>
      </c>
      <c r="AA65" s="76">
        <f t="shared" si="13"/>
        <v>0</v>
      </c>
      <c r="AB65" s="76">
        <f t="shared" si="8"/>
        <v>0</v>
      </c>
      <c r="AC65" s="148">
        <f t="shared" si="9"/>
        <v>0</v>
      </c>
      <c r="AD65" s="148">
        <f t="shared" si="14"/>
        <v>0</v>
      </c>
      <c r="AE65" s="148">
        <f t="shared" si="15"/>
        <v>0</v>
      </c>
      <c r="AF65" s="213">
        <f t="shared" si="10"/>
        <v>1.329679761870036E-4</v>
      </c>
      <c r="AG65" s="213">
        <f t="shared" si="5"/>
        <v>4.9838367370832451E-4</v>
      </c>
      <c r="AH65" s="213">
        <f t="shared" si="6"/>
        <v>4.8013830383847782E-3</v>
      </c>
      <c r="AJ65" s="359"/>
    </row>
    <row r="66" spans="1:36" s="7" customFormat="1">
      <c r="A66" s="207">
        <v>247</v>
      </c>
      <c r="B66" s="67">
        <v>11500</v>
      </c>
      <c r="C66" s="207">
        <v>247</v>
      </c>
      <c r="D66" s="18">
        <v>62</v>
      </c>
      <c r="E66" s="68" t="s">
        <v>471</v>
      </c>
      <c r="F66" s="19" t="s">
        <v>177</v>
      </c>
      <c r="G66" s="19" t="s">
        <v>734</v>
      </c>
      <c r="H66" s="20">
        <v>18</v>
      </c>
      <c r="I66" s="17">
        <v>4939405.6696990002</v>
      </c>
      <c r="J66" s="17">
        <v>4965380</v>
      </c>
      <c r="K66" s="17" t="s">
        <v>292</v>
      </c>
      <c r="L66" s="168">
        <v>45</v>
      </c>
      <c r="M66" s="55">
        <v>496556618</v>
      </c>
      <c r="N66" s="54">
        <v>500000000</v>
      </c>
      <c r="O66" s="55">
        <v>10000</v>
      </c>
      <c r="P66" s="208">
        <v>1.77</v>
      </c>
      <c r="Q66" s="208">
        <v>0.05</v>
      </c>
      <c r="R66" s="208">
        <v>22.65</v>
      </c>
      <c r="S66" s="209">
        <v>39905</v>
      </c>
      <c r="T66" s="209">
        <v>74</v>
      </c>
      <c r="U66" s="209">
        <v>77</v>
      </c>
      <c r="V66" s="209">
        <v>26</v>
      </c>
      <c r="W66" s="17">
        <f t="shared" si="7"/>
        <v>39982</v>
      </c>
      <c r="X66" s="83">
        <f t="shared" si="11"/>
        <v>0.1287089828773095</v>
      </c>
      <c r="Y66" s="84">
        <f t="shared" si="12"/>
        <v>0.10934489826888333</v>
      </c>
      <c r="Z66" s="85">
        <v>11500</v>
      </c>
      <c r="AA66" s="76">
        <f t="shared" si="13"/>
        <v>0</v>
      </c>
      <c r="AB66" s="76">
        <f t="shared" si="8"/>
        <v>0</v>
      </c>
      <c r="AC66" s="148">
        <f t="shared" si="9"/>
        <v>0</v>
      </c>
      <c r="AD66" s="148">
        <f t="shared" si="14"/>
        <v>0</v>
      </c>
      <c r="AE66" s="148">
        <f t="shared" si="15"/>
        <v>0</v>
      </c>
      <c r="AF66" s="213">
        <f t="shared" si="10"/>
        <v>3.0792885902690141E-3</v>
      </c>
      <c r="AG66" s="213">
        <f t="shared" si="5"/>
        <v>8.6985553397429777E-5</v>
      </c>
      <c r="AH66" s="213">
        <f t="shared" si="6"/>
        <v>3.9951577983655083E-2</v>
      </c>
      <c r="AJ66" s="359"/>
    </row>
    <row r="67" spans="1:36" s="4" customFormat="1">
      <c r="A67" s="82">
        <v>249</v>
      </c>
      <c r="B67" s="67">
        <v>11499</v>
      </c>
      <c r="C67" s="82">
        <v>249</v>
      </c>
      <c r="D67" s="15">
        <v>63</v>
      </c>
      <c r="E67" s="67" t="s">
        <v>472</v>
      </c>
      <c r="F67" s="9" t="s">
        <v>16</v>
      </c>
      <c r="G67" s="9" t="s">
        <v>576</v>
      </c>
      <c r="H67" s="10">
        <v>15</v>
      </c>
      <c r="I67" s="11">
        <v>133338.48000000001</v>
      </c>
      <c r="J67" s="11">
        <v>3828852</v>
      </c>
      <c r="K67" s="11" t="s">
        <v>293</v>
      </c>
      <c r="L67" s="167">
        <v>45</v>
      </c>
      <c r="M67" s="53">
        <v>317272400</v>
      </c>
      <c r="N67" s="53">
        <v>1000000000</v>
      </c>
      <c r="O67" s="53">
        <v>12068</v>
      </c>
      <c r="P67" s="198">
        <v>1.66</v>
      </c>
      <c r="Q67" s="198">
        <v>4.91</v>
      </c>
      <c r="R67" s="198">
        <v>23.29</v>
      </c>
      <c r="S67" s="52">
        <v>392</v>
      </c>
      <c r="T67" s="52">
        <v>1</v>
      </c>
      <c r="U67" s="52">
        <v>12</v>
      </c>
      <c r="V67" s="52">
        <v>99</v>
      </c>
      <c r="W67" s="11">
        <f t="shared" si="7"/>
        <v>404</v>
      </c>
      <c r="X67" s="83">
        <f t="shared" si="11"/>
        <v>1.3411990201445409E-3</v>
      </c>
      <c r="Y67" s="84">
        <f t="shared" si="12"/>
        <v>1.1394175226745948E-3</v>
      </c>
      <c r="Z67" s="85">
        <v>11499</v>
      </c>
      <c r="AA67" s="76">
        <f t="shared" si="13"/>
        <v>0</v>
      </c>
      <c r="AB67" s="76">
        <f t="shared" si="8"/>
        <v>0</v>
      </c>
      <c r="AC67" s="148">
        <f t="shared" si="9"/>
        <v>0</v>
      </c>
      <c r="AD67" s="148">
        <f t="shared" si="14"/>
        <v>0</v>
      </c>
      <c r="AE67" s="148">
        <f t="shared" si="15"/>
        <v>0</v>
      </c>
      <c r="AF67" s="213">
        <f t="shared" si="10"/>
        <v>2.2269030155226003E-3</v>
      </c>
      <c r="AG67" s="213">
        <f t="shared" si="5"/>
        <v>6.5868034977204634E-3</v>
      </c>
      <c r="AH67" s="213">
        <f t="shared" si="6"/>
        <v>3.1677529831139771E-2</v>
      </c>
      <c r="AJ67" s="359"/>
    </row>
    <row r="68" spans="1:36" s="7" customFormat="1">
      <c r="A68" s="207">
        <v>248</v>
      </c>
      <c r="B68" s="67">
        <v>11495</v>
      </c>
      <c r="C68" s="207">
        <v>248</v>
      </c>
      <c r="D68" s="18">
        <v>64</v>
      </c>
      <c r="E68" s="68" t="s">
        <v>399</v>
      </c>
      <c r="F68" s="19" t="s">
        <v>291</v>
      </c>
      <c r="G68" s="19" t="s">
        <v>273</v>
      </c>
      <c r="H68" s="20">
        <v>15</v>
      </c>
      <c r="I68" s="17">
        <v>20491045.289517999</v>
      </c>
      <c r="J68" s="17">
        <v>47922792</v>
      </c>
      <c r="K68" s="17" t="s">
        <v>294</v>
      </c>
      <c r="L68" s="168">
        <v>45</v>
      </c>
      <c r="M68" s="55">
        <v>47803032</v>
      </c>
      <c r="N68" s="54">
        <v>50000000</v>
      </c>
      <c r="O68" s="55">
        <v>1002505</v>
      </c>
      <c r="P68" s="208">
        <v>1.58</v>
      </c>
      <c r="Q68" s="208">
        <v>4.58</v>
      </c>
      <c r="R68" s="208">
        <v>21.82</v>
      </c>
      <c r="S68" s="209">
        <v>9733</v>
      </c>
      <c r="T68" s="209">
        <v>57</v>
      </c>
      <c r="U68" s="209">
        <v>78</v>
      </c>
      <c r="V68" s="209">
        <v>43</v>
      </c>
      <c r="W68" s="17">
        <f t="shared" si="7"/>
        <v>9811</v>
      </c>
      <c r="X68" s="83">
        <f t="shared" si="11"/>
        <v>0.95684505312831802</v>
      </c>
      <c r="Y68" s="84">
        <f t="shared" si="12"/>
        <v>0.81288906690478602</v>
      </c>
      <c r="Z68" s="85">
        <v>11495</v>
      </c>
      <c r="AA68" s="76">
        <f t="shared" si="13"/>
        <v>0</v>
      </c>
      <c r="AB68" s="76">
        <f t="shared" si="8"/>
        <v>0</v>
      </c>
      <c r="AC68" s="148">
        <f t="shared" si="9"/>
        <v>0</v>
      </c>
      <c r="AD68" s="148">
        <f t="shared" si="14"/>
        <v>0</v>
      </c>
      <c r="AE68" s="148">
        <f t="shared" si="15"/>
        <v>0</v>
      </c>
      <c r="AF68" s="213">
        <f t="shared" si="10"/>
        <v>2.6529180527180094E-2</v>
      </c>
      <c r="AG68" s="213">
        <f t="shared" si="5"/>
        <v>7.6901042287648616E-2</v>
      </c>
      <c r="AH68" s="213">
        <f t="shared" si="6"/>
        <v>0.37145832757130687</v>
      </c>
      <c r="AJ68" s="359"/>
    </row>
    <row r="69" spans="1:36" s="4" customFormat="1">
      <c r="A69" s="82">
        <v>250</v>
      </c>
      <c r="B69" s="67">
        <v>11517</v>
      </c>
      <c r="C69" s="82">
        <v>250</v>
      </c>
      <c r="D69" s="15">
        <v>65</v>
      </c>
      <c r="E69" s="67" t="s">
        <v>473</v>
      </c>
      <c r="F69" s="9" t="s">
        <v>44</v>
      </c>
      <c r="G69" s="9" t="s">
        <v>273</v>
      </c>
      <c r="H69" s="10">
        <v>15</v>
      </c>
      <c r="I69" s="11">
        <v>70748055.672101006</v>
      </c>
      <c r="J69" s="11">
        <v>98540002</v>
      </c>
      <c r="K69" s="11" t="s">
        <v>297</v>
      </c>
      <c r="L69" s="167">
        <v>42</v>
      </c>
      <c r="M69" s="53">
        <v>97798484</v>
      </c>
      <c r="N69" s="53">
        <v>100000000</v>
      </c>
      <c r="O69" s="53">
        <v>1007582</v>
      </c>
      <c r="P69" s="198">
        <v>1.56</v>
      </c>
      <c r="Q69" s="198">
        <v>4.82</v>
      </c>
      <c r="R69" s="198">
        <v>28.58</v>
      </c>
      <c r="S69" s="52">
        <v>37661</v>
      </c>
      <c r="T69" s="52">
        <v>82</v>
      </c>
      <c r="U69" s="52">
        <v>115</v>
      </c>
      <c r="V69" s="52">
        <v>18</v>
      </c>
      <c r="W69" s="11">
        <f t="shared" ref="W69:W80" si="16">S69+U69</f>
        <v>37776</v>
      </c>
      <c r="X69" s="83">
        <f t="shared" ref="X69:X90" si="17">T69*J69/$J$91</f>
        <v>2.8304211911168595</v>
      </c>
      <c r="Y69" s="84">
        <f t="shared" ref="Y69:Y90" si="18">T69*J69/$J$187</f>
        <v>2.4045883222912634</v>
      </c>
      <c r="Z69" s="85">
        <v>11517</v>
      </c>
      <c r="AA69" s="76">
        <f t="shared" ref="AA69:AA109" si="19">IF(M69&gt;N69,1,0)</f>
        <v>0</v>
      </c>
      <c r="AB69" s="76">
        <f t="shared" ref="AB69:AB112" si="20">IF(W69=0,1,0)</f>
        <v>0</v>
      </c>
      <c r="AC69" s="148">
        <f t="shared" ref="AC69:AC112" si="21">IF((T69+V69)=100,0,1)</f>
        <v>0</v>
      </c>
      <c r="AD69" s="148">
        <f t="shared" ref="AD69:AD109" si="22">IF(J69=0,1,0)</f>
        <v>0</v>
      </c>
      <c r="AE69" s="148">
        <f t="shared" ref="AE69:AE109" si="23">IF(M69=0,1,0)</f>
        <v>0</v>
      </c>
      <c r="AF69" s="213">
        <f t="shared" si="10"/>
        <v>5.385943595445257E-2</v>
      </c>
      <c r="AG69" s="213">
        <f t="shared" ref="AG69:AG89" si="24">$J69/$AD$91*Q69</f>
        <v>0.16641184698747524</v>
      </c>
      <c r="AH69" s="213">
        <f t="shared" ref="AH69:AH89" si="25">$J69/$AE$91*R69</f>
        <v>1.0004330528216225</v>
      </c>
      <c r="AJ69" s="359"/>
    </row>
    <row r="70" spans="1:36" s="7" customFormat="1">
      <c r="A70" s="207">
        <v>254</v>
      </c>
      <c r="B70" s="67">
        <v>11513</v>
      </c>
      <c r="C70" s="207">
        <v>254</v>
      </c>
      <c r="D70" s="18">
        <v>66</v>
      </c>
      <c r="E70" s="68" t="s">
        <v>474</v>
      </c>
      <c r="F70" s="19" t="s">
        <v>41</v>
      </c>
      <c r="G70" s="19" t="s">
        <v>290</v>
      </c>
      <c r="H70" s="20" t="s">
        <v>24</v>
      </c>
      <c r="I70" s="17">
        <v>20457051.814746998</v>
      </c>
      <c r="J70" s="17">
        <v>78493596</v>
      </c>
      <c r="K70" s="17" t="s">
        <v>298</v>
      </c>
      <c r="L70" s="168">
        <v>41</v>
      </c>
      <c r="M70" s="55">
        <v>7787000000</v>
      </c>
      <c r="N70" s="54">
        <v>12000000000</v>
      </c>
      <c r="O70" s="55">
        <v>10081</v>
      </c>
      <c r="P70" s="208">
        <v>1.63</v>
      </c>
      <c r="Q70" s="208">
        <v>4.92</v>
      </c>
      <c r="R70" s="208">
        <v>19.89</v>
      </c>
      <c r="S70" s="209">
        <v>5646</v>
      </c>
      <c r="T70" s="209">
        <v>21.210589499999998</v>
      </c>
      <c r="U70" s="209">
        <v>270</v>
      </c>
      <c r="V70" s="209">
        <v>78.789410500000002</v>
      </c>
      <c r="W70" s="17">
        <f t="shared" si="16"/>
        <v>5916</v>
      </c>
      <c r="X70" s="83">
        <f t="shared" si="17"/>
        <v>0.58319207349241009</v>
      </c>
      <c r="Y70" s="84">
        <f t="shared" si="18"/>
        <v>0.49545165008439168</v>
      </c>
      <c r="Z70" s="85">
        <v>11513</v>
      </c>
      <c r="AA70" s="76">
        <f t="shared" si="19"/>
        <v>0</v>
      </c>
      <c r="AB70" s="76">
        <f t="shared" si="20"/>
        <v>0</v>
      </c>
      <c r="AC70" s="148">
        <f t="shared" si="21"/>
        <v>0</v>
      </c>
      <c r="AD70" s="148">
        <f t="shared" si="22"/>
        <v>0</v>
      </c>
      <c r="AE70" s="148">
        <f t="shared" si="23"/>
        <v>0</v>
      </c>
      <c r="AF70" s="213">
        <f t="shared" ref="AF70:AF90" si="26">$J70/$AC$91*P70</f>
        <v>4.4827700939421657E-2</v>
      </c>
      <c r="AG70" s="213">
        <f t="shared" si="24"/>
        <v>0.13530815252880649</v>
      </c>
      <c r="AH70" s="213">
        <f t="shared" si="25"/>
        <v>0.55460304458295351</v>
      </c>
      <c r="AJ70" s="359"/>
    </row>
    <row r="71" spans="1:36" s="4" customFormat="1">
      <c r="A71" s="82">
        <v>255</v>
      </c>
      <c r="B71" s="67">
        <v>11521</v>
      </c>
      <c r="C71" s="82">
        <v>255</v>
      </c>
      <c r="D71" s="15">
        <v>67</v>
      </c>
      <c r="E71" s="67" t="s">
        <v>475</v>
      </c>
      <c r="F71" s="9" t="s">
        <v>172</v>
      </c>
      <c r="G71" s="9" t="s">
        <v>273</v>
      </c>
      <c r="H71" s="10">
        <v>18</v>
      </c>
      <c r="I71" s="11">
        <v>2947631.4762980002</v>
      </c>
      <c r="J71" s="11">
        <v>3003707</v>
      </c>
      <c r="K71" s="11" t="s">
        <v>300</v>
      </c>
      <c r="L71" s="167">
        <v>40</v>
      </c>
      <c r="M71" s="53">
        <v>2981328</v>
      </c>
      <c r="N71" s="53">
        <v>3000000</v>
      </c>
      <c r="O71" s="53">
        <v>1007506</v>
      </c>
      <c r="P71" s="198">
        <v>1.62</v>
      </c>
      <c r="Q71" s="198">
        <v>4.8600000000000003</v>
      </c>
      <c r="R71" s="198">
        <v>33.909999999999997</v>
      </c>
      <c r="S71" s="52">
        <v>3460</v>
      </c>
      <c r="T71" s="52">
        <v>94</v>
      </c>
      <c r="U71" s="52">
        <v>13</v>
      </c>
      <c r="V71" s="52">
        <v>6</v>
      </c>
      <c r="W71" s="11">
        <f t="shared" si="16"/>
        <v>3473</v>
      </c>
      <c r="X71" s="83">
        <f t="shared" si="17"/>
        <v>9.8903137339579089E-2</v>
      </c>
      <c r="Y71" s="84">
        <f t="shared" si="18"/>
        <v>8.4023300076720611E-2</v>
      </c>
      <c r="Z71" s="85">
        <v>11521</v>
      </c>
      <c r="AA71" s="76">
        <f t="shared" si="19"/>
        <v>0</v>
      </c>
      <c r="AB71" s="76">
        <f t="shared" si="20"/>
        <v>0</v>
      </c>
      <c r="AC71" s="148">
        <f t="shared" si="21"/>
        <v>0</v>
      </c>
      <c r="AD71" s="148">
        <f t="shared" si="22"/>
        <v>0</v>
      </c>
      <c r="AE71" s="148">
        <f t="shared" si="23"/>
        <v>0</v>
      </c>
      <c r="AF71" s="213">
        <f t="shared" si="26"/>
        <v>1.7048933509006298E-3</v>
      </c>
      <c r="AG71" s="213">
        <f t="shared" si="24"/>
        <v>5.1146800527018888E-3</v>
      </c>
      <c r="AH71" s="213">
        <f t="shared" si="25"/>
        <v>3.6182502181245753E-2</v>
      </c>
      <c r="AJ71" s="359"/>
    </row>
    <row r="72" spans="1:36" s="7" customFormat="1">
      <c r="A72" s="207">
        <v>259</v>
      </c>
      <c r="B72" s="67">
        <v>11518</v>
      </c>
      <c r="C72" s="207">
        <v>259</v>
      </c>
      <c r="D72" s="18">
        <v>68</v>
      </c>
      <c r="E72" s="68" t="s">
        <v>476</v>
      </c>
      <c r="F72" s="19" t="s">
        <v>595</v>
      </c>
      <c r="G72" s="19" t="s">
        <v>290</v>
      </c>
      <c r="H72" s="20" t="s">
        <v>24</v>
      </c>
      <c r="I72" s="17">
        <v>1659842.949303</v>
      </c>
      <c r="J72" s="17">
        <v>2047751</v>
      </c>
      <c r="K72" s="17" t="s">
        <v>314</v>
      </c>
      <c r="L72" s="168">
        <v>37</v>
      </c>
      <c r="M72" s="55">
        <v>93202000</v>
      </c>
      <c r="N72" s="54">
        <v>300000000</v>
      </c>
      <c r="O72" s="55">
        <v>21972</v>
      </c>
      <c r="P72" s="208">
        <v>1.5</v>
      </c>
      <c r="Q72" s="208">
        <v>4.43</v>
      </c>
      <c r="R72" s="208">
        <v>27.79</v>
      </c>
      <c r="S72" s="209">
        <v>976</v>
      </c>
      <c r="T72" s="209">
        <v>7.6838193333333331</v>
      </c>
      <c r="U72" s="209">
        <v>43</v>
      </c>
      <c r="V72" s="209">
        <v>92.316180666666668</v>
      </c>
      <c r="W72" s="17">
        <f t="shared" si="16"/>
        <v>1019</v>
      </c>
      <c r="X72" s="83">
        <f t="shared" si="17"/>
        <v>5.5116158395726693E-3</v>
      </c>
      <c r="Y72" s="84">
        <f t="shared" si="18"/>
        <v>4.6824010244081067E-3</v>
      </c>
      <c r="Z72" s="85">
        <v>11518</v>
      </c>
      <c r="AA72" s="76">
        <f t="shared" si="19"/>
        <v>0</v>
      </c>
      <c r="AB72" s="76">
        <f t="shared" si="20"/>
        <v>0</v>
      </c>
      <c r="AC72" s="148">
        <f t="shared" si="21"/>
        <v>0</v>
      </c>
      <c r="AD72" s="148">
        <f t="shared" si="22"/>
        <v>0</v>
      </c>
      <c r="AE72" s="148">
        <f t="shared" si="23"/>
        <v>0</v>
      </c>
      <c r="AF72" s="213">
        <f t="shared" si="26"/>
        <v>1.0762001334548828E-3</v>
      </c>
      <c r="AG72" s="213">
        <f t="shared" si="24"/>
        <v>3.1783777274700868E-3</v>
      </c>
      <c r="AH72" s="213">
        <f t="shared" si="25"/>
        <v>2.0215241501265736E-2</v>
      </c>
      <c r="AJ72" s="359"/>
    </row>
    <row r="73" spans="1:36" s="4" customFormat="1">
      <c r="A73" s="82">
        <v>262</v>
      </c>
      <c r="B73" s="67">
        <v>11551</v>
      </c>
      <c r="C73" s="82">
        <v>262</v>
      </c>
      <c r="D73" s="15">
        <v>69</v>
      </c>
      <c r="E73" s="67" t="s">
        <v>477</v>
      </c>
      <c r="F73" s="9" t="s">
        <v>33</v>
      </c>
      <c r="G73" s="9" t="s">
        <v>273</v>
      </c>
      <c r="H73" s="10">
        <v>20</v>
      </c>
      <c r="I73" s="11">
        <v>2856000.5000300002</v>
      </c>
      <c r="J73" s="11">
        <v>11620935</v>
      </c>
      <c r="K73" s="11" t="s">
        <v>320</v>
      </c>
      <c r="L73" s="167">
        <v>35</v>
      </c>
      <c r="M73" s="53">
        <v>11526213</v>
      </c>
      <c r="N73" s="53">
        <v>15000000</v>
      </c>
      <c r="O73" s="53">
        <v>1008217</v>
      </c>
      <c r="P73" s="198">
        <v>1.71</v>
      </c>
      <c r="Q73" s="198">
        <v>5.09</v>
      </c>
      <c r="R73" s="198">
        <v>29.05</v>
      </c>
      <c r="S73" s="52">
        <v>3360</v>
      </c>
      <c r="T73" s="52">
        <v>86</v>
      </c>
      <c r="U73" s="52">
        <v>19</v>
      </c>
      <c r="V73" s="52">
        <v>14</v>
      </c>
      <c r="W73" s="11">
        <f t="shared" si="16"/>
        <v>3379</v>
      </c>
      <c r="X73" s="83">
        <f t="shared" si="17"/>
        <v>0.35007747769411107</v>
      </c>
      <c r="Y73" s="84">
        <f t="shared" si="18"/>
        <v>0.2974088158336165</v>
      </c>
      <c r="Z73" s="85">
        <v>11551</v>
      </c>
      <c r="AA73" s="76">
        <f t="shared" si="19"/>
        <v>0</v>
      </c>
      <c r="AB73" s="76">
        <f t="shared" si="20"/>
        <v>0</v>
      </c>
      <c r="AC73" s="148">
        <f t="shared" si="21"/>
        <v>0</v>
      </c>
      <c r="AD73" s="148">
        <f t="shared" si="22"/>
        <v>0</v>
      </c>
      <c r="AE73" s="148">
        <f t="shared" si="23"/>
        <v>0</v>
      </c>
      <c r="AF73" s="213">
        <f t="shared" si="26"/>
        <v>6.96244565358405E-3</v>
      </c>
      <c r="AG73" s="213">
        <f t="shared" si="24"/>
        <v>2.072447273493732E-2</v>
      </c>
      <c r="AH73" s="213">
        <f t="shared" si="25"/>
        <v>0.11992243806503776</v>
      </c>
      <c r="AJ73" s="359"/>
    </row>
    <row r="74" spans="1:36" s="7" customFormat="1">
      <c r="A74" s="207">
        <v>261</v>
      </c>
      <c r="B74" s="67">
        <v>11562</v>
      </c>
      <c r="C74" s="207">
        <v>261</v>
      </c>
      <c r="D74" s="18">
        <v>70</v>
      </c>
      <c r="E74" s="68" t="s">
        <v>478</v>
      </c>
      <c r="F74" s="19" t="s">
        <v>287</v>
      </c>
      <c r="G74" s="19" t="s">
        <v>299</v>
      </c>
      <c r="H74" s="20" t="s">
        <v>24</v>
      </c>
      <c r="I74" s="17">
        <v>1045568.350486</v>
      </c>
      <c r="J74" s="17">
        <v>2997231</v>
      </c>
      <c r="K74" s="17" t="s">
        <v>321</v>
      </c>
      <c r="L74" s="168">
        <v>35</v>
      </c>
      <c r="M74" s="55">
        <v>299713291</v>
      </c>
      <c r="N74" s="54">
        <v>300000000</v>
      </c>
      <c r="O74" s="55">
        <v>10000</v>
      </c>
      <c r="P74" s="208">
        <v>1.71</v>
      </c>
      <c r="Q74" s="208">
        <v>5.22</v>
      </c>
      <c r="R74" s="208">
        <v>26.16</v>
      </c>
      <c r="S74" s="209">
        <v>3043</v>
      </c>
      <c r="T74" s="209">
        <v>71</v>
      </c>
      <c r="U74" s="209">
        <v>13</v>
      </c>
      <c r="V74" s="209">
        <v>29</v>
      </c>
      <c r="W74" s="17">
        <f t="shared" si="16"/>
        <v>3056</v>
      </c>
      <c r="X74" s="83">
        <f t="shared" si="17"/>
        <v>7.4542372728072501E-2</v>
      </c>
      <c r="Y74" s="84">
        <f t="shared" si="18"/>
        <v>6.3327578079316826E-2</v>
      </c>
      <c r="Z74" s="85">
        <v>11562</v>
      </c>
      <c r="AA74" s="76">
        <f t="shared" si="19"/>
        <v>0</v>
      </c>
      <c r="AB74" s="76">
        <f t="shared" si="20"/>
        <v>0</v>
      </c>
      <c r="AC74" s="148">
        <f t="shared" si="21"/>
        <v>0</v>
      </c>
      <c r="AD74" s="148">
        <f t="shared" si="22"/>
        <v>0</v>
      </c>
      <c r="AE74" s="148">
        <f t="shared" si="23"/>
        <v>0</v>
      </c>
      <c r="AF74" s="213">
        <f t="shared" si="26"/>
        <v>1.7957296851533354E-3</v>
      </c>
      <c r="AG74" s="213">
        <f t="shared" si="24"/>
        <v>5.4817011441522867E-3</v>
      </c>
      <c r="AH74" s="213">
        <f t="shared" si="25"/>
        <v>2.785294977216762E-2</v>
      </c>
      <c r="AJ74" s="359"/>
    </row>
    <row r="75" spans="1:36" s="4" customFormat="1">
      <c r="A75" s="82">
        <v>263</v>
      </c>
      <c r="B75" s="67">
        <v>11569</v>
      </c>
      <c r="C75" s="82">
        <v>263</v>
      </c>
      <c r="D75" s="15">
        <v>71</v>
      </c>
      <c r="E75" s="67" t="s">
        <v>479</v>
      </c>
      <c r="F75" s="9" t="s">
        <v>268</v>
      </c>
      <c r="G75" s="9" t="s">
        <v>290</v>
      </c>
      <c r="H75" s="10" t="s">
        <v>24</v>
      </c>
      <c r="I75" s="11">
        <v>4541795.7047870001</v>
      </c>
      <c r="J75" s="11">
        <v>4107312</v>
      </c>
      <c r="K75" s="11" t="s">
        <v>325</v>
      </c>
      <c r="L75" s="167">
        <v>32</v>
      </c>
      <c r="M75" s="53">
        <v>266155500</v>
      </c>
      <c r="N75" s="53">
        <v>500000000</v>
      </c>
      <c r="O75" s="53">
        <v>15433</v>
      </c>
      <c r="P75" s="198">
        <v>1.1499999999999999</v>
      </c>
      <c r="Q75" s="198">
        <v>4.55</v>
      </c>
      <c r="R75" s="198">
        <v>45.65</v>
      </c>
      <c r="S75" s="52">
        <v>1388</v>
      </c>
      <c r="T75" s="52">
        <v>50</v>
      </c>
      <c r="U75" s="52">
        <v>96</v>
      </c>
      <c r="V75" s="52">
        <v>50</v>
      </c>
      <c r="W75" s="11">
        <f t="shared" si="16"/>
        <v>1484</v>
      </c>
      <c r="X75" s="83">
        <f t="shared" si="17"/>
        <v>7.1937003961342907E-2</v>
      </c>
      <c r="Y75" s="84">
        <f t="shared" si="18"/>
        <v>6.1114183362162275E-2</v>
      </c>
      <c r="Z75" s="85">
        <v>11569</v>
      </c>
      <c r="AA75" s="76">
        <f t="shared" si="19"/>
        <v>0</v>
      </c>
      <c r="AB75" s="76">
        <f t="shared" si="20"/>
        <v>0</v>
      </c>
      <c r="AC75" s="148">
        <f t="shared" si="21"/>
        <v>0</v>
      </c>
      <c r="AD75" s="148">
        <f t="shared" si="22"/>
        <v>0</v>
      </c>
      <c r="AE75" s="148">
        <f t="shared" si="23"/>
        <v>0</v>
      </c>
      <c r="AF75" s="213">
        <f t="shared" si="26"/>
        <v>1.6549320631665235E-3</v>
      </c>
      <c r="AG75" s="213">
        <f t="shared" si="24"/>
        <v>6.5477746847023323E-3</v>
      </c>
      <c r="AH75" s="213">
        <f t="shared" si="25"/>
        <v>6.660574899980877E-2</v>
      </c>
      <c r="AJ75" s="359"/>
    </row>
    <row r="76" spans="1:36" s="7" customFormat="1">
      <c r="A76" s="207">
        <v>253</v>
      </c>
      <c r="B76" s="67">
        <v>11588</v>
      </c>
      <c r="C76" s="207">
        <v>253</v>
      </c>
      <c r="D76" s="18">
        <v>72</v>
      </c>
      <c r="E76" s="68" t="s">
        <v>480</v>
      </c>
      <c r="F76" s="19" t="s">
        <v>214</v>
      </c>
      <c r="G76" s="19" t="s">
        <v>290</v>
      </c>
      <c r="H76" s="20" t="s">
        <v>24</v>
      </c>
      <c r="I76" s="17">
        <v>6472923.4021460004</v>
      </c>
      <c r="J76" s="17">
        <v>14717165</v>
      </c>
      <c r="K76" s="17" t="s">
        <v>327</v>
      </c>
      <c r="L76" s="168">
        <v>28</v>
      </c>
      <c r="M76" s="55">
        <v>832998538</v>
      </c>
      <c r="N76" s="54">
        <v>1500000000</v>
      </c>
      <c r="O76" s="55">
        <v>17668</v>
      </c>
      <c r="P76" s="208">
        <v>1.39</v>
      </c>
      <c r="Q76" s="208">
        <v>4.6900000000000004</v>
      </c>
      <c r="R76" s="208">
        <v>26.66</v>
      </c>
      <c r="S76" s="209">
        <v>558</v>
      </c>
      <c r="T76" s="209">
        <v>2.3856538</v>
      </c>
      <c r="U76" s="209">
        <v>32</v>
      </c>
      <c r="V76" s="209">
        <v>97.6143462</v>
      </c>
      <c r="W76" s="17">
        <f t="shared" si="16"/>
        <v>590</v>
      </c>
      <c r="X76" s="83">
        <f t="shared" si="17"/>
        <v>1.2298615586072171E-2</v>
      </c>
      <c r="Y76" s="84">
        <f t="shared" si="18"/>
        <v>1.0448306249060115E-2</v>
      </c>
      <c r="Z76" s="85">
        <v>11588</v>
      </c>
      <c r="AA76" s="76">
        <f t="shared" si="19"/>
        <v>0</v>
      </c>
      <c r="AB76" s="76">
        <f>IF(W76=0,1,0)</f>
        <v>0</v>
      </c>
      <c r="AC76" s="148">
        <f>IF((T76+V76)=100,0,1)</f>
        <v>0</v>
      </c>
      <c r="AD76" s="148">
        <f t="shared" si="22"/>
        <v>0</v>
      </c>
      <c r="AE76" s="148">
        <f t="shared" si="23"/>
        <v>0</v>
      </c>
      <c r="AF76" s="213">
        <f t="shared" si="26"/>
        <v>7.1674322260658202E-3</v>
      </c>
      <c r="AG76" s="213">
        <f t="shared" si="24"/>
        <v>2.4183638230394749E-2</v>
      </c>
      <c r="AH76" s="213">
        <f t="shared" si="25"/>
        <v>0.13937906428010896</v>
      </c>
      <c r="AJ76" s="359"/>
    </row>
    <row r="77" spans="1:36" s="4" customFormat="1">
      <c r="A77" s="82">
        <v>271</v>
      </c>
      <c r="B77" s="67">
        <v>11621</v>
      </c>
      <c r="C77" s="82">
        <v>271</v>
      </c>
      <c r="D77" s="15">
        <v>73</v>
      </c>
      <c r="E77" s="67" t="s">
        <v>481</v>
      </c>
      <c r="F77" s="9" t="s">
        <v>231</v>
      </c>
      <c r="G77" s="9" t="s">
        <v>299</v>
      </c>
      <c r="H77" s="10" t="s">
        <v>24</v>
      </c>
      <c r="I77" s="11">
        <v>1010907.675326</v>
      </c>
      <c r="J77" s="11">
        <v>1466867</v>
      </c>
      <c r="K77" s="11" t="s">
        <v>340</v>
      </c>
      <c r="L77" s="167">
        <v>24</v>
      </c>
      <c r="M77" s="53">
        <v>59365793</v>
      </c>
      <c r="N77" s="53">
        <v>100000000</v>
      </c>
      <c r="O77" s="53">
        <v>24709</v>
      </c>
      <c r="P77" s="198">
        <v>-1.29</v>
      </c>
      <c r="Q77" s="198">
        <v>-0.15</v>
      </c>
      <c r="R77" s="198">
        <v>66.900000000000006</v>
      </c>
      <c r="S77" s="52">
        <v>967</v>
      </c>
      <c r="T77" s="52">
        <v>29</v>
      </c>
      <c r="U77" s="52">
        <v>6</v>
      </c>
      <c r="V77" s="52">
        <v>71</v>
      </c>
      <c r="W77" s="11">
        <f t="shared" si="16"/>
        <v>973</v>
      </c>
      <c r="X77" s="83">
        <f t="shared" si="17"/>
        <v>1.490093033352778E-2</v>
      </c>
      <c r="Y77" s="84">
        <f t="shared" si="18"/>
        <v>1.265910641982514E-2</v>
      </c>
      <c r="Z77" s="85">
        <v>11621</v>
      </c>
      <c r="AA77" s="76">
        <f t="shared" si="19"/>
        <v>0</v>
      </c>
      <c r="AB77" s="76">
        <f>IF(W77=0,1,0)</f>
        <v>0</v>
      </c>
      <c r="AC77" s="148">
        <f>IF((T77+V77)=100,0,1)</f>
        <v>0</v>
      </c>
      <c r="AD77" s="148">
        <f t="shared" si="22"/>
        <v>0</v>
      </c>
      <c r="AE77" s="148">
        <f t="shared" si="23"/>
        <v>0</v>
      </c>
      <c r="AF77" s="213">
        <f t="shared" si="26"/>
        <v>-6.6298710956463197E-4</v>
      </c>
      <c r="AG77" s="213">
        <f t="shared" si="24"/>
        <v>-7.7091524367980458E-5</v>
      </c>
      <c r="AH77" s="213">
        <f t="shared" si="25"/>
        <v>3.486021784184553E-2</v>
      </c>
      <c r="AJ77" s="359"/>
    </row>
    <row r="78" spans="1:36" s="7" customFormat="1">
      <c r="A78" s="207">
        <v>272</v>
      </c>
      <c r="B78" s="67">
        <v>11626</v>
      </c>
      <c r="C78" s="207">
        <v>272</v>
      </c>
      <c r="D78" s="18">
        <v>74</v>
      </c>
      <c r="E78" s="68" t="s">
        <v>482</v>
      </c>
      <c r="F78" s="19" t="s">
        <v>189</v>
      </c>
      <c r="G78" s="19" t="s">
        <v>290</v>
      </c>
      <c r="H78" s="20">
        <v>16</v>
      </c>
      <c r="I78" s="17">
        <v>3712285.9103160002</v>
      </c>
      <c r="J78" s="17">
        <v>7633518</v>
      </c>
      <c r="K78" s="17" t="s">
        <v>342</v>
      </c>
      <c r="L78" s="168">
        <v>23</v>
      </c>
      <c r="M78" s="55">
        <v>670116646</v>
      </c>
      <c r="N78" s="54">
        <v>1000000000</v>
      </c>
      <c r="O78" s="55">
        <v>11391</v>
      </c>
      <c r="P78" s="208">
        <v>1.35</v>
      </c>
      <c r="Q78" s="208">
        <v>4.7699999999999996</v>
      </c>
      <c r="R78" s="208">
        <v>23.96</v>
      </c>
      <c r="S78" s="209">
        <v>701</v>
      </c>
      <c r="T78" s="209">
        <v>17.121642999999999</v>
      </c>
      <c r="U78" s="209">
        <v>47</v>
      </c>
      <c r="V78" s="209">
        <v>82.878357000000008</v>
      </c>
      <c r="W78" s="17">
        <f t="shared" si="16"/>
        <v>748</v>
      </c>
      <c r="X78" s="83">
        <f t="shared" si="17"/>
        <v>4.5782006151928532E-2</v>
      </c>
      <c r="Y78" s="84">
        <f t="shared" si="18"/>
        <v>3.889416801622899E-2</v>
      </c>
      <c r="Z78" s="85">
        <v>11626</v>
      </c>
      <c r="AA78" s="76">
        <f>IF(M78&gt;N78,1,0)</f>
        <v>0</v>
      </c>
      <c r="AB78" s="76">
        <f>IF(W78=0,1,0)</f>
        <v>0</v>
      </c>
      <c r="AC78" s="148">
        <f>IF((T78+V78)=100,0,1)</f>
        <v>0</v>
      </c>
      <c r="AD78" s="148">
        <f>IF(J78=0,1,0)</f>
        <v>0</v>
      </c>
      <c r="AE78" s="148">
        <f>IF(M78=0,1,0)</f>
        <v>0</v>
      </c>
      <c r="AF78" s="213">
        <f t="shared" si="26"/>
        <v>3.6106312639071964E-3</v>
      </c>
      <c r="AG78" s="213">
        <f t="shared" si="24"/>
        <v>1.2757563799138758E-2</v>
      </c>
      <c r="AH78" s="213">
        <f t="shared" si="25"/>
        <v>6.4971783466804239E-2</v>
      </c>
      <c r="AJ78" s="359"/>
    </row>
    <row r="79" spans="1:36" s="4" customFormat="1">
      <c r="A79" s="82">
        <v>277</v>
      </c>
      <c r="B79" s="67">
        <v>11661</v>
      </c>
      <c r="C79" s="82">
        <v>277</v>
      </c>
      <c r="D79" s="15">
        <v>75</v>
      </c>
      <c r="E79" s="67" t="s">
        <v>649</v>
      </c>
      <c r="F79" s="9" t="s">
        <v>393</v>
      </c>
      <c r="G79" s="9" t="s">
        <v>299</v>
      </c>
      <c r="H79" s="10" t="s">
        <v>24</v>
      </c>
      <c r="I79" s="11">
        <v>516766.07874700002</v>
      </c>
      <c r="J79" s="11">
        <v>748134</v>
      </c>
      <c r="K79" s="11" t="s">
        <v>394</v>
      </c>
      <c r="L79" s="167">
        <v>16</v>
      </c>
      <c r="M79" s="53">
        <v>757742</v>
      </c>
      <c r="N79" s="53">
        <v>1000000</v>
      </c>
      <c r="O79" s="53">
        <v>987320</v>
      </c>
      <c r="P79" s="198">
        <v>-1.99</v>
      </c>
      <c r="Q79" s="198">
        <v>3.89</v>
      </c>
      <c r="R79" s="198">
        <v>40.43</v>
      </c>
      <c r="S79" s="52">
        <v>432</v>
      </c>
      <c r="T79" s="52">
        <v>50</v>
      </c>
      <c r="U79" s="52">
        <v>15</v>
      </c>
      <c r="V79" s="52">
        <v>50</v>
      </c>
      <c r="W79" s="11">
        <f t="shared" si="16"/>
        <v>447</v>
      </c>
      <c r="X79" s="83">
        <f t="shared" si="17"/>
        <v>1.3103099672392874E-2</v>
      </c>
      <c r="Y79" s="84">
        <f t="shared" si="18"/>
        <v>1.1131756841327835E-2</v>
      </c>
      <c r="Z79" s="85">
        <v>11661</v>
      </c>
      <c r="AA79" s="76">
        <f>IF(M79&gt;N79,1,0)</f>
        <v>0</v>
      </c>
      <c r="AB79" s="76">
        <f>IF(W79=0,1,0)</f>
        <v>0</v>
      </c>
      <c r="AC79" s="148">
        <f>IF((T79+V79)=100,0,1)</f>
        <v>0</v>
      </c>
      <c r="AD79" s="148">
        <f>IF(J79=0,1,0)</f>
        <v>0</v>
      </c>
      <c r="AE79" s="148">
        <f>IF(M79=0,1,0)</f>
        <v>0</v>
      </c>
      <c r="AF79" s="213">
        <f t="shared" si="26"/>
        <v>-5.2162344678881019E-4</v>
      </c>
      <c r="AG79" s="213">
        <f t="shared" si="24"/>
        <v>1.0196558834213425E-3</v>
      </c>
      <c r="AH79" s="213">
        <f t="shared" si="25"/>
        <v>1.0744751460716996E-2</v>
      </c>
      <c r="AJ79" s="359"/>
    </row>
    <row r="80" spans="1:36" s="7" customFormat="1">
      <c r="A80" s="207">
        <v>279</v>
      </c>
      <c r="B80" s="67">
        <v>11660</v>
      </c>
      <c r="C80" s="207">
        <v>279</v>
      </c>
      <c r="D80" s="18">
        <v>76</v>
      </c>
      <c r="E80" s="68" t="s">
        <v>484</v>
      </c>
      <c r="F80" s="19" t="s">
        <v>330</v>
      </c>
      <c r="G80" s="19" t="s">
        <v>299</v>
      </c>
      <c r="H80" s="20" t="s">
        <v>24</v>
      </c>
      <c r="I80" s="17">
        <v>1317848.3359419999</v>
      </c>
      <c r="J80" s="17">
        <v>5287068</v>
      </c>
      <c r="K80" s="17" t="s">
        <v>403</v>
      </c>
      <c r="L80" s="168">
        <v>16</v>
      </c>
      <c r="M80" s="55">
        <v>531329194</v>
      </c>
      <c r="N80" s="54">
        <v>2000000000</v>
      </c>
      <c r="O80" s="55">
        <v>9951</v>
      </c>
      <c r="P80" s="208">
        <v>-0.49</v>
      </c>
      <c r="Q80" s="208">
        <v>2.74</v>
      </c>
      <c r="R80" s="208">
        <v>24.48</v>
      </c>
      <c r="S80" s="209">
        <v>2086</v>
      </c>
      <c r="T80" s="209">
        <v>8.3838157500000001</v>
      </c>
      <c r="U80" s="209">
        <v>55</v>
      </c>
      <c r="V80" s="209">
        <v>91.616184250000003</v>
      </c>
      <c r="W80" s="17">
        <f t="shared" si="16"/>
        <v>2141</v>
      </c>
      <c r="X80" s="83">
        <f t="shared" si="17"/>
        <v>1.552677534971548E-2</v>
      </c>
      <c r="Y80" s="84">
        <f t="shared" si="18"/>
        <v>1.3190793937644815E-2</v>
      </c>
      <c r="Z80" s="85">
        <v>11660</v>
      </c>
      <c r="AA80" s="76">
        <f t="shared" ref="AA80:AA88" si="27">IF(M80&gt;N80,1,0)</f>
        <v>0</v>
      </c>
      <c r="AB80" s="76">
        <f t="shared" ref="AB80" si="28">IF(W80=0,1,0)</f>
        <v>0</v>
      </c>
      <c r="AC80" s="148">
        <f t="shared" ref="AC80" si="29">IF((T80+V80)=100,0,1)</f>
        <v>0</v>
      </c>
      <c r="AD80" s="148">
        <f t="shared" ref="AD80" si="30">IF(J80=0,1,0)</f>
        <v>0</v>
      </c>
      <c r="AE80" s="148">
        <f t="shared" ref="AE80" si="31">IF(M80=0,1,0)</f>
        <v>0</v>
      </c>
      <c r="AF80" s="213">
        <f t="shared" si="26"/>
        <v>-9.0768594772856336E-4</v>
      </c>
      <c r="AG80" s="213">
        <f t="shared" si="24"/>
        <v>5.0756316260740075E-3</v>
      </c>
      <c r="AH80" s="213">
        <f t="shared" si="25"/>
        <v>4.5976885666986038E-2</v>
      </c>
      <c r="AJ80" s="359"/>
    </row>
    <row r="81" spans="1:36" s="4" customFormat="1">
      <c r="A81" s="82">
        <v>280</v>
      </c>
      <c r="B81" s="67">
        <v>11665</v>
      </c>
      <c r="C81" s="82">
        <v>280</v>
      </c>
      <c r="D81" s="15">
        <v>77</v>
      </c>
      <c r="E81" s="67" t="s">
        <v>650</v>
      </c>
      <c r="F81" s="9" t="s">
        <v>402</v>
      </c>
      <c r="G81" s="9" t="s">
        <v>299</v>
      </c>
      <c r="H81" s="10">
        <v>18</v>
      </c>
      <c r="I81" s="11">
        <v>459478.08702799998</v>
      </c>
      <c r="J81" s="11">
        <v>713484</v>
      </c>
      <c r="K81" s="11" t="s">
        <v>404</v>
      </c>
      <c r="L81" s="167">
        <v>16</v>
      </c>
      <c r="M81" s="53">
        <v>706684</v>
      </c>
      <c r="N81" s="53">
        <v>4000000</v>
      </c>
      <c r="O81" s="53">
        <v>1009622</v>
      </c>
      <c r="P81" s="198">
        <v>1.92</v>
      </c>
      <c r="Q81" s="198">
        <v>5.21</v>
      </c>
      <c r="R81" s="198">
        <v>27.92</v>
      </c>
      <c r="S81" s="52">
        <v>13077</v>
      </c>
      <c r="T81" s="52">
        <v>43</v>
      </c>
      <c r="U81" s="52">
        <v>9</v>
      </c>
      <c r="V81" s="52">
        <v>57</v>
      </c>
      <c r="W81" s="11">
        <f t="shared" ref="W81:W88" si="32">S81+U81</f>
        <v>13086</v>
      </c>
      <c r="X81" s="83">
        <f t="shared" si="17"/>
        <v>1.074675484782873E-2</v>
      </c>
      <c r="Y81" s="84">
        <f t="shared" si="18"/>
        <v>9.1299207661101299E-3</v>
      </c>
      <c r="Z81" s="85">
        <v>11665</v>
      </c>
      <c r="AA81" s="76">
        <f t="shared" si="27"/>
        <v>0</v>
      </c>
      <c r="AB81" s="76">
        <f>IF(W81=0,1,0)</f>
        <v>0</v>
      </c>
      <c r="AC81" s="148">
        <f>IF((T81+V81)=100,0,1)</f>
        <v>0</v>
      </c>
      <c r="AD81" s="148">
        <f>IF(J81=0,1,0)</f>
        <v>0</v>
      </c>
      <c r="AE81" s="148">
        <f>IF(M81=0,1,0)</f>
        <v>0</v>
      </c>
      <c r="AF81" s="213">
        <f t="shared" si="26"/>
        <v>4.7996559020258917E-4</v>
      </c>
      <c r="AG81" s="213">
        <f t="shared" si="24"/>
        <v>1.3024066275809842E-3</v>
      </c>
      <c r="AH81" s="213">
        <f t="shared" si="25"/>
        <v>7.076408458055297E-3</v>
      </c>
      <c r="AJ81" s="359"/>
    </row>
    <row r="82" spans="1:36" s="7" customFormat="1">
      <c r="A82" s="207">
        <v>283</v>
      </c>
      <c r="B82" s="67">
        <v>11673</v>
      </c>
      <c r="C82" s="207">
        <v>283</v>
      </c>
      <c r="D82" s="18">
        <v>78</v>
      </c>
      <c r="E82" s="68" t="s">
        <v>486</v>
      </c>
      <c r="F82" s="19" t="s">
        <v>408</v>
      </c>
      <c r="G82" s="19" t="s">
        <v>290</v>
      </c>
      <c r="H82" s="20">
        <v>18</v>
      </c>
      <c r="I82" s="17">
        <v>1020145.76957</v>
      </c>
      <c r="J82" s="17">
        <v>2840826</v>
      </c>
      <c r="K82" s="17" t="s">
        <v>410</v>
      </c>
      <c r="L82" s="168">
        <v>14</v>
      </c>
      <c r="M82" s="55">
        <v>284099990</v>
      </c>
      <c r="N82" s="54">
        <v>500000000</v>
      </c>
      <c r="O82" s="55">
        <v>10000</v>
      </c>
      <c r="P82" s="208">
        <v>1.62</v>
      </c>
      <c r="Q82" s="208">
        <v>4.8600000000000003</v>
      </c>
      <c r="R82" s="208">
        <v>27.26</v>
      </c>
      <c r="S82" s="209">
        <v>7980</v>
      </c>
      <c r="T82" s="209">
        <v>19.923403199999999</v>
      </c>
      <c r="U82" s="209">
        <v>101</v>
      </c>
      <c r="V82" s="209">
        <v>80.076596800000004</v>
      </c>
      <c r="W82" s="17">
        <f t="shared" si="32"/>
        <v>8081</v>
      </c>
      <c r="X82" s="83">
        <f t="shared" si="17"/>
        <v>1.9825895199119269E-2</v>
      </c>
      <c r="Y82" s="84">
        <f t="shared" si="18"/>
        <v>1.6843117280351205E-2</v>
      </c>
      <c r="Z82" s="85"/>
      <c r="AA82" s="76">
        <f t="shared" si="27"/>
        <v>0</v>
      </c>
      <c r="AB82" s="76"/>
      <c r="AC82" s="148"/>
      <c r="AD82" s="148"/>
      <c r="AE82" s="148"/>
      <c r="AF82" s="213">
        <f t="shared" si="26"/>
        <v>1.6124426778196513E-3</v>
      </c>
      <c r="AG82" s="213">
        <f t="shared" si="24"/>
        <v>4.8373280334589545E-3</v>
      </c>
      <c r="AH82" s="213">
        <f t="shared" si="25"/>
        <v>2.7509565192419972E-2</v>
      </c>
      <c r="AJ82" s="359"/>
    </row>
    <row r="83" spans="1:36" s="4" customFormat="1">
      <c r="A83" s="82">
        <v>300</v>
      </c>
      <c r="B83" s="67">
        <v>11692</v>
      </c>
      <c r="C83" s="82">
        <v>300</v>
      </c>
      <c r="D83" s="15">
        <v>79</v>
      </c>
      <c r="E83" s="67" t="s">
        <v>585</v>
      </c>
      <c r="F83" s="9" t="s">
        <v>577</v>
      </c>
      <c r="G83" s="9" t="s">
        <v>290</v>
      </c>
      <c r="H83" s="10"/>
      <c r="I83" s="11">
        <v>433189</v>
      </c>
      <c r="J83" s="11">
        <v>2523277</v>
      </c>
      <c r="K83" s="11" t="s">
        <v>580</v>
      </c>
      <c r="L83" s="167">
        <v>10</v>
      </c>
      <c r="M83" s="53">
        <v>201824332</v>
      </c>
      <c r="N83" s="53">
        <v>250000000</v>
      </c>
      <c r="O83" s="53">
        <v>12503</v>
      </c>
      <c r="P83" s="198">
        <v>1.57</v>
      </c>
      <c r="Q83" s="198">
        <v>5.19</v>
      </c>
      <c r="R83" s="198">
        <v>0</v>
      </c>
      <c r="S83" s="52">
        <v>816</v>
      </c>
      <c r="T83" s="52">
        <v>12.583694400000001</v>
      </c>
      <c r="U83" s="52">
        <v>106</v>
      </c>
      <c r="V83" s="52">
        <v>87.416305600000001</v>
      </c>
      <c r="W83" s="11">
        <f t="shared" si="32"/>
        <v>922</v>
      </c>
      <c r="X83" s="83">
        <f t="shared" si="17"/>
        <v>1.112238028019015E-2</v>
      </c>
      <c r="Y83" s="84">
        <f t="shared" si="18"/>
        <v>9.4490338829305541E-3</v>
      </c>
      <c r="Z83" s="85"/>
      <c r="AA83" s="76">
        <f t="shared" si="27"/>
        <v>0</v>
      </c>
      <c r="AB83" s="76"/>
      <c r="AC83" s="148"/>
      <c r="AD83" s="148"/>
      <c r="AE83" s="148"/>
      <c r="AF83" s="213">
        <f t="shared" si="26"/>
        <v>1.3879992047553663E-3</v>
      </c>
      <c r="AG83" s="213">
        <f t="shared" si="24"/>
        <v>4.5883540590320711E-3</v>
      </c>
      <c r="AH83" s="213">
        <f t="shared" si="25"/>
        <v>0</v>
      </c>
      <c r="AJ83" s="359"/>
    </row>
    <row r="84" spans="1:36" s="7" customFormat="1">
      <c r="A84" s="207">
        <v>295</v>
      </c>
      <c r="B84" s="67">
        <v>11698</v>
      </c>
      <c r="C84" s="207">
        <v>295</v>
      </c>
      <c r="D84" s="18">
        <v>80</v>
      </c>
      <c r="E84" s="68" t="s">
        <v>651</v>
      </c>
      <c r="F84" s="19" t="s">
        <v>388</v>
      </c>
      <c r="G84" s="19" t="s">
        <v>290</v>
      </c>
      <c r="H84" s="20"/>
      <c r="I84" s="17">
        <v>0</v>
      </c>
      <c r="J84" s="17">
        <v>30334362</v>
      </c>
      <c r="K84" s="17" t="s">
        <v>594</v>
      </c>
      <c r="L84" s="168">
        <v>9</v>
      </c>
      <c r="M84" s="55">
        <v>2572200714</v>
      </c>
      <c r="N84" s="54">
        <v>4000000000</v>
      </c>
      <c r="O84" s="55">
        <v>11794</v>
      </c>
      <c r="P84" s="208">
        <v>1.63</v>
      </c>
      <c r="Q84" s="208">
        <v>5.49</v>
      </c>
      <c r="R84" s="208">
        <v>0</v>
      </c>
      <c r="S84" s="209">
        <v>2777</v>
      </c>
      <c r="T84" s="209">
        <v>4.2156872333333331</v>
      </c>
      <c r="U84" s="209">
        <v>178</v>
      </c>
      <c r="V84" s="209">
        <v>95.784312766666673</v>
      </c>
      <c r="W84" s="17">
        <f t="shared" si="32"/>
        <v>2955</v>
      </c>
      <c r="X84" s="83">
        <f t="shared" si="17"/>
        <v>4.4794830309125663E-2</v>
      </c>
      <c r="Y84" s="84">
        <f t="shared" si="18"/>
        <v>3.8055511384098857E-2</v>
      </c>
      <c r="Z84" s="85"/>
      <c r="AA84" s="76">
        <f t="shared" si="27"/>
        <v>0</v>
      </c>
      <c r="AB84" s="76"/>
      <c r="AC84" s="148"/>
      <c r="AD84" s="148"/>
      <c r="AE84" s="148"/>
      <c r="AF84" s="213">
        <f t="shared" si="26"/>
        <v>1.7323957331807763E-2</v>
      </c>
      <c r="AG84" s="213">
        <f t="shared" si="24"/>
        <v>5.8348788804677691E-2</v>
      </c>
      <c r="AH84" s="213">
        <f t="shared" si="25"/>
        <v>0</v>
      </c>
      <c r="AJ84" s="359"/>
    </row>
    <row r="85" spans="1:36" s="4" customFormat="1">
      <c r="A85" s="82">
        <v>289</v>
      </c>
      <c r="B85" s="67">
        <v>11725</v>
      </c>
      <c r="C85" s="82">
        <v>289</v>
      </c>
      <c r="D85" s="15">
        <v>81</v>
      </c>
      <c r="E85" s="67" t="s">
        <v>614</v>
      </c>
      <c r="F85" s="9" t="s">
        <v>615</v>
      </c>
      <c r="G85" s="9" t="s">
        <v>290</v>
      </c>
      <c r="H85" s="10">
        <v>0</v>
      </c>
      <c r="I85" s="11">
        <v>0</v>
      </c>
      <c r="J85" s="11">
        <v>938604</v>
      </c>
      <c r="K85" s="11" t="s">
        <v>616</v>
      </c>
      <c r="L85" s="167">
        <v>6</v>
      </c>
      <c r="M85" s="53">
        <v>91400000</v>
      </c>
      <c r="N85" s="53">
        <v>300000000</v>
      </c>
      <c r="O85" s="53">
        <v>10270</v>
      </c>
      <c r="P85" s="198">
        <v>-1.25</v>
      </c>
      <c r="Q85" s="198">
        <v>1.26</v>
      </c>
      <c r="R85" s="198">
        <v>0</v>
      </c>
      <c r="S85" s="52">
        <v>343</v>
      </c>
      <c r="T85" s="52">
        <v>5.5689060000000001</v>
      </c>
      <c r="U85" s="52">
        <v>35</v>
      </c>
      <c r="V85" s="52">
        <v>94.431094000000002</v>
      </c>
      <c r="W85" s="11">
        <f t="shared" ref="W85" si="33">S85+U85</f>
        <v>378</v>
      </c>
      <c r="X85" s="83">
        <f t="shared" si="17"/>
        <v>1.8309519026890688E-3</v>
      </c>
      <c r="Y85" s="84">
        <f t="shared" si="18"/>
        <v>1.5554877760598743E-3</v>
      </c>
      <c r="Z85" s="85"/>
      <c r="AA85" s="76">
        <f t="shared" si="27"/>
        <v>0</v>
      </c>
      <c r="AB85" s="76"/>
      <c r="AC85" s="148"/>
      <c r="AD85" s="148"/>
      <c r="AE85" s="148"/>
      <c r="AF85" s="213">
        <f t="shared" si="26"/>
        <v>-4.1107119878559735E-4</v>
      </c>
      <c r="AG85" s="213">
        <f t="shared" si="24"/>
        <v>4.1435976837588212E-4</v>
      </c>
      <c r="AH85" s="213">
        <f t="shared" si="25"/>
        <v>0</v>
      </c>
      <c r="AJ85" s="359"/>
    </row>
    <row r="86" spans="1:36" s="7" customFormat="1">
      <c r="A86" s="207">
        <v>288</v>
      </c>
      <c r="B86" s="67">
        <v>11701</v>
      </c>
      <c r="C86" s="207">
        <v>288</v>
      </c>
      <c r="D86" s="18">
        <v>82</v>
      </c>
      <c r="E86" s="68" t="s">
        <v>627</v>
      </c>
      <c r="F86" s="19" t="s">
        <v>628</v>
      </c>
      <c r="G86" s="19" t="s">
        <v>299</v>
      </c>
      <c r="H86" s="20"/>
      <c r="I86" s="17">
        <v>0</v>
      </c>
      <c r="J86" s="17">
        <v>206973</v>
      </c>
      <c r="K86" s="17" t="s">
        <v>629</v>
      </c>
      <c r="L86" s="168">
        <v>5</v>
      </c>
      <c r="M86" s="55">
        <v>206904</v>
      </c>
      <c r="N86" s="54">
        <v>1000000</v>
      </c>
      <c r="O86" s="55">
        <v>1000331</v>
      </c>
      <c r="P86" s="208">
        <v>0.98</v>
      </c>
      <c r="Q86" s="208">
        <v>4.7</v>
      </c>
      <c r="R86" s="208">
        <v>0</v>
      </c>
      <c r="S86" s="209">
        <v>162</v>
      </c>
      <c r="T86" s="209">
        <v>83</v>
      </c>
      <c r="U86" s="209">
        <v>6</v>
      </c>
      <c r="V86" s="209">
        <v>17</v>
      </c>
      <c r="W86" s="17">
        <f t="shared" si="32"/>
        <v>168</v>
      </c>
      <c r="X86" s="83">
        <f t="shared" si="17"/>
        <v>6.0175046562518514E-3</v>
      </c>
      <c r="Y86" s="84">
        <f t="shared" si="18"/>
        <v>5.1121795834375159E-3</v>
      </c>
      <c r="Z86" s="85"/>
      <c r="AA86" s="76">
        <f t="shared" si="27"/>
        <v>0</v>
      </c>
      <c r="AB86" s="76"/>
      <c r="AC86" s="148"/>
      <c r="AD86" s="148"/>
      <c r="AE86" s="148"/>
      <c r="AF86" s="213">
        <f t="shared" si="26"/>
        <v>7.1066414753592704E-5</v>
      </c>
      <c r="AG86" s="213">
        <f t="shared" si="24"/>
        <v>3.4082872381825072E-4</v>
      </c>
      <c r="AH86" s="213">
        <f t="shared" si="25"/>
        <v>0</v>
      </c>
      <c r="AJ86" s="359"/>
    </row>
    <row r="87" spans="1:36" s="4" customFormat="1">
      <c r="A87" s="82">
        <v>301</v>
      </c>
      <c r="B87" s="67">
        <v>11722</v>
      </c>
      <c r="C87" s="82">
        <v>301</v>
      </c>
      <c r="D87" s="15">
        <v>83</v>
      </c>
      <c r="E87" s="67" t="s">
        <v>652</v>
      </c>
      <c r="F87" s="9" t="s">
        <v>631</v>
      </c>
      <c r="G87" s="9" t="s">
        <v>290</v>
      </c>
      <c r="H87" s="10"/>
      <c r="I87" s="11">
        <v>0</v>
      </c>
      <c r="J87" s="11">
        <v>318619</v>
      </c>
      <c r="K87" s="11" t="s">
        <v>633</v>
      </c>
      <c r="L87" s="167">
        <v>4</v>
      </c>
      <c r="M87" s="53">
        <v>28551691</v>
      </c>
      <c r="N87" s="53">
        <v>100000000</v>
      </c>
      <c r="O87" s="53">
        <v>11160</v>
      </c>
      <c r="P87" s="198">
        <v>1.51</v>
      </c>
      <c r="Q87" s="198">
        <v>11.61</v>
      </c>
      <c r="R87" s="198">
        <v>0</v>
      </c>
      <c r="S87" s="52">
        <v>1247</v>
      </c>
      <c r="T87" s="52">
        <v>19.663012999999999</v>
      </c>
      <c r="U87" s="52">
        <v>7</v>
      </c>
      <c r="V87" s="52">
        <v>80.336987000000008</v>
      </c>
      <c r="W87" s="11">
        <f t="shared" si="32"/>
        <v>1254</v>
      </c>
      <c r="X87" s="83">
        <f t="shared" si="17"/>
        <v>2.1945545701338256E-3</v>
      </c>
      <c r="Y87" s="84">
        <f t="shared" si="18"/>
        <v>1.8643869359572106E-3</v>
      </c>
      <c r="Z87" s="85"/>
      <c r="AA87" s="76">
        <f t="shared" si="27"/>
        <v>0</v>
      </c>
      <c r="AB87" s="76"/>
      <c r="AC87" s="148"/>
      <c r="AD87" s="148"/>
      <c r="AE87" s="148"/>
      <c r="AF87" s="213">
        <f t="shared" si="26"/>
        <v>1.6856727000665758E-4</v>
      </c>
      <c r="AG87" s="213">
        <f t="shared" si="24"/>
        <v>1.2960702018392678E-3</v>
      </c>
      <c r="AH87" s="213">
        <f t="shared" si="25"/>
        <v>0</v>
      </c>
      <c r="AJ87" s="359"/>
    </row>
    <row r="88" spans="1:36" s="7" customFormat="1">
      <c r="A88" s="207">
        <v>302</v>
      </c>
      <c r="B88" s="67">
        <v>11738</v>
      </c>
      <c r="C88" s="207">
        <v>302</v>
      </c>
      <c r="D88" s="18">
        <v>84</v>
      </c>
      <c r="E88" s="68" t="s">
        <v>653</v>
      </c>
      <c r="F88" s="19" t="s">
        <v>632</v>
      </c>
      <c r="G88" s="19" t="s">
        <v>299</v>
      </c>
      <c r="H88" s="20"/>
      <c r="I88" s="17">
        <v>0</v>
      </c>
      <c r="J88" s="17">
        <v>3495983</v>
      </c>
      <c r="K88" s="17" t="s">
        <v>633</v>
      </c>
      <c r="L88" s="168">
        <v>4</v>
      </c>
      <c r="M88" s="55">
        <v>34959721</v>
      </c>
      <c r="N88" s="54">
        <v>35000000</v>
      </c>
      <c r="O88" s="55">
        <v>100000</v>
      </c>
      <c r="P88" s="208">
        <v>0.97</v>
      </c>
      <c r="Q88" s="208">
        <v>5.12</v>
      </c>
      <c r="R88" s="208">
        <v>0</v>
      </c>
      <c r="S88" s="209">
        <v>1093</v>
      </c>
      <c r="T88" s="209">
        <v>73</v>
      </c>
      <c r="U88" s="209">
        <v>10</v>
      </c>
      <c r="V88" s="209">
        <v>27</v>
      </c>
      <c r="W88" s="17">
        <f t="shared" si="32"/>
        <v>1103</v>
      </c>
      <c r="X88" s="83">
        <f t="shared" si="17"/>
        <v>8.9395739272519287E-2</v>
      </c>
      <c r="Y88" s="84">
        <f t="shared" si="18"/>
        <v>7.5946276614920691E-2</v>
      </c>
      <c r="Z88" s="85"/>
      <c r="AA88" s="76">
        <f t="shared" si="27"/>
        <v>0</v>
      </c>
      <c r="AB88" s="76"/>
      <c r="AC88" s="148"/>
      <c r="AD88" s="148"/>
      <c r="AE88" s="148"/>
      <c r="AF88" s="213">
        <f t="shared" si="26"/>
        <v>1.1881347064889958E-3</v>
      </c>
      <c r="AG88" s="213">
        <f t="shared" si="24"/>
        <v>6.2713914404367611E-3</v>
      </c>
      <c r="AH88" s="213">
        <f t="shared" si="25"/>
        <v>0</v>
      </c>
      <c r="AJ88" s="359"/>
    </row>
    <row r="89" spans="1:36" s="4" customFormat="1">
      <c r="A89" s="82">
        <v>303</v>
      </c>
      <c r="B89" s="67">
        <v>11741</v>
      </c>
      <c r="C89" s="82">
        <v>303</v>
      </c>
      <c r="D89" s="15">
        <v>85</v>
      </c>
      <c r="E89" s="67" t="s">
        <v>644</v>
      </c>
      <c r="F89" s="9" t="s">
        <v>645</v>
      </c>
      <c r="G89" s="9" t="s">
        <v>299</v>
      </c>
      <c r="H89" s="10"/>
      <c r="I89" s="11">
        <v>0</v>
      </c>
      <c r="J89" s="11">
        <v>1268597</v>
      </c>
      <c r="K89" s="11" t="s">
        <v>646</v>
      </c>
      <c r="L89" s="167">
        <v>3</v>
      </c>
      <c r="M89" s="53">
        <v>125487579</v>
      </c>
      <c r="N89" s="53">
        <v>380000000</v>
      </c>
      <c r="O89" s="53">
        <v>10109</v>
      </c>
      <c r="P89" s="198">
        <v>1.41</v>
      </c>
      <c r="Q89" s="198">
        <v>4.92</v>
      </c>
      <c r="R89" s="198">
        <v>0</v>
      </c>
      <c r="S89" s="52">
        <v>454</v>
      </c>
      <c r="T89" s="52">
        <v>30</v>
      </c>
      <c r="U89" s="52">
        <v>6</v>
      </c>
      <c r="V89" s="52">
        <v>70</v>
      </c>
      <c r="W89" s="11">
        <f t="shared" ref="W89:W90" si="34">S89+U89</f>
        <v>460</v>
      </c>
      <c r="X89" s="83">
        <f t="shared" si="17"/>
        <v>1.3331210399552955E-2</v>
      </c>
      <c r="Y89" s="84">
        <f t="shared" si="18"/>
        <v>1.1325548631906558E-2</v>
      </c>
      <c r="Z89" s="85"/>
      <c r="AA89" s="76"/>
      <c r="AB89" s="76"/>
      <c r="AC89" s="148"/>
      <c r="AD89" s="148"/>
      <c r="AE89" s="148"/>
      <c r="AF89" s="213">
        <f t="shared" si="26"/>
        <v>6.2671116022330648E-4</v>
      </c>
      <c r="AG89" s="213">
        <f t="shared" si="24"/>
        <v>2.1868219207791975E-3</v>
      </c>
      <c r="AH89" s="213">
        <f t="shared" si="25"/>
        <v>0</v>
      </c>
      <c r="AJ89" s="359"/>
    </row>
    <row r="90" spans="1:36" s="7" customFormat="1">
      <c r="A90" s="207">
        <v>310</v>
      </c>
      <c r="B90" s="67">
        <v>11753</v>
      </c>
      <c r="C90" s="207">
        <v>310</v>
      </c>
      <c r="D90" s="18">
        <v>86</v>
      </c>
      <c r="E90" s="68" t="s">
        <v>725</v>
      </c>
      <c r="F90" s="19" t="s">
        <v>346</v>
      </c>
      <c r="G90" s="19" t="s">
        <v>290</v>
      </c>
      <c r="H90" s="20"/>
      <c r="I90" s="17">
        <v>0</v>
      </c>
      <c r="J90" s="17">
        <v>657186</v>
      </c>
      <c r="K90" s="17" t="s">
        <v>730</v>
      </c>
      <c r="L90" s="168">
        <v>0</v>
      </c>
      <c r="M90" s="55">
        <v>63139593</v>
      </c>
      <c r="N90" s="54">
        <v>100000000</v>
      </c>
      <c r="O90" s="55">
        <v>10409</v>
      </c>
      <c r="P90" s="208">
        <v>0</v>
      </c>
      <c r="Q90" s="208">
        <v>0</v>
      </c>
      <c r="R90" s="208">
        <v>0</v>
      </c>
      <c r="S90" s="209">
        <v>689</v>
      </c>
      <c r="T90" s="209">
        <v>12.082972</v>
      </c>
      <c r="U90" s="209">
        <v>26</v>
      </c>
      <c r="V90" s="209">
        <v>87.917028000000002</v>
      </c>
      <c r="W90" s="17">
        <f t="shared" si="34"/>
        <v>715</v>
      </c>
      <c r="X90" s="83">
        <f t="shared" si="17"/>
        <v>2.7815490336394197E-3</v>
      </c>
      <c r="Y90" s="84">
        <f t="shared" si="18"/>
        <v>2.3630689118500701E-3</v>
      </c>
      <c r="Z90" s="85"/>
      <c r="AA90" s="76"/>
      <c r="AB90" s="76"/>
      <c r="AC90" s="148"/>
      <c r="AD90" s="148"/>
      <c r="AE90" s="148"/>
      <c r="AF90" s="213">
        <f t="shared" si="26"/>
        <v>0</v>
      </c>
      <c r="AG90" s="213">
        <f>$J90/$AD$91*Q90</f>
        <v>0</v>
      </c>
      <c r="AH90" s="213">
        <f>$J90/$AE$91*R90</f>
        <v>0</v>
      </c>
      <c r="AJ90" s="359"/>
    </row>
    <row r="91" spans="1:36" s="97" customFormat="1" ht="67.5">
      <c r="A91" s="94"/>
      <c r="B91" s="67"/>
      <c r="C91" s="94">
        <v>1</v>
      </c>
      <c r="D91" s="15"/>
      <c r="E91" s="324" t="s">
        <v>334</v>
      </c>
      <c r="F91" s="317" t="s">
        <v>24</v>
      </c>
      <c r="G91" s="317" t="s">
        <v>24</v>
      </c>
      <c r="H91" s="318" t="s">
        <v>24</v>
      </c>
      <c r="I91" s="319">
        <f>SUM(I5:I90)</f>
        <v>1832835646.146915</v>
      </c>
      <c r="J91" s="320">
        <f>SUM(J5:J90)</f>
        <v>2854797791</v>
      </c>
      <c r="K91" s="321" t="s">
        <v>24</v>
      </c>
      <c r="L91" s="321" t="s">
        <v>24</v>
      </c>
      <c r="M91" s="319">
        <f>SUM(M5:M90)</f>
        <v>33334456184</v>
      </c>
      <c r="N91" s="319" t="s">
        <v>24</v>
      </c>
      <c r="O91" s="319" t="s">
        <v>24</v>
      </c>
      <c r="P91" s="322">
        <f>AF91</f>
        <v>1.468023913128135</v>
      </c>
      <c r="Q91" s="322">
        <f>AG91</f>
        <v>4.5651805893318977</v>
      </c>
      <c r="R91" s="322">
        <f>AH91</f>
        <v>25.409991822221372</v>
      </c>
      <c r="S91" s="323">
        <f>SUM(S5:S90)</f>
        <v>4768294</v>
      </c>
      <c r="T91" s="338">
        <f>X91</f>
        <v>75.330523941407577</v>
      </c>
      <c r="U91" s="338">
        <f>SUM(U5:U90)</f>
        <v>6581</v>
      </c>
      <c r="V91" s="338">
        <f>100-T91</f>
        <v>24.669476058592423</v>
      </c>
      <c r="W91" s="338">
        <f>SUM(W5:W90)</f>
        <v>4774875</v>
      </c>
      <c r="X91" s="83">
        <f>SUM(X5:X90)</f>
        <v>75.330523941407577</v>
      </c>
      <c r="Y91" s="84" t="s">
        <v>24</v>
      </c>
      <c r="Z91" s="85"/>
      <c r="AA91" s="76"/>
      <c r="AB91" s="76"/>
      <c r="AC91" s="389">
        <f>SUM(J5:J89)</f>
        <v>2854140605</v>
      </c>
      <c r="AD91" s="389">
        <f>SUM(J5:J89)</f>
        <v>2854140605</v>
      </c>
      <c r="AE91" s="389">
        <f>SUM(J5:J82)</f>
        <v>2815054190</v>
      </c>
      <c r="AF91" s="216">
        <f>SUM(AF5:AF90)</f>
        <v>1.468023913128135</v>
      </c>
      <c r="AG91" s="216">
        <f t="shared" ref="AG91:AH91" si="35">SUM(AG5:AG90)</f>
        <v>4.5651805893318977</v>
      </c>
      <c r="AH91" s="216">
        <f t="shared" si="35"/>
        <v>25.409991822221372</v>
      </c>
      <c r="AJ91" s="359"/>
    </row>
    <row r="92" spans="1:36" s="4" customFormat="1">
      <c r="A92" s="82">
        <v>65</v>
      </c>
      <c r="B92" s="67">
        <v>10615</v>
      </c>
      <c r="C92" s="82">
        <v>65</v>
      </c>
      <c r="D92" s="15">
        <v>87</v>
      </c>
      <c r="E92" s="67" t="s">
        <v>30</v>
      </c>
      <c r="F92" s="9" t="s">
        <v>177</v>
      </c>
      <c r="G92" s="9" t="s">
        <v>25</v>
      </c>
      <c r="H92" s="10" t="s">
        <v>24</v>
      </c>
      <c r="I92" s="11">
        <v>482219.03378</v>
      </c>
      <c r="J92" s="11">
        <v>715901</v>
      </c>
      <c r="K92" s="11" t="s">
        <v>119</v>
      </c>
      <c r="L92" s="167">
        <v>150.76666666666665</v>
      </c>
      <c r="M92" s="53">
        <v>11899</v>
      </c>
      <c r="N92" s="53">
        <v>50000</v>
      </c>
      <c r="O92" s="53">
        <v>60164782</v>
      </c>
      <c r="P92" s="198">
        <v>-10.26</v>
      </c>
      <c r="Q92" s="198">
        <v>-6.33</v>
      </c>
      <c r="R92" s="198">
        <v>100.58</v>
      </c>
      <c r="S92" s="52">
        <v>116</v>
      </c>
      <c r="T92" s="52">
        <v>15</v>
      </c>
      <c r="U92" s="52">
        <v>7</v>
      </c>
      <c r="V92" s="52">
        <v>85</v>
      </c>
      <c r="W92" s="11">
        <f t="shared" ref="W92:W110" si="36">S92+U92</f>
        <v>123</v>
      </c>
      <c r="X92" s="83">
        <f t="shared" ref="X92:X111" si="37">T92*J92/$J$112</f>
        <v>0.42972469405893488</v>
      </c>
      <c r="Y92" s="84">
        <f t="shared" ref="Y92:Y111" si="38">T92*J92/$J$187</f>
        <v>3.1956451068111216E-3</v>
      </c>
      <c r="Z92" s="85">
        <v>10615</v>
      </c>
      <c r="AA92" s="76">
        <f t="shared" si="19"/>
        <v>0</v>
      </c>
      <c r="AB92" s="76">
        <f t="shared" si="20"/>
        <v>0</v>
      </c>
      <c r="AC92" s="148">
        <f t="shared" si="21"/>
        <v>0</v>
      </c>
      <c r="AD92" s="148">
        <f t="shared" si="22"/>
        <v>0</v>
      </c>
      <c r="AE92" s="148">
        <f t="shared" si="23"/>
        <v>0</v>
      </c>
      <c r="AF92" s="213">
        <f t="shared" ref="AF92:AF111" si="39">$J92/$J$112*P92</f>
        <v>-0.29393169073631142</v>
      </c>
      <c r="AG92" s="213">
        <f t="shared" ref="AG92:AG111" si="40">$J92/$J$112*Q92</f>
        <v>-0.18134382089287049</v>
      </c>
      <c r="AH92" s="213">
        <f t="shared" ref="AH92:AH111" si="41">$J92/$J$112*R92</f>
        <v>2.8814473152298441</v>
      </c>
      <c r="AJ92" s="359"/>
    </row>
    <row r="93" spans="1:36" s="7" customFormat="1">
      <c r="A93" s="207">
        <v>10</v>
      </c>
      <c r="B93" s="67">
        <v>10762</v>
      </c>
      <c r="C93" s="207">
        <v>10</v>
      </c>
      <c r="D93" s="18">
        <v>88</v>
      </c>
      <c r="E93" s="68" t="s">
        <v>487</v>
      </c>
      <c r="F93" s="19" t="s">
        <v>287</v>
      </c>
      <c r="G93" s="19" t="s">
        <v>25</v>
      </c>
      <c r="H93" s="20" t="s">
        <v>24</v>
      </c>
      <c r="I93" s="17">
        <v>1668410.686884</v>
      </c>
      <c r="J93" s="17">
        <v>2358972</v>
      </c>
      <c r="K93" s="17" t="s">
        <v>107</v>
      </c>
      <c r="L93" s="168">
        <v>132.30000000000001</v>
      </c>
      <c r="M93" s="55">
        <v>15630148</v>
      </c>
      <c r="N93" s="54">
        <v>200000000</v>
      </c>
      <c r="O93" s="55">
        <v>150924</v>
      </c>
      <c r="P93" s="208">
        <v>-9.35</v>
      </c>
      <c r="Q93" s="208">
        <v>-3.26</v>
      </c>
      <c r="R93" s="208">
        <v>127.91</v>
      </c>
      <c r="S93" s="209">
        <v>2222</v>
      </c>
      <c r="T93" s="209">
        <v>82</v>
      </c>
      <c r="U93" s="209">
        <v>12</v>
      </c>
      <c r="V93" s="209">
        <v>18</v>
      </c>
      <c r="W93" s="17">
        <f t="shared" si="36"/>
        <v>2234</v>
      </c>
      <c r="X93" s="83">
        <f t="shared" si="37"/>
        <v>7.740744294855916</v>
      </c>
      <c r="Y93" s="84">
        <f t="shared" si="38"/>
        <v>5.7563998464421243E-2</v>
      </c>
      <c r="Z93" s="85">
        <v>10762</v>
      </c>
      <c r="AA93" s="76">
        <f t="shared" si="19"/>
        <v>0</v>
      </c>
      <c r="AB93" s="76">
        <f t="shared" si="20"/>
        <v>0</v>
      </c>
      <c r="AC93" s="148">
        <f t="shared" si="21"/>
        <v>0</v>
      </c>
      <c r="AD93" s="148">
        <f t="shared" si="22"/>
        <v>0</v>
      </c>
      <c r="AE93" s="148">
        <f t="shared" si="23"/>
        <v>0</v>
      </c>
      <c r="AF93" s="213">
        <f t="shared" si="39"/>
        <v>-0.88263364825491242</v>
      </c>
      <c r="AG93" s="213">
        <f t="shared" si="40"/>
        <v>-0.30774178538085717</v>
      </c>
      <c r="AH93" s="213">
        <f t="shared" si="41"/>
        <v>12.074617106768541</v>
      </c>
      <c r="AJ93" s="359"/>
    </row>
    <row r="94" spans="1:36" s="4" customFormat="1">
      <c r="A94" s="82">
        <v>32</v>
      </c>
      <c r="B94" s="67">
        <v>10767</v>
      </c>
      <c r="C94" s="82">
        <v>32</v>
      </c>
      <c r="D94" s="15">
        <v>89</v>
      </c>
      <c r="E94" s="67" t="s">
        <v>488</v>
      </c>
      <c r="F94" s="9" t="s">
        <v>397</v>
      </c>
      <c r="G94" s="9" t="s">
        <v>25</v>
      </c>
      <c r="H94" s="10" t="s">
        <v>24</v>
      </c>
      <c r="I94" s="11">
        <v>225557.50727999999</v>
      </c>
      <c r="J94" s="11">
        <v>356558</v>
      </c>
      <c r="K94" s="11" t="s">
        <v>98</v>
      </c>
      <c r="L94" s="167">
        <v>131.4</v>
      </c>
      <c r="M94" s="53">
        <v>7941</v>
      </c>
      <c r="N94" s="53">
        <v>200000</v>
      </c>
      <c r="O94" s="53">
        <v>44900942</v>
      </c>
      <c r="P94" s="198">
        <v>-10.41</v>
      </c>
      <c r="Q94" s="198">
        <v>-12.34</v>
      </c>
      <c r="R94" s="198">
        <v>106.51</v>
      </c>
      <c r="S94" s="52">
        <v>133</v>
      </c>
      <c r="T94" s="52">
        <v>84</v>
      </c>
      <c r="U94" s="52">
        <v>2</v>
      </c>
      <c r="V94" s="52">
        <v>16</v>
      </c>
      <c r="W94" s="11">
        <f t="shared" si="36"/>
        <v>135</v>
      </c>
      <c r="X94" s="83">
        <f t="shared" si="37"/>
        <v>1.1985483381080455</v>
      </c>
      <c r="Y94" s="84">
        <f t="shared" si="38"/>
        <v>8.9129975188865715E-3</v>
      </c>
      <c r="Z94" s="85">
        <v>10767</v>
      </c>
      <c r="AA94" s="76">
        <f t="shared" si="19"/>
        <v>0</v>
      </c>
      <c r="AB94" s="76">
        <f t="shared" si="20"/>
        <v>0</v>
      </c>
      <c r="AC94" s="148">
        <f t="shared" si="21"/>
        <v>0</v>
      </c>
      <c r="AD94" s="148">
        <f t="shared" si="22"/>
        <v>0</v>
      </c>
      <c r="AE94" s="148">
        <f t="shared" si="23"/>
        <v>0</v>
      </c>
      <c r="AF94" s="213">
        <f t="shared" si="39"/>
        <v>-0.1485343833298185</v>
      </c>
      <c r="AG94" s="213">
        <f t="shared" si="40"/>
        <v>-0.17607245824111051</v>
      </c>
      <c r="AH94" s="213">
        <f t="shared" si="41"/>
        <v>1.5197307558558089</v>
      </c>
      <c r="AJ94" s="359"/>
    </row>
    <row r="95" spans="1:36" s="7" customFormat="1">
      <c r="A95" s="207">
        <v>37</v>
      </c>
      <c r="B95" s="67">
        <v>10763</v>
      </c>
      <c r="C95" s="207">
        <v>37</v>
      </c>
      <c r="D95" s="18">
        <v>90</v>
      </c>
      <c r="E95" s="68" t="s">
        <v>489</v>
      </c>
      <c r="F95" s="19" t="s">
        <v>36</v>
      </c>
      <c r="G95" s="19" t="s">
        <v>25</v>
      </c>
      <c r="H95" s="20" t="s">
        <v>24</v>
      </c>
      <c r="I95" s="17">
        <v>58410.467810000002</v>
      </c>
      <c r="J95" s="17">
        <v>178276</v>
      </c>
      <c r="K95" s="17" t="s">
        <v>127</v>
      </c>
      <c r="L95" s="168">
        <v>129.76666666666665</v>
      </c>
      <c r="M95" s="55">
        <v>16253</v>
      </c>
      <c r="N95" s="54">
        <v>50000</v>
      </c>
      <c r="O95" s="55">
        <v>10968791</v>
      </c>
      <c r="P95" s="208">
        <v>-11.31</v>
      </c>
      <c r="Q95" s="208">
        <v>-13.52</v>
      </c>
      <c r="R95" s="208">
        <v>150.12</v>
      </c>
      <c r="S95" s="209">
        <v>96</v>
      </c>
      <c r="T95" s="209">
        <v>49</v>
      </c>
      <c r="U95" s="209">
        <v>9</v>
      </c>
      <c r="V95" s="209">
        <v>51</v>
      </c>
      <c r="W95" s="17">
        <f t="shared" si="36"/>
        <v>105</v>
      </c>
      <c r="X95" s="83">
        <f t="shared" si="37"/>
        <v>0.34957071609477502</v>
      </c>
      <c r="Y95" s="84">
        <f t="shared" si="38"/>
        <v>2.5995805310167295E-3</v>
      </c>
      <c r="Z95" s="85">
        <v>10763</v>
      </c>
      <c r="AA95" s="76">
        <f t="shared" si="19"/>
        <v>0</v>
      </c>
      <c r="AB95" s="76">
        <f>IF(W95=0,1,0)</f>
        <v>0</v>
      </c>
      <c r="AC95" s="148">
        <f>IF((T95+V95)=100,0,1)</f>
        <v>0</v>
      </c>
      <c r="AD95" s="148">
        <f t="shared" si="22"/>
        <v>0</v>
      </c>
      <c r="AE95" s="148">
        <f t="shared" si="23"/>
        <v>0</v>
      </c>
      <c r="AF95" s="213">
        <f t="shared" si="39"/>
        <v>-8.0686628551671538E-2</v>
      </c>
      <c r="AG95" s="213">
        <f t="shared" si="40"/>
        <v>-9.645298125717057E-2</v>
      </c>
      <c r="AH95" s="213">
        <f t="shared" si="41"/>
        <v>1.0709705285744413</v>
      </c>
      <c r="AJ95" s="359"/>
    </row>
    <row r="96" spans="1:36" s="4" customFormat="1">
      <c r="A96" s="82">
        <v>17</v>
      </c>
      <c r="B96" s="67">
        <v>10885</v>
      </c>
      <c r="C96" s="82">
        <v>17</v>
      </c>
      <c r="D96" s="15">
        <v>91</v>
      </c>
      <c r="E96" s="67" t="s">
        <v>490</v>
      </c>
      <c r="F96" s="9" t="s">
        <v>202</v>
      </c>
      <c r="G96" s="9" t="s">
        <v>25</v>
      </c>
      <c r="H96" s="10" t="s">
        <v>24</v>
      </c>
      <c r="I96" s="11">
        <v>3213924.8936910001</v>
      </c>
      <c r="J96" s="11">
        <v>7327037</v>
      </c>
      <c r="K96" s="11" t="s">
        <v>99</v>
      </c>
      <c r="L96" s="167">
        <v>114.76666666666667</v>
      </c>
      <c r="M96" s="53">
        <v>331984</v>
      </c>
      <c r="N96" s="53">
        <v>5000000</v>
      </c>
      <c r="O96" s="53">
        <v>22070452</v>
      </c>
      <c r="P96" s="198">
        <v>-7.9</v>
      </c>
      <c r="Q96" s="198">
        <v>-9.5299999999999994</v>
      </c>
      <c r="R96" s="198">
        <v>123.82</v>
      </c>
      <c r="S96" s="52">
        <v>3122</v>
      </c>
      <c r="T96" s="52">
        <v>76</v>
      </c>
      <c r="U96" s="52">
        <v>8</v>
      </c>
      <c r="V96" s="52">
        <v>24</v>
      </c>
      <c r="W96" s="11">
        <f t="shared" si="36"/>
        <v>3130</v>
      </c>
      <c r="X96" s="83">
        <f t="shared" si="37"/>
        <v>22.283738833716363</v>
      </c>
      <c r="Y96" s="84">
        <f t="shared" si="38"/>
        <v>0.1657128900198982</v>
      </c>
      <c r="Z96" s="85">
        <v>10885</v>
      </c>
      <c r="AA96" s="76">
        <f t="shared" si="19"/>
        <v>0</v>
      </c>
      <c r="AB96" s="76">
        <f t="shared" si="20"/>
        <v>0</v>
      </c>
      <c r="AC96" s="148">
        <f t="shared" si="21"/>
        <v>0</v>
      </c>
      <c r="AD96" s="148">
        <f t="shared" si="22"/>
        <v>0</v>
      </c>
      <c r="AE96" s="148">
        <f t="shared" si="23"/>
        <v>0</v>
      </c>
      <c r="AF96" s="213">
        <f t="shared" si="39"/>
        <v>-2.3163360103468329</v>
      </c>
      <c r="AG96" s="213">
        <f t="shared" si="40"/>
        <v>-2.7942635669120648</v>
      </c>
      <c r="AH96" s="213">
        <f t="shared" si="41"/>
        <v>36.304901873562635</v>
      </c>
      <c r="AJ96" s="359"/>
    </row>
    <row r="97" spans="1:36" s="7" customFormat="1">
      <c r="A97" s="207">
        <v>101</v>
      </c>
      <c r="B97" s="67">
        <v>10897</v>
      </c>
      <c r="C97" s="207">
        <v>101</v>
      </c>
      <c r="D97" s="18">
        <v>92</v>
      </c>
      <c r="E97" s="68" t="s">
        <v>491</v>
      </c>
      <c r="F97" s="19" t="s">
        <v>224</v>
      </c>
      <c r="G97" s="19" t="s">
        <v>25</v>
      </c>
      <c r="H97" s="20" t="s">
        <v>24</v>
      </c>
      <c r="I97" s="17">
        <v>390504.50554699998</v>
      </c>
      <c r="J97" s="17">
        <v>880279</v>
      </c>
      <c r="K97" s="17" t="s">
        <v>79</v>
      </c>
      <c r="L97" s="168">
        <v>114.4</v>
      </c>
      <c r="M97" s="55">
        <v>97218</v>
      </c>
      <c r="N97" s="54">
        <v>200000</v>
      </c>
      <c r="O97" s="55">
        <v>9054688</v>
      </c>
      <c r="P97" s="208">
        <v>-10.31</v>
      </c>
      <c r="Q97" s="208">
        <v>-6.39</v>
      </c>
      <c r="R97" s="208">
        <v>140.13999999999999</v>
      </c>
      <c r="S97" s="209">
        <v>226</v>
      </c>
      <c r="T97" s="209">
        <v>13</v>
      </c>
      <c r="U97" s="209">
        <v>12</v>
      </c>
      <c r="V97" s="209">
        <v>87</v>
      </c>
      <c r="W97" s="17">
        <f t="shared" si="36"/>
        <v>238</v>
      </c>
      <c r="X97" s="83">
        <f t="shared" si="37"/>
        <v>0.45794126203665653</v>
      </c>
      <c r="Y97" s="84">
        <f t="shared" si="38"/>
        <v>3.4054774451329289E-3</v>
      </c>
      <c r="Z97" s="85">
        <v>10897</v>
      </c>
      <c r="AA97" s="76">
        <f t="shared" si="19"/>
        <v>0</v>
      </c>
      <c r="AB97" s="76">
        <f t="shared" si="20"/>
        <v>0</v>
      </c>
      <c r="AC97" s="148">
        <f t="shared" si="21"/>
        <v>0</v>
      </c>
      <c r="AD97" s="148">
        <f t="shared" si="22"/>
        <v>0</v>
      </c>
      <c r="AE97" s="148">
        <f t="shared" si="23"/>
        <v>0</v>
      </c>
      <c r="AF97" s="213">
        <f t="shared" si="39"/>
        <v>-0.36318264704599451</v>
      </c>
      <c r="AG97" s="213">
        <f t="shared" si="40"/>
        <v>-0.22509574341647959</v>
      </c>
      <c r="AH97" s="213">
        <f t="shared" si="41"/>
        <v>4.9366068047551561</v>
      </c>
      <c r="AJ97" s="359"/>
    </row>
    <row r="98" spans="1:36" s="4" customFormat="1">
      <c r="A98" s="82">
        <v>111</v>
      </c>
      <c r="B98" s="67">
        <v>10934</v>
      </c>
      <c r="C98" s="82">
        <v>111</v>
      </c>
      <c r="D98" s="15">
        <v>93</v>
      </c>
      <c r="E98" s="67" t="s">
        <v>492</v>
      </c>
      <c r="F98" s="9" t="s">
        <v>388</v>
      </c>
      <c r="G98" s="9" t="s">
        <v>25</v>
      </c>
      <c r="H98" s="10" t="s">
        <v>24</v>
      </c>
      <c r="I98" s="11">
        <v>47778.207002000003</v>
      </c>
      <c r="J98" s="11">
        <v>150311</v>
      </c>
      <c r="K98" s="11" t="s">
        <v>100</v>
      </c>
      <c r="L98" s="167">
        <v>110.83333333333334</v>
      </c>
      <c r="M98" s="53">
        <v>10573</v>
      </c>
      <c r="N98" s="53">
        <v>500000</v>
      </c>
      <c r="O98" s="53">
        <v>14216475</v>
      </c>
      <c r="P98" s="198">
        <v>-11.56</v>
      </c>
      <c r="Q98" s="198">
        <v>-1.61</v>
      </c>
      <c r="R98" s="198">
        <v>271</v>
      </c>
      <c r="S98" s="52">
        <v>579</v>
      </c>
      <c r="T98" s="52">
        <v>22</v>
      </c>
      <c r="U98" s="52">
        <v>44</v>
      </c>
      <c r="V98" s="52">
        <v>78</v>
      </c>
      <c r="W98" s="11">
        <f t="shared" si="36"/>
        <v>623</v>
      </c>
      <c r="X98" s="83">
        <f t="shared" si="37"/>
        <v>0.13233037033064965</v>
      </c>
      <c r="Y98" s="84">
        <f t="shared" si="38"/>
        <v>9.8407400430110693E-4</v>
      </c>
      <c r="Z98" s="85">
        <v>10934</v>
      </c>
      <c r="AA98" s="76">
        <f t="shared" si="19"/>
        <v>0</v>
      </c>
      <c r="AB98" s="76">
        <f t="shared" si="20"/>
        <v>0</v>
      </c>
      <c r="AC98" s="148">
        <f t="shared" si="21"/>
        <v>0</v>
      </c>
      <c r="AD98" s="148">
        <f t="shared" si="22"/>
        <v>0</v>
      </c>
      <c r="AE98" s="148">
        <f t="shared" si="23"/>
        <v>0</v>
      </c>
      <c r="AF98" s="213">
        <f t="shared" si="39"/>
        <v>-6.9533594591923181E-2</v>
      </c>
      <c r="AG98" s="213">
        <f t="shared" si="40"/>
        <v>-9.6841771014702701E-3</v>
      </c>
      <c r="AH98" s="213">
        <f t="shared" si="41"/>
        <v>1.6300695618002752</v>
      </c>
      <c r="AJ98" s="359"/>
    </row>
    <row r="99" spans="1:36" s="7" customFormat="1">
      <c r="A99" s="207">
        <v>112</v>
      </c>
      <c r="B99" s="67">
        <v>10980</v>
      </c>
      <c r="C99" s="207">
        <v>112</v>
      </c>
      <c r="D99" s="18">
        <v>94</v>
      </c>
      <c r="E99" s="68" t="s">
        <v>493</v>
      </c>
      <c r="F99" s="19" t="s">
        <v>20</v>
      </c>
      <c r="G99" s="19" t="s">
        <v>25</v>
      </c>
      <c r="H99" s="20" t="s">
        <v>24</v>
      </c>
      <c r="I99" s="17">
        <v>0</v>
      </c>
      <c r="J99" s="17">
        <v>0</v>
      </c>
      <c r="K99" s="17" t="s">
        <v>101</v>
      </c>
      <c r="L99" s="168">
        <v>108.93333333333334</v>
      </c>
      <c r="M99" s="55">
        <v>0</v>
      </c>
      <c r="N99" s="54">
        <v>200000</v>
      </c>
      <c r="O99" s="55">
        <v>0</v>
      </c>
      <c r="P99" s="208">
        <v>0</v>
      </c>
      <c r="Q99" s="208">
        <v>0</v>
      </c>
      <c r="R99" s="208">
        <v>0</v>
      </c>
      <c r="S99" s="209">
        <v>0</v>
      </c>
      <c r="T99" s="209">
        <v>0</v>
      </c>
      <c r="U99" s="209">
        <v>0</v>
      </c>
      <c r="V99" s="209">
        <v>0</v>
      </c>
      <c r="W99" s="17">
        <f t="shared" si="36"/>
        <v>0</v>
      </c>
      <c r="X99" s="83">
        <f t="shared" si="37"/>
        <v>0</v>
      </c>
      <c r="Y99" s="84">
        <f t="shared" si="38"/>
        <v>0</v>
      </c>
      <c r="Z99" s="85">
        <v>10980</v>
      </c>
      <c r="AA99" s="76">
        <f t="shared" si="19"/>
        <v>0</v>
      </c>
      <c r="AB99" s="76">
        <f t="shared" si="20"/>
        <v>1</v>
      </c>
      <c r="AC99" s="148">
        <f t="shared" si="21"/>
        <v>1</v>
      </c>
      <c r="AD99" s="148">
        <f t="shared" si="22"/>
        <v>1</v>
      </c>
      <c r="AE99" s="148">
        <f t="shared" si="23"/>
        <v>1</v>
      </c>
      <c r="AF99" s="213">
        <f t="shared" si="39"/>
        <v>0</v>
      </c>
      <c r="AG99" s="213">
        <f t="shared" si="40"/>
        <v>0</v>
      </c>
      <c r="AH99" s="213">
        <f t="shared" si="41"/>
        <v>0</v>
      </c>
      <c r="AJ99" s="359"/>
    </row>
    <row r="100" spans="1:36" s="4" customFormat="1">
      <c r="A100" s="82">
        <v>128</v>
      </c>
      <c r="B100" s="67">
        <v>11131</v>
      </c>
      <c r="C100" s="82">
        <v>128</v>
      </c>
      <c r="D100" s="15">
        <v>95</v>
      </c>
      <c r="E100" s="67" t="s">
        <v>494</v>
      </c>
      <c r="F100" s="9" t="s">
        <v>31</v>
      </c>
      <c r="G100" s="9" t="s">
        <v>25</v>
      </c>
      <c r="H100" s="10" t="s">
        <v>24</v>
      </c>
      <c r="I100" s="11">
        <v>992954.47466599999</v>
      </c>
      <c r="J100" s="11">
        <v>2200198</v>
      </c>
      <c r="K100" s="11" t="s">
        <v>103</v>
      </c>
      <c r="L100" s="167">
        <v>95.433333333333337</v>
      </c>
      <c r="M100" s="53">
        <v>289428</v>
      </c>
      <c r="N100" s="53">
        <v>1000000</v>
      </c>
      <c r="O100" s="53">
        <v>7601884</v>
      </c>
      <c r="P100" s="198">
        <v>-1.26</v>
      </c>
      <c r="Q100" s="198">
        <v>5.15</v>
      </c>
      <c r="R100" s="198">
        <v>89.61</v>
      </c>
      <c r="S100" s="52">
        <v>546</v>
      </c>
      <c r="T100" s="52">
        <v>18</v>
      </c>
      <c r="U100" s="52">
        <v>11</v>
      </c>
      <c r="V100" s="52">
        <v>82</v>
      </c>
      <c r="W100" s="11">
        <f t="shared" si="36"/>
        <v>557</v>
      </c>
      <c r="X100" s="83">
        <f t="shared" si="37"/>
        <v>1.5848214975295416</v>
      </c>
      <c r="Y100" s="84">
        <f t="shared" si="38"/>
        <v>1.1785515549299049E-2</v>
      </c>
      <c r="Z100" s="85">
        <v>11131</v>
      </c>
      <c r="AA100" s="76">
        <f t="shared" si="19"/>
        <v>0</v>
      </c>
      <c r="AB100" s="76">
        <f t="shared" si="20"/>
        <v>0</v>
      </c>
      <c r="AC100" s="148">
        <f t="shared" si="21"/>
        <v>0</v>
      </c>
      <c r="AD100" s="148">
        <f t="shared" si="22"/>
        <v>0</v>
      </c>
      <c r="AE100" s="148">
        <f t="shared" si="23"/>
        <v>0</v>
      </c>
      <c r="AF100" s="213">
        <f t="shared" si="39"/>
        <v>-0.11093750482706792</v>
      </c>
      <c r="AG100" s="213">
        <f t="shared" si="40"/>
        <v>0.45343503957095221</v>
      </c>
      <c r="AH100" s="213">
        <f t="shared" si="41"/>
        <v>7.8897696885345683</v>
      </c>
      <c r="AJ100" s="359"/>
    </row>
    <row r="101" spans="1:36" s="7" customFormat="1">
      <c r="A101" s="207">
        <v>135</v>
      </c>
      <c r="B101" s="67">
        <v>11157</v>
      </c>
      <c r="C101" s="207">
        <v>135</v>
      </c>
      <c r="D101" s="18">
        <v>96</v>
      </c>
      <c r="E101" s="68" t="s">
        <v>495</v>
      </c>
      <c r="F101" s="19" t="s">
        <v>47</v>
      </c>
      <c r="G101" s="19" t="s">
        <v>25</v>
      </c>
      <c r="H101" s="20" t="s">
        <v>24</v>
      </c>
      <c r="I101" s="17">
        <v>681488.67492000002</v>
      </c>
      <c r="J101" s="17">
        <v>606398</v>
      </c>
      <c r="K101" s="17" t="s">
        <v>105</v>
      </c>
      <c r="L101" s="168">
        <v>91.2</v>
      </c>
      <c r="M101" s="55">
        <v>1996133</v>
      </c>
      <c r="N101" s="54">
        <v>50000000</v>
      </c>
      <c r="O101" s="55">
        <v>303787</v>
      </c>
      <c r="P101" s="208">
        <v>-8.06</v>
      </c>
      <c r="Q101" s="208">
        <v>-0.11</v>
      </c>
      <c r="R101" s="208">
        <v>115.42</v>
      </c>
      <c r="S101" s="209">
        <v>386</v>
      </c>
      <c r="T101" s="209">
        <v>58</v>
      </c>
      <c r="U101" s="209">
        <v>4</v>
      </c>
      <c r="V101" s="209">
        <v>42</v>
      </c>
      <c r="W101" s="17">
        <f t="shared" si="36"/>
        <v>390</v>
      </c>
      <c r="X101" s="83">
        <f t="shared" si="37"/>
        <v>1.4074463099992036</v>
      </c>
      <c r="Y101" s="84">
        <f t="shared" si="38"/>
        <v>1.0466466032393019E-2</v>
      </c>
      <c r="Z101" s="85">
        <v>11157</v>
      </c>
      <c r="AA101" s="76">
        <f t="shared" si="19"/>
        <v>0</v>
      </c>
      <c r="AB101" s="76">
        <f t="shared" si="20"/>
        <v>0</v>
      </c>
      <c r="AC101" s="148">
        <f t="shared" si="21"/>
        <v>0</v>
      </c>
      <c r="AD101" s="148">
        <f t="shared" si="22"/>
        <v>0</v>
      </c>
      <c r="AE101" s="148">
        <f t="shared" si="23"/>
        <v>0</v>
      </c>
      <c r="AF101" s="213">
        <f t="shared" si="39"/>
        <v>-0.19558650445851003</v>
      </c>
      <c r="AG101" s="213">
        <f t="shared" si="40"/>
        <v>-2.6692947258605587E-3</v>
      </c>
      <c r="AH101" s="213">
        <f t="shared" si="41"/>
        <v>2.8008181568984152</v>
      </c>
      <c r="AJ101" s="359"/>
    </row>
    <row r="102" spans="1:36" s="4" customFormat="1">
      <c r="A102" s="82">
        <v>143</v>
      </c>
      <c r="B102" s="67">
        <v>11172</v>
      </c>
      <c r="C102" s="82">
        <v>143</v>
      </c>
      <c r="D102" s="15">
        <v>97</v>
      </c>
      <c r="E102" s="67" t="s">
        <v>496</v>
      </c>
      <c r="F102" s="9" t="s">
        <v>40</v>
      </c>
      <c r="G102" s="9" t="s">
        <v>45</v>
      </c>
      <c r="H102" s="10" t="s">
        <v>24</v>
      </c>
      <c r="I102" s="11">
        <v>305275.86044999998</v>
      </c>
      <c r="J102" s="11">
        <v>2556093</v>
      </c>
      <c r="K102" s="11" t="s">
        <v>149</v>
      </c>
      <c r="L102" s="167">
        <v>89.1</v>
      </c>
      <c r="M102" s="53">
        <v>24682630</v>
      </c>
      <c r="N102" s="53">
        <v>50000000</v>
      </c>
      <c r="O102" s="53">
        <v>103558</v>
      </c>
      <c r="P102" s="198">
        <v>-5.79</v>
      </c>
      <c r="Q102" s="198">
        <v>0.91</v>
      </c>
      <c r="R102" s="198">
        <v>116.14</v>
      </c>
      <c r="S102" s="52">
        <v>1078</v>
      </c>
      <c r="T102" s="52">
        <v>1.6829000000000001</v>
      </c>
      <c r="U102" s="52">
        <v>18</v>
      </c>
      <c r="V102" s="52">
        <v>98.317099999999996</v>
      </c>
      <c r="W102" s="11">
        <f t="shared" si="36"/>
        <v>1096</v>
      </c>
      <c r="X102" s="83">
        <f t="shared" si="37"/>
        <v>0.17213970103592377</v>
      </c>
      <c r="Y102" s="84">
        <f t="shared" si="38"/>
        <v>1.2801158530301629E-3</v>
      </c>
      <c r="Z102" s="85">
        <v>11172</v>
      </c>
      <c r="AA102" s="76">
        <f t="shared" si="19"/>
        <v>0</v>
      </c>
      <c r="AB102" s="76">
        <f t="shared" si="20"/>
        <v>0</v>
      </c>
      <c r="AC102" s="148">
        <f t="shared" si="21"/>
        <v>0</v>
      </c>
      <c r="AD102" s="148">
        <f t="shared" si="22"/>
        <v>0</v>
      </c>
      <c r="AE102" s="148">
        <f t="shared" si="23"/>
        <v>0</v>
      </c>
      <c r="AF102" s="213">
        <f t="shared" si="39"/>
        <v>-0.59224485649652314</v>
      </c>
      <c r="AG102" s="213">
        <f t="shared" si="40"/>
        <v>9.3081661383736802E-2</v>
      </c>
      <c r="AH102" s="213">
        <f t="shared" si="41"/>
        <v>11.879674893524387</v>
      </c>
      <c r="AJ102" s="359"/>
    </row>
    <row r="103" spans="1:36" s="7" customFormat="1">
      <c r="A103" s="207">
        <v>145</v>
      </c>
      <c r="B103" s="67">
        <v>11188</v>
      </c>
      <c r="C103" s="207">
        <v>145</v>
      </c>
      <c r="D103" s="18">
        <v>98</v>
      </c>
      <c r="E103" s="68" t="s">
        <v>497</v>
      </c>
      <c r="F103" s="19" t="s">
        <v>306</v>
      </c>
      <c r="G103" s="19" t="s">
        <v>25</v>
      </c>
      <c r="H103" s="20" t="s">
        <v>24</v>
      </c>
      <c r="I103" s="17">
        <v>1107920.3126340001</v>
      </c>
      <c r="J103" s="17">
        <v>2671695</v>
      </c>
      <c r="K103" s="17" t="s">
        <v>106</v>
      </c>
      <c r="L103" s="168">
        <v>87.133333333333326</v>
      </c>
      <c r="M103" s="55">
        <v>191789</v>
      </c>
      <c r="N103" s="54">
        <v>500000</v>
      </c>
      <c r="O103" s="55">
        <v>13930384</v>
      </c>
      <c r="P103" s="208">
        <v>-10.67</v>
      </c>
      <c r="Q103" s="208">
        <v>-1.34</v>
      </c>
      <c r="R103" s="208">
        <v>131.71</v>
      </c>
      <c r="S103" s="209">
        <v>4921</v>
      </c>
      <c r="T103" s="209">
        <v>55</v>
      </c>
      <c r="U103" s="209">
        <v>4</v>
      </c>
      <c r="V103" s="209">
        <v>45</v>
      </c>
      <c r="W103" s="17">
        <f t="shared" si="36"/>
        <v>4925</v>
      </c>
      <c r="X103" s="83">
        <f t="shared" si="37"/>
        <v>5.8802480982853051</v>
      </c>
      <c r="Y103" s="84">
        <f t="shared" si="38"/>
        <v>4.372842967116921E-2</v>
      </c>
      <c r="Z103" s="85">
        <v>11188</v>
      </c>
      <c r="AA103" s="76">
        <f t="shared" si="19"/>
        <v>0</v>
      </c>
      <c r="AB103" s="76">
        <f t="shared" si="20"/>
        <v>0</v>
      </c>
      <c r="AC103" s="148">
        <f t="shared" si="21"/>
        <v>0</v>
      </c>
      <c r="AD103" s="148">
        <f t="shared" si="22"/>
        <v>0</v>
      </c>
      <c r="AE103" s="148">
        <f t="shared" si="23"/>
        <v>0</v>
      </c>
      <c r="AF103" s="213">
        <f t="shared" si="39"/>
        <v>-1.1407681310673492</v>
      </c>
      <c r="AG103" s="213">
        <f t="shared" si="40"/>
        <v>-0.14326422639458744</v>
      </c>
      <c r="AH103" s="213">
        <f t="shared" si="41"/>
        <v>14.081590491366503</v>
      </c>
      <c r="AJ103" s="359"/>
    </row>
    <row r="104" spans="1:36" s="4" customFormat="1">
      <c r="A104" s="82">
        <v>151</v>
      </c>
      <c r="B104" s="67">
        <v>11196</v>
      </c>
      <c r="C104" s="82">
        <v>151</v>
      </c>
      <c r="D104" s="15">
        <v>99</v>
      </c>
      <c r="E104" s="67" t="s">
        <v>498</v>
      </c>
      <c r="F104" s="9" t="s">
        <v>17</v>
      </c>
      <c r="G104" s="9" t="s">
        <v>45</v>
      </c>
      <c r="H104" s="10" t="s">
        <v>24</v>
      </c>
      <c r="I104" s="11">
        <v>623502.83824199997</v>
      </c>
      <c r="J104" s="11">
        <v>1630655</v>
      </c>
      <c r="K104" s="11" t="s">
        <v>209</v>
      </c>
      <c r="L104" s="167">
        <v>84.333333333333343</v>
      </c>
      <c r="M104" s="53">
        <v>16857539</v>
      </c>
      <c r="N104" s="53">
        <v>100000000</v>
      </c>
      <c r="O104" s="53">
        <v>96732</v>
      </c>
      <c r="P104" s="198">
        <v>-9.42</v>
      </c>
      <c r="Q104" s="198">
        <v>-8.0399999999999991</v>
      </c>
      <c r="R104" s="198">
        <v>146.28</v>
      </c>
      <c r="S104" s="52">
        <v>5479</v>
      </c>
      <c r="T104" s="52">
        <v>1.7943460000000002</v>
      </c>
      <c r="U104" s="52">
        <v>23</v>
      </c>
      <c r="V104" s="52">
        <v>98.205653999999996</v>
      </c>
      <c r="W104" s="11">
        <f t="shared" si="36"/>
        <v>5502</v>
      </c>
      <c r="X104" s="83">
        <f t="shared" si="37"/>
        <v>0.1170885317922198</v>
      </c>
      <c r="Y104" s="84">
        <f t="shared" si="38"/>
        <v>8.7072816353949019E-4</v>
      </c>
      <c r="Z104" s="85">
        <v>11196</v>
      </c>
      <c r="AA104" s="76">
        <f t="shared" si="19"/>
        <v>0</v>
      </c>
      <c r="AB104" s="76">
        <f t="shared" si="20"/>
        <v>0</v>
      </c>
      <c r="AC104" s="148">
        <f t="shared" si="21"/>
        <v>0</v>
      </c>
      <c r="AD104" s="148">
        <f t="shared" si="22"/>
        <v>0</v>
      </c>
      <c r="AE104" s="148">
        <f t="shared" si="23"/>
        <v>0</v>
      </c>
      <c r="AF104" s="213">
        <f t="shared" si="39"/>
        <v>-0.61469413896913427</v>
      </c>
      <c r="AG104" s="213">
        <f t="shared" si="40"/>
        <v>-0.52464340523480246</v>
      </c>
      <c r="AH104" s="213">
        <f t="shared" si="41"/>
        <v>9.5453777758391691</v>
      </c>
      <c r="AJ104" s="359"/>
    </row>
    <row r="105" spans="1:36" s="7" customFormat="1">
      <c r="A105" s="207">
        <v>153</v>
      </c>
      <c r="B105" s="67">
        <v>11222</v>
      </c>
      <c r="C105" s="207">
        <v>153</v>
      </c>
      <c r="D105" s="18">
        <v>100</v>
      </c>
      <c r="E105" s="68" t="s">
        <v>499</v>
      </c>
      <c r="F105" s="19" t="s">
        <v>69</v>
      </c>
      <c r="G105" s="19" t="s">
        <v>25</v>
      </c>
      <c r="H105" s="20" t="s">
        <v>24</v>
      </c>
      <c r="I105" s="17">
        <v>318421.39140000002</v>
      </c>
      <c r="J105" s="17">
        <v>346148</v>
      </c>
      <c r="K105" s="17" t="s">
        <v>207</v>
      </c>
      <c r="L105" s="168">
        <v>84.266666666666666</v>
      </c>
      <c r="M105" s="55">
        <v>44536</v>
      </c>
      <c r="N105" s="54">
        <v>700000</v>
      </c>
      <c r="O105" s="55">
        <v>7772328</v>
      </c>
      <c r="P105" s="208">
        <v>-8.48</v>
      </c>
      <c r="Q105" s="208">
        <v>-4.46</v>
      </c>
      <c r="R105" s="208">
        <v>99.12</v>
      </c>
      <c r="S105" s="209">
        <v>104</v>
      </c>
      <c r="T105" s="209">
        <v>2</v>
      </c>
      <c r="U105" s="209">
        <v>6</v>
      </c>
      <c r="V105" s="209">
        <v>98</v>
      </c>
      <c r="W105" s="17">
        <f t="shared" si="36"/>
        <v>110</v>
      </c>
      <c r="X105" s="83">
        <f t="shared" si="37"/>
        <v>2.7703708268622278E-2</v>
      </c>
      <c r="Y105" s="84">
        <f t="shared" si="38"/>
        <v>2.0601846017488564E-4</v>
      </c>
      <c r="Z105" s="85">
        <v>11222</v>
      </c>
      <c r="AA105" s="76">
        <f t="shared" si="19"/>
        <v>0</v>
      </c>
      <c r="AB105" s="76">
        <f t="shared" si="20"/>
        <v>0</v>
      </c>
      <c r="AC105" s="148">
        <f t="shared" si="21"/>
        <v>0</v>
      </c>
      <c r="AD105" s="148">
        <f t="shared" si="22"/>
        <v>0</v>
      </c>
      <c r="AE105" s="148">
        <f t="shared" si="23"/>
        <v>0</v>
      </c>
      <c r="AF105" s="213">
        <f t="shared" si="39"/>
        <v>-0.11746372305895847</v>
      </c>
      <c r="AG105" s="213">
        <f t="shared" si="40"/>
        <v>-6.177926943902768E-2</v>
      </c>
      <c r="AH105" s="213">
        <f t="shared" si="41"/>
        <v>1.3729957817929201</v>
      </c>
      <c r="AJ105" s="359"/>
    </row>
    <row r="106" spans="1:36" s="4" customFormat="1">
      <c r="A106" s="82">
        <v>166</v>
      </c>
      <c r="B106" s="67">
        <v>11258</v>
      </c>
      <c r="C106" s="82">
        <v>166</v>
      </c>
      <c r="D106" s="15">
        <v>101</v>
      </c>
      <c r="E106" s="67" t="s">
        <v>500</v>
      </c>
      <c r="F106" s="9" t="s">
        <v>154</v>
      </c>
      <c r="G106" s="9" t="s">
        <v>25</v>
      </c>
      <c r="H106" s="10" t="s">
        <v>24</v>
      </c>
      <c r="I106" s="11">
        <v>113557</v>
      </c>
      <c r="J106" s="11">
        <v>208892</v>
      </c>
      <c r="K106" s="11" t="s">
        <v>166</v>
      </c>
      <c r="L106" s="167">
        <v>80.066666666666663</v>
      </c>
      <c r="M106" s="53">
        <v>36949</v>
      </c>
      <c r="N106" s="53">
        <v>200000</v>
      </c>
      <c r="O106" s="53">
        <v>5653531</v>
      </c>
      <c r="P106" s="198">
        <v>-13.6</v>
      </c>
      <c r="Q106" s="198">
        <v>-7.14</v>
      </c>
      <c r="R106" s="198">
        <v>105.99</v>
      </c>
      <c r="S106" s="52">
        <v>104</v>
      </c>
      <c r="T106" s="52">
        <v>14</v>
      </c>
      <c r="U106" s="52">
        <v>6</v>
      </c>
      <c r="V106" s="52">
        <v>86</v>
      </c>
      <c r="W106" s="11">
        <f t="shared" si="36"/>
        <v>110</v>
      </c>
      <c r="X106" s="83">
        <f t="shared" si="37"/>
        <v>0.11702965550441809</v>
      </c>
      <c r="Y106" s="84">
        <f t="shared" si="38"/>
        <v>8.702903303788133E-4</v>
      </c>
      <c r="Z106" s="85">
        <v>11258</v>
      </c>
      <c r="AA106" s="76">
        <f t="shared" si="19"/>
        <v>0</v>
      </c>
      <c r="AB106" s="76">
        <f t="shared" si="20"/>
        <v>0</v>
      </c>
      <c r="AC106" s="148">
        <f t="shared" si="21"/>
        <v>0</v>
      </c>
      <c r="AD106" s="148">
        <f t="shared" si="22"/>
        <v>0</v>
      </c>
      <c r="AE106" s="148">
        <f t="shared" si="23"/>
        <v>0</v>
      </c>
      <c r="AF106" s="213">
        <f t="shared" si="39"/>
        <v>-0.11368595106143473</v>
      </c>
      <c r="AG106" s="213">
        <f t="shared" si="40"/>
        <v>-5.9685124307253229E-2</v>
      </c>
      <c r="AH106" s="213">
        <f t="shared" si="41"/>
        <v>0.88599808477951958</v>
      </c>
      <c r="AJ106" s="359"/>
    </row>
    <row r="107" spans="1:36" s="7" customFormat="1">
      <c r="A107" s="207">
        <v>179</v>
      </c>
      <c r="B107" s="67">
        <v>11304</v>
      </c>
      <c r="C107" s="207">
        <v>179</v>
      </c>
      <c r="D107" s="18">
        <v>102</v>
      </c>
      <c r="E107" s="68" t="s">
        <v>501</v>
      </c>
      <c r="F107" s="19" t="s">
        <v>38</v>
      </c>
      <c r="G107" s="19" t="s">
        <v>25</v>
      </c>
      <c r="H107" s="20" t="s">
        <v>24</v>
      </c>
      <c r="I107" s="17">
        <v>465382.34104099998</v>
      </c>
      <c r="J107" s="17">
        <v>907130</v>
      </c>
      <c r="K107" s="17" t="s">
        <v>169</v>
      </c>
      <c r="L107" s="168">
        <v>72.333333333333329</v>
      </c>
      <c r="M107" s="55">
        <v>185744</v>
      </c>
      <c r="N107" s="54">
        <v>300000</v>
      </c>
      <c r="O107" s="55">
        <v>4883764</v>
      </c>
      <c r="P107" s="208">
        <v>-10.41</v>
      </c>
      <c r="Q107" s="208">
        <v>-5.55</v>
      </c>
      <c r="R107" s="208">
        <v>146.16999999999999</v>
      </c>
      <c r="S107" s="209">
        <v>115</v>
      </c>
      <c r="T107" s="209">
        <v>0</v>
      </c>
      <c r="U107" s="209">
        <v>18</v>
      </c>
      <c r="V107" s="209">
        <v>100</v>
      </c>
      <c r="W107" s="17">
        <f t="shared" si="36"/>
        <v>133</v>
      </c>
      <c r="X107" s="83">
        <f t="shared" si="37"/>
        <v>0</v>
      </c>
      <c r="Y107" s="84">
        <f t="shared" si="38"/>
        <v>0</v>
      </c>
      <c r="Z107" s="85">
        <v>11304</v>
      </c>
      <c r="AA107" s="76">
        <f t="shared" si="19"/>
        <v>0</v>
      </c>
      <c r="AB107" s="76">
        <f t="shared" si="20"/>
        <v>0</v>
      </c>
      <c r="AC107" s="148">
        <f t="shared" si="21"/>
        <v>0</v>
      </c>
      <c r="AD107" s="148">
        <f t="shared" si="22"/>
        <v>0</v>
      </c>
      <c r="AE107" s="148">
        <f t="shared" si="23"/>
        <v>0</v>
      </c>
      <c r="AF107" s="213">
        <f t="shared" si="39"/>
        <v>-0.37789082042747113</v>
      </c>
      <c r="AG107" s="213">
        <f t="shared" si="40"/>
        <v>-0.20146916939216758</v>
      </c>
      <c r="AH107" s="213">
        <f t="shared" si="41"/>
        <v>5.3060808090185825</v>
      </c>
      <c r="AJ107" s="359"/>
    </row>
    <row r="108" spans="1:36" s="4" customFormat="1">
      <c r="A108" s="82">
        <v>180</v>
      </c>
      <c r="B108" s="67">
        <v>11305</v>
      </c>
      <c r="C108" s="82">
        <v>180</v>
      </c>
      <c r="D108" s="15">
        <v>103</v>
      </c>
      <c r="E108" s="67" t="s">
        <v>502</v>
      </c>
      <c r="F108" s="9" t="s">
        <v>172</v>
      </c>
      <c r="G108" s="9" t="s">
        <v>25</v>
      </c>
      <c r="H108" s="10" t="s">
        <v>24</v>
      </c>
      <c r="I108" s="11">
        <v>179713.247699</v>
      </c>
      <c r="J108" s="11">
        <v>242796</v>
      </c>
      <c r="K108" s="11" t="s">
        <v>173</v>
      </c>
      <c r="L108" s="167">
        <v>71.966666666666669</v>
      </c>
      <c r="M108" s="53">
        <v>22123</v>
      </c>
      <c r="N108" s="53">
        <v>200000</v>
      </c>
      <c r="O108" s="53">
        <v>10974807</v>
      </c>
      <c r="P108" s="198">
        <v>-10.02</v>
      </c>
      <c r="Q108" s="198">
        <v>-9.27</v>
      </c>
      <c r="R108" s="198">
        <v>132.99</v>
      </c>
      <c r="S108" s="52">
        <v>1007</v>
      </c>
      <c r="T108" s="52">
        <v>82</v>
      </c>
      <c r="U108" s="52">
        <v>3</v>
      </c>
      <c r="V108" s="52">
        <v>18</v>
      </c>
      <c r="W108" s="11">
        <f t="shared" si="36"/>
        <v>1010</v>
      </c>
      <c r="X108" s="83">
        <f t="shared" si="37"/>
        <v>0.79671219150283978</v>
      </c>
      <c r="Y108" s="84">
        <f t="shared" si="38"/>
        <v>5.9247454277403973E-3</v>
      </c>
      <c r="Z108" s="85">
        <v>11305</v>
      </c>
      <c r="AA108" s="76">
        <f t="shared" si="19"/>
        <v>0</v>
      </c>
      <c r="AB108" s="76">
        <f t="shared" si="20"/>
        <v>0</v>
      </c>
      <c r="AC108" s="148">
        <f t="shared" si="21"/>
        <v>0</v>
      </c>
      <c r="AD108" s="148">
        <f t="shared" si="22"/>
        <v>0</v>
      </c>
      <c r="AE108" s="148">
        <f t="shared" si="23"/>
        <v>0</v>
      </c>
      <c r="AF108" s="213">
        <f t="shared" si="39"/>
        <v>-9.7354343400712848E-2</v>
      </c>
      <c r="AG108" s="213">
        <f t="shared" si="40"/>
        <v>-9.0067341649162497E-2</v>
      </c>
      <c r="AH108" s="213">
        <f t="shared" si="41"/>
        <v>1.2921311505849105</v>
      </c>
      <c r="AJ108" s="359"/>
    </row>
    <row r="109" spans="1:36" s="7" customFormat="1">
      <c r="A109" s="207">
        <v>165</v>
      </c>
      <c r="B109" s="67">
        <v>11239</v>
      </c>
      <c r="C109" s="207">
        <v>165</v>
      </c>
      <c r="D109" s="18">
        <v>104</v>
      </c>
      <c r="E109" s="68" t="s">
        <v>503</v>
      </c>
      <c r="F109" s="19" t="s">
        <v>212</v>
      </c>
      <c r="G109" s="19" t="s">
        <v>25</v>
      </c>
      <c r="H109" s="20" t="s">
        <v>24</v>
      </c>
      <c r="I109" s="17">
        <v>240445.403296</v>
      </c>
      <c r="J109" s="17">
        <v>378348</v>
      </c>
      <c r="K109" s="17" t="s">
        <v>153</v>
      </c>
      <c r="L109" s="168">
        <v>80.133333333333326</v>
      </c>
      <c r="M109" s="55">
        <v>118303</v>
      </c>
      <c r="N109" s="54">
        <v>250000</v>
      </c>
      <c r="O109" s="55">
        <v>3198123</v>
      </c>
      <c r="P109" s="208">
        <v>-11.94</v>
      </c>
      <c r="Q109" s="208">
        <v>0.51</v>
      </c>
      <c r="R109" s="208">
        <v>107.67</v>
      </c>
      <c r="S109" s="209">
        <v>324</v>
      </c>
      <c r="T109" s="209">
        <v>31</v>
      </c>
      <c r="U109" s="209">
        <v>10</v>
      </c>
      <c r="V109" s="209">
        <v>69</v>
      </c>
      <c r="W109" s="17">
        <f t="shared" si="36"/>
        <v>334</v>
      </c>
      <c r="X109" s="83">
        <f t="shared" si="37"/>
        <v>0.46935259064983437</v>
      </c>
      <c r="Y109" s="84">
        <f t="shared" si="38"/>
        <v>3.4903377218381683E-3</v>
      </c>
      <c r="Z109" s="85">
        <v>11239</v>
      </c>
      <c r="AA109" s="76">
        <f t="shared" si="19"/>
        <v>0</v>
      </c>
      <c r="AB109" s="76">
        <f t="shared" si="20"/>
        <v>0</v>
      </c>
      <c r="AC109" s="148">
        <f t="shared" si="21"/>
        <v>0</v>
      </c>
      <c r="AD109" s="148">
        <f t="shared" si="22"/>
        <v>0</v>
      </c>
      <c r="AE109" s="148">
        <f t="shared" si="23"/>
        <v>0</v>
      </c>
      <c r="AF109" s="213">
        <f t="shared" si="39"/>
        <v>-0.18077644943093621</v>
      </c>
      <c r="AG109" s="213">
        <f t="shared" si="40"/>
        <v>7.7216071364972754E-3</v>
      </c>
      <c r="AH109" s="213">
        <f t="shared" si="41"/>
        <v>1.6301675301699248</v>
      </c>
      <c r="AJ109" s="359"/>
    </row>
    <row r="110" spans="1:36" s="4" customFormat="1">
      <c r="A110" s="82">
        <v>213</v>
      </c>
      <c r="B110" s="67">
        <v>11381</v>
      </c>
      <c r="C110" s="82">
        <v>213</v>
      </c>
      <c r="D110" s="15">
        <v>105</v>
      </c>
      <c r="E110" s="67" t="s">
        <v>505</v>
      </c>
      <c r="F110" s="9" t="s">
        <v>233</v>
      </c>
      <c r="G110" s="9" t="s">
        <v>25</v>
      </c>
      <c r="H110" s="10" t="s">
        <v>24</v>
      </c>
      <c r="I110" s="11">
        <v>581263.06530200003</v>
      </c>
      <c r="J110" s="11">
        <v>1233517</v>
      </c>
      <c r="K110" s="11" t="s">
        <v>220</v>
      </c>
      <c r="L110" s="167">
        <v>61.3</v>
      </c>
      <c r="M110" s="53">
        <v>236215</v>
      </c>
      <c r="N110" s="53">
        <v>500000</v>
      </c>
      <c r="O110" s="53">
        <v>5222008</v>
      </c>
      <c r="P110" s="198">
        <v>-3.85</v>
      </c>
      <c r="Q110" s="198">
        <v>-3.57</v>
      </c>
      <c r="R110" s="198">
        <v>153.69</v>
      </c>
      <c r="S110" s="52">
        <v>99</v>
      </c>
      <c r="T110" s="52">
        <v>0</v>
      </c>
      <c r="U110" s="52">
        <v>11</v>
      </c>
      <c r="V110" s="52">
        <v>100</v>
      </c>
      <c r="W110" s="11">
        <f t="shared" si="36"/>
        <v>110</v>
      </c>
      <c r="X110" s="83">
        <f t="shared" si="37"/>
        <v>0</v>
      </c>
      <c r="Y110" s="84">
        <f t="shared" si="38"/>
        <v>0</v>
      </c>
      <c r="Z110" s="85">
        <v>11381</v>
      </c>
      <c r="AA110" s="76">
        <f>IF(M110&gt;N110,1,0)</f>
        <v>0</v>
      </c>
      <c r="AB110" s="76">
        <f>IF(W110=0,1,0)</f>
        <v>0</v>
      </c>
      <c r="AC110" s="148">
        <f>IF((T110+V110)=100,0,1)</f>
        <v>0</v>
      </c>
      <c r="AD110" s="148">
        <f>IF(J110=0,1,0)</f>
        <v>0</v>
      </c>
      <c r="AE110" s="148">
        <f>IF(M110=0,1,0)</f>
        <v>0</v>
      </c>
      <c r="AF110" s="213">
        <f t="shared" si="39"/>
        <v>-0.19004303243509518</v>
      </c>
      <c r="AG110" s="213">
        <f t="shared" si="40"/>
        <v>-0.17622172098527006</v>
      </c>
      <c r="AH110" s="213">
        <f t="shared" si="41"/>
        <v>7.5864191311557869</v>
      </c>
      <c r="AJ110" s="359"/>
    </row>
    <row r="111" spans="1:36" s="7" customFormat="1">
      <c r="A111" s="207">
        <v>291</v>
      </c>
      <c r="B111" s="67">
        <v>11691</v>
      </c>
      <c r="C111" s="207">
        <v>291</v>
      </c>
      <c r="D111" s="18">
        <v>106</v>
      </c>
      <c r="E111" s="68" t="s">
        <v>605</v>
      </c>
      <c r="F111" s="19" t="s">
        <v>287</v>
      </c>
      <c r="G111" s="19" t="s">
        <v>25</v>
      </c>
      <c r="H111" s="20"/>
      <c r="I111" s="17">
        <v>0</v>
      </c>
      <c r="J111" s="17">
        <v>40086</v>
      </c>
      <c r="K111" s="17" t="s">
        <v>606</v>
      </c>
      <c r="L111" s="168">
        <v>7</v>
      </c>
      <c r="M111" s="55">
        <v>3284245</v>
      </c>
      <c r="N111" s="54">
        <v>20000000</v>
      </c>
      <c r="O111" s="55">
        <v>12206</v>
      </c>
      <c r="P111" s="208">
        <v>-7.75</v>
      </c>
      <c r="Q111" s="208">
        <v>-2.2599999999999998</v>
      </c>
      <c r="R111" s="208">
        <v>0</v>
      </c>
      <c r="S111" s="209">
        <v>107</v>
      </c>
      <c r="T111" s="209">
        <v>37</v>
      </c>
      <c r="U111" s="209">
        <v>6</v>
      </c>
      <c r="V111" s="209">
        <v>63</v>
      </c>
      <c r="W111" s="17">
        <f>S111+U111</f>
        <v>113</v>
      </c>
      <c r="X111" s="83">
        <f t="shared" si="37"/>
        <v>5.935270669955009E-2</v>
      </c>
      <c r="Y111" s="84">
        <f t="shared" si="38"/>
        <v>4.4137604694972563E-4</v>
      </c>
      <c r="Z111" s="85"/>
      <c r="AA111" s="76"/>
      <c r="AB111" s="76">
        <f>IF(W111=0,1,0)</f>
        <v>0</v>
      </c>
      <c r="AC111" s="148"/>
      <c r="AD111" s="148"/>
      <c r="AE111" s="148"/>
      <c r="AF111" s="213">
        <f t="shared" si="39"/>
        <v>-1.24319858627436E-2</v>
      </c>
      <c r="AG111" s="213">
        <f t="shared" si="40"/>
        <v>-3.6253274902968429E-3</v>
      </c>
      <c r="AH111" s="213">
        <f t="shared" si="41"/>
        <v>0</v>
      </c>
      <c r="AJ111" s="359"/>
    </row>
    <row r="112" spans="1:36" s="97" customFormat="1">
      <c r="A112" s="101"/>
      <c r="B112" s="67"/>
      <c r="C112" s="101"/>
      <c r="D112" s="205"/>
      <c r="E112" s="382" t="s">
        <v>26</v>
      </c>
      <c r="F112" s="95"/>
      <c r="G112" s="96" t="s">
        <v>24</v>
      </c>
      <c r="H112" s="104" t="s">
        <v>22</v>
      </c>
      <c r="I112" s="100">
        <f>SUM(I92:I111)</f>
        <v>11696729.911644001</v>
      </c>
      <c r="J112" s="98">
        <f>SUM(J92:J111)</f>
        <v>24989290</v>
      </c>
      <c r="K112" s="366" t="s">
        <v>24</v>
      </c>
      <c r="L112" s="366" t="s">
        <v>24</v>
      </c>
      <c r="M112" s="100">
        <f>SUM(M92:M111)</f>
        <v>64051650</v>
      </c>
      <c r="N112" s="367" t="s">
        <v>24</v>
      </c>
      <c r="O112" s="367" t="s">
        <v>24</v>
      </c>
      <c r="P112" s="368">
        <f>AF112</f>
        <v>-7.8987160443534004</v>
      </c>
      <c r="Q112" s="368">
        <f>AG112</f>
        <v>-4.4998411047292644</v>
      </c>
      <c r="R112" s="368">
        <f>AH112</f>
        <v>124.68936744021138</v>
      </c>
      <c r="S112" s="100">
        <f>SUM(S92:S111)</f>
        <v>20764</v>
      </c>
      <c r="T112" s="100">
        <f>X112</f>
        <v>43.224493500468796</v>
      </c>
      <c r="U112" s="100">
        <f>SUM(U92:U111)</f>
        <v>214</v>
      </c>
      <c r="V112" s="100">
        <f>100-T112</f>
        <v>56.775506499531204</v>
      </c>
      <c r="W112" s="100">
        <f>SUM(W92:W111)</f>
        <v>20978</v>
      </c>
      <c r="X112" s="83">
        <f>SUM(X92:X111)</f>
        <v>43.224493500468796</v>
      </c>
      <c r="Y112" s="84" t="s">
        <v>24</v>
      </c>
      <c r="Z112" s="85">
        <v>0</v>
      </c>
      <c r="AA112" s="76">
        <f t="shared" ref="AA112" si="42">IF(M112&gt;N112,1,0)</f>
        <v>0</v>
      </c>
      <c r="AB112" s="76">
        <f t="shared" si="20"/>
        <v>0</v>
      </c>
      <c r="AC112" s="148">
        <f t="shared" si="21"/>
        <v>0</v>
      </c>
      <c r="AD112" s="148">
        <f t="shared" ref="AD112" si="43">IF(J112=0,1,0)</f>
        <v>0</v>
      </c>
      <c r="AE112" s="148">
        <f t="shared" ref="AE112" si="44">IF(M112=0,1,0)</f>
        <v>0</v>
      </c>
      <c r="AF112" s="215">
        <f>SUM(AF92:AF111)</f>
        <v>-7.8987160443534004</v>
      </c>
      <c r="AG112" s="215">
        <f>SUM(AG92:AG111)</f>
        <v>-4.4998411047292644</v>
      </c>
      <c r="AH112" s="215">
        <f>SUM(AH92:AH111)</f>
        <v>124.68936744021138</v>
      </c>
      <c r="AJ112" s="359"/>
    </row>
    <row r="113" spans="1:36" s="4" customFormat="1">
      <c r="A113" s="207">
        <v>44</v>
      </c>
      <c r="B113" s="67">
        <v>10591</v>
      </c>
      <c r="C113" s="207">
        <v>44</v>
      </c>
      <c r="D113" s="18">
        <v>107</v>
      </c>
      <c r="E113" s="68" t="s">
        <v>507</v>
      </c>
      <c r="F113" s="19" t="s">
        <v>317</v>
      </c>
      <c r="G113" s="19" t="s">
        <v>228</v>
      </c>
      <c r="H113" s="20" t="s">
        <v>24</v>
      </c>
      <c r="I113" s="17">
        <v>536553.15578799997</v>
      </c>
      <c r="J113" s="17">
        <v>2175555</v>
      </c>
      <c r="K113" s="17" t="s">
        <v>115</v>
      </c>
      <c r="L113" s="168">
        <v>155.43333333333334</v>
      </c>
      <c r="M113" s="55">
        <v>199713</v>
      </c>
      <c r="N113" s="54">
        <v>500000</v>
      </c>
      <c r="O113" s="55">
        <v>10893405</v>
      </c>
      <c r="P113" s="208">
        <v>-16.72</v>
      </c>
      <c r="Q113" s="208">
        <v>-12</v>
      </c>
      <c r="R113" s="208">
        <v>182.64</v>
      </c>
      <c r="S113" s="209">
        <v>998</v>
      </c>
      <c r="T113" s="209">
        <v>21</v>
      </c>
      <c r="U113" s="209">
        <v>14</v>
      </c>
      <c r="V113" s="209">
        <v>79</v>
      </c>
      <c r="W113" s="17">
        <f t="shared" ref="W113:W144" si="45">S113+U113</f>
        <v>1012</v>
      </c>
      <c r="X113" s="83">
        <f t="shared" ref="X113:X144" si="46">T113*J113/$J$186</f>
        <v>9.5067246148637846E-2</v>
      </c>
      <c r="Y113" s="84">
        <f t="shared" ref="Y113:Y144" si="47">T113*J113/$J$187</f>
        <v>1.3595765848193895E-2</v>
      </c>
      <c r="Z113" s="85">
        <v>10591</v>
      </c>
      <c r="AA113" s="76">
        <f t="shared" ref="AA113:AA144" si="48">IF(M113&gt;N113,1,0)</f>
        <v>0</v>
      </c>
      <c r="AB113" s="76">
        <f t="shared" ref="AB113:AB144" si="49">IF(W113=0,1,0)</f>
        <v>0</v>
      </c>
      <c r="AC113" s="148">
        <f t="shared" ref="AC113:AC144" si="50">IF((T113+V113)=100,0,1)</f>
        <v>0</v>
      </c>
      <c r="AD113" s="148">
        <f t="shared" ref="AD113:AD144" si="51">IF(J113=0,1,0)</f>
        <v>0</v>
      </c>
      <c r="AE113" s="148">
        <f t="shared" ref="AE113:AE144" si="52">IF(M113=0,1,0)</f>
        <v>0</v>
      </c>
      <c r="AF113" s="213">
        <f t="shared" ref="AF113:AF144" si="53">$J113/$AF$187*P113</f>
        <v>-7.5691635981201169E-2</v>
      </c>
      <c r="AG113" s="213">
        <f t="shared" ref="AG113:AG144" si="54">$J113/$AG$187*Q113</f>
        <v>-6.4516236651465109E-2</v>
      </c>
      <c r="AH113" s="213">
        <f t="shared" ref="AH113:AH144" si="55">$J113/$AH$187*R113</f>
        <v>1.3527630869562053</v>
      </c>
      <c r="AJ113" s="359"/>
    </row>
    <row r="114" spans="1:36" s="7" customFormat="1">
      <c r="A114" s="82">
        <v>26</v>
      </c>
      <c r="B114" s="67">
        <v>10589</v>
      </c>
      <c r="C114" s="82">
        <v>26</v>
      </c>
      <c r="D114" s="15">
        <v>108</v>
      </c>
      <c r="E114" s="67" t="s">
        <v>506</v>
      </c>
      <c r="F114" s="9" t="s">
        <v>339</v>
      </c>
      <c r="G114" s="9" t="s">
        <v>228</v>
      </c>
      <c r="H114" s="10" t="s">
        <v>24</v>
      </c>
      <c r="I114" s="11">
        <v>776444.54888599995</v>
      </c>
      <c r="J114" s="11">
        <v>1805149</v>
      </c>
      <c r="K114" s="11" t="s">
        <v>115</v>
      </c>
      <c r="L114" s="167">
        <v>155.43333333333334</v>
      </c>
      <c r="M114" s="53">
        <v>12344</v>
      </c>
      <c r="N114" s="53">
        <v>50000</v>
      </c>
      <c r="O114" s="53">
        <v>146236950</v>
      </c>
      <c r="P114" s="198">
        <v>-23.25</v>
      </c>
      <c r="Q114" s="198">
        <v>-20.059999999999999</v>
      </c>
      <c r="R114" s="198">
        <v>170.52</v>
      </c>
      <c r="S114" s="52">
        <v>158</v>
      </c>
      <c r="T114" s="52">
        <v>94</v>
      </c>
      <c r="U114" s="52">
        <v>5</v>
      </c>
      <c r="V114" s="52">
        <v>6</v>
      </c>
      <c r="W114" s="11">
        <f t="shared" si="45"/>
        <v>163</v>
      </c>
      <c r="X114" s="83">
        <f t="shared" si="46"/>
        <v>0.3530875956204047</v>
      </c>
      <c r="Y114" s="84">
        <f t="shared" si="47"/>
        <v>5.0495796064726733E-2</v>
      </c>
      <c r="Z114" s="85">
        <v>10589</v>
      </c>
      <c r="AA114" s="76">
        <f t="shared" si="48"/>
        <v>0</v>
      </c>
      <c r="AB114" s="76">
        <f t="shared" si="49"/>
        <v>0</v>
      </c>
      <c r="AC114" s="148">
        <f t="shared" si="50"/>
        <v>0</v>
      </c>
      <c r="AD114" s="148">
        <f t="shared" si="51"/>
        <v>0</v>
      </c>
      <c r="AE114" s="148">
        <f t="shared" si="52"/>
        <v>0</v>
      </c>
      <c r="AF114" s="213">
        <f t="shared" si="53"/>
        <v>-8.7332836150791585E-2</v>
      </c>
      <c r="AG114" s="213">
        <f t="shared" si="54"/>
        <v>-8.9487360187309323E-2</v>
      </c>
      <c r="AH114" s="213">
        <f t="shared" si="55"/>
        <v>1.0479586761374851</v>
      </c>
      <c r="AJ114" s="359"/>
    </row>
    <row r="115" spans="1:36" s="4" customFormat="1">
      <c r="A115" s="207">
        <v>36</v>
      </c>
      <c r="B115" s="67">
        <v>10596</v>
      </c>
      <c r="C115" s="207">
        <v>36</v>
      </c>
      <c r="D115" s="18">
        <v>109</v>
      </c>
      <c r="E115" s="68" t="s">
        <v>508</v>
      </c>
      <c r="F115" s="19" t="s">
        <v>44</v>
      </c>
      <c r="G115" s="19" t="s">
        <v>228</v>
      </c>
      <c r="H115" s="20" t="s">
        <v>24</v>
      </c>
      <c r="I115" s="17">
        <v>1513042.3271029999</v>
      </c>
      <c r="J115" s="17">
        <v>4548159</v>
      </c>
      <c r="K115" s="17" t="s">
        <v>116</v>
      </c>
      <c r="L115" s="168">
        <v>153.86666666666667</v>
      </c>
      <c r="M115" s="55">
        <v>15668</v>
      </c>
      <c r="N115" s="54">
        <v>50000</v>
      </c>
      <c r="O115" s="55">
        <v>290283286</v>
      </c>
      <c r="P115" s="208">
        <v>-17.260000000000002</v>
      </c>
      <c r="Q115" s="208">
        <v>-5.04</v>
      </c>
      <c r="R115" s="208">
        <v>184.25</v>
      </c>
      <c r="S115" s="209">
        <v>797</v>
      </c>
      <c r="T115" s="209">
        <v>50</v>
      </c>
      <c r="U115" s="209">
        <v>12</v>
      </c>
      <c r="V115" s="209">
        <v>50</v>
      </c>
      <c r="W115" s="17">
        <f t="shared" si="45"/>
        <v>809</v>
      </c>
      <c r="X115" s="83">
        <f t="shared" si="46"/>
        <v>0.47320267939964367</v>
      </c>
      <c r="Y115" s="84">
        <f t="shared" si="47"/>
        <v>6.7673705597789652E-2</v>
      </c>
      <c r="Z115" s="85">
        <v>10596</v>
      </c>
      <c r="AA115" s="76">
        <f t="shared" si="48"/>
        <v>0</v>
      </c>
      <c r="AB115" s="76">
        <f t="shared" si="49"/>
        <v>0</v>
      </c>
      <c r="AC115" s="148">
        <f t="shared" si="50"/>
        <v>0</v>
      </c>
      <c r="AD115" s="148">
        <f t="shared" si="51"/>
        <v>0</v>
      </c>
      <c r="AE115" s="148">
        <f t="shared" si="52"/>
        <v>0</v>
      </c>
      <c r="AF115" s="213">
        <f t="shared" si="53"/>
        <v>-0.16334956492875702</v>
      </c>
      <c r="AG115" s="213">
        <f t="shared" si="54"/>
        <v>-5.6647909612235113E-2</v>
      </c>
      <c r="AH115" s="213">
        <f t="shared" si="55"/>
        <v>2.8529812265827386</v>
      </c>
      <c r="AJ115" s="359"/>
    </row>
    <row r="116" spans="1:36" s="7" customFormat="1">
      <c r="A116" s="82">
        <v>20</v>
      </c>
      <c r="B116" s="67">
        <v>10600</v>
      </c>
      <c r="C116" s="82">
        <v>20</v>
      </c>
      <c r="D116" s="15">
        <v>110</v>
      </c>
      <c r="E116" s="67" t="s">
        <v>509</v>
      </c>
      <c r="F116" s="9" t="s">
        <v>287</v>
      </c>
      <c r="G116" s="9" t="s">
        <v>228</v>
      </c>
      <c r="H116" s="10" t="s">
        <v>24</v>
      </c>
      <c r="I116" s="11">
        <v>7585980.252084</v>
      </c>
      <c r="J116" s="11">
        <v>17352922</v>
      </c>
      <c r="K116" s="11" t="s">
        <v>117</v>
      </c>
      <c r="L116" s="167">
        <v>153.76666666666665</v>
      </c>
      <c r="M116" s="53">
        <v>7732021</v>
      </c>
      <c r="N116" s="53">
        <v>50000000</v>
      </c>
      <c r="O116" s="53">
        <v>2244293</v>
      </c>
      <c r="P116" s="198">
        <v>-13.14</v>
      </c>
      <c r="Q116" s="198">
        <v>-4.82</v>
      </c>
      <c r="R116" s="198">
        <v>194.1</v>
      </c>
      <c r="S116" s="52">
        <v>3580</v>
      </c>
      <c r="T116" s="52">
        <v>51</v>
      </c>
      <c r="U116" s="52">
        <v>10</v>
      </c>
      <c r="V116" s="52">
        <v>49</v>
      </c>
      <c r="W116" s="11">
        <f t="shared" si="45"/>
        <v>3590</v>
      </c>
      <c r="X116" s="83">
        <f t="shared" si="46"/>
        <v>1.841553509789188</v>
      </c>
      <c r="Y116" s="84">
        <f t="shared" si="47"/>
        <v>0.26336442182060815</v>
      </c>
      <c r="Z116" s="85">
        <v>10600</v>
      </c>
      <c r="AA116" s="76">
        <f t="shared" si="48"/>
        <v>0</v>
      </c>
      <c r="AB116" s="76">
        <f t="shared" si="49"/>
        <v>0</v>
      </c>
      <c r="AC116" s="148">
        <f t="shared" si="50"/>
        <v>0</v>
      </c>
      <c r="AD116" s="148">
        <f t="shared" si="51"/>
        <v>0</v>
      </c>
      <c r="AE116" s="148">
        <f t="shared" si="52"/>
        <v>0</v>
      </c>
      <c r="AF116" s="213">
        <f t="shared" si="53"/>
        <v>-0.47447084546333201</v>
      </c>
      <c r="AG116" s="213">
        <f t="shared" si="54"/>
        <v>-0.20669851952374302</v>
      </c>
      <c r="AH116" s="213">
        <f t="shared" si="55"/>
        <v>11.467108679243427</v>
      </c>
      <c r="AJ116" s="359"/>
    </row>
    <row r="117" spans="1:36" s="4" customFormat="1">
      <c r="A117" s="207">
        <v>25</v>
      </c>
      <c r="B117" s="67">
        <v>10616</v>
      </c>
      <c r="C117" s="207">
        <v>25</v>
      </c>
      <c r="D117" s="18">
        <v>111</v>
      </c>
      <c r="E117" s="68" t="s">
        <v>510</v>
      </c>
      <c r="F117" s="19" t="s">
        <v>388</v>
      </c>
      <c r="G117" s="19" t="s">
        <v>228</v>
      </c>
      <c r="H117" s="20" t="s">
        <v>24</v>
      </c>
      <c r="I117" s="17">
        <v>3754388.2463830002</v>
      </c>
      <c r="J117" s="17">
        <v>9082821</v>
      </c>
      <c r="K117" s="17" t="s">
        <v>118</v>
      </c>
      <c r="L117" s="168">
        <v>150.93333333333334</v>
      </c>
      <c r="M117" s="55">
        <v>29582</v>
      </c>
      <c r="N117" s="54">
        <v>100000</v>
      </c>
      <c r="O117" s="55">
        <v>307038761</v>
      </c>
      <c r="P117" s="208">
        <v>-17.38</v>
      </c>
      <c r="Q117" s="208">
        <v>-9.07</v>
      </c>
      <c r="R117" s="208">
        <v>177.09</v>
      </c>
      <c r="S117" s="209">
        <v>3578</v>
      </c>
      <c r="T117" s="209">
        <v>90</v>
      </c>
      <c r="U117" s="209">
        <v>7</v>
      </c>
      <c r="V117" s="209">
        <v>10</v>
      </c>
      <c r="W117" s="17">
        <f t="shared" si="45"/>
        <v>3585</v>
      </c>
      <c r="X117" s="83">
        <f t="shared" si="46"/>
        <v>1.7010019703957648</v>
      </c>
      <c r="Y117" s="84">
        <f t="shared" si="47"/>
        <v>0.243263851996502</v>
      </c>
      <c r="Z117" s="85">
        <v>10616</v>
      </c>
      <c r="AA117" s="76">
        <f t="shared" si="48"/>
        <v>0</v>
      </c>
      <c r="AB117" s="76">
        <f t="shared" si="49"/>
        <v>0</v>
      </c>
      <c r="AC117" s="148">
        <f t="shared" si="50"/>
        <v>0</v>
      </c>
      <c r="AD117" s="148">
        <f t="shared" si="51"/>
        <v>0</v>
      </c>
      <c r="AE117" s="148">
        <f t="shared" si="52"/>
        <v>0</v>
      </c>
      <c r="AF117" s="213">
        <f t="shared" si="53"/>
        <v>-0.32848238050531542</v>
      </c>
      <c r="AG117" s="213">
        <f t="shared" si="54"/>
        <v>-0.20358499026405505</v>
      </c>
      <c r="AH117" s="213">
        <f t="shared" si="55"/>
        <v>5.47608993242227</v>
      </c>
      <c r="AJ117" s="359"/>
    </row>
    <row r="118" spans="1:36" s="7" customFormat="1">
      <c r="A118" s="82">
        <v>19</v>
      </c>
      <c r="B118" s="67">
        <v>10630</v>
      </c>
      <c r="C118" s="82">
        <v>19</v>
      </c>
      <c r="D118" s="15">
        <v>112</v>
      </c>
      <c r="E118" s="67" t="s">
        <v>511</v>
      </c>
      <c r="F118" s="9" t="s">
        <v>382</v>
      </c>
      <c r="G118" s="9" t="s">
        <v>228</v>
      </c>
      <c r="H118" s="10" t="s">
        <v>24</v>
      </c>
      <c r="I118" s="11">
        <v>274777.51949999999</v>
      </c>
      <c r="J118" s="11">
        <v>616578</v>
      </c>
      <c r="K118" s="11" t="s">
        <v>120</v>
      </c>
      <c r="L118" s="167">
        <v>146.33333333333331</v>
      </c>
      <c r="M118" s="53">
        <v>139830</v>
      </c>
      <c r="N118" s="53">
        <v>500000</v>
      </c>
      <c r="O118" s="53">
        <v>4409485</v>
      </c>
      <c r="P118" s="198">
        <v>-9.76</v>
      </c>
      <c r="Q118" s="198">
        <v>-4.68</v>
      </c>
      <c r="R118" s="198">
        <v>182.44</v>
      </c>
      <c r="S118" s="52">
        <v>245</v>
      </c>
      <c r="T118" s="52">
        <v>22</v>
      </c>
      <c r="U118" s="52">
        <v>16</v>
      </c>
      <c r="V118" s="52">
        <v>78</v>
      </c>
      <c r="W118" s="11">
        <f t="shared" si="45"/>
        <v>261</v>
      </c>
      <c r="X118" s="83">
        <f t="shared" si="46"/>
        <v>2.8226189790177592E-2</v>
      </c>
      <c r="Y118" s="84">
        <f t="shared" si="47"/>
        <v>4.0366864795255706E-3</v>
      </c>
      <c r="Z118" s="85">
        <v>10630</v>
      </c>
      <c r="AA118" s="76">
        <f t="shared" si="48"/>
        <v>0</v>
      </c>
      <c r="AB118" s="76">
        <f t="shared" si="49"/>
        <v>0</v>
      </c>
      <c r="AC118" s="148">
        <f t="shared" si="50"/>
        <v>0</v>
      </c>
      <c r="AD118" s="148">
        <f t="shared" si="51"/>
        <v>0</v>
      </c>
      <c r="AE118" s="148">
        <f t="shared" si="52"/>
        <v>0</v>
      </c>
      <c r="AF118" s="213">
        <f t="shared" si="53"/>
        <v>-1.2522164197824242E-2</v>
      </c>
      <c r="AG118" s="213">
        <f t="shared" si="54"/>
        <v>-7.1310189552615073E-3</v>
      </c>
      <c r="AH118" s="213">
        <f t="shared" si="55"/>
        <v>0.38296921690320046</v>
      </c>
      <c r="AJ118" s="359"/>
    </row>
    <row r="119" spans="1:36" s="4" customFormat="1">
      <c r="A119" s="207">
        <v>27</v>
      </c>
      <c r="B119" s="67">
        <v>10706</v>
      </c>
      <c r="C119" s="207">
        <v>27</v>
      </c>
      <c r="D119" s="18">
        <v>113</v>
      </c>
      <c r="E119" s="68" t="s">
        <v>512</v>
      </c>
      <c r="F119" s="19" t="s">
        <v>344</v>
      </c>
      <c r="G119" s="19" t="s">
        <v>228</v>
      </c>
      <c r="H119" s="20" t="s">
        <v>24</v>
      </c>
      <c r="I119" s="17">
        <v>8127050.134451</v>
      </c>
      <c r="J119" s="17">
        <v>17255760</v>
      </c>
      <c r="K119" s="17" t="s">
        <v>121</v>
      </c>
      <c r="L119" s="168">
        <v>141.5</v>
      </c>
      <c r="M119" s="55">
        <v>3687313</v>
      </c>
      <c r="N119" s="54">
        <v>5000000</v>
      </c>
      <c r="O119" s="55">
        <v>4679765</v>
      </c>
      <c r="P119" s="208">
        <v>-15.95</v>
      </c>
      <c r="Q119" s="208">
        <v>-13.75</v>
      </c>
      <c r="R119" s="208">
        <v>225.26</v>
      </c>
      <c r="S119" s="209">
        <v>4622</v>
      </c>
      <c r="T119" s="209">
        <v>50</v>
      </c>
      <c r="U119" s="209">
        <v>21</v>
      </c>
      <c r="V119" s="209">
        <v>50</v>
      </c>
      <c r="W119" s="17">
        <f t="shared" si="45"/>
        <v>4643</v>
      </c>
      <c r="X119" s="83">
        <f t="shared" si="46"/>
        <v>1.7953356219686241</v>
      </c>
      <c r="Y119" s="84">
        <f t="shared" si="47"/>
        <v>0.25675470494899472</v>
      </c>
      <c r="Z119" s="85">
        <v>10706</v>
      </c>
      <c r="AA119" s="76">
        <f t="shared" si="48"/>
        <v>0</v>
      </c>
      <c r="AB119" s="76">
        <f t="shared" si="49"/>
        <v>0</v>
      </c>
      <c r="AC119" s="148">
        <f t="shared" si="50"/>
        <v>0</v>
      </c>
      <c r="AD119" s="148">
        <f t="shared" si="51"/>
        <v>0</v>
      </c>
      <c r="AE119" s="148">
        <f t="shared" si="52"/>
        <v>0</v>
      </c>
      <c r="AF119" s="213">
        <f t="shared" si="53"/>
        <v>-0.57271206340799108</v>
      </c>
      <c r="AG119" s="213">
        <f t="shared" si="54"/>
        <v>-0.58634672404329691</v>
      </c>
      <c r="AH119" s="213">
        <f t="shared" si="55"/>
        <v>13.233476486780569</v>
      </c>
      <c r="AJ119" s="359"/>
    </row>
    <row r="120" spans="1:36" s="7" customFormat="1">
      <c r="A120" s="82">
        <v>22</v>
      </c>
      <c r="B120" s="67">
        <v>10719</v>
      </c>
      <c r="C120" s="82">
        <v>22</v>
      </c>
      <c r="D120" s="15">
        <v>114</v>
      </c>
      <c r="E120" s="67" t="s">
        <v>513</v>
      </c>
      <c r="F120" s="9" t="s">
        <v>611</v>
      </c>
      <c r="G120" s="9" t="s">
        <v>228</v>
      </c>
      <c r="H120" s="10" t="s">
        <v>24</v>
      </c>
      <c r="I120" s="11">
        <v>7637573.8909750003</v>
      </c>
      <c r="J120" s="11">
        <v>4513190</v>
      </c>
      <c r="K120" s="11" t="s">
        <v>123</v>
      </c>
      <c r="L120" s="167">
        <v>139.4</v>
      </c>
      <c r="M120" s="53">
        <v>18803</v>
      </c>
      <c r="N120" s="53">
        <v>500000</v>
      </c>
      <c r="O120" s="53">
        <v>240025019</v>
      </c>
      <c r="P120" s="198">
        <v>-20.260000000000002</v>
      </c>
      <c r="Q120" s="198">
        <v>-14.99</v>
      </c>
      <c r="R120" s="198">
        <v>175.4</v>
      </c>
      <c r="S120" s="52">
        <v>430</v>
      </c>
      <c r="T120" s="52">
        <v>84</v>
      </c>
      <c r="U120" s="52">
        <v>10</v>
      </c>
      <c r="V120" s="52">
        <v>16</v>
      </c>
      <c r="W120" s="11">
        <f t="shared" si="45"/>
        <v>440</v>
      </c>
      <c r="X120" s="83">
        <f t="shared" si="46"/>
        <v>0.78886820998884577</v>
      </c>
      <c r="Y120" s="84">
        <f t="shared" si="47"/>
        <v>0.11281769381773424</v>
      </c>
      <c r="Z120" s="85">
        <v>10719</v>
      </c>
      <c r="AA120" s="76">
        <f t="shared" si="48"/>
        <v>0</v>
      </c>
      <c r="AB120" s="76">
        <f t="shared" si="49"/>
        <v>0</v>
      </c>
      <c r="AC120" s="148">
        <f t="shared" si="50"/>
        <v>0</v>
      </c>
      <c r="AD120" s="148">
        <f t="shared" si="51"/>
        <v>0</v>
      </c>
      <c r="AE120" s="148">
        <f t="shared" si="52"/>
        <v>0</v>
      </c>
      <c r="AF120" s="213">
        <f t="shared" si="53"/>
        <v>-0.19026749921873828</v>
      </c>
      <c r="AG120" s="213">
        <f t="shared" si="54"/>
        <v>-0.16718717641607381</v>
      </c>
      <c r="AH120" s="213">
        <f t="shared" si="55"/>
        <v>2.6950633907502985</v>
      </c>
      <c r="AJ120" s="359"/>
    </row>
    <row r="121" spans="1:36" s="4" customFormat="1">
      <c r="A121" s="207">
        <v>21</v>
      </c>
      <c r="B121" s="67">
        <v>10743</v>
      </c>
      <c r="C121" s="207">
        <v>21</v>
      </c>
      <c r="D121" s="18">
        <v>115</v>
      </c>
      <c r="E121" s="68" t="s">
        <v>514</v>
      </c>
      <c r="F121" s="19" t="s">
        <v>33</v>
      </c>
      <c r="G121" s="19" t="s">
        <v>228</v>
      </c>
      <c r="H121" s="20" t="s">
        <v>24</v>
      </c>
      <c r="I121" s="17">
        <v>2251128.0405120002</v>
      </c>
      <c r="J121" s="17">
        <v>7790662</v>
      </c>
      <c r="K121" s="17" t="s">
        <v>124</v>
      </c>
      <c r="L121" s="168">
        <v>135.13333333333333</v>
      </c>
      <c r="M121" s="55">
        <v>6178213</v>
      </c>
      <c r="N121" s="54">
        <v>10000000</v>
      </c>
      <c r="O121" s="55">
        <v>1260989</v>
      </c>
      <c r="P121" s="208">
        <v>-10.92</v>
      </c>
      <c r="Q121" s="208">
        <v>7.55</v>
      </c>
      <c r="R121" s="208">
        <v>193.72</v>
      </c>
      <c r="S121" s="209">
        <v>3586</v>
      </c>
      <c r="T121" s="209">
        <v>86</v>
      </c>
      <c r="U121" s="209">
        <v>9</v>
      </c>
      <c r="V121" s="209">
        <v>14</v>
      </c>
      <c r="W121" s="17">
        <f t="shared" si="45"/>
        <v>3595</v>
      </c>
      <c r="X121" s="83">
        <f t="shared" si="46"/>
        <v>1.3941656103576892</v>
      </c>
      <c r="Y121" s="84">
        <f t="shared" si="47"/>
        <v>0.19938254193659585</v>
      </c>
      <c r="Z121" s="85">
        <v>10743</v>
      </c>
      <c r="AA121" s="76">
        <f t="shared" si="48"/>
        <v>0</v>
      </c>
      <c r="AB121" s="76">
        <f t="shared" si="49"/>
        <v>0</v>
      </c>
      <c r="AC121" s="148">
        <f t="shared" si="50"/>
        <v>0</v>
      </c>
      <c r="AD121" s="148">
        <f t="shared" si="51"/>
        <v>0</v>
      </c>
      <c r="AE121" s="148">
        <f t="shared" si="52"/>
        <v>0</v>
      </c>
      <c r="AF121" s="213">
        <f t="shared" si="53"/>
        <v>-0.17702661005937168</v>
      </c>
      <c r="AG121" s="213">
        <f t="shared" si="54"/>
        <v>0.14535802968054903</v>
      </c>
      <c r="AH121" s="213">
        <f t="shared" si="55"/>
        <v>5.1381242438265122</v>
      </c>
      <c r="AJ121" s="359"/>
    </row>
    <row r="122" spans="1:36" s="7" customFormat="1">
      <c r="A122" s="82">
        <v>60</v>
      </c>
      <c r="B122" s="67">
        <v>10753</v>
      </c>
      <c r="C122" s="82">
        <v>60</v>
      </c>
      <c r="D122" s="15">
        <v>116</v>
      </c>
      <c r="E122" s="67" t="s">
        <v>515</v>
      </c>
      <c r="F122" s="9" t="s">
        <v>346</v>
      </c>
      <c r="G122" s="9" t="s">
        <v>228</v>
      </c>
      <c r="H122" s="10" t="s">
        <v>24</v>
      </c>
      <c r="I122" s="11">
        <v>436671.95871600002</v>
      </c>
      <c r="J122" s="11">
        <v>734991</v>
      </c>
      <c r="K122" s="11" t="s">
        <v>125</v>
      </c>
      <c r="L122" s="167">
        <v>132.26666666666665</v>
      </c>
      <c r="M122" s="53">
        <v>29301</v>
      </c>
      <c r="N122" s="53">
        <v>100000</v>
      </c>
      <c r="O122" s="53">
        <v>25084169</v>
      </c>
      <c r="P122" s="198">
        <v>-23.53</v>
      </c>
      <c r="Q122" s="198">
        <v>-23.65</v>
      </c>
      <c r="R122" s="198">
        <v>136.31</v>
      </c>
      <c r="S122" s="52">
        <v>716</v>
      </c>
      <c r="T122" s="52">
        <v>74</v>
      </c>
      <c r="U122" s="52">
        <v>7</v>
      </c>
      <c r="V122" s="52">
        <v>26</v>
      </c>
      <c r="W122" s="11">
        <f t="shared" si="45"/>
        <v>723</v>
      </c>
      <c r="X122" s="83">
        <f t="shared" si="46"/>
        <v>0.11317624814595154</v>
      </c>
      <c r="Y122" s="84">
        <f t="shared" si="47"/>
        <v>1.6185572126110152E-2</v>
      </c>
      <c r="Z122" s="85">
        <v>10753</v>
      </c>
      <c r="AA122" s="76">
        <f t="shared" si="48"/>
        <v>0</v>
      </c>
      <c r="AB122" s="76">
        <f t="shared" si="49"/>
        <v>0</v>
      </c>
      <c r="AC122" s="148">
        <f t="shared" si="50"/>
        <v>0</v>
      </c>
      <c r="AD122" s="148">
        <f t="shared" si="51"/>
        <v>0</v>
      </c>
      <c r="AE122" s="148">
        <f t="shared" si="52"/>
        <v>0</v>
      </c>
      <c r="AF122" s="213">
        <f t="shared" si="53"/>
        <v>-3.5986988092895127E-2</v>
      </c>
      <c r="AG122" s="213">
        <f t="shared" si="54"/>
        <v>-4.2956696887778208E-2</v>
      </c>
      <c r="AH122" s="213">
        <f t="shared" si="55"/>
        <v>0.34108727502486508</v>
      </c>
      <c r="AJ122" s="359"/>
    </row>
    <row r="123" spans="1:36" s="4" customFormat="1">
      <c r="A123" s="207">
        <v>45</v>
      </c>
      <c r="B123" s="67">
        <v>10782</v>
      </c>
      <c r="C123" s="207">
        <v>45</v>
      </c>
      <c r="D123" s="18">
        <v>117</v>
      </c>
      <c r="E123" s="68" t="s">
        <v>516</v>
      </c>
      <c r="F123" s="19" t="s">
        <v>18</v>
      </c>
      <c r="G123" s="19" t="s">
        <v>228</v>
      </c>
      <c r="H123" s="20" t="s">
        <v>24</v>
      </c>
      <c r="I123" s="17">
        <v>460272.94515500002</v>
      </c>
      <c r="J123" s="17">
        <v>1606594</v>
      </c>
      <c r="K123" s="17" t="s">
        <v>126</v>
      </c>
      <c r="L123" s="168">
        <v>131.66666666666669</v>
      </c>
      <c r="M123" s="55">
        <v>37139</v>
      </c>
      <c r="N123" s="54">
        <v>50000</v>
      </c>
      <c r="O123" s="55">
        <v>43258948</v>
      </c>
      <c r="P123" s="208">
        <v>-21.63</v>
      </c>
      <c r="Q123" s="208">
        <v>-17.989999999999998</v>
      </c>
      <c r="R123" s="208">
        <v>206.08</v>
      </c>
      <c r="S123" s="209">
        <v>747</v>
      </c>
      <c r="T123" s="209">
        <v>40</v>
      </c>
      <c r="U123" s="209">
        <v>10</v>
      </c>
      <c r="V123" s="209">
        <v>60</v>
      </c>
      <c r="W123" s="17">
        <f t="shared" si="45"/>
        <v>757</v>
      </c>
      <c r="X123" s="83">
        <f t="shared" si="46"/>
        <v>0.1337234842506414</v>
      </c>
      <c r="Y123" s="84">
        <f t="shared" si="47"/>
        <v>1.9124075366965011E-2</v>
      </c>
      <c r="Z123" s="85">
        <v>10782</v>
      </c>
      <c r="AA123" s="76">
        <f t="shared" si="48"/>
        <v>0</v>
      </c>
      <c r="AB123" s="76">
        <f t="shared" si="49"/>
        <v>0</v>
      </c>
      <c r="AC123" s="148">
        <f t="shared" si="50"/>
        <v>0</v>
      </c>
      <c r="AD123" s="148">
        <f t="shared" si="51"/>
        <v>0</v>
      </c>
      <c r="AE123" s="148">
        <f t="shared" si="52"/>
        <v>0</v>
      </c>
      <c r="AF123" s="213">
        <f t="shared" si="53"/>
        <v>-7.2310974108534334E-2</v>
      </c>
      <c r="AG123" s="213">
        <f t="shared" si="54"/>
        <v>-7.1425784176748858E-2</v>
      </c>
      <c r="AH123" s="213">
        <f t="shared" si="55"/>
        <v>1.1271916550006846</v>
      </c>
      <c r="AJ123" s="359"/>
    </row>
    <row r="124" spans="1:36" s="7" customFormat="1">
      <c r="A124" s="82">
        <v>33</v>
      </c>
      <c r="B124" s="67">
        <v>10764</v>
      </c>
      <c r="C124" s="82">
        <v>33</v>
      </c>
      <c r="D124" s="15">
        <v>118</v>
      </c>
      <c r="E124" s="67" t="s">
        <v>517</v>
      </c>
      <c r="F124" s="9" t="s">
        <v>214</v>
      </c>
      <c r="G124" s="9" t="s">
        <v>228</v>
      </c>
      <c r="H124" s="10" t="s">
        <v>24</v>
      </c>
      <c r="I124" s="11">
        <v>722285.73456000001</v>
      </c>
      <c r="J124" s="11">
        <v>1187238</v>
      </c>
      <c r="K124" s="11" t="s">
        <v>98</v>
      </c>
      <c r="L124" s="167">
        <v>131.4</v>
      </c>
      <c r="M124" s="53">
        <v>33056</v>
      </c>
      <c r="N124" s="53">
        <v>100000</v>
      </c>
      <c r="O124" s="53">
        <v>35915971</v>
      </c>
      <c r="P124" s="198">
        <v>-15.92</v>
      </c>
      <c r="Q124" s="198">
        <v>-11.38</v>
      </c>
      <c r="R124" s="198">
        <v>175.62</v>
      </c>
      <c r="S124" s="52">
        <v>115</v>
      </c>
      <c r="T124" s="52">
        <v>2</v>
      </c>
      <c r="U124" s="52">
        <v>6</v>
      </c>
      <c r="V124" s="52">
        <v>98</v>
      </c>
      <c r="W124" s="11">
        <f t="shared" si="45"/>
        <v>121</v>
      </c>
      <c r="X124" s="83">
        <f t="shared" si="46"/>
        <v>4.9409372247986418E-3</v>
      </c>
      <c r="Y124" s="84">
        <f t="shared" si="47"/>
        <v>7.0661377393805799E-4</v>
      </c>
      <c r="Z124" s="85">
        <v>10764</v>
      </c>
      <c r="AA124" s="76">
        <f t="shared" si="48"/>
        <v>0</v>
      </c>
      <c r="AB124" s="76">
        <f t="shared" si="49"/>
        <v>0</v>
      </c>
      <c r="AC124" s="148">
        <f t="shared" si="50"/>
        <v>0</v>
      </c>
      <c r="AD124" s="148">
        <f t="shared" si="51"/>
        <v>0</v>
      </c>
      <c r="AE124" s="148">
        <f t="shared" si="52"/>
        <v>0</v>
      </c>
      <c r="AF124" s="213">
        <f t="shared" si="53"/>
        <v>-3.932986030939719E-2</v>
      </c>
      <c r="AG124" s="213">
        <f t="shared" si="54"/>
        <v>-3.3388565753650068E-2</v>
      </c>
      <c r="AH124" s="213">
        <f t="shared" si="55"/>
        <v>0.70985155813162959</v>
      </c>
      <c r="AJ124" s="359"/>
    </row>
    <row r="125" spans="1:36" s="4" customFormat="1">
      <c r="A125" s="207">
        <v>49</v>
      </c>
      <c r="B125" s="67">
        <v>10771</v>
      </c>
      <c r="C125" s="207">
        <v>49</v>
      </c>
      <c r="D125" s="18">
        <v>119</v>
      </c>
      <c r="E125" s="68" t="s">
        <v>518</v>
      </c>
      <c r="F125" s="19" t="s">
        <v>35</v>
      </c>
      <c r="G125" s="19" t="s">
        <v>228</v>
      </c>
      <c r="H125" s="20" t="s">
        <v>24</v>
      </c>
      <c r="I125" s="17">
        <v>174807.125902</v>
      </c>
      <c r="J125" s="17">
        <v>946937</v>
      </c>
      <c r="K125" s="17" t="s">
        <v>74</v>
      </c>
      <c r="L125" s="168">
        <v>131.33333333333331</v>
      </c>
      <c r="M125" s="55">
        <v>15582</v>
      </c>
      <c r="N125" s="54">
        <v>50000</v>
      </c>
      <c r="O125" s="55">
        <v>60771232</v>
      </c>
      <c r="P125" s="208">
        <v>-20.83</v>
      </c>
      <c r="Q125" s="208">
        <v>-18.03</v>
      </c>
      <c r="R125" s="208">
        <v>162.97999999999999</v>
      </c>
      <c r="S125" s="209">
        <v>128</v>
      </c>
      <c r="T125" s="209">
        <v>20</v>
      </c>
      <c r="U125" s="209">
        <v>4</v>
      </c>
      <c r="V125" s="209">
        <v>80</v>
      </c>
      <c r="W125" s="17">
        <f t="shared" si="45"/>
        <v>132</v>
      </c>
      <c r="X125" s="83">
        <f t="shared" si="46"/>
        <v>3.9408747638124381E-2</v>
      </c>
      <c r="Y125" s="84">
        <f t="shared" si="47"/>
        <v>5.6359274825400025E-3</v>
      </c>
      <c r="Z125" s="85">
        <v>10771</v>
      </c>
      <c r="AA125" s="76">
        <f t="shared" si="48"/>
        <v>0</v>
      </c>
      <c r="AB125" s="76">
        <f t="shared" si="49"/>
        <v>0</v>
      </c>
      <c r="AC125" s="148">
        <f t="shared" si="50"/>
        <v>0</v>
      </c>
      <c r="AD125" s="148">
        <f t="shared" si="51"/>
        <v>0</v>
      </c>
      <c r="AE125" s="148">
        <f t="shared" si="52"/>
        <v>0</v>
      </c>
      <c r="AF125" s="213">
        <f t="shared" si="53"/>
        <v>-4.1044210665106544E-2</v>
      </c>
      <c r="AG125" s="213">
        <f t="shared" si="54"/>
        <v>-4.2192428786221307E-2</v>
      </c>
      <c r="AH125" s="213">
        <f t="shared" si="55"/>
        <v>0.52542553871016884</v>
      </c>
      <c r="AJ125" s="359"/>
    </row>
    <row r="126" spans="1:36" s="7" customFormat="1">
      <c r="A126" s="82">
        <v>51</v>
      </c>
      <c r="B126" s="67">
        <v>10781</v>
      </c>
      <c r="C126" s="82">
        <v>51</v>
      </c>
      <c r="D126" s="15">
        <v>120</v>
      </c>
      <c r="E126" s="67" t="s">
        <v>519</v>
      </c>
      <c r="F126" s="9" t="s">
        <v>37</v>
      </c>
      <c r="G126" s="9" t="s">
        <v>228</v>
      </c>
      <c r="H126" s="10" t="s">
        <v>24</v>
      </c>
      <c r="I126" s="11">
        <v>2876994.8205180001</v>
      </c>
      <c r="J126" s="11">
        <v>6484030</v>
      </c>
      <c r="K126" s="11" t="s">
        <v>128</v>
      </c>
      <c r="L126" s="167">
        <v>127.6</v>
      </c>
      <c r="M126" s="53">
        <v>111708</v>
      </c>
      <c r="N126" s="53">
        <v>400000</v>
      </c>
      <c r="O126" s="53">
        <v>58044457</v>
      </c>
      <c r="P126" s="198">
        <v>-18.55</v>
      </c>
      <c r="Q126" s="198">
        <v>-17.559999999999999</v>
      </c>
      <c r="R126" s="198">
        <v>158.28</v>
      </c>
      <c r="S126" s="52">
        <v>3093</v>
      </c>
      <c r="T126" s="52">
        <v>55</v>
      </c>
      <c r="U126" s="52">
        <v>8</v>
      </c>
      <c r="V126" s="52">
        <v>45</v>
      </c>
      <c r="W126" s="11">
        <f t="shared" si="45"/>
        <v>3101</v>
      </c>
      <c r="X126" s="83">
        <f t="shared" si="46"/>
        <v>0.74207748810858165</v>
      </c>
      <c r="Y126" s="84">
        <f t="shared" si="47"/>
        <v>0.10612605474829698</v>
      </c>
      <c r="Z126" s="85">
        <v>10781</v>
      </c>
      <c r="AA126" s="76">
        <f t="shared" si="48"/>
        <v>0</v>
      </c>
      <c r="AB126" s="76">
        <f t="shared" si="49"/>
        <v>0</v>
      </c>
      <c r="AC126" s="148">
        <f t="shared" si="50"/>
        <v>0</v>
      </c>
      <c r="AD126" s="148">
        <f t="shared" si="51"/>
        <v>0</v>
      </c>
      <c r="AE126" s="148">
        <f t="shared" si="52"/>
        <v>0</v>
      </c>
      <c r="AF126" s="213">
        <f t="shared" si="53"/>
        <v>-0.25028249826207621</v>
      </c>
      <c r="AG126" s="213">
        <f t="shared" si="54"/>
        <v>-0.28137612228841608</v>
      </c>
      <c r="AH126" s="213">
        <f t="shared" si="55"/>
        <v>3.4940316580377879</v>
      </c>
      <c r="AJ126" s="359"/>
    </row>
    <row r="127" spans="1:36" s="4" customFormat="1">
      <c r="A127" s="207">
        <v>43</v>
      </c>
      <c r="B127" s="67">
        <v>10789</v>
      </c>
      <c r="C127" s="207">
        <v>43</v>
      </c>
      <c r="D127" s="18">
        <v>121</v>
      </c>
      <c r="E127" s="68" t="s">
        <v>520</v>
      </c>
      <c r="F127" s="19" t="s">
        <v>595</v>
      </c>
      <c r="G127" s="19" t="s">
        <v>228</v>
      </c>
      <c r="H127" s="20" t="s">
        <v>24</v>
      </c>
      <c r="I127" s="17">
        <v>1433785.5007839999</v>
      </c>
      <c r="J127" s="17">
        <v>1322602</v>
      </c>
      <c r="K127" s="17" t="s">
        <v>130</v>
      </c>
      <c r="L127" s="168">
        <v>126.3</v>
      </c>
      <c r="M127" s="55">
        <v>15549</v>
      </c>
      <c r="N127" s="54">
        <v>200000</v>
      </c>
      <c r="O127" s="55">
        <v>85060242</v>
      </c>
      <c r="P127" s="208">
        <v>-7.51</v>
      </c>
      <c r="Q127" s="208">
        <v>7.63</v>
      </c>
      <c r="R127" s="208">
        <v>195.94</v>
      </c>
      <c r="S127" s="209">
        <v>222</v>
      </c>
      <c r="T127" s="209">
        <v>66</v>
      </c>
      <c r="U127" s="209">
        <v>7</v>
      </c>
      <c r="V127" s="209">
        <v>34</v>
      </c>
      <c r="W127" s="17">
        <f t="shared" si="45"/>
        <v>229</v>
      </c>
      <c r="X127" s="83">
        <f t="shared" si="46"/>
        <v>0.18164132552021869</v>
      </c>
      <c r="Y127" s="84">
        <f t="shared" si="47"/>
        <v>2.5976906139337494E-2</v>
      </c>
      <c r="Z127" s="85">
        <v>10789</v>
      </c>
      <c r="AA127" s="76">
        <f t="shared" si="48"/>
        <v>0</v>
      </c>
      <c r="AB127" s="76">
        <f t="shared" si="49"/>
        <v>0</v>
      </c>
      <c r="AC127" s="148">
        <f t="shared" si="50"/>
        <v>0</v>
      </c>
      <c r="AD127" s="148">
        <f t="shared" si="51"/>
        <v>0</v>
      </c>
      <c r="AE127" s="148">
        <f t="shared" si="52"/>
        <v>0</v>
      </c>
      <c r="AF127" s="213">
        <f t="shared" si="53"/>
        <v>-2.0668581131164279E-2</v>
      </c>
      <c r="AG127" s="213">
        <f t="shared" si="54"/>
        <v>2.4938563059363358E-2</v>
      </c>
      <c r="AH127" s="213">
        <f t="shared" si="55"/>
        <v>0.88228329672306394</v>
      </c>
      <c r="AJ127" s="359"/>
    </row>
    <row r="128" spans="1:36" s="7" customFormat="1">
      <c r="A128" s="82">
        <v>54</v>
      </c>
      <c r="B128" s="67">
        <v>10787</v>
      </c>
      <c r="C128" s="82">
        <v>54</v>
      </c>
      <c r="D128" s="15">
        <v>122</v>
      </c>
      <c r="E128" s="67" t="s">
        <v>521</v>
      </c>
      <c r="F128" s="9" t="s">
        <v>291</v>
      </c>
      <c r="G128" s="9" t="s">
        <v>228</v>
      </c>
      <c r="H128" s="10" t="s">
        <v>24</v>
      </c>
      <c r="I128" s="11">
        <v>787351.47187200002</v>
      </c>
      <c r="J128" s="11">
        <v>9809626</v>
      </c>
      <c r="K128" s="11" t="s">
        <v>131</v>
      </c>
      <c r="L128" s="167">
        <v>124.36666666666666</v>
      </c>
      <c r="M128" s="53">
        <v>12662982</v>
      </c>
      <c r="N128" s="53">
        <v>100000000</v>
      </c>
      <c r="O128" s="53">
        <v>774669</v>
      </c>
      <c r="P128" s="198">
        <v>-16.260000000000002</v>
      </c>
      <c r="Q128" s="198">
        <v>-10.58</v>
      </c>
      <c r="R128" s="198">
        <v>228.97</v>
      </c>
      <c r="S128" s="52">
        <v>6080</v>
      </c>
      <c r="T128" s="52">
        <v>46</v>
      </c>
      <c r="U128" s="52">
        <v>22</v>
      </c>
      <c r="V128" s="52">
        <v>54</v>
      </c>
      <c r="W128" s="11">
        <f t="shared" si="45"/>
        <v>6102</v>
      </c>
      <c r="X128" s="83">
        <f t="shared" si="46"/>
        <v>0.93897025203818429</v>
      </c>
      <c r="Y128" s="84">
        <f t="shared" si="47"/>
        <v>0.13428410101593835</v>
      </c>
      <c r="Z128" s="85">
        <v>10787</v>
      </c>
      <c r="AA128" s="76">
        <f t="shared" si="48"/>
        <v>0</v>
      </c>
      <c r="AB128" s="76">
        <f t="shared" si="49"/>
        <v>0</v>
      </c>
      <c r="AC128" s="148">
        <f t="shared" si="50"/>
        <v>0</v>
      </c>
      <c r="AD128" s="148">
        <f t="shared" si="51"/>
        <v>0</v>
      </c>
      <c r="AE128" s="148">
        <f t="shared" si="52"/>
        <v>0</v>
      </c>
      <c r="AF128" s="213">
        <f t="shared" si="53"/>
        <v>-0.33190557169871476</v>
      </c>
      <c r="AG128" s="213">
        <f t="shared" si="54"/>
        <v>-0.25648137345876887</v>
      </c>
      <c r="AH128" s="213">
        <f t="shared" si="55"/>
        <v>7.6469246792154832</v>
      </c>
      <c r="AJ128" s="359"/>
    </row>
    <row r="129" spans="1:36" s="4" customFormat="1">
      <c r="A129" s="207">
        <v>46</v>
      </c>
      <c r="B129" s="67">
        <v>10801</v>
      </c>
      <c r="C129" s="207">
        <v>46</v>
      </c>
      <c r="D129" s="18">
        <v>123</v>
      </c>
      <c r="E129" s="68" t="s">
        <v>522</v>
      </c>
      <c r="F129" s="19" t="s">
        <v>38</v>
      </c>
      <c r="G129" s="19" t="s">
        <v>228</v>
      </c>
      <c r="H129" s="20" t="s">
        <v>24</v>
      </c>
      <c r="I129" s="17">
        <v>291788.74998399999</v>
      </c>
      <c r="J129" s="17">
        <v>1105654</v>
      </c>
      <c r="K129" s="17" t="s">
        <v>132</v>
      </c>
      <c r="L129" s="168">
        <v>122.73333333333333</v>
      </c>
      <c r="M129" s="55">
        <v>201553</v>
      </c>
      <c r="N129" s="54">
        <v>500000</v>
      </c>
      <c r="O129" s="55">
        <v>5485675</v>
      </c>
      <c r="P129" s="208">
        <v>-18.489999999999998</v>
      </c>
      <c r="Q129" s="208">
        <v>-6.87</v>
      </c>
      <c r="R129" s="208">
        <v>196.89</v>
      </c>
      <c r="S129" s="209">
        <v>540</v>
      </c>
      <c r="T129" s="209">
        <v>36</v>
      </c>
      <c r="U129" s="209">
        <v>9</v>
      </c>
      <c r="V129" s="209">
        <v>64</v>
      </c>
      <c r="W129" s="17">
        <f t="shared" si="45"/>
        <v>549</v>
      </c>
      <c r="X129" s="83">
        <f t="shared" si="46"/>
        <v>8.2825352721404899E-2</v>
      </c>
      <c r="Y129" s="84">
        <f t="shared" si="47"/>
        <v>1.1845027046788236E-2</v>
      </c>
      <c r="Z129" s="85">
        <v>10801</v>
      </c>
      <c r="AA129" s="76">
        <f t="shared" si="48"/>
        <v>0</v>
      </c>
      <c r="AB129" s="76">
        <f t="shared" si="49"/>
        <v>0</v>
      </c>
      <c r="AC129" s="148">
        <f t="shared" si="50"/>
        <v>0</v>
      </c>
      <c r="AD129" s="148">
        <f t="shared" si="51"/>
        <v>0</v>
      </c>
      <c r="AE129" s="148">
        <f t="shared" si="52"/>
        <v>0</v>
      </c>
      <c r="AF129" s="213">
        <f t="shared" si="53"/>
        <v>-4.2540021439410457E-2</v>
      </c>
      <c r="AG129" s="213">
        <f t="shared" si="54"/>
        <v>-1.8771271517116703E-2</v>
      </c>
      <c r="AH129" s="213">
        <f t="shared" si="55"/>
        <v>0.74113731345541745</v>
      </c>
      <c r="AJ129" s="359"/>
    </row>
    <row r="130" spans="1:36" s="7" customFormat="1">
      <c r="A130" s="82">
        <v>61</v>
      </c>
      <c r="B130" s="67">
        <v>10825</v>
      </c>
      <c r="C130" s="82">
        <v>61</v>
      </c>
      <c r="D130" s="15">
        <v>124</v>
      </c>
      <c r="E130" s="67" t="s">
        <v>523</v>
      </c>
      <c r="F130" s="9" t="s">
        <v>609</v>
      </c>
      <c r="G130" s="9" t="s">
        <v>228</v>
      </c>
      <c r="H130" s="10" t="s">
        <v>24</v>
      </c>
      <c r="I130" s="11">
        <v>137914.406387</v>
      </c>
      <c r="J130" s="11">
        <v>253322</v>
      </c>
      <c r="K130" s="11" t="s">
        <v>133</v>
      </c>
      <c r="L130" s="167">
        <v>120.66666666666667</v>
      </c>
      <c r="M130" s="53">
        <v>512965</v>
      </c>
      <c r="N130" s="53">
        <v>15000000</v>
      </c>
      <c r="O130" s="53">
        <v>493838</v>
      </c>
      <c r="P130" s="198">
        <v>-18.57</v>
      </c>
      <c r="Q130" s="198">
        <v>-19.88</v>
      </c>
      <c r="R130" s="198">
        <v>114.87</v>
      </c>
      <c r="S130" s="52">
        <v>94</v>
      </c>
      <c r="T130" s="52">
        <v>24</v>
      </c>
      <c r="U130" s="52">
        <v>6</v>
      </c>
      <c r="V130" s="52">
        <v>76</v>
      </c>
      <c r="W130" s="11">
        <f t="shared" si="45"/>
        <v>100</v>
      </c>
      <c r="X130" s="83">
        <f t="shared" si="46"/>
        <v>1.2651024643690058E-2</v>
      </c>
      <c r="Y130" s="84">
        <f t="shared" si="47"/>
        <v>1.8092495129859729E-3</v>
      </c>
      <c r="Z130" s="85">
        <v>10825</v>
      </c>
      <c r="AA130" s="76">
        <f t="shared" si="48"/>
        <v>0</v>
      </c>
      <c r="AB130" s="76">
        <f t="shared" si="49"/>
        <v>0</v>
      </c>
      <c r="AC130" s="148">
        <f t="shared" si="50"/>
        <v>0</v>
      </c>
      <c r="AD130" s="148">
        <f t="shared" si="51"/>
        <v>0</v>
      </c>
      <c r="AE130" s="148">
        <f t="shared" si="52"/>
        <v>0</v>
      </c>
      <c r="AF130" s="213">
        <f t="shared" si="53"/>
        <v>-9.7887303180551818E-3</v>
      </c>
      <c r="AG130" s="213">
        <f t="shared" si="54"/>
        <v>-1.2445346749386025E-2</v>
      </c>
      <c r="AH130" s="213">
        <f t="shared" si="55"/>
        <v>9.9068436206791288E-2</v>
      </c>
      <c r="AJ130" s="359"/>
    </row>
    <row r="131" spans="1:36" s="4" customFormat="1">
      <c r="A131" s="207">
        <v>38</v>
      </c>
      <c r="B131" s="67">
        <v>10830</v>
      </c>
      <c r="C131" s="207">
        <v>38</v>
      </c>
      <c r="D131" s="18">
        <v>125</v>
      </c>
      <c r="E131" s="68" t="s">
        <v>524</v>
      </c>
      <c r="F131" s="19" t="s">
        <v>717</v>
      </c>
      <c r="G131" s="19" t="s">
        <v>228</v>
      </c>
      <c r="H131" s="20" t="s">
        <v>24</v>
      </c>
      <c r="I131" s="17">
        <v>485104.52480100002</v>
      </c>
      <c r="J131" s="17">
        <v>1658226</v>
      </c>
      <c r="K131" s="17" t="s">
        <v>134</v>
      </c>
      <c r="L131" s="168">
        <v>119.83333333333333</v>
      </c>
      <c r="M131" s="55">
        <v>23581</v>
      </c>
      <c r="N131" s="54">
        <v>100000</v>
      </c>
      <c r="O131" s="55">
        <v>70320439</v>
      </c>
      <c r="P131" s="208">
        <v>-19.86</v>
      </c>
      <c r="Q131" s="208">
        <v>-10.32</v>
      </c>
      <c r="R131" s="208">
        <v>187.65</v>
      </c>
      <c r="S131" s="209">
        <v>1927</v>
      </c>
      <c r="T131" s="209">
        <v>91</v>
      </c>
      <c r="U131" s="209">
        <v>5</v>
      </c>
      <c r="V131" s="209">
        <v>9</v>
      </c>
      <c r="W131" s="17">
        <f t="shared" si="45"/>
        <v>1932</v>
      </c>
      <c r="X131" s="83">
        <f t="shared" si="46"/>
        <v>0.31399784285801779</v>
      </c>
      <c r="Y131" s="84">
        <f t="shared" si="47"/>
        <v>4.4905488707024675E-2</v>
      </c>
      <c r="Z131" s="85">
        <v>10830</v>
      </c>
      <c r="AA131" s="76">
        <f t="shared" si="48"/>
        <v>0</v>
      </c>
      <c r="AB131" s="76">
        <f t="shared" si="49"/>
        <v>0</v>
      </c>
      <c r="AC131" s="148">
        <f t="shared" si="50"/>
        <v>0</v>
      </c>
      <c r="AD131" s="148">
        <f t="shared" si="51"/>
        <v>0</v>
      </c>
      <c r="AE131" s="148">
        <f t="shared" si="52"/>
        <v>0</v>
      </c>
      <c r="AF131" s="213">
        <f t="shared" si="53"/>
        <v>-6.852744130945311E-2</v>
      </c>
      <c r="AG131" s="213">
        <f t="shared" si="54"/>
        <v>-4.2290335520061159E-2</v>
      </c>
      <c r="AH131" s="213">
        <f t="shared" si="55"/>
        <v>1.0593709695387528</v>
      </c>
      <c r="AJ131" s="359"/>
    </row>
    <row r="132" spans="1:36" s="7" customFormat="1">
      <c r="A132" s="82">
        <v>18</v>
      </c>
      <c r="B132" s="67">
        <v>10835</v>
      </c>
      <c r="C132" s="82">
        <v>18</v>
      </c>
      <c r="D132" s="15">
        <v>126</v>
      </c>
      <c r="E132" s="67" t="s">
        <v>525</v>
      </c>
      <c r="F132" s="9" t="s">
        <v>15</v>
      </c>
      <c r="G132" s="9" t="s">
        <v>228</v>
      </c>
      <c r="H132" s="10"/>
      <c r="I132" s="11">
        <v>420798.53274699999</v>
      </c>
      <c r="J132" s="11">
        <v>1776215</v>
      </c>
      <c r="K132" s="11" t="s">
        <v>114</v>
      </c>
      <c r="L132" s="167">
        <v>119.23333333333333</v>
      </c>
      <c r="M132" s="53">
        <v>70181</v>
      </c>
      <c r="N132" s="53">
        <v>500000</v>
      </c>
      <c r="O132" s="53">
        <v>25309052</v>
      </c>
      <c r="P132" s="198">
        <v>-24.88</v>
      </c>
      <c r="Q132" s="198">
        <v>-24.77</v>
      </c>
      <c r="R132" s="198">
        <v>154.53</v>
      </c>
      <c r="S132" s="52">
        <v>327</v>
      </c>
      <c r="T132" s="52">
        <v>25</v>
      </c>
      <c r="U132" s="52">
        <v>6</v>
      </c>
      <c r="V132" s="52">
        <v>75</v>
      </c>
      <c r="W132" s="11">
        <f t="shared" si="45"/>
        <v>333</v>
      </c>
      <c r="X132" s="83">
        <f t="shared" si="46"/>
        <v>9.2401089890419189E-2</v>
      </c>
      <c r="Y132" s="84">
        <f t="shared" si="47"/>
        <v>1.3214473261420494E-2</v>
      </c>
      <c r="Z132" s="85">
        <v>10835</v>
      </c>
      <c r="AA132" s="76">
        <f t="shared" si="48"/>
        <v>0</v>
      </c>
      <c r="AB132" s="76">
        <f t="shared" si="49"/>
        <v>0</v>
      </c>
      <c r="AC132" s="148">
        <f t="shared" si="50"/>
        <v>0</v>
      </c>
      <c r="AD132" s="148">
        <f t="shared" si="51"/>
        <v>0</v>
      </c>
      <c r="AE132" s="148">
        <f t="shared" si="52"/>
        <v>0</v>
      </c>
      <c r="AF132" s="213">
        <f t="shared" si="53"/>
        <v>-9.1957564658945168E-2</v>
      </c>
      <c r="AG132" s="213">
        <f t="shared" si="54"/>
        <v>-0.10872746262531321</v>
      </c>
      <c r="AH132" s="213">
        <f t="shared" si="55"/>
        <v>0.93446731674915362</v>
      </c>
      <c r="AJ132" s="359"/>
    </row>
    <row r="133" spans="1:36" s="4" customFormat="1">
      <c r="A133" s="207">
        <v>4</v>
      </c>
      <c r="B133" s="67">
        <v>10843</v>
      </c>
      <c r="C133" s="207">
        <v>4</v>
      </c>
      <c r="D133" s="18">
        <v>127</v>
      </c>
      <c r="E133" s="68" t="s">
        <v>526</v>
      </c>
      <c r="F133" s="19" t="s">
        <v>19</v>
      </c>
      <c r="G133" s="19" t="s">
        <v>228</v>
      </c>
      <c r="H133" s="20" t="s">
        <v>24</v>
      </c>
      <c r="I133" s="17">
        <v>744959.24018199998</v>
      </c>
      <c r="J133" s="17">
        <v>2002780</v>
      </c>
      <c r="K133" s="17" t="s">
        <v>135</v>
      </c>
      <c r="L133" s="168">
        <v>118.13333333333334</v>
      </c>
      <c r="M133" s="55">
        <v>74508</v>
      </c>
      <c r="N133" s="54">
        <v>500000</v>
      </c>
      <c r="O133" s="55">
        <v>26880059</v>
      </c>
      <c r="P133" s="208">
        <v>-19.510000000000002</v>
      </c>
      <c r="Q133" s="208">
        <v>-8.8699999999999992</v>
      </c>
      <c r="R133" s="208">
        <v>193.44</v>
      </c>
      <c r="S133" s="209">
        <v>808</v>
      </c>
      <c r="T133" s="209">
        <v>36</v>
      </c>
      <c r="U133" s="209">
        <v>9</v>
      </c>
      <c r="V133" s="209">
        <v>64</v>
      </c>
      <c r="W133" s="17">
        <f t="shared" si="45"/>
        <v>817</v>
      </c>
      <c r="X133" s="83">
        <f t="shared" si="46"/>
        <v>0.15002971989734157</v>
      </c>
      <c r="Y133" s="84">
        <f t="shared" si="47"/>
        <v>2.1456064255876199E-2</v>
      </c>
      <c r="Z133" s="85">
        <v>10843</v>
      </c>
      <c r="AA133" s="76">
        <f t="shared" si="48"/>
        <v>0</v>
      </c>
      <c r="AB133" s="76">
        <f t="shared" si="49"/>
        <v>0</v>
      </c>
      <c r="AC133" s="148">
        <f t="shared" si="50"/>
        <v>0</v>
      </c>
      <c r="AD133" s="148">
        <f t="shared" si="51"/>
        <v>0</v>
      </c>
      <c r="AE133" s="148">
        <f t="shared" si="52"/>
        <v>0</v>
      </c>
      <c r="AF133" s="213">
        <f t="shared" si="53"/>
        <v>-8.1307773199920413E-2</v>
      </c>
      <c r="AG133" s="213">
        <f t="shared" si="54"/>
        <v>-4.3901016762392615E-2</v>
      </c>
      <c r="AH133" s="213">
        <f t="shared" si="55"/>
        <v>1.3189711850965622</v>
      </c>
      <c r="AJ133" s="359"/>
    </row>
    <row r="134" spans="1:36" s="7" customFormat="1">
      <c r="A134" s="82">
        <v>9</v>
      </c>
      <c r="B134" s="67">
        <v>10851</v>
      </c>
      <c r="C134" s="82">
        <v>9</v>
      </c>
      <c r="D134" s="15">
        <v>128</v>
      </c>
      <c r="E134" s="67" t="s">
        <v>527</v>
      </c>
      <c r="F134" s="9" t="s">
        <v>287</v>
      </c>
      <c r="G134" s="9" t="s">
        <v>228</v>
      </c>
      <c r="H134" s="10" t="s">
        <v>22</v>
      </c>
      <c r="I134" s="11">
        <v>12571043.928719999</v>
      </c>
      <c r="J134" s="11">
        <v>23812622</v>
      </c>
      <c r="K134" s="11" t="s">
        <v>109</v>
      </c>
      <c r="L134" s="167">
        <v>118.03333333333333</v>
      </c>
      <c r="M134" s="53">
        <v>46836928</v>
      </c>
      <c r="N134" s="53">
        <v>300000000</v>
      </c>
      <c r="O134" s="53">
        <v>508416</v>
      </c>
      <c r="P134" s="198">
        <v>-13.77</v>
      </c>
      <c r="Q134" s="198">
        <v>-6.03</v>
      </c>
      <c r="R134" s="198">
        <v>160.09</v>
      </c>
      <c r="S134" s="52">
        <v>10607</v>
      </c>
      <c r="T134" s="52">
        <v>50</v>
      </c>
      <c r="U134" s="52">
        <v>14</v>
      </c>
      <c r="V134" s="52">
        <v>50</v>
      </c>
      <c r="W134" s="11">
        <f t="shared" si="45"/>
        <v>10621</v>
      </c>
      <c r="X134" s="83">
        <f t="shared" si="46"/>
        <v>2.4775291571668672</v>
      </c>
      <c r="Y134" s="84">
        <f t="shared" si="47"/>
        <v>0.35431663025401028</v>
      </c>
      <c r="Z134" s="85">
        <v>10851</v>
      </c>
      <c r="AA134" s="76">
        <f t="shared" si="48"/>
        <v>0</v>
      </c>
      <c r="AB134" s="76">
        <f t="shared" si="49"/>
        <v>0</v>
      </c>
      <c r="AC134" s="148">
        <f t="shared" si="50"/>
        <v>0</v>
      </c>
      <c r="AD134" s="148">
        <f t="shared" si="51"/>
        <v>0</v>
      </c>
      <c r="AE134" s="148">
        <f t="shared" si="52"/>
        <v>0</v>
      </c>
      <c r="AF134" s="213">
        <f t="shared" si="53"/>
        <v>-0.68231152988375521</v>
      </c>
      <c r="AG134" s="213">
        <f t="shared" si="54"/>
        <v>-0.35484790318449866</v>
      </c>
      <c r="AH134" s="213">
        <f t="shared" si="55"/>
        <v>12.978580678922258</v>
      </c>
      <c r="AJ134" s="359"/>
    </row>
    <row r="135" spans="1:36" s="4" customFormat="1">
      <c r="A135" s="207">
        <v>8</v>
      </c>
      <c r="B135" s="67">
        <v>10855</v>
      </c>
      <c r="C135" s="207">
        <v>8</v>
      </c>
      <c r="D135" s="18">
        <v>129</v>
      </c>
      <c r="E135" s="68" t="s">
        <v>528</v>
      </c>
      <c r="F135" s="19" t="s">
        <v>27</v>
      </c>
      <c r="G135" s="19" t="s">
        <v>228</v>
      </c>
      <c r="H135" s="20" t="s">
        <v>22</v>
      </c>
      <c r="I135" s="17">
        <v>1192464.950674</v>
      </c>
      <c r="J135" s="17">
        <v>7465556</v>
      </c>
      <c r="K135" s="17" t="s">
        <v>108</v>
      </c>
      <c r="L135" s="168">
        <v>117.6</v>
      </c>
      <c r="M135" s="55">
        <v>329608</v>
      </c>
      <c r="N135" s="54">
        <v>1500000</v>
      </c>
      <c r="O135" s="55">
        <v>22649802</v>
      </c>
      <c r="P135" s="208">
        <v>-20.78</v>
      </c>
      <c r="Q135" s="208">
        <v>-17.53</v>
      </c>
      <c r="R135" s="208">
        <v>193.51</v>
      </c>
      <c r="S135" s="209">
        <v>6964</v>
      </c>
      <c r="T135" s="209">
        <v>64</v>
      </c>
      <c r="U135" s="209">
        <v>9</v>
      </c>
      <c r="V135" s="209">
        <v>36</v>
      </c>
      <c r="W135" s="17">
        <f t="shared" si="45"/>
        <v>6973</v>
      </c>
      <c r="X135" s="83">
        <f t="shared" si="46"/>
        <v>0.99422271980428789</v>
      </c>
      <c r="Y135" s="84">
        <f t="shared" si="47"/>
        <v>0.14218587207500871</v>
      </c>
      <c r="Z135" s="85">
        <v>10855</v>
      </c>
      <c r="AA135" s="76">
        <f t="shared" si="48"/>
        <v>0</v>
      </c>
      <c r="AB135" s="76">
        <f t="shared" si="49"/>
        <v>0</v>
      </c>
      <c r="AC135" s="148">
        <f t="shared" si="50"/>
        <v>0</v>
      </c>
      <c r="AD135" s="148">
        <f t="shared" si="51"/>
        <v>0</v>
      </c>
      <c r="AE135" s="148">
        <f t="shared" si="52"/>
        <v>0</v>
      </c>
      <c r="AF135" s="213">
        <f t="shared" si="53"/>
        <v>-0.32281168933645477</v>
      </c>
      <c r="AG135" s="213">
        <f t="shared" si="54"/>
        <v>-0.32341621240968071</v>
      </c>
      <c r="AH135" s="213">
        <f t="shared" si="55"/>
        <v>4.918371722679665</v>
      </c>
      <c r="AJ135" s="359"/>
    </row>
    <row r="136" spans="1:36" s="7" customFormat="1">
      <c r="A136" s="82">
        <v>64</v>
      </c>
      <c r="B136" s="67">
        <v>10864</v>
      </c>
      <c r="C136" s="82">
        <v>64</v>
      </c>
      <c r="D136" s="15">
        <v>130</v>
      </c>
      <c r="E136" s="67" t="s">
        <v>529</v>
      </c>
      <c r="F136" s="9" t="s">
        <v>172</v>
      </c>
      <c r="G136" s="9" t="s">
        <v>228</v>
      </c>
      <c r="H136" s="10" t="s">
        <v>24</v>
      </c>
      <c r="I136" s="11">
        <v>228688.45160199999</v>
      </c>
      <c r="J136" s="11">
        <v>895612</v>
      </c>
      <c r="K136" s="11" t="s">
        <v>136</v>
      </c>
      <c r="L136" s="167">
        <v>117.23333333333333</v>
      </c>
      <c r="M136" s="53">
        <v>16583</v>
      </c>
      <c r="N136" s="53">
        <v>50000</v>
      </c>
      <c r="O136" s="53">
        <v>54007861</v>
      </c>
      <c r="P136" s="198">
        <v>-21.59</v>
      </c>
      <c r="Q136" s="198">
        <v>-18.190000000000001</v>
      </c>
      <c r="R136" s="198">
        <v>211.86</v>
      </c>
      <c r="S136" s="52">
        <v>521</v>
      </c>
      <c r="T136" s="52">
        <v>91</v>
      </c>
      <c r="U136" s="52">
        <v>4</v>
      </c>
      <c r="V136" s="52">
        <v>9</v>
      </c>
      <c r="W136" s="11">
        <f t="shared" si="45"/>
        <v>525</v>
      </c>
      <c r="X136" s="83">
        <f t="shared" si="46"/>
        <v>0.16959101837611704</v>
      </c>
      <c r="Y136" s="84">
        <f t="shared" si="47"/>
        <v>2.4253566493274006E-2</v>
      </c>
      <c r="Z136" s="85">
        <v>10864</v>
      </c>
      <c r="AA136" s="76">
        <f t="shared" si="48"/>
        <v>0</v>
      </c>
      <c r="AB136" s="76">
        <f t="shared" si="49"/>
        <v>0</v>
      </c>
      <c r="AC136" s="148">
        <f t="shared" si="50"/>
        <v>0</v>
      </c>
      <c r="AD136" s="148">
        <f t="shared" si="51"/>
        <v>0</v>
      </c>
      <c r="AE136" s="148">
        <f t="shared" si="52"/>
        <v>0</v>
      </c>
      <c r="AF136" s="213">
        <f t="shared" si="53"/>
        <v>-4.0235935019124904E-2</v>
      </c>
      <c r="AG136" s="213">
        <f t="shared" si="54"/>
        <v>-4.0259679764038561E-2</v>
      </c>
      <c r="AH136" s="213">
        <f t="shared" si="55"/>
        <v>0.64598829721062512</v>
      </c>
      <c r="AJ136" s="359"/>
    </row>
    <row r="137" spans="1:36" s="4" customFormat="1">
      <c r="A137" s="207">
        <v>12</v>
      </c>
      <c r="B137" s="67">
        <v>10869</v>
      </c>
      <c r="C137" s="207">
        <v>12</v>
      </c>
      <c r="D137" s="18">
        <v>131</v>
      </c>
      <c r="E137" s="68" t="s">
        <v>531</v>
      </c>
      <c r="F137" s="19" t="s">
        <v>43</v>
      </c>
      <c r="G137" s="19" t="s">
        <v>228</v>
      </c>
      <c r="H137" s="20" t="s">
        <v>22</v>
      </c>
      <c r="I137" s="17">
        <v>620930.44273899996</v>
      </c>
      <c r="J137" s="17">
        <v>1109427</v>
      </c>
      <c r="K137" s="17" t="s">
        <v>110</v>
      </c>
      <c r="L137" s="168">
        <v>116.23333333333333</v>
      </c>
      <c r="M137" s="55">
        <v>42505</v>
      </c>
      <c r="N137" s="54">
        <v>500000</v>
      </c>
      <c r="O137" s="55">
        <v>26101101</v>
      </c>
      <c r="P137" s="208">
        <v>-15.64</v>
      </c>
      <c r="Q137" s="208">
        <v>-14.46</v>
      </c>
      <c r="R137" s="208">
        <v>171.83</v>
      </c>
      <c r="S137" s="209">
        <v>641</v>
      </c>
      <c r="T137" s="209">
        <v>47</v>
      </c>
      <c r="U137" s="209">
        <v>6</v>
      </c>
      <c r="V137" s="209">
        <v>53</v>
      </c>
      <c r="W137" s="17">
        <f t="shared" si="45"/>
        <v>647</v>
      </c>
      <c r="X137" s="83">
        <f t="shared" si="46"/>
        <v>0.10850209925783376</v>
      </c>
      <c r="Y137" s="84">
        <f t="shared" si="47"/>
        <v>1.5517112310590867E-2</v>
      </c>
      <c r="Z137" s="85">
        <v>10869</v>
      </c>
      <c r="AA137" s="76">
        <f t="shared" si="48"/>
        <v>0</v>
      </c>
      <c r="AB137" s="76">
        <f t="shared" si="49"/>
        <v>0</v>
      </c>
      <c r="AC137" s="148">
        <f t="shared" si="50"/>
        <v>0</v>
      </c>
      <c r="AD137" s="148">
        <f t="shared" si="51"/>
        <v>0</v>
      </c>
      <c r="AE137" s="148">
        <f t="shared" si="52"/>
        <v>0</v>
      </c>
      <c r="AF137" s="213">
        <f t="shared" si="53"/>
        <v>-3.6105804944521709E-2</v>
      </c>
      <c r="AG137" s="213">
        <f t="shared" si="54"/>
        <v>-3.964466360529962E-2</v>
      </c>
      <c r="AH137" s="213">
        <f t="shared" si="55"/>
        <v>0.64901315488487321</v>
      </c>
      <c r="AJ137" s="359"/>
    </row>
    <row r="138" spans="1:36" s="7" customFormat="1">
      <c r="A138" s="82">
        <v>15</v>
      </c>
      <c r="B138" s="67">
        <v>10872</v>
      </c>
      <c r="C138" s="82">
        <v>15</v>
      </c>
      <c r="D138" s="15">
        <v>132</v>
      </c>
      <c r="E138" s="67" t="s">
        <v>530</v>
      </c>
      <c r="F138" s="9" t="s">
        <v>28</v>
      </c>
      <c r="G138" s="9" t="s">
        <v>228</v>
      </c>
      <c r="H138" s="10" t="s">
        <v>22</v>
      </c>
      <c r="I138" s="11">
        <v>596406.153391</v>
      </c>
      <c r="J138" s="11">
        <v>2326503</v>
      </c>
      <c r="K138" s="11" t="s">
        <v>111</v>
      </c>
      <c r="L138" s="167">
        <v>115.96666666666667</v>
      </c>
      <c r="M138" s="53">
        <v>119829</v>
      </c>
      <c r="N138" s="53">
        <v>500000</v>
      </c>
      <c r="O138" s="53">
        <v>19415189</v>
      </c>
      <c r="P138" s="198">
        <v>-25.2</v>
      </c>
      <c r="Q138" s="198">
        <v>-24.96</v>
      </c>
      <c r="R138" s="198">
        <v>125.85</v>
      </c>
      <c r="S138" s="52">
        <v>4102</v>
      </c>
      <c r="T138" s="52">
        <v>69</v>
      </c>
      <c r="U138" s="52">
        <v>8</v>
      </c>
      <c r="V138" s="52">
        <v>31</v>
      </c>
      <c r="W138" s="11">
        <f t="shared" si="45"/>
        <v>4110</v>
      </c>
      <c r="X138" s="83">
        <f t="shared" si="46"/>
        <v>0.33403675761098206</v>
      </c>
      <c r="Y138" s="84">
        <f t="shared" si="47"/>
        <v>4.7771295847448762E-2</v>
      </c>
      <c r="Z138" s="85">
        <v>10872</v>
      </c>
      <c r="AA138" s="76">
        <f t="shared" si="48"/>
        <v>0</v>
      </c>
      <c r="AB138" s="76">
        <f t="shared" si="49"/>
        <v>0</v>
      </c>
      <c r="AC138" s="148">
        <f t="shared" si="50"/>
        <v>0</v>
      </c>
      <c r="AD138" s="148">
        <f t="shared" si="51"/>
        <v>0</v>
      </c>
      <c r="AE138" s="148">
        <f t="shared" si="52"/>
        <v>0</v>
      </c>
      <c r="AF138" s="213">
        <f t="shared" si="53"/>
        <v>-0.12199603321444562</v>
      </c>
      <c r="AG138" s="213">
        <f t="shared" si="54"/>
        <v>-0.14350462924915919</v>
      </c>
      <c r="AH138" s="213">
        <f t="shared" si="55"/>
        <v>0.99681052579127849</v>
      </c>
      <c r="AJ138" s="359"/>
    </row>
    <row r="139" spans="1:36" s="4" customFormat="1">
      <c r="A139" s="207">
        <v>103</v>
      </c>
      <c r="B139" s="67">
        <v>10896</v>
      </c>
      <c r="C139" s="207">
        <v>103</v>
      </c>
      <c r="D139" s="18">
        <v>133</v>
      </c>
      <c r="E139" s="68" t="s">
        <v>654</v>
      </c>
      <c r="F139" s="19" t="s">
        <v>330</v>
      </c>
      <c r="G139" s="19" t="s">
        <v>228</v>
      </c>
      <c r="H139" s="20" t="s">
        <v>24</v>
      </c>
      <c r="I139" s="17">
        <v>779952.85832</v>
      </c>
      <c r="J139" s="17">
        <v>3000510</v>
      </c>
      <c r="K139" s="17" t="s">
        <v>137</v>
      </c>
      <c r="L139" s="168">
        <v>114.13333333333334</v>
      </c>
      <c r="M139" s="55">
        <v>68048</v>
      </c>
      <c r="N139" s="54">
        <v>1000000</v>
      </c>
      <c r="O139" s="55">
        <v>44094016</v>
      </c>
      <c r="P139" s="208">
        <v>-19.829999999999998</v>
      </c>
      <c r="Q139" s="208">
        <v>-17.7</v>
      </c>
      <c r="R139" s="208">
        <v>179.24</v>
      </c>
      <c r="S139" s="209">
        <v>1273</v>
      </c>
      <c r="T139" s="209">
        <v>37</v>
      </c>
      <c r="U139" s="209">
        <v>13</v>
      </c>
      <c r="V139" s="209">
        <v>63</v>
      </c>
      <c r="W139" s="17">
        <f t="shared" si="45"/>
        <v>1286</v>
      </c>
      <c r="X139" s="83">
        <f t="shared" si="46"/>
        <v>0.23101402896389822</v>
      </c>
      <c r="Y139" s="84">
        <f t="shared" si="47"/>
        <v>3.303779979626606E-2</v>
      </c>
      <c r="Z139" s="85">
        <v>10896</v>
      </c>
      <c r="AA139" s="76">
        <f t="shared" si="48"/>
        <v>0</v>
      </c>
      <c r="AB139" s="76">
        <f t="shared" si="49"/>
        <v>0</v>
      </c>
      <c r="AC139" s="148">
        <f t="shared" si="50"/>
        <v>0</v>
      </c>
      <c r="AD139" s="148">
        <f t="shared" si="51"/>
        <v>0</v>
      </c>
      <c r="AE139" s="148">
        <f t="shared" si="52"/>
        <v>0</v>
      </c>
      <c r="AF139" s="213">
        <f t="shared" si="53"/>
        <v>-0.12381103227984057</v>
      </c>
      <c r="AG139" s="213">
        <f t="shared" si="54"/>
        <v>-0.13124599448037588</v>
      </c>
      <c r="AH139" s="213">
        <f t="shared" si="55"/>
        <v>1.8309892404326493</v>
      </c>
      <c r="AJ139" s="359"/>
    </row>
    <row r="140" spans="1:36" s="7" customFormat="1">
      <c r="A140" s="82">
        <v>116</v>
      </c>
      <c r="B140" s="67">
        <v>11055</v>
      </c>
      <c r="C140" s="82">
        <v>116</v>
      </c>
      <c r="D140" s="15">
        <v>134</v>
      </c>
      <c r="E140" s="67" t="s">
        <v>533</v>
      </c>
      <c r="F140" s="9" t="s">
        <v>37</v>
      </c>
      <c r="G140" s="9" t="s">
        <v>228</v>
      </c>
      <c r="H140" s="10" t="s">
        <v>24</v>
      </c>
      <c r="I140" s="11">
        <v>2855481.8418279998</v>
      </c>
      <c r="J140" s="11">
        <v>4331012</v>
      </c>
      <c r="K140" s="11" t="s">
        <v>138</v>
      </c>
      <c r="L140" s="167">
        <v>104.73333333333333</v>
      </c>
      <c r="M140" s="53">
        <v>91449</v>
      </c>
      <c r="N140" s="53">
        <v>200000</v>
      </c>
      <c r="O140" s="53">
        <v>47359861</v>
      </c>
      <c r="P140" s="198">
        <v>-18.72</v>
      </c>
      <c r="Q140" s="198">
        <v>-16.55</v>
      </c>
      <c r="R140" s="198">
        <v>157.07</v>
      </c>
      <c r="S140" s="52">
        <v>2453</v>
      </c>
      <c r="T140" s="52">
        <v>59</v>
      </c>
      <c r="U140" s="52">
        <v>12</v>
      </c>
      <c r="V140" s="52">
        <v>41</v>
      </c>
      <c r="W140" s="11">
        <f t="shared" si="45"/>
        <v>2465</v>
      </c>
      <c r="X140" s="83">
        <f t="shared" si="46"/>
        <v>0.53171994423153879</v>
      </c>
      <c r="Y140" s="84">
        <f t="shared" si="47"/>
        <v>7.6042382118484228E-2</v>
      </c>
      <c r="Z140" s="85">
        <v>11055</v>
      </c>
      <c r="AA140" s="76">
        <f t="shared" si="48"/>
        <v>0</v>
      </c>
      <c r="AB140" s="76">
        <f t="shared" si="49"/>
        <v>0</v>
      </c>
      <c r="AC140" s="148">
        <f t="shared" si="50"/>
        <v>0</v>
      </c>
      <c r="AD140" s="148">
        <f t="shared" si="51"/>
        <v>0</v>
      </c>
      <c r="AE140" s="148">
        <f t="shared" si="52"/>
        <v>0</v>
      </c>
      <c r="AF140" s="213">
        <f t="shared" si="53"/>
        <v>-0.16870842976295602</v>
      </c>
      <c r="AG140" s="213">
        <f t="shared" si="54"/>
        <v>-0.17713529227561656</v>
      </c>
      <c r="AH140" s="213">
        <f t="shared" si="55"/>
        <v>2.3159992225167758</v>
      </c>
      <c r="AJ140" s="359"/>
    </row>
    <row r="141" spans="1:36" s="4" customFormat="1">
      <c r="A141" s="207">
        <v>119</v>
      </c>
      <c r="B141" s="67">
        <v>11087</v>
      </c>
      <c r="C141" s="207">
        <v>119</v>
      </c>
      <c r="D141" s="18">
        <v>135</v>
      </c>
      <c r="E141" s="68" t="s">
        <v>534</v>
      </c>
      <c r="F141" s="19" t="s">
        <v>47</v>
      </c>
      <c r="G141" s="19" t="s">
        <v>228</v>
      </c>
      <c r="H141" s="20" t="s">
        <v>24</v>
      </c>
      <c r="I141" s="17">
        <v>421247.38339199999</v>
      </c>
      <c r="J141" s="17">
        <v>935836</v>
      </c>
      <c r="K141" s="17" t="s">
        <v>139</v>
      </c>
      <c r="L141" s="168">
        <v>101.3</v>
      </c>
      <c r="M141" s="55">
        <v>1320517</v>
      </c>
      <c r="N141" s="54">
        <v>50000000</v>
      </c>
      <c r="O141" s="55">
        <v>708689</v>
      </c>
      <c r="P141" s="208">
        <v>-10.220000000000001</v>
      </c>
      <c r="Q141" s="208">
        <v>1.48</v>
      </c>
      <c r="R141" s="208">
        <v>210.32</v>
      </c>
      <c r="S141" s="209">
        <v>606</v>
      </c>
      <c r="T141" s="209">
        <v>92</v>
      </c>
      <c r="U141" s="209">
        <v>2</v>
      </c>
      <c r="V141" s="209">
        <v>8</v>
      </c>
      <c r="W141" s="17">
        <f t="shared" si="45"/>
        <v>608</v>
      </c>
      <c r="X141" s="83">
        <f t="shared" si="46"/>
        <v>0.17915507987489149</v>
      </c>
      <c r="Y141" s="84">
        <f t="shared" si="47"/>
        <v>2.5621342945868E-2</v>
      </c>
      <c r="Z141" s="85">
        <v>11087</v>
      </c>
      <c r="AA141" s="76">
        <f t="shared" si="48"/>
        <v>0</v>
      </c>
      <c r="AB141" s="76">
        <f t="shared" si="49"/>
        <v>0</v>
      </c>
      <c r="AC141" s="148">
        <f t="shared" si="50"/>
        <v>0</v>
      </c>
      <c r="AD141" s="148">
        <f t="shared" si="51"/>
        <v>0</v>
      </c>
      <c r="AE141" s="148">
        <f t="shared" si="52"/>
        <v>0</v>
      </c>
      <c r="AF141" s="213">
        <f t="shared" si="53"/>
        <v>-1.9901792568710774E-2</v>
      </c>
      <c r="AG141" s="213">
        <f t="shared" si="54"/>
        <v>3.4227815020221484E-3</v>
      </c>
      <c r="AH141" s="213">
        <f t="shared" si="55"/>
        <v>0.67009457093659119</v>
      </c>
      <c r="AJ141" s="359"/>
    </row>
    <row r="142" spans="1:36" s="7" customFormat="1">
      <c r="A142" s="82">
        <v>122</v>
      </c>
      <c r="B142" s="67">
        <v>11095</v>
      </c>
      <c r="C142" s="82">
        <v>122</v>
      </c>
      <c r="D142" s="15">
        <v>136</v>
      </c>
      <c r="E142" s="67" t="s">
        <v>535</v>
      </c>
      <c r="F142" s="9" t="s">
        <v>41</v>
      </c>
      <c r="G142" s="9" t="s">
        <v>228</v>
      </c>
      <c r="H142" s="10" t="s">
        <v>24</v>
      </c>
      <c r="I142" s="11">
        <v>524922.25014999998</v>
      </c>
      <c r="J142" s="11">
        <v>2031470</v>
      </c>
      <c r="K142" s="11" t="s">
        <v>140</v>
      </c>
      <c r="L142" s="167">
        <v>100.1</v>
      </c>
      <c r="M142" s="53">
        <v>4473311</v>
      </c>
      <c r="N142" s="53">
        <v>10000000</v>
      </c>
      <c r="O142" s="53">
        <v>454131</v>
      </c>
      <c r="P142" s="198">
        <v>-18.45</v>
      </c>
      <c r="Q142" s="198">
        <v>-14.48</v>
      </c>
      <c r="R142" s="198">
        <v>189.62</v>
      </c>
      <c r="S142" s="52">
        <v>1592</v>
      </c>
      <c r="T142" s="52">
        <v>41</v>
      </c>
      <c r="U142" s="52">
        <v>11</v>
      </c>
      <c r="V142" s="52">
        <v>59</v>
      </c>
      <c r="W142" s="11">
        <f t="shared" si="45"/>
        <v>1603</v>
      </c>
      <c r="X142" s="83">
        <f t="shared" si="46"/>
        <v>0.17331486842003438</v>
      </c>
      <c r="Y142" s="84">
        <f t="shared" si="47"/>
        <v>2.4786122082101403E-2</v>
      </c>
      <c r="Z142" s="85">
        <v>11095</v>
      </c>
      <c r="AA142" s="76">
        <f t="shared" si="48"/>
        <v>0</v>
      </c>
      <c r="AB142" s="76">
        <f t="shared" si="49"/>
        <v>0</v>
      </c>
      <c r="AC142" s="148">
        <f t="shared" si="50"/>
        <v>0</v>
      </c>
      <c r="AD142" s="148">
        <f t="shared" si="51"/>
        <v>0</v>
      </c>
      <c r="AE142" s="148">
        <f t="shared" si="52"/>
        <v>0</v>
      </c>
      <c r="AF142" s="213">
        <f t="shared" si="53"/>
        <v>-7.7991690789015466E-2</v>
      </c>
      <c r="AG142" s="213">
        <f t="shared" si="54"/>
        <v>-7.2693685574282366E-2</v>
      </c>
      <c r="AH142" s="213">
        <f t="shared" si="55"/>
        <v>1.3114457617989108</v>
      </c>
      <c r="AJ142" s="359"/>
    </row>
    <row r="143" spans="1:36" s="4" customFormat="1">
      <c r="A143" s="207">
        <v>124</v>
      </c>
      <c r="B143" s="67">
        <v>11099</v>
      </c>
      <c r="C143" s="207">
        <v>124</v>
      </c>
      <c r="D143" s="18">
        <v>137</v>
      </c>
      <c r="E143" s="68" t="s">
        <v>536</v>
      </c>
      <c r="F143" s="19" t="s">
        <v>306</v>
      </c>
      <c r="G143" s="19" t="s">
        <v>228</v>
      </c>
      <c r="H143" s="20" t="s">
        <v>24</v>
      </c>
      <c r="I143" s="17">
        <v>3303761.7867680001</v>
      </c>
      <c r="J143" s="17">
        <v>11048161</v>
      </c>
      <c r="K143" s="17" t="s">
        <v>141</v>
      </c>
      <c r="L143" s="168">
        <v>99.666666666666657</v>
      </c>
      <c r="M143" s="55">
        <v>2625420</v>
      </c>
      <c r="N143" s="54">
        <v>5000000</v>
      </c>
      <c r="O143" s="55">
        <v>4208149</v>
      </c>
      <c r="P143" s="208">
        <v>-16.63</v>
      </c>
      <c r="Q143" s="208">
        <v>-11.28</v>
      </c>
      <c r="R143" s="208">
        <v>162.55000000000001</v>
      </c>
      <c r="S143" s="209">
        <v>14578</v>
      </c>
      <c r="T143" s="209">
        <v>80</v>
      </c>
      <c r="U143" s="209">
        <v>10</v>
      </c>
      <c r="V143" s="209">
        <v>20</v>
      </c>
      <c r="W143" s="17">
        <f t="shared" si="45"/>
        <v>14588</v>
      </c>
      <c r="X143" s="83">
        <f t="shared" si="46"/>
        <v>1.8391685559413895</v>
      </c>
      <c r="Y143" s="84">
        <f t="shared" si="47"/>
        <v>0.26302334457910775</v>
      </c>
      <c r="Z143" s="85">
        <v>11099</v>
      </c>
      <c r="AA143" s="76">
        <f t="shared" si="48"/>
        <v>0</v>
      </c>
      <c r="AB143" s="76">
        <f t="shared" si="49"/>
        <v>0</v>
      </c>
      <c r="AC143" s="148">
        <f t="shared" si="50"/>
        <v>0</v>
      </c>
      <c r="AD143" s="148">
        <f t="shared" si="51"/>
        <v>0</v>
      </c>
      <c r="AE143" s="148">
        <f t="shared" si="52"/>
        <v>0</v>
      </c>
      <c r="AF143" s="213">
        <f t="shared" si="53"/>
        <v>-0.38231716356631634</v>
      </c>
      <c r="AG143" s="213">
        <f t="shared" si="54"/>
        <v>-0.30797595255514942</v>
      </c>
      <c r="AH143" s="213">
        <f t="shared" si="55"/>
        <v>6.1141029438679437</v>
      </c>
      <c r="AJ143" s="359"/>
    </row>
    <row r="144" spans="1:36" s="7" customFormat="1">
      <c r="A144" s="82">
        <v>126</v>
      </c>
      <c r="B144" s="67">
        <v>11132</v>
      </c>
      <c r="C144" s="82">
        <v>126</v>
      </c>
      <c r="D144" s="15">
        <v>138</v>
      </c>
      <c r="E144" s="67" t="s">
        <v>537</v>
      </c>
      <c r="F144" s="9" t="s">
        <v>287</v>
      </c>
      <c r="G144" s="9" t="s">
        <v>228</v>
      </c>
      <c r="H144" s="10" t="s">
        <v>24</v>
      </c>
      <c r="I144" s="11">
        <v>4746588.654747</v>
      </c>
      <c r="J144" s="11">
        <v>17215308</v>
      </c>
      <c r="K144" s="11" t="s">
        <v>142</v>
      </c>
      <c r="L144" s="167">
        <v>95.3</v>
      </c>
      <c r="M144" s="53">
        <v>92492237</v>
      </c>
      <c r="N144" s="53">
        <v>1000000000</v>
      </c>
      <c r="O144" s="53">
        <v>186127</v>
      </c>
      <c r="P144" s="198">
        <v>-15.03</v>
      </c>
      <c r="Q144" s="198">
        <v>-12.32</v>
      </c>
      <c r="R144" s="198">
        <v>155.99</v>
      </c>
      <c r="S144" s="52">
        <v>12517</v>
      </c>
      <c r="T144" s="52">
        <v>66</v>
      </c>
      <c r="U144" s="52">
        <v>19</v>
      </c>
      <c r="V144" s="52">
        <v>34</v>
      </c>
      <c r="W144" s="11">
        <f t="shared" si="45"/>
        <v>12536</v>
      </c>
      <c r="X144" s="83">
        <f t="shared" si="46"/>
        <v>2.3642874911415714</v>
      </c>
      <c r="Y144" s="84">
        <f t="shared" si="47"/>
        <v>0.33812170258005497</v>
      </c>
      <c r="Z144" s="85">
        <v>11132</v>
      </c>
      <c r="AA144" s="76">
        <f t="shared" si="48"/>
        <v>0</v>
      </c>
      <c r="AB144" s="76">
        <f t="shared" si="49"/>
        <v>0</v>
      </c>
      <c r="AC144" s="148">
        <f t="shared" si="50"/>
        <v>0</v>
      </c>
      <c r="AD144" s="148">
        <f t="shared" si="51"/>
        <v>0</v>
      </c>
      <c r="AE144" s="148">
        <f t="shared" si="52"/>
        <v>0</v>
      </c>
      <c r="AF144" s="213">
        <f t="shared" si="53"/>
        <v>-0.5384127423008761</v>
      </c>
      <c r="AG144" s="213">
        <f t="shared" si="54"/>
        <v>-0.52413506831805379</v>
      </c>
      <c r="AH144" s="213">
        <f t="shared" si="55"/>
        <v>9.1425497791934429</v>
      </c>
      <c r="AJ144" s="359"/>
    </row>
    <row r="145" spans="1:36" s="4" customFormat="1">
      <c r="A145" s="207">
        <v>129</v>
      </c>
      <c r="B145" s="67">
        <v>11141</v>
      </c>
      <c r="C145" s="207">
        <v>129</v>
      </c>
      <c r="D145" s="18">
        <v>139</v>
      </c>
      <c r="E145" s="68" t="s">
        <v>538</v>
      </c>
      <c r="F145" s="19" t="s">
        <v>189</v>
      </c>
      <c r="G145" s="19" t="s">
        <v>228</v>
      </c>
      <c r="H145" s="20" t="s">
        <v>24</v>
      </c>
      <c r="I145" s="17">
        <v>276676.73103999998</v>
      </c>
      <c r="J145" s="17">
        <v>730484</v>
      </c>
      <c r="K145" s="17" t="s">
        <v>104</v>
      </c>
      <c r="L145" s="168">
        <v>94.933333333333337</v>
      </c>
      <c r="M145" s="55">
        <v>32589</v>
      </c>
      <c r="N145" s="54">
        <v>100000</v>
      </c>
      <c r="O145" s="55">
        <v>22415063</v>
      </c>
      <c r="P145" s="208">
        <v>-8.69</v>
      </c>
      <c r="Q145" s="208">
        <v>-11.22</v>
      </c>
      <c r="R145" s="208">
        <v>232.61</v>
      </c>
      <c r="S145" s="209">
        <v>471</v>
      </c>
      <c r="T145" s="209">
        <v>53</v>
      </c>
      <c r="U145" s="209">
        <v>5</v>
      </c>
      <c r="V145" s="209">
        <v>47</v>
      </c>
      <c r="W145" s="17">
        <f t="shared" ref="W145:W176" si="56">S145+U145</f>
        <v>476</v>
      </c>
      <c r="X145" s="83">
        <f t="shared" ref="X145:X168" si="57">T145*J145/$J$186</f>
        <v>8.0561608602971763E-2</v>
      </c>
      <c r="Y145" s="84">
        <f t="shared" ref="Y145:Y176" si="58">T145*J145/$J$187</f>
        <v>1.1521284262377265E-2</v>
      </c>
      <c r="Z145" s="85">
        <v>11141</v>
      </c>
      <c r="AA145" s="76">
        <f t="shared" ref="AA145:AA179" si="59">IF(M145&gt;N145,1,0)</f>
        <v>0</v>
      </c>
      <c r="AB145" s="76">
        <f t="shared" ref="AB145:AB179" si="60">IF(W145=0,1,0)</f>
        <v>0</v>
      </c>
      <c r="AC145" s="148">
        <f t="shared" ref="AC145:AC179" si="61">IF((T145+V145)=100,0,1)</f>
        <v>0</v>
      </c>
      <c r="AD145" s="148">
        <f t="shared" ref="AD145:AD179" si="62">IF(J145=0,1,0)</f>
        <v>0</v>
      </c>
      <c r="AE145" s="148">
        <f t="shared" ref="AE145:AE179" si="63">IF(M145=0,1,0)</f>
        <v>0</v>
      </c>
      <c r="AF145" s="213">
        <f t="shared" ref="AF145:AF176" si="64">$J145/$AF$187*P145</f>
        <v>-1.3209063750185369E-2</v>
      </c>
      <c r="AG145" s="213">
        <f t="shared" ref="AG145:AG176" si="65">$J145/$AG$187*Q145</f>
        <v>-2.0254488396842078E-2</v>
      </c>
      <c r="AH145" s="213">
        <f t="shared" ref="AH145:AH176" si="66">$J145/$AH$187*R145</f>
        <v>0.57848868357247829</v>
      </c>
      <c r="AJ145" s="359"/>
    </row>
    <row r="146" spans="1:36" s="7" customFormat="1">
      <c r="A146" s="82">
        <v>133</v>
      </c>
      <c r="B146" s="67">
        <v>11149</v>
      </c>
      <c r="C146" s="82">
        <v>133</v>
      </c>
      <c r="D146" s="15">
        <v>140</v>
      </c>
      <c r="E146" s="67" t="s">
        <v>539</v>
      </c>
      <c r="F146" s="9" t="s">
        <v>40</v>
      </c>
      <c r="G146" s="9" t="s">
        <v>228</v>
      </c>
      <c r="H146" s="10" t="s">
        <v>24</v>
      </c>
      <c r="I146" s="11">
        <v>105297.141466</v>
      </c>
      <c r="J146" s="11">
        <v>1243874</v>
      </c>
      <c r="K146" s="11" t="s">
        <v>144</v>
      </c>
      <c r="L146" s="167">
        <v>91.966666666666669</v>
      </c>
      <c r="M146" s="53">
        <v>84917</v>
      </c>
      <c r="N146" s="53">
        <v>200000</v>
      </c>
      <c r="O146" s="53">
        <v>14648113</v>
      </c>
      <c r="P146" s="198">
        <v>-15.34</v>
      </c>
      <c r="Q146" s="198">
        <v>-13.39</v>
      </c>
      <c r="R146" s="198">
        <v>127.67</v>
      </c>
      <c r="S146" s="52">
        <v>937</v>
      </c>
      <c r="T146" s="52">
        <v>40</v>
      </c>
      <c r="U146" s="52">
        <v>7</v>
      </c>
      <c r="V146" s="52">
        <v>60</v>
      </c>
      <c r="W146" s="11">
        <f t="shared" si="56"/>
        <v>944</v>
      </c>
      <c r="X146" s="83">
        <f t="shared" si="57"/>
        <v>0.10353279375422932</v>
      </c>
      <c r="Y146" s="84">
        <f t="shared" si="58"/>
        <v>1.4806441529725765E-2</v>
      </c>
      <c r="Z146" s="85">
        <v>11149</v>
      </c>
      <c r="AA146" s="76">
        <f t="shared" si="59"/>
        <v>0</v>
      </c>
      <c r="AB146" s="76">
        <f t="shared" si="60"/>
        <v>0</v>
      </c>
      <c r="AC146" s="148">
        <f t="shared" si="61"/>
        <v>0</v>
      </c>
      <c r="AD146" s="148">
        <f t="shared" si="62"/>
        <v>0</v>
      </c>
      <c r="AE146" s="148">
        <f t="shared" si="63"/>
        <v>0</v>
      </c>
      <c r="AF146" s="213">
        <f t="shared" si="64"/>
        <v>-3.9704826404746943E-2</v>
      </c>
      <c r="AG146" s="213">
        <f t="shared" si="65"/>
        <v>-4.1159934996579967E-2</v>
      </c>
      <c r="AH146" s="213">
        <f t="shared" si="66"/>
        <v>0.54065599997232805</v>
      </c>
      <c r="AJ146" s="359"/>
    </row>
    <row r="147" spans="1:36" s="4" customFormat="1">
      <c r="A147" s="207">
        <v>140</v>
      </c>
      <c r="B147" s="67">
        <v>11173</v>
      </c>
      <c r="C147" s="207">
        <v>140</v>
      </c>
      <c r="D147" s="18">
        <v>141</v>
      </c>
      <c r="E147" s="68" t="s">
        <v>540</v>
      </c>
      <c r="F147" s="19" t="s">
        <v>16</v>
      </c>
      <c r="G147" s="19" t="s">
        <v>228</v>
      </c>
      <c r="H147" s="20" t="s">
        <v>24</v>
      </c>
      <c r="I147" s="17">
        <v>480429.77759999997</v>
      </c>
      <c r="J147" s="17">
        <v>777544</v>
      </c>
      <c r="K147" s="17" t="s">
        <v>145</v>
      </c>
      <c r="L147" s="168">
        <v>90.766666666666666</v>
      </c>
      <c r="M147" s="55">
        <v>50752</v>
      </c>
      <c r="N147" s="54">
        <v>200000</v>
      </c>
      <c r="O147" s="55">
        <v>15320456</v>
      </c>
      <c r="P147" s="208">
        <v>-17.39</v>
      </c>
      <c r="Q147" s="208">
        <v>-16.96</v>
      </c>
      <c r="R147" s="208">
        <v>136.79</v>
      </c>
      <c r="S147" s="209">
        <v>123</v>
      </c>
      <c r="T147" s="209">
        <v>7</v>
      </c>
      <c r="U147" s="209">
        <v>7</v>
      </c>
      <c r="V147" s="209">
        <v>93</v>
      </c>
      <c r="W147" s="17">
        <f t="shared" si="56"/>
        <v>130</v>
      </c>
      <c r="X147" s="83">
        <f t="shared" si="57"/>
        <v>1.1325687290430328E-2</v>
      </c>
      <c r="Y147" s="84">
        <f t="shared" si="58"/>
        <v>1.6197102441550277E-3</v>
      </c>
      <c r="Z147" s="85">
        <v>11173</v>
      </c>
      <c r="AA147" s="76">
        <f t="shared" si="59"/>
        <v>0</v>
      </c>
      <c r="AB147" s="76">
        <f t="shared" si="60"/>
        <v>0</v>
      </c>
      <c r="AC147" s="148">
        <f t="shared" si="61"/>
        <v>0</v>
      </c>
      <c r="AD147" s="148">
        <f t="shared" si="62"/>
        <v>0</v>
      </c>
      <c r="AE147" s="148">
        <f t="shared" si="63"/>
        <v>0</v>
      </c>
      <c r="AF147" s="213">
        <f t="shared" si="64"/>
        <v>-2.8136243140083349E-2</v>
      </c>
      <c r="AG147" s="213">
        <f t="shared" si="65"/>
        <v>-3.2588812493720691E-2</v>
      </c>
      <c r="AH147" s="213">
        <f t="shared" si="66"/>
        <v>0.36210548427245276</v>
      </c>
      <c r="AJ147" s="359"/>
    </row>
    <row r="148" spans="1:36" s="7" customFormat="1">
      <c r="A148" s="82">
        <v>144</v>
      </c>
      <c r="B148" s="67">
        <v>11183</v>
      </c>
      <c r="C148" s="82">
        <v>144</v>
      </c>
      <c r="D148" s="15">
        <v>142</v>
      </c>
      <c r="E148" s="67" t="s">
        <v>542</v>
      </c>
      <c r="F148" s="9" t="s">
        <v>41</v>
      </c>
      <c r="G148" s="9" t="s">
        <v>46</v>
      </c>
      <c r="H148" s="10" t="s">
        <v>24</v>
      </c>
      <c r="I148" s="11">
        <v>1536154.1139710001</v>
      </c>
      <c r="J148" s="11">
        <v>7623237</v>
      </c>
      <c r="K148" s="11" t="s">
        <v>112</v>
      </c>
      <c r="L148" s="167">
        <v>87.6</v>
      </c>
      <c r="M148" s="53">
        <v>699279760</v>
      </c>
      <c r="N148" s="53">
        <v>3200000000</v>
      </c>
      <c r="O148" s="53">
        <v>10902</v>
      </c>
      <c r="P148" s="198">
        <v>-17.43</v>
      </c>
      <c r="Q148" s="198">
        <v>-11.38</v>
      </c>
      <c r="R148" s="198">
        <v>212.59</v>
      </c>
      <c r="S148" s="52">
        <v>8637</v>
      </c>
      <c r="T148" s="52">
        <v>4.5723782187499999</v>
      </c>
      <c r="U148" s="52">
        <v>102</v>
      </c>
      <c r="V148" s="52">
        <v>95.427621781250011</v>
      </c>
      <c r="W148" s="11">
        <f t="shared" si="56"/>
        <v>8739</v>
      </c>
      <c r="X148" s="83">
        <f t="shared" si="57"/>
        <v>7.2530909100394017E-2</v>
      </c>
      <c r="Y148" s="84">
        <f t="shared" si="58"/>
        <v>1.0372797118197812E-2</v>
      </c>
      <c r="Z148" s="85">
        <v>11183</v>
      </c>
      <c r="AA148" s="76">
        <f t="shared" si="59"/>
        <v>0</v>
      </c>
      <c r="AB148" s="76">
        <f t="shared" si="60"/>
        <v>0</v>
      </c>
      <c r="AC148" s="148">
        <f t="shared" si="61"/>
        <v>0</v>
      </c>
      <c r="AD148" s="148">
        <f t="shared" si="62"/>
        <v>0</v>
      </c>
      <c r="AE148" s="148">
        <f t="shared" si="63"/>
        <v>0</v>
      </c>
      <c r="AF148" s="213">
        <f t="shared" si="64"/>
        <v>-0.276489320248201</v>
      </c>
      <c r="AG148" s="213">
        <f t="shared" si="65"/>
        <v>-0.21438746892380303</v>
      </c>
      <c r="AH148" s="213">
        <f t="shared" si="66"/>
        <v>5.5174452490851396</v>
      </c>
      <c r="AJ148" s="359"/>
    </row>
    <row r="149" spans="1:36" s="4" customFormat="1">
      <c r="A149" s="207">
        <v>141</v>
      </c>
      <c r="B149" s="67">
        <v>11182</v>
      </c>
      <c r="C149" s="207">
        <v>141</v>
      </c>
      <c r="D149" s="18">
        <v>143</v>
      </c>
      <c r="E149" s="68" t="s">
        <v>541</v>
      </c>
      <c r="F149" s="19" t="s">
        <v>44</v>
      </c>
      <c r="G149" s="19" t="s">
        <v>228</v>
      </c>
      <c r="H149" s="20" t="s">
        <v>24</v>
      </c>
      <c r="I149" s="17">
        <v>1681110.6301829999</v>
      </c>
      <c r="J149" s="17">
        <v>5157325</v>
      </c>
      <c r="K149" s="17" t="s">
        <v>112</v>
      </c>
      <c r="L149" s="168">
        <v>87.6</v>
      </c>
      <c r="M149" s="55">
        <v>251764</v>
      </c>
      <c r="N149" s="54">
        <v>750000</v>
      </c>
      <c r="O149" s="55">
        <v>20484758</v>
      </c>
      <c r="P149" s="208">
        <v>-18</v>
      </c>
      <c r="Q149" s="208">
        <v>-7.37</v>
      </c>
      <c r="R149" s="208">
        <v>205.74</v>
      </c>
      <c r="S149" s="209">
        <v>2494</v>
      </c>
      <c r="T149" s="209">
        <v>57</v>
      </c>
      <c r="U149" s="209">
        <v>12</v>
      </c>
      <c r="V149" s="209">
        <v>43</v>
      </c>
      <c r="W149" s="17">
        <f t="shared" si="56"/>
        <v>2506</v>
      </c>
      <c r="X149" s="83">
        <f t="shared" si="57"/>
        <v>0.61170341884037793</v>
      </c>
      <c r="Y149" s="84">
        <f t="shared" si="58"/>
        <v>8.7480986228321705E-2</v>
      </c>
      <c r="Z149" s="85">
        <v>11182</v>
      </c>
      <c r="AA149" s="76">
        <f t="shared" si="59"/>
        <v>0</v>
      </c>
      <c r="AB149" s="76">
        <f t="shared" si="60"/>
        <v>0</v>
      </c>
      <c r="AC149" s="148">
        <f t="shared" si="61"/>
        <v>0</v>
      </c>
      <c r="AD149" s="148">
        <f t="shared" si="62"/>
        <v>0</v>
      </c>
      <c r="AE149" s="148">
        <f t="shared" si="63"/>
        <v>0</v>
      </c>
      <c r="AF149" s="213">
        <f t="shared" si="64"/>
        <v>-0.19316950068643512</v>
      </c>
      <c r="AG149" s="213">
        <f t="shared" si="65"/>
        <v>-9.3931163365569267E-2</v>
      </c>
      <c r="AH149" s="213">
        <f t="shared" si="66"/>
        <v>3.6124264563438273</v>
      </c>
      <c r="AJ149" s="359"/>
    </row>
    <row r="150" spans="1:36" s="7" customFormat="1">
      <c r="A150" s="82">
        <v>142</v>
      </c>
      <c r="B150" s="67">
        <v>11186</v>
      </c>
      <c r="C150" s="82">
        <v>142</v>
      </c>
      <c r="D150" s="15">
        <v>144</v>
      </c>
      <c r="E150" s="67" t="s">
        <v>543</v>
      </c>
      <c r="F150" s="9" t="s">
        <v>32</v>
      </c>
      <c r="G150" s="9" t="s">
        <v>228</v>
      </c>
      <c r="H150" s="10" t="s">
        <v>24</v>
      </c>
      <c r="I150" s="11">
        <v>464832</v>
      </c>
      <c r="J150" s="11">
        <v>817704</v>
      </c>
      <c r="K150" s="11" t="s">
        <v>146</v>
      </c>
      <c r="L150" s="167">
        <v>87.566666666666663</v>
      </c>
      <c r="M150" s="53">
        <v>50761</v>
      </c>
      <c r="N150" s="53">
        <v>100000</v>
      </c>
      <c r="O150" s="53">
        <v>16108898</v>
      </c>
      <c r="P150" s="198">
        <v>-25.11</v>
      </c>
      <c r="Q150" s="198">
        <v>-21.27</v>
      </c>
      <c r="R150" s="198">
        <v>122.17</v>
      </c>
      <c r="S150" s="52">
        <v>52</v>
      </c>
      <c r="T150" s="52">
        <v>76</v>
      </c>
      <c r="U150" s="52">
        <v>3</v>
      </c>
      <c r="V150" s="52">
        <v>24</v>
      </c>
      <c r="W150" s="11">
        <f t="shared" si="56"/>
        <v>55</v>
      </c>
      <c r="X150" s="83">
        <f t="shared" si="57"/>
        <v>0.12931570336675244</v>
      </c>
      <c r="Y150" s="84">
        <f t="shared" si="58"/>
        <v>1.8493709397240772E-2</v>
      </c>
      <c r="Z150" s="85">
        <v>11186</v>
      </c>
      <c r="AA150" s="76">
        <f t="shared" si="59"/>
        <v>0</v>
      </c>
      <c r="AB150" s="76">
        <f t="shared" si="60"/>
        <v>0</v>
      </c>
      <c r="AC150" s="148">
        <f t="shared" si="61"/>
        <v>0</v>
      </c>
      <c r="AD150" s="148">
        <f t="shared" si="62"/>
        <v>0</v>
      </c>
      <c r="AE150" s="148">
        <f t="shared" si="63"/>
        <v>0</v>
      </c>
      <c r="AF150" s="213">
        <f t="shared" si="64"/>
        <v>-4.2725227783409918E-2</v>
      </c>
      <c r="AG150" s="213">
        <f t="shared" si="65"/>
        <v>-4.2981475997352837E-2</v>
      </c>
      <c r="AH150" s="213">
        <f t="shared" si="66"/>
        <v>0.34010770795454792</v>
      </c>
      <c r="AJ150" s="359"/>
    </row>
    <row r="151" spans="1:36" s="4" customFormat="1">
      <c r="A151" s="207">
        <v>147</v>
      </c>
      <c r="B151" s="67">
        <v>11197</v>
      </c>
      <c r="C151" s="207">
        <v>147</v>
      </c>
      <c r="D151" s="18">
        <v>145</v>
      </c>
      <c r="E151" s="68" t="s">
        <v>544</v>
      </c>
      <c r="F151" s="19" t="s">
        <v>189</v>
      </c>
      <c r="G151" s="19" t="s">
        <v>46</v>
      </c>
      <c r="H151" s="20" t="s">
        <v>24</v>
      </c>
      <c r="I151" s="17">
        <v>1057576.094785</v>
      </c>
      <c r="J151" s="17">
        <v>2679445</v>
      </c>
      <c r="K151" s="17" t="s">
        <v>147</v>
      </c>
      <c r="L151" s="168">
        <v>85.866666666666674</v>
      </c>
      <c r="M151" s="55">
        <v>28076400</v>
      </c>
      <c r="N151" s="54">
        <v>700000000</v>
      </c>
      <c r="O151" s="55">
        <v>95435</v>
      </c>
      <c r="P151" s="208">
        <v>-14.88</v>
      </c>
      <c r="Q151" s="208">
        <v>-11.82</v>
      </c>
      <c r="R151" s="208">
        <v>182.52</v>
      </c>
      <c r="S151" s="209">
        <v>2635</v>
      </c>
      <c r="T151" s="209">
        <v>0.34946299999999997</v>
      </c>
      <c r="U151" s="209">
        <v>41</v>
      </c>
      <c r="V151" s="209">
        <v>99.650537</v>
      </c>
      <c r="W151" s="17">
        <f t="shared" si="56"/>
        <v>2676</v>
      </c>
      <c r="X151" s="83">
        <f t="shared" si="57"/>
        <v>1.9484425250712127E-3</v>
      </c>
      <c r="Y151" s="84">
        <f t="shared" si="58"/>
        <v>2.7865084361562139E-4</v>
      </c>
      <c r="Z151" s="85">
        <v>11197</v>
      </c>
      <c r="AA151" s="76">
        <f t="shared" si="59"/>
        <v>0</v>
      </c>
      <c r="AB151" s="76">
        <f t="shared" si="60"/>
        <v>0</v>
      </c>
      <c r="AC151" s="148">
        <f t="shared" si="61"/>
        <v>0</v>
      </c>
      <c r="AD151" s="148">
        <f t="shared" si="62"/>
        <v>0</v>
      </c>
      <c r="AE151" s="148">
        <f t="shared" si="63"/>
        <v>0</v>
      </c>
      <c r="AF151" s="213">
        <f t="shared" si="64"/>
        <v>-8.2963932585308459E-2</v>
      </c>
      <c r="AG151" s="213">
        <f t="shared" si="65"/>
        <v>-7.8267243116752344E-2</v>
      </c>
      <c r="AH151" s="213">
        <f t="shared" si="66"/>
        <v>1.6649879143996855</v>
      </c>
      <c r="AJ151" s="359"/>
    </row>
    <row r="152" spans="1:36" s="7" customFormat="1">
      <c r="A152" s="82">
        <v>148</v>
      </c>
      <c r="B152" s="67">
        <v>11195</v>
      </c>
      <c r="C152" s="82">
        <v>148</v>
      </c>
      <c r="D152" s="15">
        <v>146</v>
      </c>
      <c r="E152" s="67" t="s">
        <v>545</v>
      </c>
      <c r="F152" s="9" t="s">
        <v>47</v>
      </c>
      <c r="G152" s="9" t="s">
        <v>46</v>
      </c>
      <c r="H152" s="10" t="s">
        <v>24</v>
      </c>
      <c r="I152" s="11">
        <v>568078.71472799999</v>
      </c>
      <c r="J152" s="11">
        <v>2967866</v>
      </c>
      <c r="K152" s="11" t="s">
        <v>150</v>
      </c>
      <c r="L152" s="167">
        <v>85.733333333333334</v>
      </c>
      <c r="M152" s="53">
        <v>18190152</v>
      </c>
      <c r="N152" s="53">
        <v>50000000</v>
      </c>
      <c r="O152" s="53">
        <v>163155</v>
      </c>
      <c r="P152" s="198">
        <v>-8.58</v>
      </c>
      <c r="Q152" s="198">
        <v>1.33</v>
      </c>
      <c r="R152" s="198">
        <v>276.49</v>
      </c>
      <c r="S152" s="52">
        <v>4627</v>
      </c>
      <c r="T152" s="52">
        <v>13.775006000000001</v>
      </c>
      <c r="U152" s="52">
        <v>167</v>
      </c>
      <c r="V152" s="52">
        <v>86.224993999999995</v>
      </c>
      <c r="W152" s="11">
        <f t="shared" si="56"/>
        <v>4794</v>
      </c>
      <c r="X152" s="83">
        <f t="shared" si="57"/>
        <v>8.5070235892623816E-2</v>
      </c>
      <c r="Y152" s="84">
        <f t="shared" si="58"/>
        <v>1.2166072487661992E-2</v>
      </c>
      <c r="Z152" s="85">
        <v>11195</v>
      </c>
      <c r="AA152" s="76">
        <f t="shared" si="59"/>
        <v>0</v>
      </c>
      <c r="AB152" s="76">
        <f t="shared" si="60"/>
        <v>0</v>
      </c>
      <c r="AC152" s="148">
        <f t="shared" si="61"/>
        <v>0</v>
      </c>
      <c r="AD152" s="148">
        <f t="shared" si="62"/>
        <v>0</v>
      </c>
      <c r="AE152" s="148">
        <f t="shared" si="63"/>
        <v>0</v>
      </c>
      <c r="AF152" s="213">
        <f t="shared" si="64"/>
        <v>-5.2987463232953384E-2</v>
      </c>
      <c r="AG152" s="213">
        <f t="shared" si="65"/>
        <v>9.7546938261640296E-3</v>
      </c>
      <c r="AH152" s="213">
        <f t="shared" si="66"/>
        <v>2.7936982485090471</v>
      </c>
      <c r="AJ152" s="359"/>
    </row>
    <row r="153" spans="1:36" s="4" customFormat="1">
      <c r="A153" s="207">
        <v>149</v>
      </c>
      <c r="B153" s="67">
        <v>11215</v>
      </c>
      <c r="C153" s="207">
        <v>149</v>
      </c>
      <c r="D153" s="18">
        <v>147</v>
      </c>
      <c r="E153" s="68" t="s">
        <v>546</v>
      </c>
      <c r="F153" s="19" t="s">
        <v>287</v>
      </c>
      <c r="G153" s="19" t="s">
        <v>46</v>
      </c>
      <c r="H153" s="20" t="s">
        <v>24</v>
      </c>
      <c r="I153" s="17">
        <v>2619354.7903920002</v>
      </c>
      <c r="J153" s="17">
        <v>6443867</v>
      </c>
      <c r="K153" s="17" t="s">
        <v>151</v>
      </c>
      <c r="L153" s="168">
        <v>85.366666666666674</v>
      </c>
      <c r="M153" s="55">
        <v>33273924</v>
      </c>
      <c r="N153" s="54">
        <v>100000000</v>
      </c>
      <c r="O153" s="55">
        <v>193661</v>
      </c>
      <c r="P153" s="208">
        <v>-9.1</v>
      </c>
      <c r="Q153" s="208">
        <v>2.68</v>
      </c>
      <c r="R153" s="208">
        <v>222.98</v>
      </c>
      <c r="S153" s="209">
        <v>9925</v>
      </c>
      <c r="T153" s="209">
        <v>13.943765999999998</v>
      </c>
      <c r="U153" s="209">
        <v>67</v>
      </c>
      <c r="V153" s="209">
        <v>86.056234000000003</v>
      </c>
      <c r="W153" s="17">
        <f t="shared" si="56"/>
        <v>9992</v>
      </c>
      <c r="X153" s="83">
        <f t="shared" si="57"/>
        <v>0.1869683975795193</v>
      </c>
      <c r="Y153" s="84">
        <f t="shared" si="58"/>
        <v>2.6738741864140856E-2</v>
      </c>
      <c r="Z153" s="85">
        <v>11215</v>
      </c>
      <c r="AA153" s="76">
        <f t="shared" si="59"/>
        <v>0</v>
      </c>
      <c r="AB153" s="76">
        <f t="shared" si="60"/>
        <v>0</v>
      </c>
      <c r="AC153" s="148">
        <f t="shared" si="61"/>
        <v>0</v>
      </c>
      <c r="AD153" s="148">
        <f t="shared" si="62"/>
        <v>0</v>
      </c>
      <c r="AE153" s="148">
        <f t="shared" si="63"/>
        <v>0</v>
      </c>
      <c r="AF153" s="213">
        <f t="shared" si="64"/>
        <v>-0.12201957620155314</v>
      </c>
      <c r="AG153" s="213">
        <f t="shared" si="65"/>
        <v>4.2677510240853415E-2</v>
      </c>
      <c r="AH153" s="213">
        <f t="shared" si="66"/>
        <v>4.891795100255564</v>
      </c>
      <c r="AJ153" s="359"/>
    </row>
    <row r="154" spans="1:36" s="7" customFormat="1">
      <c r="A154" s="82">
        <v>152</v>
      </c>
      <c r="B154" s="67">
        <v>11220</v>
      </c>
      <c r="C154" s="82">
        <v>152</v>
      </c>
      <c r="D154" s="15">
        <v>148</v>
      </c>
      <c r="E154" s="67" t="s">
        <v>547</v>
      </c>
      <c r="F154" s="9" t="s">
        <v>200</v>
      </c>
      <c r="G154" s="9" t="s">
        <v>228</v>
      </c>
      <c r="H154" s="10" t="s">
        <v>24</v>
      </c>
      <c r="I154" s="11">
        <v>474609.66409899999</v>
      </c>
      <c r="J154" s="11">
        <v>772640</v>
      </c>
      <c r="K154" s="11" t="s">
        <v>207</v>
      </c>
      <c r="L154" s="167">
        <v>84.266666666666666</v>
      </c>
      <c r="M154" s="53">
        <v>79894</v>
      </c>
      <c r="N154" s="53">
        <v>150000</v>
      </c>
      <c r="O154" s="53">
        <v>9670812</v>
      </c>
      <c r="P154" s="198">
        <v>-10.32</v>
      </c>
      <c r="Q154" s="198">
        <v>-6.14</v>
      </c>
      <c r="R154" s="198">
        <v>156.71</v>
      </c>
      <c r="S154" s="52">
        <v>655</v>
      </c>
      <c r="T154" s="52">
        <v>91</v>
      </c>
      <c r="U154" s="52">
        <v>3</v>
      </c>
      <c r="V154" s="52">
        <v>9</v>
      </c>
      <c r="W154" s="11">
        <f t="shared" si="56"/>
        <v>658</v>
      </c>
      <c r="X154" s="83">
        <f t="shared" si="57"/>
        <v>0.1463053246697488</v>
      </c>
      <c r="Y154" s="84">
        <f t="shared" si="58"/>
        <v>2.0923430699190306E-2</v>
      </c>
      <c r="Z154" s="85">
        <v>11220</v>
      </c>
      <c r="AA154" s="76">
        <f t="shared" si="59"/>
        <v>0</v>
      </c>
      <c r="AB154" s="76">
        <f t="shared" si="60"/>
        <v>0</v>
      </c>
      <c r="AC154" s="148">
        <f t="shared" si="61"/>
        <v>0</v>
      </c>
      <c r="AD154" s="148">
        <f t="shared" si="62"/>
        <v>0</v>
      </c>
      <c r="AE154" s="148">
        <f t="shared" si="63"/>
        <v>0</v>
      </c>
      <c r="AF154" s="213">
        <f t="shared" si="64"/>
        <v>-1.6591988468041843E-2</v>
      </c>
      <c r="AG154" s="213">
        <f t="shared" si="65"/>
        <v>-1.1723661549597777E-2</v>
      </c>
      <c r="AH154" s="213">
        <f t="shared" si="66"/>
        <v>0.412220586774455</v>
      </c>
      <c r="AJ154" s="359"/>
    </row>
    <row r="155" spans="1:36" s="4" customFormat="1">
      <c r="A155" s="207">
        <v>155</v>
      </c>
      <c r="B155" s="67">
        <v>11235</v>
      </c>
      <c r="C155" s="207">
        <v>155</v>
      </c>
      <c r="D155" s="18">
        <v>149</v>
      </c>
      <c r="E155" s="68" t="s">
        <v>548</v>
      </c>
      <c r="F155" s="19" t="s">
        <v>28</v>
      </c>
      <c r="G155" s="19" t="s">
        <v>228</v>
      </c>
      <c r="H155" s="20" t="s">
        <v>24</v>
      </c>
      <c r="I155" s="17">
        <v>1149920.9172809999</v>
      </c>
      <c r="J155" s="17">
        <v>5613097</v>
      </c>
      <c r="K155" s="17" t="s">
        <v>208</v>
      </c>
      <c r="L155" s="168">
        <v>83.266666666666666</v>
      </c>
      <c r="M155" s="55">
        <v>499723</v>
      </c>
      <c r="N155" s="54">
        <v>1000000</v>
      </c>
      <c r="O155" s="55">
        <v>11232416</v>
      </c>
      <c r="P155" s="208">
        <v>-19.2</v>
      </c>
      <c r="Q155" s="208">
        <v>-17.88</v>
      </c>
      <c r="R155" s="208">
        <v>178.88</v>
      </c>
      <c r="S155" s="209">
        <v>4384</v>
      </c>
      <c r="T155" s="209">
        <v>71</v>
      </c>
      <c r="U155" s="209">
        <v>9</v>
      </c>
      <c r="V155" s="209">
        <v>29</v>
      </c>
      <c r="W155" s="17">
        <f t="shared" si="56"/>
        <v>4393</v>
      </c>
      <c r="X155" s="83">
        <f t="shared" si="57"/>
        <v>0.82928239909483026</v>
      </c>
      <c r="Y155" s="84">
        <f t="shared" si="58"/>
        <v>0.11859741158898965</v>
      </c>
      <c r="Z155" s="85">
        <v>11235</v>
      </c>
      <c r="AA155" s="76">
        <f t="shared" si="59"/>
        <v>0</v>
      </c>
      <c r="AB155" s="76">
        <f t="shared" si="60"/>
        <v>0</v>
      </c>
      <c r="AC155" s="148">
        <f t="shared" si="61"/>
        <v>0</v>
      </c>
      <c r="AD155" s="148">
        <f t="shared" si="62"/>
        <v>0</v>
      </c>
      <c r="AE155" s="148">
        <f t="shared" si="63"/>
        <v>0</v>
      </c>
      <c r="AF155" s="213">
        <f t="shared" si="64"/>
        <v>-0.22425664876930623</v>
      </c>
      <c r="AG155" s="213">
        <f t="shared" si="65"/>
        <v>-0.24802061205322179</v>
      </c>
      <c r="AH155" s="213">
        <f t="shared" si="66"/>
        <v>3.4183782144167374</v>
      </c>
      <c r="AJ155" s="359"/>
    </row>
    <row r="156" spans="1:36" s="7" customFormat="1">
      <c r="A156" s="82">
        <v>156</v>
      </c>
      <c r="B156" s="67">
        <v>11234</v>
      </c>
      <c r="C156" s="82">
        <v>156</v>
      </c>
      <c r="D156" s="15">
        <v>150</v>
      </c>
      <c r="E156" s="67" t="s">
        <v>549</v>
      </c>
      <c r="F156" s="9" t="s">
        <v>620</v>
      </c>
      <c r="G156" s="9" t="s">
        <v>228</v>
      </c>
      <c r="H156" s="10" t="s">
        <v>24</v>
      </c>
      <c r="I156" s="11">
        <v>964057.70813899999</v>
      </c>
      <c r="J156" s="11">
        <v>12062603</v>
      </c>
      <c r="K156" s="11" t="s">
        <v>113</v>
      </c>
      <c r="L156" s="167">
        <v>83.133333333333326</v>
      </c>
      <c r="M156" s="53">
        <v>722062</v>
      </c>
      <c r="N156" s="53">
        <v>500000</v>
      </c>
      <c r="O156" s="53">
        <v>16705772</v>
      </c>
      <c r="P156" s="198">
        <v>-27.33</v>
      </c>
      <c r="Q156" s="198">
        <v>-22.64</v>
      </c>
      <c r="R156" s="198">
        <v>171.03</v>
      </c>
      <c r="S156" s="52">
        <v>643</v>
      </c>
      <c r="T156" s="52">
        <v>93</v>
      </c>
      <c r="U156" s="52">
        <v>12</v>
      </c>
      <c r="V156" s="52">
        <v>7</v>
      </c>
      <c r="W156" s="11">
        <f t="shared" si="56"/>
        <v>655</v>
      </c>
      <c r="X156" s="83">
        <f t="shared" si="57"/>
        <v>2.3343476496423223</v>
      </c>
      <c r="Y156" s="84">
        <f t="shared" si="58"/>
        <v>0.33383994318292887</v>
      </c>
      <c r="Z156" s="85">
        <v>11234</v>
      </c>
      <c r="AA156" s="76">
        <f t="shared" si="59"/>
        <v>1</v>
      </c>
      <c r="AB156" s="76">
        <f t="shared" si="60"/>
        <v>0</v>
      </c>
      <c r="AC156" s="148">
        <f t="shared" si="61"/>
        <v>0</v>
      </c>
      <c r="AD156" s="148">
        <f t="shared" si="62"/>
        <v>0</v>
      </c>
      <c r="AE156" s="148">
        <f t="shared" si="63"/>
        <v>0</v>
      </c>
      <c r="AF156" s="213">
        <f t="shared" si="64"/>
        <v>-0.68599700284650167</v>
      </c>
      <c r="AG156" s="213">
        <f t="shared" si="65"/>
        <v>-0.67489338333721882</v>
      </c>
      <c r="AH156" s="213">
        <f t="shared" si="66"/>
        <v>7.0237510322076426</v>
      </c>
      <c r="AJ156" s="359"/>
    </row>
    <row r="157" spans="1:36" s="4" customFormat="1">
      <c r="A157" s="207">
        <v>160</v>
      </c>
      <c r="B157" s="67">
        <v>11223</v>
      </c>
      <c r="C157" s="207">
        <v>160</v>
      </c>
      <c r="D157" s="18">
        <v>151</v>
      </c>
      <c r="E157" s="68" t="s">
        <v>550</v>
      </c>
      <c r="F157" s="19" t="s">
        <v>322</v>
      </c>
      <c r="G157" s="19" t="s">
        <v>228</v>
      </c>
      <c r="H157" s="20" t="s">
        <v>24</v>
      </c>
      <c r="I157" s="17">
        <v>4747833.7036250001</v>
      </c>
      <c r="J157" s="17">
        <v>6182517</v>
      </c>
      <c r="K157" s="17" t="s">
        <v>148</v>
      </c>
      <c r="L157" s="168">
        <v>82.6</v>
      </c>
      <c r="M157" s="55">
        <v>2235972</v>
      </c>
      <c r="N157" s="54">
        <v>10000000</v>
      </c>
      <c r="O157" s="55">
        <v>2765024</v>
      </c>
      <c r="P157" s="208">
        <v>-8</v>
      </c>
      <c r="Q157" s="208">
        <v>16.5</v>
      </c>
      <c r="R157" s="208">
        <v>197.45</v>
      </c>
      <c r="S157" s="209">
        <v>5254</v>
      </c>
      <c r="T157" s="209">
        <v>74</v>
      </c>
      <c r="U157" s="209">
        <v>16</v>
      </c>
      <c r="V157" s="209">
        <v>26</v>
      </c>
      <c r="W157" s="17">
        <f t="shared" si="56"/>
        <v>5270</v>
      </c>
      <c r="X157" s="83">
        <f t="shared" si="57"/>
        <v>0.95200360025981789</v>
      </c>
      <c r="Y157" s="84">
        <f t="shared" si="58"/>
        <v>0.13614802742401222</v>
      </c>
      <c r="Z157" s="85">
        <v>11223</v>
      </c>
      <c r="AA157" s="76">
        <f t="shared" si="59"/>
        <v>0</v>
      </c>
      <c r="AB157" s="76">
        <f t="shared" si="60"/>
        <v>0</v>
      </c>
      <c r="AC157" s="148">
        <f t="shared" si="61"/>
        <v>0</v>
      </c>
      <c r="AD157" s="148">
        <f t="shared" si="62"/>
        <v>0</v>
      </c>
      <c r="AE157" s="148">
        <f t="shared" si="63"/>
        <v>0</v>
      </c>
      <c r="AF157" s="213">
        <f t="shared" si="64"/>
        <v>-0.10291930813619653</v>
      </c>
      <c r="AG157" s="213">
        <f t="shared" si="65"/>
        <v>0.25209659308835947</v>
      </c>
      <c r="AH157" s="213">
        <f t="shared" si="66"/>
        <v>4.1560258080321439</v>
      </c>
      <c r="AJ157" s="359"/>
    </row>
    <row r="158" spans="1:36" s="7" customFormat="1">
      <c r="A158" s="82">
        <v>167</v>
      </c>
      <c r="B158" s="67">
        <v>11268</v>
      </c>
      <c r="C158" s="82">
        <v>167</v>
      </c>
      <c r="D158" s="15">
        <v>152</v>
      </c>
      <c r="E158" s="67" t="s">
        <v>551</v>
      </c>
      <c r="F158" s="9" t="s">
        <v>304</v>
      </c>
      <c r="G158" s="9" t="s">
        <v>228</v>
      </c>
      <c r="H158" s="10" t="s">
        <v>24</v>
      </c>
      <c r="I158" s="11">
        <v>997632.67679699999</v>
      </c>
      <c r="J158" s="11">
        <v>2104058</v>
      </c>
      <c r="K158" s="11" t="s">
        <v>155</v>
      </c>
      <c r="L158" s="167">
        <v>77.933333333333337</v>
      </c>
      <c r="M158" s="53">
        <v>146083</v>
      </c>
      <c r="N158" s="53">
        <v>200000</v>
      </c>
      <c r="O158" s="53">
        <v>14403165</v>
      </c>
      <c r="P158" s="198">
        <v>-17.03</v>
      </c>
      <c r="Q158" s="198">
        <v>-14.52</v>
      </c>
      <c r="R158" s="198">
        <v>157.22</v>
      </c>
      <c r="S158" s="52">
        <v>310</v>
      </c>
      <c r="T158" s="52">
        <v>27</v>
      </c>
      <c r="U158" s="52">
        <v>9</v>
      </c>
      <c r="V158" s="52">
        <v>73</v>
      </c>
      <c r="W158" s="11">
        <f t="shared" si="56"/>
        <v>319</v>
      </c>
      <c r="X158" s="83">
        <f t="shared" si="57"/>
        <v>0.11821239691370024</v>
      </c>
      <c r="Y158" s="84">
        <f t="shared" si="58"/>
        <v>1.6905802302083991E-2</v>
      </c>
      <c r="Z158" s="85">
        <v>11268</v>
      </c>
      <c r="AA158" s="76">
        <f t="shared" si="59"/>
        <v>0</v>
      </c>
      <c r="AB158" s="76">
        <f t="shared" si="60"/>
        <v>0</v>
      </c>
      <c r="AC158" s="148">
        <f t="shared" si="61"/>
        <v>0</v>
      </c>
      <c r="AD158" s="148">
        <f t="shared" si="62"/>
        <v>0</v>
      </c>
      <c r="AE158" s="148">
        <f t="shared" si="63"/>
        <v>0</v>
      </c>
      <c r="AF158" s="213">
        <f t="shared" si="64"/>
        <v>-7.4561374794085741E-2</v>
      </c>
      <c r="AG158" s="213">
        <f t="shared" si="65"/>
        <v>-7.5499145581818944E-2</v>
      </c>
      <c r="AH158" s="213">
        <f t="shared" si="66"/>
        <v>1.1262149231117611</v>
      </c>
      <c r="AJ158" s="359"/>
    </row>
    <row r="159" spans="1:36" s="4" customFormat="1">
      <c r="A159" s="207">
        <v>168</v>
      </c>
      <c r="B159" s="67">
        <v>11273</v>
      </c>
      <c r="C159" s="207">
        <v>168</v>
      </c>
      <c r="D159" s="18">
        <v>153</v>
      </c>
      <c r="E159" s="68" t="s">
        <v>552</v>
      </c>
      <c r="F159" s="19" t="s">
        <v>212</v>
      </c>
      <c r="G159" s="19" t="s">
        <v>228</v>
      </c>
      <c r="H159" s="20" t="s">
        <v>24</v>
      </c>
      <c r="I159" s="17">
        <v>706823.83377699996</v>
      </c>
      <c r="J159" s="17">
        <v>5444817</v>
      </c>
      <c r="K159" s="17" t="s">
        <v>156</v>
      </c>
      <c r="L159" s="168">
        <v>77.533333333333331</v>
      </c>
      <c r="M159" s="55">
        <v>519622</v>
      </c>
      <c r="N159" s="54">
        <v>1000000</v>
      </c>
      <c r="O159" s="55">
        <v>10478418</v>
      </c>
      <c r="P159" s="208">
        <v>-20.76</v>
      </c>
      <c r="Q159" s="208">
        <v>-19.940000000000001</v>
      </c>
      <c r="R159" s="208">
        <v>203.54</v>
      </c>
      <c r="S159" s="209">
        <v>3469</v>
      </c>
      <c r="T159" s="209">
        <v>43</v>
      </c>
      <c r="U159" s="209">
        <v>17</v>
      </c>
      <c r="V159" s="209">
        <v>57</v>
      </c>
      <c r="W159" s="17">
        <f t="shared" si="56"/>
        <v>3486</v>
      </c>
      <c r="X159" s="83">
        <f t="shared" si="57"/>
        <v>0.48718431219907382</v>
      </c>
      <c r="Y159" s="84">
        <f t="shared" si="58"/>
        <v>6.9673248168101123E-2</v>
      </c>
      <c r="Z159" s="85">
        <v>11273</v>
      </c>
      <c r="AA159" s="76">
        <f t="shared" si="59"/>
        <v>0</v>
      </c>
      <c r="AB159" s="76">
        <f t="shared" si="60"/>
        <v>0</v>
      </c>
      <c r="AC159" s="148">
        <f t="shared" si="61"/>
        <v>0</v>
      </c>
      <c r="AD159" s="148">
        <f t="shared" si="62"/>
        <v>0</v>
      </c>
      <c r="AE159" s="148">
        <f t="shared" si="63"/>
        <v>0</v>
      </c>
      <c r="AF159" s="213">
        <f t="shared" si="64"/>
        <v>-0.23520805398262262</v>
      </c>
      <c r="AG159" s="213">
        <f t="shared" si="65"/>
        <v>-0.26830338679067528</v>
      </c>
      <c r="AH159" s="213">
        <f t="shared" si="66"/>
        <v>3.773017646323968</v>
      </c>
      <c r="AJ159" s="359"/>
    </row>
    <row r="160" spans="1:36" s="7" customFormat="1">
      <c r="A160" s="82">
        <v>169</v>
      </c>
      <c r="B160" s="67">
        <v>11260</v>
      </c>
      <c r="C160" s="82">
        <v>169</v>
      </c>
      <c r="D160" s="15">
        <v>154</v>
      </c>
      <c r="E160" s="67" t="s">
        <v>553</v>
      </c>
      <c r="F160" s="9" t="s">
        <v>38</v>
      </c>
      <c r="G160" s="9" t="s">
        <v>46</v>
      </c>
      <c r="H160" s="10" t="s">
        <v>24</v>
      </c>
      <c r="I160" s="11">
        <v>504175.67202</v>
      </c>
      <c r="J160" s="11">
        <v>1238436</v>
      </c>
      <c r="K160" s="11" t="s">
        <v>160</v>
      </c>
      <c r="L160" s="167">
        <v>77</v>
      </c>
      <c r="M160" s="53">
        <v>11078690</v>
      </c>
      <c r="N160" s="53">
        <v>50000000</v>
      </c>
      <c r="O160" s="53">
        <v>111786</v>
      </c>
      <c r="P160" s="198">
        <v>-13.43</v>
      </c>
      <c r="Q160" s="198">
        <v>-3</v>
      </c>
      <c r="R160" s="198">
        <v>148.61000000000001</v>
      </c>
      <c r="S160" s="52">
        <v>1365</v>
      </c>
      <c r="T160" s="52">
        <v>1.3887659999999999</v>
      </c>
      <c r="U160" s="52">
        <v>15</v>
      </c>
      <c r="V160" s="52">
        <v>98.611233999999996</v>
      </c>
      <c r="W160" s="11">
        <f t="shared" si="56"/>
        <v>1380</v>
      </c>
      <c r="X160" s="83">
        <f t="shared" si="57"/>
        <v>3.5788557610858473E-3</v>
      </c>
      <c r="Y160" s="84">
        <f t="shared" si="58"/>
        <v>5.1181965296551418E-4</v>
      </c>
      <c r="Z160" s="85">
        <v>11260</v>
      </c>
      <c r="AA160" s="76">
        <f t="shared" si="59"/>
        <v>0</v>
      </c>
      <c r="AB160" s="76">
        <f t="shared" si="60"/>
        <v>0</v>
      </c>
      <c r="AC160" s="148">
        <f t="shared" si="61"/>
        <v>0</v>
      </c>
      <c r="AD160" s="148">
        <f t="shared" si="62"/>
        <v>0</v>
      </c>
      <c r="AE160" s="148">
        <f t="shared" si="63"/>
        <v>0</v>
      </c>
      <c r="AF160" s="213">
        <f t="shared" si="64"/>
        <v>-3.4609165886393338E-2</v>
      </c>
      <c r="AG160" s="213">
        <f t="shared" si="65"/>
        <v>-9.1814766868332266E-3</v>
      </c>
      <c r="AH160" s="213">
        <f t="shared" si="66"/>
        <v>0.62658122962365514</v>
      </c>
      <c r="AJ160" s="359"/>
    </row>
    <row r="161" spans="1:36" s="4" customFormat="1">
      <c r="A161" s="207">
        <v>170</v>
      </c>
      <c r="B161" s="67">
        <v>11280</v>
      </c>
      <c r="C161" s="207">
        <v>170</v>
      </c>
      <c r="D161" s="18">
        <v>155</v>
      </c>
      <c r="E161" s="68" t="s">
        <v>554</v>
      </c>
      <c r="F161" s="19" t="s">
        <v>17</v>
      </c>
      <c r="G161" s="19" t="s">
        <v>228</v>
      </c>
      <c r="H161" s="20" t="s">
        <v>24</v>
      </c>
      <c r="I161" s="17">
        <v>220799.087593</v>
      </c>
      <c r="J161" s="17">
        <v>1591586</v>
      </c>
      <c r="K161" s="17" t="s">
        <v>157</v>
      </c>
      <c r="L161" s="168">
        <v>76.766666666666666</v>
      </c>
      <c r="M161" s="55">
        <v>22387283</v>
      </c>
      <c r="N161" s="54">
        <v>50000000</v>
      </c>
      <c r="O161" s="55">
        <v>71093</v>
      </c>
      <c r="P161" s="208">
        <v>-22.16</v>
      </c>
      <c r="Q161" s="208">
        <v>-17.809999999999999</v>
      </c>
      <c r="R161" s="208">
        <v>158.06</v>
      </c>
      <c r="S161" s="209">
        <v>1893</v>
      </c>
      <c r="T161" s="209">
        <v>0</v>
      </c>
      <c r="U161" s="209">
        <v>9</v>
      </c>
      <c r="V161" s="209">
        <v>100</v>
      </c>
      <c r="W161" s="17">
        <f t="shared" si="56"/>
        <v>1902</v>
      </c>
      <c r="X161" s="83">
        <f t="shared" si="57"/>
        <v>0</v>
      </c>
      <c r="Y161" s="84">
        <f t="shared" si="58"/>
        <v>0</v>
      </c>
      <c r="Z161" s="85">
        <v>11280</v>
      </c>
      <c r="AA161" s="76">
        <f t="shared" si="59"/>
        <v>0</v>
      </c>
      <c r="AB161" s="76">
        <f t="shared" si="60"/>
        <v>0</v>
      </c>
      <c r="AC161" s="148">
        <f t="shared" si="61"/>
        <v>0</v>
      </c>
      <c r="AD161" s="148">
        <f t="shared" si="62"/>
        <v>0</v>
      </c>
      <c r="AE161" s="148">
        <f t="shared" si="63"/>
        <v>0</v>
      </c>
      <c r="AF161" s="213">
        <f t="shared" si="64"/>
        <v>-7.3390765603578684E-2</v>
      </c>
      <c r="AG161" s="213">
        <f t="shared" si="65"/>
        <v>-7.0050581195514744E-2</v>
      </c>
      <c r="AH161" s="213">
        <f t="shared" si="66"/>
        <v>0.85646154191529222</v>
      </c>
      <c r="AJ161" s="359"/>
    </row>
    <row r="162" spans="1:36" s="7" customFormat="1">
      <c r="A162" s="82">
        <v>174</v>
      </c>
      <c r="B162" s="67">
        <v>11285</v>
      </c>
      <c r="C162" s="82">
        <v>174</v>
      </c>
      <c r="D162" s="15">
        <v>156</v>
      </c>
      <c r="E162" s="67" t="s">
        <v>555</v>
      </c>
      <c r="F162" s="9" t="s">
        <v>39</v>
      </c>
      <c r="G162" s="9" t="s">
        <v>228</v>
      </c>
      <c r="H162" s="10" t="s">
        <v>24</v>
      </c>
      <c r="I162" s="11">
        <v>2098978.8867009999</v>
      </c>
      <c r="J162" s="11">
        <v>13339794</v>
      </c>
      <c r="K162" s="11" t="s">
        <v>165</v>
      </c>
      <c r="L162" s="167">
        <v>75.599999999999994</v>
      </c>
      <c r="M162" s="53">
        <v>8477761</v>
      </c>
      <c r="N162" s="53">
        <v>15000000</v>
      </c>
      <c r="O162" s="53">
        <v>1573504</v>
      </c>
      <c r="P162" s="198">
        <v>-24.55</v>
      </c>
      <c r="Q162" s="198">
        <v>-24.59</v>
      </c>
      <c r="R162" s="198">
        <v>175.36</v>
      </c>
      <c r="S162" s="52">
        <v>11578</v>
      </c>
      <c r="T162" s="52">
        <v>50</v>
      </c>
      <c r="U162" s="52">
        <v>21</v>
      </c>
      <c r="V162" s="52">
        <v>50</v>
      </c>
      <c r="W162" s="11">
        <f t="shared" si="56"/>
        <v>11599</v>
      </c>
      <c r="X162" s="83">
        <f t="shared" si="57"/>
        <v>1.3879080004545334</v>
      </c>
      <c r="Y162" s="84">
        <f t="shared" si="58"/>
        <v>0.19848762804711992</v>
      </c>
      <c r="Z162" s="85">
        <v>11285</v>
      </c>
      <c r="AA162" s="76">
        <f t="shared" si="59"/>
        <v>0</v>
      </c>
      <c r="AB162" s="76">
        <f t="shared" si="60"/>
        <v>0</v>
      </c>
      <c r="AC162" s="148">
        <f t="shared" si="61"/>
        <v>0</v>
      </c>
      <c r="AD162" s="148">
        <f t="shared" si="62"/>
        <v>0</v>
      </c>
      <c r="AE162" s="148">
        <f t="shared" si="63"/>
        <v>0</v>
      </c>
      <c r="AF162" s="213">
        <f t="shared" si="64"/>
        <v>-0.68146282822317583</v>
      </c>
      <c r="AG162" s="213">
        <f t="shared" si="65"/>
        <v>-0.81063502604104398</v>
      </c>
      <c r="AH162" s="213">
        <f t="shared" si="66"/>
        <v>7.9640767801044046</v>
      </c>
      <c r="AJ162" s="359"/>
    </row>
    <row r="163" spans="1:36" s="4" customFormat="1">
      <c r="A163" s="207">
        <v>177</v>
      </c>
      <c r="B163" s="67">
        <v>11297</v>
      </c>
      <c r="C163" s="207">
        <v>177</v>
      </c>
      <c r="D163" s="18">
        <v>157</v>
      </c>
      <c r="E163" s="68" t="s">
        <v>556</v>
      </c>
      <c r="F163" s="19" t="s">
        <v>234</v>
      </c>
      <c r="G163" s="19" t="s">
        <v>228</v>
      </c>
      <c r="H163" s="20" t="s">
        <v>24</v>
      </c>
      <c r="I163" s="17">
        <v>376897.01134800003</v>
      </c>
      <c r="J163" s="17">
        <v>3911734</v>
      </c>
      <c r="K163" s="17" t="s">
        <v>167</v>
      </c>
      <c r="L163" s="168">
        <v>74.033333333333331</v>
      </c>
      <c r="M163" s="55">
        <v>240001</v>
      </c>
      <c r="N163" s="54">
        <v>1000000</v>
      </c>
      <c r="O163" s="55">
        <v>16298823</v>
      </c>
      <c r="P163" s="208">
        <v>-20.95</v>
      </c>
      <c r="Q163" s="208">
        <v>-19.72</v>
      </c>
      <c r="R163" s="208">
        <v>198.39</v>
      </c>
      <c r="S163" s="209">
        <v>1937</v>
      </c>
      <c r="T163" s="209">
        <v>54</v>
      </c>
      <c r="U163" s="209">
        <v>5</v>
      </c>
      <c r="V163" s="209">
        <v>46</v>
      </c>
      <c r="W163" s="17">
        <f t="shared" si="56"/>
        <v>1942</v>
      </c>
      <c r="X163" s="83">
        <f t="shared" si="57"/>
        <v>0.43954629789560579</v>
      </c>
      <c r="Y163" s="84">
        <f t="shared" si="58"/>
        <v>6.2860436035831913E-2</v>
      </c>
      <c r="Z163" s="85">
        <v>11297</v>
      </c>
      <c r="AA163" s="76">
        <f t="shared" si="59"/>
        <v>0</v>
      </c>
      <c r="AB163" s="76">
        <f t="shared" si="60"/>
        <v>0</v>
      </c>
      <c r="AC163" s="148">
        <f t="shared" si="61"/>
        <v>0</v>
      </c>
      <c r="AD163" s="148">
        <f t="shared" si="62"/>
        <v>0</v>
      </c>
      <c r="AE163" s="148">
        <f t="shared" si="63"/>
        <v>0</v>
      </c>
      <c r="AF163" s="213">
        <f t="shared" si="64"/>
        <v>-0.1705276840909804</v>
      </c>
      <c r="AG163" s="213">
        <f t="shared" si="65"/>
        <v>-0.19063118106346813</v>
      </c>
      <c r="AH163" s="213">
        <f t="shared" si="66"/>
        <v>2.6420733519442958</v>
      </c>
      <c r="AJ163" s="359"/>
    </row>
    <row r="164" spans="1:36" s="7" customFormat="1">
      <c r="A164" s="82">
        <v>181</v>
      </c>
      <c r="B164" s="67">
        <v>11308</v>
      </c>
      <c r="C164" s="82">
        <v>181</v>
      </c>
      <c r="D164" s="15">
        <v>158</v>
      </c>
      <c r="E164" s="67" t="s">
        <v>557</v>
      </c>
      <c r="F164" s="9" t="s">
        <v>595</v>
      </c>
      <c r="G164" s="9" t="s">
        <v>175</v>
      </c>
      <c r="H164" s="10" t="s">
        <v>24</v>
      </c>
      <c r="I164" s="11">
        <v>654149.62031599996</v>
      </c>
      <c r="J164" s="11">
        <v>2272525</v>
      </c>
      <c r="K164" s="11" t="s">
        <v>174</v>
      </c>
      <c r="L164" s="167">
        <v>71.400000000000006</v>
      </c>
      <c r="M164" s="53">
        <v>15689732</v>
      </c>
      <c r="N164" s="53">
        <v>50000000</v>
      </c>
      <c r="O164" s="53">
        <v>144842</v>
      </c>
      <c r="P164" s="198">
        <v>-20.96</v>
      </c>
      <c r="Q164" s="198">
        <v>-18</v>
      </c>
      <c r="R164" s="198">
        <v>182.22</v>
      </c>
      <c r="S164" s="52">
        <v>6459</v>
      </c>
      <c r="T164" s="52">
        <v>15.836571999999999</v>
      </c>
      <c r="U164" s="52">
        <v>30</v>
      </c>
      <c r="V164" s="52">
        <v>84.163427999999996</v>
      </c>
      <c r="W164" s="11">
        <f t="shared" si="56"/>
        <v>6489</v>
      </c>
      <c r="X164" s="83">
        <f t="shared" si="57"/>
        <v>7.4887856673700431E-2</v>
      </c>
      <c r="Y164" s="84">
        <f t="shared" si="58"/>
        <v>1.0709869123765757E-2</v>
      </c>
      <c r="Z164" s="85">
        <v>11308</v>
      </c>
      <c r="AA164" s="76">
        <f t="shared" si="59"/>
        <v>0</v>
      </c>
      <c r="AB164" s="76">
        <f t="shared" si="60"/>
        <v>0</v>
      </c>
      <c r="AC164" s="148">
        <f t="shared" si="61"/>
        <v>0</v>
      </c>
      <c r="AD164" s="148">
        <f t="shared" si="62"/>
        <v>0</v>
      </c>
      <c r="AE164" s="148">
        <f t="shared" si="63"/>
        <v>0</v>
      </c>
      <c r="AF164" s="213">
        <f t="shared" si="64"/>
        <v>-9.9115482560289001E-2</v>
      </c>
      <c r="AG164" s="213">
        <f t="shared" si="65"/>
        <v>-0.10108783324004959</v>
      </c>
      <c r="AH164" s="213">
        <f t="shared" si="66"/>
        <v>1.4098096871084185</v>
      </c>
      <c r="AJ164" s="359"/>
    </row>
    <row r="165" spans="1:36" s="4" customFormat="1">
      <c r="A165" s="207">
        <v>182</v>
      </c>
      <c r="B165" s="67">
        <v>11314</v>
      </c>
      <c r="C165" s="207">
        <v>182</v>
      </c>
      <c r="D165" s="18">
        <v>159</v>
      </c>
      <c r="E165" s="68" t="s">
        <v>558</v>
      </c>
      <c r="F165" s="19" t="s">
        <v>234</v>
      </c>
      <c r="G165" s="19" t="s">
        <v>228</v>
      </c>
      <c r="H165" s="20" t="s">
        <v>24</v>
      </c>
      <c r="I165" s="17">
        <v>19454.714018999999</v>
      </c>
      <c r="J165" s="17">
        <v>145808</v>
      </c>
      <c r="K165" s="17" t="s">
        <v>176</v>
      </c>
      <c r="L165" s="168">
        <v>70.466666666666669</v>
      </c>
      <c r="M165" s="55">
        <v>8565</v>
      </c>
      <c r="N165" s="54">
        <v>200000</v>
      </c>
      <c r="O165" s="55">
        <v>17023742</v>
      </c>
      <c r="P165" s="208">
        <v>-31.27</v>
      </c>
      <c r="Q165" s="208">
        <v>-22.58</v>
      </c>
      <c r="R165" s="208">
        <v>330.2</v>
      </c>
      <c r="S165" s="209">
        <v>5</v>
      </c>
      <c r="T165" s="209">
        <v>31</v>
      </c>
      <c r="U165" s="209">
        <v>4</v>
      </c>
      <c r="V165" s="209">
        <v>69</v>
      </c>
      <c r="W165" s="17">
        <f t="shared" si="56"/>
        <v>9</v>
      </c>
      <c r="X165" s="83">
        <f t="shared" si="57"/>
        <v>9.4055587089853301E-3</v>
      </c>
      <c r="Y165" s="84">
        <f t="shared" si="58"/>
        <v>1.3451086368786928E-3</v>
      </c>
      <c r="Z165" s="85">
        <v>11314</v>
      </c>
      <c r="AA165" s="76">
        <f t="shared" si="59"/>
        <v>0</v>
      </c>
      <c r="AB165" s="76">
        <f t="shared" si="60"/>
        <v>0</v>
      </c>
      <c r="AC165" s="148">
        <f t="shared" si="61"/>
        <v>0</v>
      </c>
      <c r="AD165" s="148">
        <f t="shared" si="62"/>
        <v>0</v>
      </c>
      <c r="AE165" s="148">
        <f t="shared" si="63"/>
        <v>0</v>
      </c>
      <c r="AF165" s="213">
        <f t="shared" si="64"/>
        <v>-9.487478091289395E-3</v>
      </c>
      <c r="AG165" s="213">
        <f t="shared" si="65"/>
        <v>-8.1362260025764563E-3</v>
      </c>
      <c r="AH165" s="213">
        <f t="shared" si="66"/>
        <v>0.16391330244966928</v>
      </c>
      <c r="AJ165" s="359"/>
    </row>
    <row r="166" spans="1:36" s="7" customFormat="1">
      <c r="A166" s="82">
        <v>185</v>
      </c>
      <c r="B166" s="67">
        <v>11309</v>
      </c>
      <c r="C166" s="82">
        <v>185</v>
      </c>
      <c r="D166" s="15">
        <v>160</v>
      </c>
      <c r="E166" s="67" t="s">
        <v>560</v>
      </c>
      <c r="F166" s="9" t="s">
        <v>177</v>
      </c>
      <c r="G166" s="9" t="s">
        <v>228</v>
      </c>
      <c r="H166" s="10" t="s">
        <v>24</v>
      </c>
      <c r="I166" s="11">
        <v>544376.956809</v>
      </c>
      <c r="J166" s="11">
        <v>2900849</v>
      </c>
      <c r="K166" s="11" t="s">
        <v>178</v>
      </c>
      <c r="L166" s="167">
        <v>69.8</v>
      </c>
      <c r="M166" s="53">
        <v>290773</v>
      </c>
      <c r="N166" s="53">
        <v>1000000</v>
      </c>
      <c r="O166" s="53">
        <v>9976337</v>
      </c>
      <c r="P166" s="198">
        <v>-21.62</v>
      </c>
      <c r="Q166" s="198">
        <v>-12.33</v>
      </c>
      <c r="R166" s="198">
        <v>242.66</v>
      </c>
      <c r="S166" s="52">
        <v>1417</v>
      </c>
      <c r="T166" s="52">
        <v>70</v>
      </c>
      <c r="U166" s="52">
        <v>4</v>
      </c>
      <c r="V166" s="52">
        <v>30</v>
      </c>
      <c r="W166" s="11">
        <f t="shared" si="56"/>
        <v>1421</v>
      </c>
      <c r="X166" s="83">
        <f t="shared" si="57"/>
        <v>0.42253697090785253</v>
      </c>
      <c r="Y166" s="84">
        <f t="shared" si="58"/>
        <v>6.0427896582661143E-2</v>
      </c>
      <c r="Z166" s="85">
        <v>11309</v>
      </c>
      <c r="AA166" s="76">
        <f t="shared" si="59"/>
        <v>0</v>
      </c>
      <c r="AB166" s="76">
        <f t="shared" si="60"/>
        <v>0</v>
      </c>
      <c r="AC166" s="148">
        <f t="shared" si="61"/>
        <v>0</v>
      </c>
      <c r="AD166" s="148">
        <f t="shared" si="62"/>
        <v>0</v>
      </c>
      <c r="AE166" s="148">
        <f t="shared" si="63"/>
        <v>0</v>
      </c>
      <c r="AF166" s="213">
        <f t="shared" si="64"/>
        <v>-0.13050356158611104</v>
      </c>
      <c r="AG166" s="213">
        <f t="shared" si="65"/>
        <v>-8.8390565506252641E-2</v>
      </c>
      <c r="AH166" s="213">
        <f t="shared" si="66"/>
        <v>2.3965091665758282</v>
      </c>
      <c r="AJ166" s="359"/>
    </row>
    <row r="167" spans="1:36" s="4" customFormat="1">
      <c r="A167" s="207">
        <v>184</v>
      </c>
      <c r="B167" s="67">
        <v>11312</v>
      </c>
      <c r="C167" s="207">
        <v>184</v>
      </c>
      <c r="D167" s="18">
        <v>161</v>
      </c>
      <c r="E167" s="68" t="s">
        <v>559</v>
      </c>
      <c r="F167" s="19" t="s">
        <v>177</v>
      </c>
      <c r="G167" s="19" t="s">
        <v>175</v>
      </c>
      <c r="H167" s="20" t="s">
        <v>24</v>
      </c>
      <c r="I167" s="17">
        <v>852192.20675000001</v>
      </c>
      <c r="J167" s="17">
        <v>3587779</v>
      </c>
      <c r="K167" s="17" t="s">
        <v>178</v>
      </c>
      <c r="L167" s="168">
        <v>69.8</v>
      </c>
      <c r="M167" s="55">
        <v>23008335</v>
      </c>
      <c r="N167" s="54">
        <v>100000000</v>
      </c>
      <c r="O167" s="55">
        <v>155934</v>
      </c>
      <c r="P167" s="208">
        <v>-19.07</v>
      </c>
      <c r="Q167" s="208">
        <v>-10.9</v>
      </c>
      <c r="R167" s="208">
        <v>207.18</v>
      </c>
      <c r="S167" s="209">
        <v>65</v>
      </c>
      <c r="T167" s="209">
        <v>55.701999999999998</v>
      </c>
      <c r="U167" s="209">
        <v>10</v>
      </c>
      <c r="V167" s="209">
        <v>44.298000000000002</v>
      </c>
      <c r="W167" s="17">
        <f t="shared" si="56"/>
        <v>75</v>
      </c>
      <c r="X167" s="83">
        <f t="shared" si="57"/>
        <v>0.41585126251107313</v>
      </c>
      <c r="Y167" s="84">
        <f t="shared" si="58"/>
        <v>5.9471759431598638E-2</v>
      </c>
      <c r="Z167" s="85">
        <v>11312</v>
      </c>
      <c r="AA167" s="76">
        <f t="shared" si="59"/>
        <v>0</v>
      </c>
      <c r="AB167" s="76">
        <f t="shared" si="60"/>
        <v>0</v>
      </c>
      <c r="AC167" s="148">
        <f t="shared" si="61"/>
        <v>0</v>
      </c>
      <c r="AD167" s="148">
        <f t="shared" si="62"/>
        <v>0</v>
      </c>
      <c r="AE167" s="148">
        <f t="shared" si="63"/>
        <v>0</v>
      </c>
      <c r="AF167" s="213">
        <f t="shared" si="64"/>
        <v>-0.14236981753054048</v>
      </c>
      <c r="AG167" s="213">
        <f t="shared" si="65"/>
        <v>-9.6642886883538892E-2</v>
      </c>
      <c r="AH167" s="213">
        <f t="shared" si="66"/>
        <v>2.5306337208672489</v>
      </c>
      <c r="AJ167" s="359"/>
    </row>
    <row r="168" spans="1:36" s="7" customFormat="1">
      <c r="A168" s="82">
        <v>194</v>
      </c>
      <c r="B168" s="67">
        <v>11334</v>
      </c>
      <c r="C168" s="82">
        <v>194</v>
      </c>
      <c r="D168" s="15">
        <v>162</v>
      </c>
      <c r="E168" s="67" t="s">
        <v>561</v>
      </c>
      <c r="F168" s="9" t="s">
        <v>201</v>
      </c>
      <c r="G168" s="9" t="s">
        <v>228</v>
      </c>
      <c r="H168" s="10" t="s">
        <v>24</v>
      </c>
      <c r="I168" s="11">
        <v>268837.37030499999</v>
      </c>
      <c r="J168" s="11">
        <v>1295704</v>
      </c>
      <c r="K168" s="11" t="s">
        <v>192</v>
      </c>
      <c r="L168" s="167">
        <v>68</v>
      </c>
      <c r="M168" s="53">
        <v>86587</v>
      </c>
      <c r="N168" s="53">
        <v>200000</v>
      </c>
      <c r="O168" s="53">
        <v>14964187</v>
      </c>
      <c r="P168" s="198">
        <v>-20.85</v>
      </c>
      <c r="Q168" s="198">
        <v>-20.22</v>
      </c>
      <c r="R168" s="198">
        <v>211.2</v>
      </c>
      <c r="S168" s="52">
        <v>379</v>
      </c>
      <c r="T168" s="52">
        <v>36</v>
      </c>
      <c r="U168" s="52">
        <v>6</v>
      </c>
      <c r="V168" s="52">
        <v>64</v>
      </c>
      <c r="W168" s="11">
        <f t="shared" si="56"/>
        <v>385</v>
      </c>
      <c r="X168" s="83">
        <f t="shared" si="57"/>
        <v>9.706213772349688E-2</v>
      </c>
      <c r="Y168" s="84">
        <f t="shared" si="58"/>
        <v>1.3881059467637891E-2</v>
      </c>
      <c r="Z168" s="85">
        <v>11334</v>
      </c>
      <c r="AA168" s="76">
        <f t="shared" si="59"/>
        <v>0</v>
      </c>
      <c r="AB168" s="76">
        <f t="shared" si="60"/>
        <v>0</v>
      </c>
      <c r="AC168" s="148">
        <f t="shared" si="61"/>
        <v>0</v>
      </c>
      <c r="AD168" s="148">
        <f t="shared" si="62"/>
        <v>0</v>
      </c>
      <c r="AE168" s="148">
        <f t="shared" si="63"/>
        <v>0</v>
      </c>
      <c r="AF168" s="213">
        <f t="shared" si="64"/>
        <v>-5.621515476485861E-2</v>
      </c>
      <c r="AG168" s="213">
        <f t="shared" si="65"/>
        <v>-6.4744765741068896E-2</v>
      </c>
      <c r="AH168" s="213">
        <f t="shared" si="66"/>
        <v>0.93165579965723166</v>
      </c>
      <c r="AJ168" s="359"/>
    </row>
    <row r="169" spans="1:36" s="4" customFormat="1">
      <c r="A169" s="207">
        <v>204</v>
      </c>
      <c r="B169" s="67">
        <v>11327</v>
      </c>
      <c r="C169" s="207">
        <v>204</v>
      </c>
      <c r="D169" s="18">
        <v>163</v>
      </c>
      <c r="E169" s="68" t="s">
        <v>504</v>
      </c>
      <c r="F169" s="19" t="s">
        <v>39</v>
      </c>
      <c r="G169" s="19" t="s">
        <v>46</v>
      </c>
      <c r="H169" s="20" t="s">
        <v>24</v>
      </c>
      <c r="I169" s="17">
        <v>1507349.5040460001</v>
      </c>
      <c r="J169" s="17">
        <v>2757717</v>
      </c>
      <c r="K169" s="17" t="s">
        <v>204</v>
      </c>
      <c r="L169" s="168">
        <v>65.2</v>
      </c>
      <c r="M169" s="55">
        <v>36160000</v>
      </c>
      <c r="N169" s="54">
        <v>50000000</v>
      </c>
      <c r="O169" s="55">
        <v>76265</v>
      </c>
      <c r="P169" s="208">
        <v>-20.25</v>
      </c>
      <c r="Q169" s="208">
        <v>-19.579999999999998</v>
      </c>
      <c r="R169" s="208">
        <v>84.53</v>
      </c>
      <c r="S169" s="209">
        <v>1169</v>
      </c>
      <c r="T169" s="209">
        <v>4.1876800000000003</v>
      </c>
      <c r="U169" s="209">
        <v>8</v>
      </c>
      <c r="V169" s="209">
        <v>95.81232</v>
      </c>
      <c r="W169" s="17">
        <f t="shared" si="56"/>
        <v>1177</v>
      </c>
      <c r="X169" s="83">
        <f>T169*J169/$J$112</f>
        <v>0.46213543188141798</v>
      </c>
      <c r="Y169" s="84">
        <f t="shared" si="58"/>
        <v>3.436667363996909E-3</v>
      </c>
      <c r="Z169" s="85">
        <v>11327</v>
      </c>
      <c r="AA169" s="76">
        <f t="shared" si="59"/>
        <v>0</v>
      </c>
      <c r="AB169" s="76">
        <f t="shared" si="60"/>
        <v>0</v>
      </c>
      <c r="AC169" s="148">
        <f t="shared" si="61"/>
        <v>0</v>
      </c>
      <c r="AD169" s="148">
        <f t="shared" si="62"/>
        <v>0</v>
      </c>
      <c r="AE169" s="148">
        <f t="shared" si="63"/>
        <v>0</v>
      </c>
      <c r="AF169" s="213">
        <f t="shared" si="64"/>
        <v>-0.11620271515079147</v>
      </c>
      <c r="AG169" s="213">
        <f t="shared" si="65"/>
        <v>-0.13343817601744784</v>
      </c>
      <c r="AH169" s="213">
        <f t="shared" si="66"/>
        <v>0.79362683419234004</v>
      </c>
      <c r="AJ169" s="359"/>
    </row>
    <row r="170" spans="1:36" s="7" customFormat="1">
      <c r="A170" s="82">
        <v>209</v>
      </c>
      <c r="B170" s="67">
        <v>11384</v>
      </c>
      <c r="C170" s="82">
        <v>209</v>
      </c>
      <c r="D170" s="15">
        <v>164</v>
      </c>
      <c r="E170" s="67" t="s">
        <v>562</v>
      </c>
      <c r="F170" s="9" t="s">
        <v>216</v>
      </c>
      <c r="G170" s="9" t="s">
        <v>228</v>
      </c>
      <c r="H170" s="10" t="s">
        <v>24</v>
      </c>
      <c r="I170" s="11">
        <v>366730.40623999998</v>
      </c>
      <c r="J170" s="11">
        <v>791955</v>
      </c>
      <c r="K170" s="11" t="s">
        <v>226</v>
      </c>
      <c r="L170" s="167">
        <v>62.166666666666664</v>
      </c>
      <c r="M170" s="53">
        <v>38912</v>
      </c>
      <c r="N170" s="53">
        <v>200000</v>
      </c>
      <c r="O170" s="53">
        <v>20352466</v>
      </c>
      <c r="P170" s="198">
        <v>-21.67</v>
      </c>
      <c r="Q170" s="198">
        <v>-22.41</v>
      </c>
      <c r="R170" s="198">
        <v>158.03</v>
      </c>
      <c r="S170" s="52">
        <v>1086</v>
      </c>
      <c r="T170" s="52">
        <v>87</v>
      </c>
      <c r="U170" s="52">
        <v>3</v>
      </c>
      <c r="V170" s="52">
        <v>13</v>
      </c>
      <c r="W170" s="11">
        <f t="shared" si="56"/>
        <v>1089</v>
      </c>
      <c r="X170" s="83">
        <f t="shared" ref="X170:X185" si="67">T170*J170/$J$186</f>
        <v>0.14337099838797718</v>
      </c>
      <c r="Y170" s="84">
        <f t="shared" si="58"/>
        <v>2.0503786556066675E-2</v>
      </c>
      <c r="Z170" s="85">
        <v>11384</v>
      </c>
      <c r="AA170" s="76">
        <f t="shared" si="59"/>
        <v>0</v>
      </c>
      <c r="AB170" s="76">
        <f t="shared" si="60"/>
        <v>0</v>
      </c>
      <c r="AC170" s="148">
        <f t="shared" si="61"/>
        <v>0</v>
      </c>
      <c r="AD170" s="148">
        <f t="shared" si="62"/>
        <v>0</v>
      </c>
      <c r="AE170" s="148">
        <f t="shared" si="63"/>
        <v>0</v>
      </c>
      <c r="AF170" s="213">
        <f t="shared" si="64"/>
        <v>-3.5710914196177772E-2</v>
      </c>
      <c r="AG170" s="213">
        <f t="shared" si="65"/>
        <v>-4.385913626567859E-2</v>
      </c>
      <c r="AH170" s="213">
        <f t="shared" si="66"/>
        <v>0.42608458616970346</v>
      </c>
      <c r="AJ170" s="359"/>
    </row>
    <row r="171" spans="1:36" s="4" customFormat="1">
      <c r="A171" s="207">
        <v>211</v>
      </c>
      <c r="B171" s="67">
        <v>11341</v>
      </c>
      <c r="C171" s="207">
        <v>211</v>
      </c>
      <c r="D171" s="18">
        <v>165</v>
      </c>
      <c r="E171" s="68" t="s">
        <v>563</v>
      </c>
      <c r="F171" s="19" t="s">
        <v>388</v>
      </c>
      <c r="G171" s="19" t="s">
        <v>46</v>
      </c>
      <c r="H171" s="20" t="s">
        <v>24</v>
      </c>
      <c r="I171" s="17">
        <v>1599387.3797279999</v>
      </c>
      <c r="J171" s="17">
        <v>8792843</v>
      </c>
      <c r="K171" s="17" t="s">
        <v>217</v>
      </c>
      <c r="L171" s="168">
        <v>62.133333333333333</v>
      </c>
      <c r="M171" s="55">
        <v>136500000</v>
      </c>
      <c r="N171" s="54">
        <v>200000000</v>
      </c>
      <c r="O171" s="55">
        <v>64417</v>
      </c>
      <c r="P171" s="208">
        <v>-16.170000000000002</v>
      </c>
      <c r="Q171" s="208">
        <v>-4.53</v>
      </c>
      <c r="R171" s="208">
        <v>252.58</v>
      </c>
      <c r="S171" s="209">
        <v>33028</v>
      </c>
      <c r="T171" s="209">
        <v>11.556704874999999</v>
      </c>
      <c r="U171" s="209">
        <v>134</v>
      </c>
      <c r="V171" s="209">
        <v>88.443295124999992</v>
      </c>
      <c r="W171" s="17">
        <f t="shared" si="56"/>
        <v>33162</v>
      </c>
      <c r="X171" s="83">
        <f t="shared" si="67"/>
        <v>0.21144863861780644</v>
      </c>
      <c r="Y171" s="84">
        <f t="shared" si="58"/>
        <v>3.0239712372359034E-2</v>
      </c>
      <c r="Z171" s="85">
        <v>11341</v>
      </c>
      <c r="AA171" s="76">
        <f t="shared" si="59"/>
        <v>0</v>
      </c>
      <c r="AB171" s="76">
        <f t="shared" si="60"/>
        <v>0</v>
      </c>
      <c r="AC171" s="148">
        <f t="shared" si="61"/>
        <v>0</v>
      </c>
      <c r="AD171" s="148">
        <f t="shared" si="62"/>
        <v>0</v>
      </c>
      <c r="AE171" s="148">
        <f t="shared" si="63"/>
        <v>0</v>
      </c>
      <c r="AF171" s="213">
        <f t="shared" si="64"/>
        <v>-0.29585634689403029</v>
      </c>
      <c r="AG171" s="213">
        <f t="shared" si="65"/>
        <v>-9.843402271363394E-2</v>
      </c>
      <c r="AH171" s="213">
        <f t="shared" si="66"/>
        <v>7.5610838819789672</v>
      </c>
      <c r="AJ171" s="359"/>
    </row>
    <row r="172" spans="1:36" s="7" customFormat="1">
      <c r="A172" s="82">
        <v>226</v>
      </c>
      <c r="B172" s="67">
        <v>11378</v>
      </c>
      <c r="C172" s="82">
        <v>226</v>
      </c>
      <c r="D172" s="15">
        <v>166</v>
      </c>
      <c r="E172" s="67" t="s">
        <v>564</v>
      </c>
      <c r="F172" s="9" t="s">
        <v>306</v>
      </c>
      <c r="G172" s="9" t="s">
        <v>46</v>
      </c>
      <c r="H172" s="10" t="s">
        <v>24</v>
      </c>
      <c r="I172" s="11">
        <v>748571.78525700001</v>
      </c>
      <c r="J172" s="11">
        <v>3069858</v>
      </c>
      <c r="K172" s="11" t="s">
        <v>258</v>
      </c>
      <c r="L172" s="167">
        <v>54</v>
      </c>
      <c r="M172" s="53">
        <v>16459617</v>
      </c>
      <c r="N172" s="53">
        <v>50000000</v>
      </c>
      <c r="O172" s="53">
        <v>186509</v>
      </c>
      <c r="P172" s="198">
        <v>-15.71</v>
      </c>
      <c r="Q172" s="198">
        <v>-7.13</v>
      </c>
      <c r="R172" s="198">
        <v>225.03</v>
      </c>
      <c r="S172" s="52">
        <v>6203</v>
      </c>
      <c r="T172" s="52">
        <v>8.6951539999999987</v>
      </c>
      <c r="U172" s="52">
        <v>24</v>
      </c>
      <c r="V172" s="52">
        <v>91.304845999999998</v>
      </c>
      <c r="W172" s="11">
        <f t="shared" si="56"/>
        <v>6227</v>
      </c>
      <c r="X172" s="83">
        <f t="shared" si="67"/>
        <v>5.5543995514470083E-2</v>
      </c>
      <c r="Y172" s="84">
        <f t="shared" si="58"/>
        <v>7.9434630525340773E-3</v>
      </c>
      <c r="Z172" s="85">
        <v>11378</v>
      </c>
      <c r="AA172" s="76">
        <f t="shared" si="59"/>
        <v>0</v>
      </c>
      <c r="AB172" s="76">
        <f t="shared" si="60"/>
        <v>0</v>
      </c>
      <c r="AC172" s="148">
        <f t="shared" si="61"/>
        <v>0</v>
      </c>
      <c r="AD172" s="148">
        <f t="shared" si="62"/>
        <v>0</v>
      </c>
      <c r="AE172" s="148">
        <f t="shared" si="63"/>
        <v>0</v>
      </c>
      <c r="AF172" s="213">
        <f t="shared" si="64"/>
        <v>-0.10035430879456825</v>
      </c>
      <c r="AG172" s="213">
        <f t="shared" si="65"/>
        <v>-5.4091064716000614E-2</v>
      </c>
      <c r="AH172" s="213">
        <f t="shared" si="66"/>
        <v>2.3518763545517696</v>
      </c>
      <c r="AJ172" s="359"/>
    </row>
    <row r="173" spans="1:36" s="4" customFormat="1">
      <c r="A173" s="207">
        <v>239</v>
      </c>
      <c r="B173" s="67">
        <v>11463</v>
      </c>
      <c r="C173" s="207">
        <v>239</v>
      </c>
      <c r="D173" s="18">
        <v>167</v>
      </c>
      <c r="E173" s="68" t="s">
        <v>565</v>
      </c>
      <c r="F173" s="19" t="s">
        <v>231</v>
      </c>
      <c r="G173" s="19" t="s">
        <v>228</v>
      </c>
      <c r="H173" s="20" t="s">
        <v>24</v>
      </c>
      <c r="I173" s="17">
        <v>150675.93156</v>
      </c>
      <c r="J173" s="17">
        <v>229380</v>
      </c>
      <c r="K173" s="17" t="s">
        <v>270</v>
      </c>
      <c r="L173" s="168">
        <v>50.233333333333334</v>
      </c>
      <c r="M173" s="55">
        <v>19428</v>
      </c>
      <c r="N173" s="54">
        <v>200000</v>
      </c>
      <c r="O173" s="55">
        <v>11806691</v>
      </c>
      <c r="P173" s="208">
        <v>-23.7</v>
      </c>
      <c r="Q173" s="208">
        <v>-22.21</v>
      </c>
      <c r="R173" s="208">
        <v>133.94</v>
      </c>
      <c r="S173" s="209">
        <v>236</v>
      </c>
      <c r="T173" s="209">
        <v>51</v>
      </c>
      <c r="U173" s="209">
        <v>4</v>
      </c>
      <c r="V173" s="209">
        <v>49</v>
      </c>
      <c r="W173" s="17">
        <f t="shared" si="56"/>
        <v>240</v>
      </c>
      <c r="X173" s="83">
        <f t="shared" si="67"/>
        <v>2.4342617576189413E-2</v>
      </c>
      <c r="Y173" s="84">
        <f t="shared" si="58"/>
        <v>3.4812886888566145E-3</v>
      </c>
      <c r="Z173" s="85">
        <v>11463</v>
      </c>
      <c r="AA173" s="76">
        <f t="shared" si="59"/>
        <v>0</v>
      </c>
      <c r="AB173" s="76">
        <f t="shared" si="60"/>
        <v>0</v>
      </c>
      <c r="AC173" s="148">
        <f t="shared" si="61"/>
        <v>0</v>
      </c>
      <c r="AD173" s="148">
        <f t="shared" si="62"/>
        <v>0</v>
      </c>
      <c r="AE173" s="148">
        <f t="shared" si="63"/>
        <v>0</v>
      </c>
      <c r="AF173" s="213">
        <f t="shared" si="64"/>
        <v>-1.1312157579523315E-2</v>
      </c>
      <c r="AG173" s="213">
        <f t="shared" si="65"/>
        <v>-1.2589886649795157E-2</v>
      </c>
      <c r="AH173" s="213">
        <f t="shared" si="66"/>
        <v>0.10459757634053672</v>
      </c>
      <c r="AJ173" s="359"/>
    </row>
    <row r="174" spans="1:36" s="7" customFormat="1">
      <c r="A174" s="82">
        <v>237</v>
      </c>
      <c r="B174" s="67">
        <v>11461</v>
      </c>
      <c r="C174" s="82">
        <v>237</v>
      </c>
      <c r="D174" s="15">
        <v>168</v>
      </c>
      <c r="E174" s="67" t="s">
        <v>566</v>
      </c>
      <c r="F174" s="9" t="s">
        <v>188</v>
      </c>
      <c r="G174" s="9" t="s">
        <v>228</v>
      </c>
      <c r="H174" s="10" t="s">
        <v>24</v>
      </c>
      <c r="I174" s="11">
        <v>716375.28964800003</v>
      </c>
      <c r="J174" s="11">
        <v>3284976</v>
      </c>
      <c r="K174" s="11" t="s">
        <v>269</v>
      </c>
      <c r="L174" s="167">
        <v>50.033333333333331</v>
      </c>
      <c r="M174" s="53">
        <v>211922</v>
      </c>
      <c r="N174" s="53">
        <v>500000000</v>
      </c>
      <c r="O174" s="53">
        <v>15500870</v>
      </c>
      <c r="P174" s="198">
        <v>-19.37</v>
      </c>
      <c r="Q174" s="198">
        <v>-19.14</v>
      </c>
      <c r="R174" s="198">
        <v>162.36000000000001</v>
      </c>
      <c r="S174" s="52">
        <v>805</v>
      </c>
      <c r="T174" s="52">
        <v>79</v>
      </c>
      <c r="U174" s="52">
        <v>18</v>
      </c>
      <c r="V174" s="52">
        <v>21</v>
      </c>
      <c r="W174" s="11">
        <f t="shared" si="56"/>
        <v>823</v>
      </c>
      <c r="X174" s="83">
        <f t="shared" si="67"/>
        <v>0.5400088086283632</v>
      </c>
      <c r="Y174" s="84">
        <f t="shared" si="58"/>
        <v>7.7227789964531002E-2</v>
      </c>
      <c r="Z174" s="85">
        <v>11461</v>
      </c>
      <c r="AA174" s="76">
        <f t="shared" si="59"/>
        <v>0</v>
      </c>
      <c r="AB174" s="76">
        <f t="shared" si="60"/>
        <v>0</v>
      </c>
      <c r="AC174" s="148">
        <f t="shared" si="61"/>
        <v>0</v>
      </c>
      <c r="AD174" s="148">
        <f t="shared" si="62"/>
        <v>0</v>
      </c>
      <c r="AE174" s="148">
        <f t="shared" si="63"/>
        <v>0</v>
      </c>
      <c r="AF174" s="213">
        <f t="shared" si="64"/>
        <v>-0.13240469143204298</v>
      </c>
      <c r="AG174" s="213">
        <f t="shared" si="65"/>
        <v>-0.15537883021645568</v>
      </c>
      <c r="AH174" s="213">
        <f t="shared" si="66"/>
        <v>1.8157958621460908</v>
      </c>
      <c r="AJ174" s="359"/>
    </row>
    <row r="175" spans="1:36" s="4" customFormat="1">
      <c r="A175" s="207">
        <v>240</v>
      </c>
      <c r="B175" s="67">
        <v>11470</v>
      </c>
      <c r="C175" s="207">
        <v>240</v>
      </c>
      <c r="D175" s="18">
        <v>169</v>
      </c>
      <c r="E175" s="68" t="s">
        <v>567</v>
      </c>
      <c r="F175" s="19" t="s">
        <v>224</v>
      </c>
      <c r="G175" s="19" t="s">
        <v>228</v>
      </c>
      <c r="H175" s="20" t="s">
        <v>24</v>
      </c>
      <c r="I175" s="17">
        <v>313550.77220100001</v>
      </c>
      <c r="J175" s="17">
        <v>890501</v>
      </c>
      <c r="K175" s="17" t="s">
        <v>271</v>
      </c>
      <c r="L175" s="168">
        <v>49.2</v>
      </c>
      <c r="M175" s="55">
        <v>82818</v>
      </c>
      <c r="N175" s="54">
        <v>200000</v>
      </c>
      <c r="O175" s="55">
        <v>10752506</v>
      </c>
      <c r="P175" s="208">
        <v>-17.68</v>
      </c>
      <c r="Q175" s="208">
        <v>-13.37</v>
      </c>
      <c r="R175" s="208">
        <v>169.15</v>
      </c>
      <c r="S175" s="209">
        <v>181</v>
      </c>
      <c r="T175" s="209">
        <v>6</v>
      </c>
      <c r="U175" s="209">
        <v>12</v>
      </c>
      <c r="V175" s="209">
        <v>94</v>
      </c>
      <c r="W175" s="17">
        <f t="shared" si="56"/>
        <v>193</v>
      </c>
      <c r="X175" s="83">
        <f t="shared" si="67"/>
        <v>1.1118013927166452E-2</v>
      </c>
      <c r="Y175" s="84">
        <f t="shared" si="58"/>
        <v>1.5900104418127147E-3</v>
      </c>
      <c r="Z175" s="85">
        <v>11470</v>
      </c>
      <c r="AA175" s="76">
        <f t="shared" si="59"/>
        <v>0</v>
      </c>
      <c r="AB175" s="76">
        <f t="shared" si="60"/>
        <v>0</v>
      </c>
      <c r="AC175" s="148">
        <f t="shared" si="61"/>
        <v>0</v>
      </c>
      <c r="AD175" s="148">
        <f t="shared" si="62"/>
        <v>0</v>
      </c>
      <c r="AE175" s="148">
        <f t="shared" si="63"/>
        <v>0</v>
      </c>
      <c r="AF175" s="213">
        <f t="shared" si="64"/>
        <v>-3.2761081038717145E-2</v>
      </c>
      <c r="AG175" s="213">
        <f t="shared" si="65"/>
        <v>-2.9422768305515826E-2</v>
      </c>
      <c r="AH175" s="213">
        <f t="shared" si="66"/>
        <v>0.51281673833054597</v>
      </c>
      <c r="AJ175" s="359"/>
    </row>
    <row r="176" spans="1:36" s="7" customFormat="1">
      <c r="A176" s="82">
        <v>244</v>
      </c>
      <c r="B176" s="67">
        <v>11454</v>
      </c>
      <c r="C176" s="82">
        <v>244</v>
      </c>
      <c r="D176" s="15">
        <v>170</v>
      </c>
      <c r="E176" s="67" t="s">
        <v>655</v>
      </c>
      <c r="F176" s="9" t="s">
        <v>338</v>
      </c>
      <c r="G176" s="9" t="s">
        <v>228</v>
      </c>
      <c r="H176" s="10" t="s">
        <v>24</v>
      </c>
      <c r="I176" s="11">
        <v>1305745.1625399999</v>
      </c>
      <c r="J176" s="11">
        <v>2311908</v>
      </c>
      <c r="K176" s="11" t="s">
        <v>278</v>
      </c>
      <c r="L176" s="167">
        <v>48.8</v>
      </c>
      <c r="M176" s="53">
        <v>172921</v>
      </c>
      <c r="N176" s="53">
        <v>2000000</v>
      </c>
      <c r="O176" s="53">
        <v>13369733</v>
      </c>
      <c r="P176" s="198">
        <v>-13.49</v>
      </c>
      <c r="Q176" s="198">
        <v>-5.54</v>
      </c>
      <c r="R176" s="198">
        <v>199.05</v>
      </c>
      <c r="S176" s="52">
        <v>1097</v>
      </c>
      <c r="T176" s="52">
        <v>85</v>
      </c>
      <c r="U176" s="52">
        <v>9</v>
      </c>
      <c r="V176" s="52">
        <v>15</v>
      </c>
      <c r="W176" s="11">
        <f t="shared" si="56"/>
        <v>1106</v>
      </c>
      <c r="X176" s="83">
        <f t="shared" si="67"/>
        <v>0.40891310136987324</v>
      </c>
      <c r="Y176" s="84">
        <f t="shared" si="58"/>
        <v>5.8479518485171023E-2</v>
      </c>
      <c r="Z176" s="85">
        <v>11454</v>
      </c>
      <c r="AA176" s="76">
        <f t="shared" si="59"/>
        <v>0</v>
      </c>
      <c r="AB176" s="76">
        <f t="shared" si="60"/>
        <v>0</v>
      </c>
      <c r="AC176" s="148">
        <f t="shared" si="61"/>
        <v>0</v>
      </c>
      <c r="AD176" s="148">
        <f t="shared" si="62"/>
        <v>0</v>
      </c>
      <c r="AE176" s="148">
        <f t="shared" si="63"/>
        <v>0</v>
      </c>
      <c r="AF176" s="213">
        <f t="shared" si="64"/>
        <v>-6.4896914558583416E-2</v>
      </c>
      <c r="AG176" s="213">
        <f t="shared" si="65"/>
        <v>-3.1651771777395546E-2</v>
      </c>
      <c r="AH176" s="213">
        <f t="shared" si="66"/>
        <v>1.5667096130866829</v>
      </c>
      <c r="AJ176" s="359"/>
    </row>
    <row r="177" spans="1:36" s="4" customFormat="1">
      <c r="A177" s="207">
        <v>245</v>
      </c>
      <c r="B177" s="67">
        <v>11477</v>
      </c>
      <c r="C177" s="207">
        <v>245</v>
      </c>
      <c r="D177" s="18">
        <v>171</v>
      </c>
      <c r="E177" s="68" t="s">
        <v>569</v>
      </c>
      <c r="F177" s="19" t="s">
        <v>338</v>
      </c>
      <c r="G177" s="19" t="s">
        <v>228</v>
      </c>
      <c r="H177" s="20" t="s">
        <v>24</v>
      </c>
      <c r="I177" s="17">
        <v>3586204.8888409999</v>
      </c>
      <c r="J177" s="17">
        <v>4059701</v>
      </c>
      <c r="K177" s="17" t="s">
        <v>285</v>
      </c>
      <c r="L177" s="168">
        <v>47</v>
      </c>
      <c r="M177" s="55">
        <v>173206</v>
      </c>
      <c r="N177" s="54">
        <v>400000</v>
      </c>
      <c r="O177" s="55">
        <v>23438570</v>
      </c>
      <c r="P177" s="208">
        <v>-14.75</v>
      </c>
      <c r="Q177" s="208">
        <v>-5.52</v>
      </c>
      <c r="R177" s="208">
        <v>144.63</v>
      </c>
      <c r="S177" s="209">
        <v>1379</v>
      </c>
      <c r="T177" s="209">
        <v>80</v>
      </c>
      <c r="U177" s="209">
        <v>14</v>
      </c>
      <c r="V177" s="209">
        <v>20</v>
      </c>
      <c r="W177" s="17">
        <f t="shared" ref="W177:W184" si="68">S177+U177</f>
        <v>1393</v>
      </c>
      <c r="X177" s="83">
        <f t="shared" si="67"/>
        <v>0.675811515212696</v>
      </c>
      <c r="Y177" s="84">
        <f t="shared" ref="Y177:Y185" si="69">T177*J177/$J$187</f>
        <v>9.6649219269265563E-2</v>
      </c>
      <c r="Z177" s="85">
        <v>11477</v>
      </c>
      <c r="AA177" s="76">
        <f t="shared" si="59"/>
        <v>0</v>
      </c>
      <c r="AB177" s="76">
        <f t="shared" si="60"/>
        <v>0</v>
      </c>
      <c r="AC177" s="148">
        <f t="shared" si="61"/>
        <v>0</v>
      </c>
      <c r="AD177" s="148">
        <f t="shared" si="62"/>
        <v>0</v>
      </c>
      <c r="AE177" s="148">
        <f t="shared" si="63"/>
        <v>0</v>
      </c>
      <c r="AF177" s="213">
        <f t="shared" ref="AF177:AF185" si="70">$J177/$AF$187*P177</f>
        <v>-0.12460274811734083</v>
      </c>
      <c r="AG177" s="213">
        <f t="shared" ref="AG177:AG185" si="71">$J177/$AG$187*Q177</f>
        <v>-5.5379730692667939E-2</v>
      </c>
      <c r="AH177" s="213">
        <f t="shared" ref="AH177:AH185" si="72">$J177/$AH$187*R177</f>
        <v>1.9989789153636475</v>
      </c>
      <c r="AJ177" s="359"/>
    </row>
    <row r="178" spans="1:36" s="7" customFormat="1">
      <c r="A178" s="82">
        <v>264</v>
      </c>
      <c r="B178" s="67">
        <v>11233</v>
      </c>
      <c r="C178" s="82">
        <v>264</v>
      </c>
      <c r="D178" s="15">
        <v>172</v>
      </c>
      <c r="E178" s="67" t="s">
        <v>570</v>
      </c>
      <c r="F178" s="9" t="s">
        <v>29</v>
      </c>
      <c r="G178" s="9" t="s">
        <v>46</v>
      </c>
      <c r="H178" s="10" t="s">
        <v>24</v>
      </c>
      <c r="I178" s="11">
        <v>983005.47756999999</v>
      </c>
      <c r="J178" s="11">
        <v>3180547</v>
      </c>
      <c r="K178" s="11" t="s">
        <v>326</v>
      </c>
      <c r="L178" s="167">
        <v>32</v>
      </c>
      <c r="M178" s="53">
        <v>25982581</v>
      </c>
      <c r="N178" s="53">
        <v>50000000</v>
      </c>
      <c r="O178" s="53">
        <v>122411</v>
      </c>
      <c r="P178" s="198">
        <v>-16.309999999999999</v>
      </c>
      <c r="Q178" s="198">
        <v>-8.49</v>
      </c>
      <c r="R178" s="198">
        <v>211.95</v>
      </c>
      <c r="S178" s="52">
        <v>7321</v>
      </c>
      <c r="T178" s="52">
        <v>12.087548</v>
      </c>
      <c r="U178" s="52">
        <v>22</v>
      </c>
      <c r="V178" s="52">
        <v>87.912452000000002</v>
      </c>
      <c r="W178" s="11">
        <f t="shared" si="68"/>
        <v>7343</v>
      </c>
      <c r="X178" s="83">
        <f t="shared" si="67"/>
        <v>7.9998451613347593E-2</v>
      </c>
      <c r="Y178" s="84">
        <f t="shared" si="69"/>
        <v>1.1440746002599204E-2</v>
      </c>
      <c r="Z178" s="85">
        <v>11233</v>
      </c>
      <c r="AA178" s="76">
        <f t="shared" si="59"/>
        <v>0</v>
      </c>
      <c r="AB178" s="76">
        <f t="shared" si="60"/>
        <v>0</v>
      </c>
      <c r="AC178" s="148">
        <f t="shared" si="61"/>
        <v>0</v>
      </c>
      <c r="AD178" s="148">
        <f t="shared" si="62"/>
        <v>0</v>
      </c>
      <c r="AE178" s="148">
        <f t="shared" si="63"/>
        <v>0</v>
      </c>
      <c r="AF178" s="213">
        <f t="shared" si="70"/>
        <v>-0.10794370750905802</v>
      </c>
      <c r="AG178" s="213">
        <f t="shared" si="71"/>
        <v>-6.673093669209626E-2</v>
      </c>
      <c r="AH178" s="213">
        <f t="shared" si="72"/>
        <v>2.2950440049077097</v>
      </c>
      <c r="AJ178" s="359"/>
    </row>
    <row r="179" spans="1:36" s="4" customFormat="1">
      <c r="A179" s="207">
        <v>275</v>
      </c>
      <c r="B179" s="67">
        <v>11649</v>
      </c>
      <c r="C179" s="207">
        <v>275</v>
      </c>
      <c r="D179" s="18">
        <v>173</v>
      </c>
      <c r="E179" s="68" t="s">
        <v>571</v>
      </c>
      <c r="F179" s="19" t="s">
        <v>386</v>
      </c>
      <c r="G179" s="19" t="s">
        <v>46</v>
      </c>
      <c r="H179" s="20" t="s">
        <v>24</v>
      </c>
      <c r="I179" s="17">
        <v>359680.75538599998</v>
      </c>
      <c r="J179" s="17">
        <v>5251531</v>
      </c>
      <c r="K179" s="17" t="s">
        <v>387</v>
      </c>
      <c r="L179" s="168">
        <v>19</v>
      </c>
      <c r="M179" s="55">
        <v>82912249</v>
      </c>
      <c r="N179" s="54">
        <v>400000000</v>
      </c>
      <c r="O179" s="55">
        <v>63339</v>
      </c>
      <c r="P179" s="208">
        <v>-11.56</v>
      </c>
      <c r="Q179" s="208">
        <v>1.28</v>
      </c>
      <c r="R179" s="208">
        <v>291.05</v>
      </c>
      <c r="S179" s="209">
        <v>22241</v>
      </c>
      <c r="T179" s="209">
        <v>17.382010999999999</v>
      </c>
      <c r="U179" s="209">
        <v>57</v>
      </c>
      <c r="V179" s="209">
        <v>82.617989000000009</v>
      </c>
      <c r="W179" s="17">
        <f t="shared" si="68"/>
        <v>22298</v>
      </c>
      <c r="X179" s="83">
        <f t="shared" si="67"/>
        <v>0.18994484247501583</v>
      </c>
      <c r="Y179" s="84">
        <f t="shared" si="69"/>
        <v>2.716440947836787E-2</v>
      </c>
      <c r="Z179" s="85">
        <v>11649</v>
      </c>
      <c r="AA179" s="76">
        <f t="shared" si="59"/>
        <v>0</v>
      </c>
      <c r="AB179" s="76">
        <f t="shared" si="60"/>
        <v>0</v>
      </c>
      <c r="AC179" s="148">
        <f t="shared" si="61"/>
        <v>0</v>
      </c>
      <c r="AD179" s="148">
        <f t="shared" si="62"/>
        <v>0</v>
      </c>
      <c r="AE179" s="148">
        <f t="shared" si="63"/>
        <v>0</v>
      </c>
      <c r="AF179" s="213">
        <f t="shared" si="70"/>
        <v>-0.12632384014779321</v>
      </c>
      <c r="AG179" s="213">
        <f t="shared" si="71"/>
        <v>1.6611682286301145E-2</v>
      </c>
      <c r="AH179" s="213">
        <f t="shared" si="72"/>
        <v>5.2036648284896208</v>
      </c>
      <c r="AJ179" s="359"/>
    </row>
    <row r="180" spans="1:36" s="7" customFormat="1">
      <c r="A180" s="82">
        <v>296</v>
      </c>
      <c r="B180" s="67">
        <v>11706</v>
      </c>
      <c r="C180" s="82">
        <v>296</v>
      </c>
      <c r="D180" s="15">
        <v>174</v>
      </c>
      <c r="E180" s="67" t="s">
        <v>656</v>
      </c>
      <c r="F180" s="9" t="s">
        <v>596</v>
      </c>
      <c r="G180" s="9" t="s">
        <v>228</v>
      </c>
      <c r="H180" s="10"/>
      <c r="I180" s="11">
        <v>0</v>
      </c>
      <c r="J180" s="11">
        <v>808374</v>
      </c>
      <c r="K180" s="11" t="s">
        <v>597</v>
      </c>
      <c r="L180" s="167">
        <v>8</v>
      </c>
      <c r="M180" s="53">
        <v>623750</v>
      </c>
      <c r="N180" s="53">
        <v>5000000</v>
      </c>
      <c r="O180" s="53">
        <v>1295989</v>
      </c>
      <c r="P180" s="198">
        <v>-19.46</v>
      </c>
      <c r="Q180" s="198">
        <v>-14.12</v>
      </c>
      <c r="R180" s="198">
        <v>0</v>
      </c>
      <c r="S180" s="52">
        <v>2244</v>
      </c>
      <c r="T180" s="52">
        <v>70</v>
      </c>
      <c r="U180" s="52">
        <v>9</v>
      </c>
      <c r="V180" s="52">
        <v>30</v>
      </c>
      <c r="W180" s="11">
        <f t="shared" si="68"/>
        <v>2253</v>
      </c>
      <c r="X180" s="83">
        <f t="shared" si="67"/>
        <v>0.11774756332393185</v>
      </c>
      <c r="Y180" s="84">
        <f t="shared" si="69"/>
        <v>1.6839325477510936E-2</v>
      </c>
      <c r="Z180" s="85"/>
      <c r="AA180" s="76"/>
      <c r="AB180" s="76"/>
      <c r="AC180" s="148"/>
      <c r="AD180" s="148"/>
      <c r="AE180" s="148"/>
      <c r="AF180" s="213">
        <f t="shared" si="70"/>
        <v>-3.2733822604053053E-2</v>
      </c>
      <c r="AG180" s="213">
        <f t="shared" si="71"/>
        <v>-2.8207509723990252E-2</v>
      </c>
      <c r="AH180" s="213">
        <f t="shared" si="72"/>
        <v>0</v>
      </c>
      <c r="AJ180" s="359"/>
    </row>
    <row r="181" spans="1:36" s="4" customFormat="1">
      <c r="A181" s="207">
        <v>286</v>
      </c>
      <c r="B181" s="67">
        <v>11709</v>
      </c>
      <c r="C181" s="207">
        <v>286</v>
      </c>
      <c r="D181" s="18">
        <v>175</v>
      </c>
      <c r="E181" s="68" t="s">
        <v>657</v>
      </c>
      <c r="F181" s="19" t="s">
        <v>305</v>
      </c>
      <c r="G181" s="19" t="s">
        <v>46</v>
      </c>
      <c r="H181" s="20"/>
      <c r="I181" s="17">
        <v>0</v>
      </c>
      <c r="J181" s="17">
        <v>101624137</v>
      </c>
      <c r="K181" s="17" t="s">
        <v>630</v>
      </c>
      <c r="L181" s="168">
        <v>6</v>
      </c>
      <c r="M181" s="55">
        <v>588283082</v>
      </c>
      <c r="N181" s="54">
        <v>0</v>
      </c>
      <c r="O181" s="55">
        <v>172747</v>
      </c>
      <c r="P181" s="208">
        <v>-24.05</v>
      </c>
      <c r="Q181" s="208">
        <v>-28.39</v>
      </c>
      <c r="R181" s="208">
        <v>0</v>
      </c>
      <c r="S181" s="209">
        <v>2134269</v>
      </c>
      <c r="T181" s="209">
        <v>92.496305799986573</v>
      </c>
      <c r="U181" s="209">
        <v>1827</v>
      </c>
      <c r="V181" s="209">
        <v>7.5036942000134204</v>
      </c>
      <c r="W181" s="17">
        <f t="shared" si="68"/>
        <v>2136096</v>
      </c>
      <c r="X181" s="83">
        <f t="shared" si="67"/>
        <v>19.559727959862634</v>
      </c>
      <c r="Y181" s="84">
        <f t="shared" si="69"/>
        <v>2.7972776342009773</v>
      </c>
      <c r="Z181" s="85"/>
      <c r="AA181" s="76"/>
      <c r="AB181" s="76"/>
      <c r="AC181" s="148"/>
      <c r="AD181" s="148"/>
      <c r="AE181" s="148"/>
      <c r="AF181" s="213">
        <f t="shared" si="70"/>
        <v>-5.0857323799710565</v>
      </c>
      <c r="AG181" s="213">
        <f t="shared" si="71"/>
        <v>-7.1298431550246857</v>
      </c>
      <c r="AH181" s="213">
        <f t="shared" si="72"/>
        <v>0</v>
      </c>
      <c r="AJ181" s="359"/>
    </row>
    <row r="182" spans="1:36" s="7" customFormat="1">
      <c r="A182" s="82">
        <v>290</v>
      </c>
      <c r="B182" s="67">
        <v>11712</v>
      </c>
      <c r="C182" s="82">
        <v>290</v>
      </c>
      <c r="D182" s="15">
        <v>176</v>
      </c>
      <c r="E182" s="67" t="s">
        <v>617</v>
      </c>
      <c r="F182" s="9" t="s">
        <v>618</v>
      </c>
      <c r="G182" s="9" t="s">
        <v>46</v>
      </c>
      <c r="H182" s="10"/>
      <c r="I182" s="11">
        <v>0</v>
      </c>
      <c r="J182" s="11">
        <v>3765825</v>
      </c>
      <c r="K182" s="11" t="s">
        <v>619</v>
      </c>
      <c r="L182" s="167">
        <v>6</v>
      </c>
      <c r="M182" s="53">
        <v>388300000</v>
      </c>
      <c r="N182" s="53">
        <v>400000000</v>
      </c>
      <c r="O182" s="53">
        <v>9699</v>
      </c>
      <c r="P182" s="198">
        <v>-14.53</v>
      </c>
      <c r="Q182" s="198">
        <v>-4.72</v>
      </c>
      <c r="R182" s="198">
        <v>0</v>
      </c>
      <c r="S182" s="52">
        <v>59158</v>
      </c>
      <c r="T182" s="52">
        <v>75.086978500000001</v>
      </c>
      <c r="U182" s="52">
        <v>83</v>
      </c>
      <c r="V182" s="52">
        <v>24.913021499999999</v>
      </c>
      <c r="W182" s="11">
        <f t="shared" si="68"/>
        <v>59241</v>
      </c>
      <c r="X182" s="83">
        <f t="shared" si="67"/>
        <v>0.58839139777684979</v>
      </c>
      <c r="Y182" s="84">
        <f t="shared" si="69"/>
        <v>8.4147085303787186E-2</v>
      </c>
      <c r="Z182" s="85"/>
      <c r="AA182" s="76"/>
      <c r="AB182" s="76"/>
      <c r="AC182" s="148"/>
      <c r="AD182" s="148"/>
      <c r="AE182" s="148"/>
      <c r="AF182" s="213">
        <f t="shared" si="70"/>
        <v>-0.1138589830152458</v>
      </c>
      <c r="AG182" s="213">
        <f t="shared" si="71"/>
        <v>-4.3925816803504429E-2</v>
      </c>
      <c r="AH182" s="213">
        <f t="shared" si="72"/>
        <v>0</v>
      </c>
      <c r="AJ182" s="359"/>
    </row>
    <row r="183" spans="1:36" s="4" customFormat="1">
      <c r="A183" s="207">
        <v>287</v>
      </c>
      <c r="B183" s="67">
        <v>11729</v>
      </c>
      <c r="C183" s="207">
        <v>287</v>
      </c>
      <c r="D183" s="18">
        <v>177</v>
      </c>
      <c r="E183" s="68" t="s">
        <v>624</v>
      </c>
      <c r="F183" s="19" t="s">
        <v>626</v>
      </c>
      <c r="G183" s="19" t="s">
        <v>46</v>
      </c>
      <c r="H183" s="20"/>
      <c r="I183" s="17">
        <v>0</v>
      </c>
      <c r="J183" s="17">
        <v>904353</v>
      </c>
      <c r="K183" s="17" t="s">
        <v>625</v>
      </c>
      <c r="L183" s="168">
        <v>5</v>
      </c>
      <c r="M183" s="55">
        <v>125649851</v>
      </c>
      <c r="N183" s="54">
        <v>500000000</v>
      </c>
      <c r="O183" s="55">
        <v>7198</v>
      </c>
      <c r="P183" s="208">
        <v>-24.56</v>
      </c>
      <c r="Q183" s="208">
        <v>-17.11</v>
      </c>
      <c r="R183" s="208">
        <v>0</v>
      </c>
      <c r="S183" s="209">
        <v>7980</v>
      </c>
      <c r="T183" s="209">
        <v>19.923403199999999</v>
      </c>
      <c r="U183" s="209">
        <v>101</v>
      </c>
      <c r="V183" s="209">
        <v>80.076596800000004</v>
      </c>
      <c r="W183" s="17">
        <f t="shared" si="68"/>
        <v>8081</v>
      </c>
      <c r="X183" s="83">
        <f t="shared" si="67"/>
        <v>3.7492384266041574E-2</v>
      </c>
      <c r="Y183" s="84">
        <f t="shared" si="69"/>
        <v>5.3618643457351671E-3</v>
      </c>
      <c r="Z183" s="85"/>
      <c r="AA183" s="76"/>
      <c r="AB183" s="76"/>
      <c r="AC183" s="148"/>
      <c r="AD183" s="148"/>
      <c r="AE183" s="148"/>
      <c r="AF183" s="213">
        <f t="shared" si="70"/>
        <v>-4.621765409907385E-2</v>
      </c>
      <c r="AG183" s="213">
        <f t="shared" si="71"/>
        <v>-3.8238927788309653E-2</v>
      </c>
      <c r="AH183" s="213">
        <f t="shared" si="72"/>
        <v>0</v>
      </c>
      <c r="AJ183" s="359"/>
    </row>
    <row r="184" spans="1:36" s="7" customFormat="1">
      <c r="A184" s="82">
        <v>284</v>
      </c>
      <c r="B184" s="67">
        <v>11736</v>
      </c>
      <c r="C184" s="82">
        <v>284</v>
      </c>
      <c r="D184" s="15">
        <v>178</v>
      </c>
      <c r="E184" s="67" t="s">
        <v>658</v>
      </c>
      <c r="F184" s="9" t="s">
        <v>634</v>
      </c>
      <c r="G184" s="9" t="s">
        <v>46</v>
      </c>
      <c r="H184" s="10"/>
      <c r="I184" s="11">
        <v>0</v>
      </c>
      <c r="J184" s="11">
        <v>3822628</v>
      </c>
      <c r="K184" s="11" t="s">
        <v>635</v>
      </c>
      <c r="L184" s="167">
        <v>4</v>
      </c>
      <c r="M184" s="53">
        <v>400000000</v>
      </c>
      <c r="N184" s="53">
        <v>400000000</v>
      </c>
      <c r="O184" s="53">
        <v>9557</v>
      </c>
      <c r="P184" s="198">
        <v>-18.489999999999998</v>
      </c>
      <c r="Q184" s="198">
        <v>-10.67</v>
      </c>
      <c r="R184" s="198">
        <v>0</v>
      </c>
      <c r="S184" s="52">
        <v>105261</v>
      </c>
      <c r="T184" s="52">
        <v>72.586796499999991</v>
      </c>
      <c r="U184" s="52">
        <v>64</v>
      </c>
      <c r="V184" s="52">
        <v>27.413203499999998</v>
      </c>
      <c r="W184" s="11">
        <f t="shared" si="68"/>
        <v>105325</v>
      </c>
      <c r="X184" s="83">
        <f t="shared" si="67"/>
        <v>0.57737931162583389</v>
      </c>
      <c r="Y184" s="84">
        <f t="shared" si="69"/>
        <v>8.2572223814949428E-2</v>
      </c>
      <c r="Z184" s="85"/>
      <c r="AA184" s="76"/>
      <c r="AB184" s="76"/>
      <c r="AC184" s="148"/>
      <c r="AD184" s="148"/>
      <c r="AE184" s="148"/>
      <c r="AF184" s="213">
        <f t="shared" si="70"/>
        <v>-0.14707555625438948</v>
      </c>
      <c r="AG184" s="213">
        <f t="shared" si="71"/>
        <v>-0.10079620221352611</v>
      </c>
      <c r="AH184" s="213">
        <f t="shared" si="72"/>
        <v>0</v>
      </c>
      <c r="AJ184" s="359"/>
    </row>
    <row r="185" spans="1:36" s="4" customFormat="1">
      <c r="A185" s="207">
        <v>307</v>
      </c>
      <c r="B185" s="67">
        <v>11745</v>
      </c>
      <c r="C185" s="207">
        <v>307</v>
      </c>
      <c r="D185" s="18">
        <v>179</v>
      </c>
      <c r="E185" s="68" t="s">
        <v>709</v>
      </c>
      <c r="F185" s="19" t="s">
        <v>710</v>
      </c>
      <c r="G185" s="19" t="s">
        <v>46</v>
      </c>
      <c r="H185" s="20"/>
      <c r="I185" s="17">
        <v>0</v>
      </c>
      <c r="J185" s="17">
        <v>75919428</v>
      </c>
      <c r="K185" s="17" t="s">
        <v>716</v>
      </c>
      <c r="L185" s="168">
        <v>1</v>
      </c>
      <c r="M185" s="55">
        <v>1324273348</v>
      </c>
      <c r="N185" s="54"/>
      <c r="O185" s="55">
        <v>57330</v>
      </c>
      <c r="P185" s="208">
        <v>-32.65</v>
      </c>
      <c r="Q185" s="208">
        <v>0</v>
      </c>
      <c r="R185" s="208">
        <v>0</v>
      </c>
      <c r="S185" s="209">
        <v>2682350</v>
      </c>
      <c r="T185" s="209">
        <v>89.180356630180597</v>
      </c>
      <c r="U185" s="209">
        <v>627</v>
      </c>
      <c r="V185" s="209">
        <v>10.819643369819396</v>
      </c>
      <c r="W185" s="17">
        <f>U185+S185</f>
        <v>2682977</v>
      </c>
      <c r="X185" s="83">
        <f t="shared" si="67"/>
        <v>14.088465211671149</v>
      </c>
      <c r="Y185" s="84">
        <f t="shared" si="69"/>
        <v>2.0148208971871107</v>
      </c>
      <c r="Z185" s="85"/>
      <c r="AA185" s="76"/>
      <c r="AB185" s="76"/>
      <c r="AC185" s="148"/>
      <c r="AD185" s="148"/>
      <c r="AE185" s="148"/>
      <c r="AF185" s="213">
        <f t="shared" si="70"/>
        <v>-5.1579563767453331</v>
      </c>
      <c r="AG185" s="213">
        <f t="shared" si="71"/>
        <v>0</v>
      </c>
      <c r="AH185" s="213">
        <f t="shared" si="72"/>
        <v>0</v>
      </c>
      <c r="AJ185" s="359"/>
    </row>
    <row r="186" spans="1:36" s="103" customFormat="1">
      <c r="B186" s="67"/>
      <c r="C186" s="101"/>
      <c r="D186" s="369"/>
      <c r="E186" s="102" t="s">
        <v>195</v>
      </c>
      <c r="F186" s="95"/>
      <c r="G186" s="96" t="s">
        <v>24</v>
      </c>
      <c r="H186" s="104" t="s">
        <v>24</v>
      </c>
      <c r="I186" s="100">
        <f>SUM(I113:I185)</f>
        <v>104278689.20638199</v>
      </c>
      <c r="J186" s="98">
        <f>SUM(J113:J185)</f>
        <v>480571983</v>
      </c>
      <c r="K186" s="99" t="s">
        <v>24</v>
      </c>
      <c r="L186" s="169"/>
      <c r="M186" s="100">
        <f>SUM(M113:M185)</f>
        <v>4170823814</v>
      </c>
      <c r="N186" s="367" t="s">
        <v>24</v>
      </c>
      <c r="O186" s="367" t="s">
        <v>24</v>
      </c>
      <c r="P186" s="370">
        <f>AF186</f>
        <v>-21.00267532624764</v>
      </c>
      <c r="Q186" s="370">
        <f>AG186</f>
        <v>-15.219054822476039</v>
      </c>
      <c r="R186" s="370">
        <f>AH186</f>
        <v>188.46360455076353</v>
      </c>
      <c r="S186" s="100">
        <f>SUM(S113:S185)</f>
        <v>5224367</v>
      </c>
      <c r="T186" s="100">
        <f>X186</f>
        <v>67.451803931284715</v>
      </c>
      <c r="U186" s="100">
        <f>SUM(U113:U185)</f>
        <v>3908</v>
      </c>
      <c r="V186" s="100">
        <f>100-T186</f>
        <v>32.548196068715285</v>
      </c>
      <c r="W186" s="100">
        <f>SUM(W113:W185)</f>
        <v>5228275</v>
      </c>
      <c r="X186" s="83">
        <f>SUM(X113:X185)</f>
        <v>67.451803931284715</v>
      </c>
      <c r="Y186" s="84" t="s">
        <v>24</v>
      </c>
      <c r="Z186" s="85"/>
      <c r="AA186" s="76">
        <f t="shared" ref="AA186:AA187" si="73">IF(M186&gt;N186,1,0)</f>
        <v>0</v>
      </c>
      <c r="AB186" s="76">
        <f t="shared" ref="AB186:AB187" si="74">IF(W186=0,1,0)</f>
        <v>0</v>
      </c>
      <c r="AC186" s="148">
        <f t="shared" ref="AC186:AC187" si="75">IF((T186+V186)=100,0,1)</f>
        <v>0</v>
      </c>
      <c r="AD186" s="148">
        <f t="shared" ref="AD186:AD187" si="76">IF(J186=0,1,0)</f>
        <v>0</v>
      </c>
      <c r="AE186" s="148">
        <f t="shared" ref="AE186:AE187" si="77">IF(M186=0,1,0)</f>
        <v>0</v>
      </c>
      <c r="AF186" s="217">
        <f>SUM(AF113:AF185)</f>
        <v>-21.00267532624764</v>
      </c>
      <c r="AG186" s="217">
        <f>SUM(AG113:AG185)</f>
        <v>-15.219054822476039</v>
      </c>
      <c r="AH186" s="217">
        <f>SUM(AH113:AH185)</f>
        <v>188.46360455076353</v>
      </c>
    </row>
    <row r="187" spans="1:36" s="105" customFormat="1" ht="59.25">
      <c r="A187" s="371"/>
      <c r="B187" s="371"/>
      <c r="C187" s="372"/>
      <c r="D187" s="373"/>
      <c r="E187" s="374" t="s">
        <v>55</v>
      </c>
      <c r="F187" s="374"/>
      <c r="G187" s="375" t="s">
        <v>24</v>
      </c>
      <c r="H187" s="376" t="s">
        <v>24</v>
      </c>
      <c r="I187" s="377">
        <f>I186+I112+I91</f>
        <v>1948811065.264941</v>
      </c>
      <c r="J187" s="377">
        <f>J186+J112+J91</f>
        <v>3360359064</v>
      </c>
      <c r="K187" s="378" t="s">
        <v>24</v>
      </c>
      <c r="L187" s="379"/>
      <c r="M187" s="380">
        <f>M186+M112+M91</f>
        <v>37569331648</v>
      </c>
      <c r="N187" s="380"/>
      <c r="O187" s="380"/>
      <c r="P187" s="381">
        <f>(P186*$J$186+P112*$J$112+P91*$J$91)/$J$187</f>
        <v>-1.8152135218864887</v>
      </c>
      <c r="Q187" s="381">
        <f>(Q186*$J$186+Q112*$J$112+Q91*$J$91)/$J$187</f>
        <v>1.6683836951412636</v>
      </c>
      <c r="R187" s="381">
        <f>(R186*$J$186+R112*$J$112+R91*$J$91)/$J$187</f>
        <v>49.46692073159177</v>
      </c>
      <c r="S187" s="380">
        <f>S186+S112+S91</f>
        <v>10013425</v>
      </c>
      <c r="T187" s="380">
        <f>Y187</f>
        <v>73.902361111963216</v>
      </c>
      <c r="U187" s="380">
        <f>U186+U112+U91</f>
        <v>10703</v>
      </c>
      <c r="V187" s="380">
        <f>100-T187</f>
        <v>26.097638888036784</v>
      </c>
      <c r="W187" s="380">
        <f>W186+W112+W91</f>
        <v>10024128</v>
      </c>
      <c r="X187" s="83">
        <f>T187*J187/$J$186</f>
        <v>516.75602781360374</v>
      </c>
      <c r="Y187" s="84">
        <f>SUM(Y5:Y186)</f>
        <v>73.902361111963216</v>
      </c>
      <c r="Z187" s="85"/>
      <c r="AA187" s="76">
        <f t="shared" si="73"/>
        <v>1</v>
      </c>
      <c r="AB187" s="76">
        <f t="shared" si="74"/>
        <v>0</v>
      </c>
      <c r="AC187" s="148">
        <f t="shared" si="75"/>
        <v>0</v>
      </c>
      <c r="AD187" s="148">
        <f t="shared" si="76"/>
        <v>0</v>
      </c>
      <c r="AE187" s="148">
        <f t="shared" si="77"/>
        <v>0</v>
      </c>
      <c r="AF187" s="217">
        <f>SUM(J113:J185)</f>
        <v>480571983</v>
      </c>
      <c r="AG187" s="217">
        <f>SUM(J113:J184)</f>
        <v>404652555</v>
      </c>
      <c r="AH187" s="217">
        <f>SUM(J113:J179)</f>
        <v>293727238</v>
      </c>
    </row>
    <row r="188" spans="1:36" s="268" customFormat="1">
      <c r="C188" s="257"/>
      <c r="D188" s="258"/>
      <c r="E188" s="259"/>
      <c r="F188" s="260"/>
      <c r="G188" s="261"/>
      <c r="H188" s="262"/>
      <c r="I188" s="263"/>
      <c r="J188" s="263">
        <f>J187+'پیوست 5'!J63</f>
        <v>3976478548</v>
      </c>
      <c r="K188" s="264"/>
      <c r="L188" s="265"/>
      <c r="M188" s="266"/>
      <c r="N188" s="266"/>
      <c r="O188" s="266"/>
      <c r="P188" s="267"/>
      <c r="Q188" s="267"/>
      <c r="R188" s="267"/>
      <c r="S188" s="266"/>
      <c r="T188" s="266"/>
      <c r="U188" s="266"/>
      <c r="V188" s="266"/>
      <c r="W188" s="266"/>
      <c r="X188" s="253"/>
      <c r="Y188" s="254"/>
      <c r="Z188" s="255"/>
      <c r="AA188" s="256"/>
      <c r="AB188" s="256"/>
      <c r="AC188" s="148"/>
      <c r="AD188" s="148"/>
      <c r="AE188" s="148"/>
      <c r="AF188" s="217"/>
      <c r="AG188" s="217"/>
      <c r="AH188" s="217"/>
    </row>
    <row r="189" spans="1:36" ht="66" customHeight="1">
      <c r="D189" s="397"/>
      <c r="E189" s="397"/>
      <c r="F189" s="397"/>
      <c r="G189" s="397"/>
      <c r="H189" s="397"/>
      <c r="I189" s="397"/>
      <c r="J189" s="397"/>
      <c r="K189" s="397"/>
      <c r="L189" s="397"/>
      <c r="M189" s="397"/>
      <c r="N189" s="397"/>
      <c r="O189" s="397"/>
      <c r="P189" s="397"/>
      <c r="Q189" s="397"/>
      <c r="R189" s="397"/>
      <c r="S189" s="397"/>
      <c r="T189" s="397"/>
      <c r="U189" s="397"/>
      <c r="V189" s="397"/>
      <c r="W189" s="397"/>
      <c r="AD189" s="148">
        <v>1</v>
      </c>
      <c r="AE189" s="148">
        <v>1</v>
      </c>
      <c r="AF189" s="217"/>
      <c r="AG189" s="217"/>
      <c r="AH189" s="217"/>
    </row>
    <row r="190" spans="1:36">
      <c r="J190" s="244"/>
    </row>
  </sheetData>
  <sortState ref="A113:AH185">
    <sortCondition descending="1" ref="L113:L185"/>
  </sortState>
  <mergeCells count="21">
    <mergeCell ref="D1:K1"/>
    <mergeCell ref="D3:D4"/>
    <mergeCell ref="E3:E4"/>
    <mergeCell ref="F3:F4"/>
    <mergeCell ref="H3:H4"/>
    <mergeCell ref="K3:K4"/>
    <mergeCell ref="G3:G4"/>
    <mergeCell ref="C3:C4"/>
    <mergeCell ref="D189:W189"/>
    <mergeCell ref="U3:U4"/>
    <mergeCell ref="V3:V4"/>
    <mergeCell ref="W3:W4"/>
    <mergeCell ref="R3:R4"/>
    <mergeCell ref="S3:S4"/>
    <mergeCell ref="T3:T4"/>
    <mergeCell ref="L3:L4"/>
    <mergeCell ref="M3:M4"/>
    <mergeCell ref="N3:N4"/>
    <mergeCell ref="O3:O4"/>
    <mergeCell ref="P3:P4"/>
    <mergeCell ref="Q3:Q4"/>
  </mergeCells>
  <conditionalFormatting sqref="AJ186:AJ1048576 AJ1:AJ57 AJ91:AJ109 AJ112:AJ114">
    <cfRule type="cellIs" dxfId="30" priority="99" operator="lessThan">
      <formula>1</formula>
    </cfRule>
  </conditionalFormatting>
  <conditionalFormatting sqref="AA5:AA57 AA186 AA91:AA109 AA112:AA114">
    <cfRule type="dataBar" priority="102">
      <dataBar>
        <cfvo type="min"/>
        <cfvo type="max"/>
        <color rgb="FF63C384"/>
      </dataBar>
      <extLst>
        <ext xmlns:x14="http://schemas.microsoft.com/office/spreadsheetml/2009/9/main" uri="{B025F937-C7B1-47D3-B67F-A62EFF666E3E}">
          <x14:id>{FAE118AE-7A89-4087-B549-F628317CC04F}</x14:id>
        </ext>
      </extLst>
    </cfRule>
    <cfRule type="cellIs" dxfId="29" priority="103" operator="equal">
      <formula>1</formula>
    </cfRule>
    <cfRule type="cellIs" dxfId="28" priority="104" operator="equal">
      <formula>1</formula>
    </cfRule>
    <cfRule type="cellIs" dxfId="27" priority="105" operator="equal">
      <formula>1</formula>
    </cfRule>
  </conditionalFormatting>
  <conditionalFormatting sqref="AJ58:AJ84">
    <cfRule type="cellIs" dxfId="26" priority="86" operator="lessThan">
      <formula>1</formula>
    </cfRule>
  </conditionalFormatting>
  <conditionalFormatting sqref="AA58:AA88">
    <cfRule type="dataBar" priority="87">
      <dataBar>
        <cfvo type="min"/>
        <cfvo type="max"/>
        <color rgb="FF63C384"/>
      </dataBar>
      <extLst>
        <ext xmlns:x14="http://schemas.microsoft.com/office/spreadsheetml/2009/9/main" uri="{B025F937-C7B1-47D3-B67F-A62EFF666E3E}">
          <x14:id>{DA728196-3821-4C78-BCDD-5FF7E2D56BA3}</x14:id>
        </ext>
      </extLst>
    </cfRule>
    <cfRule type="cellIs" dxfId="25" priority="88" operator="equal">
      <formula>1</formula>
    </cfRule>
    <cfRule type="cellIs" dxfId="24" priority="89" operator="equal">
      <formula>1</formula>
    </cfRule>
    <cfRule type="cellIs" dxfId="23" priority="90" operator="equal">
      <formula>1</formula>
    </cfRule>
  </conditionalFormatting>
  <conditionalFormatting sqref="AJ85">
    <cfRule type="cellIs" dxfId="22" priority="81" operator="lessThan">
      <formula>1</formula>
    </cfRule>
  </conditionalFormatting>
  <conditionalFormatting sqref="AJ86 AJ88">
    <cfRule type="cellIs" dxfId="21" priority="66" operator="lessThan">
      <formula>1</formula>
    </cfRule>
  </conditionalFormatting>
  <conditionalFormatting sqref="AJ87">
    <cfRule type="cellIs" dxfId="20" priority="46" operator="lessThan">
      <formula>1</formula>
    </cfRule>
  </conditionalFormatting>
  <conditionalFormatting sqref="AA89">
    <cfRule type="dataBar" priority="42">
      <dataBar>
        <cfvo type="min"/>
        <cfvo type="max"/>
        <color rgb="FF63C384"/>
      </dataBar>
      <extLst>
        <ext xmlns:x14="http://schemas.microsoft.com/office/spreadsheetml/2009/9/main" uri="{B025F937-C7B1-47D3-B67F-A62EFF666E3E}">
          <x14:id>{E1E9170E-BC5D-450E-AF75-8AA7F1C617E5}</x14:id>
        </ext>
      </extLst>
    </cfRule>
    <cfRule type="cellIs" dxfId="19" priority="43" operator="equal">
      <formula>1</formula>
    </cfRule>
    <cfRule type="cellIs" dxfId="18" priority="44" operator="equal">
      <formula>1</formula>
    </cfRule>
    <cfRule type="cellIs" dxfId="17" priority="45" operator="equal">
      <formula>1</formula>
    </cfRule>
  </conditionalFormatting>
  <conditionalFormatting sqref="AJ89">
    <cfRule type="cellIs" dxfId="16" priority="41" operator="lessThan">
      <formula>1</formula>
    </cfRule>
  </conditionalFormatting>
  <conditionalFormatting sqref="AJ110">
    <cfRule type="cellIs" dxfId="15" priority="26" operator="lessThan">
      <formula>1</formula>
    </cfRule>
  </conditionalFormatting>
  <conditionalFormatting sqref="AA110">
    <cfRule type="dataBar" priority="27">
      <dataBar>
        <cfvo type="min"/>
        <cfvo type="max"/>
        <color rgb="FF63C384"/>
      </dataBar>
      <extLst>
        <ext xmlns:x14="http://schemas.microsoft.com/office/spreadsheetml/2009/9/main" uri="{B025F937-C7B1-47D3-B67F-A62EFF666E3E}">
          <x14:id>{36748CEB-2A83-4AAF-B69F-5F3D2D9D268D}</x14:id>
        </ext>
      </extLst>
    </cfRule>
    <cfRule type="cellIs" dxfId="14" priority="28" operator="equal">
      <formula>1</formula>
    </cfRule>
    <cfRule type="cellIs" dxfId="13" priority="29" operator="equal">
      <formula>1</formula>
    </cfRule>
    <cfRule type="cellIs" dxfId="12" priority="30" operator="equal">
      <formula>1</formula>
    </cfRule>
  </conditionalFormatting>
  <conditionalFormatting sqref="AJ111">
    <cfRule type="cellIs" dxfId="11" priority="21" operator="lessThan">
      <formula>1</formula>
    </cfRule>
  </conditionalFormatting>
  <conditionalFormatting sqref="AA111">
    <cfRule type="dataBar" priority="22">
      <dataBar>
        <cfvo type="min"/>
        <cfvo type="max"/>
        <color rgb="FF63C384"/>
      </dataBar>
      <extLst>
        <ext xmlns:x14="http://schemas.microsoft.com/office/spreadsheetml/2009/9/main" uri="{B025F937-C7B1-47D3-B67F-A62EFF666E3E}">
          <x14:id>{81E7A719-4CF7-40E7-9191-E6263A6AC347}</x14:id>
        </ext>
      </extLst>
    </cfRule>
    <cfRule type="cellIs" dxfId="10" priority="23" operator="equal">
      <formula>1</formula>
    </cfRule>
    <cfRule type="cellIs" dxfId="9" priority="24" operator="equal">
      <formula>1</formula>
    </cfRule>
    <cfRule type="cellIs" dxfId="8" priority="25" operator="equal">
      <formula>1</formula>
    </cfRule>
  </conditionalFormatting>
  <conditionalFormatting sqref="AA90">
    <cfRule type="dataBar" priority="7">
      <dataBar>
        <cfvo type="min"/>
        <cfvo type="max"/>
        <color rgb="FF63C384"/>
      </dataBar>
      <extLst>
        <ext xmlns:x14="http://schemas.microsoft.com/office/spreadsheetml/2009/9/main" uri="{B025F937-C7B1-47D3-B67F-A62EFF666E3E}">
          <x14:id>{627FECEA-E39E-4224-9837-1911F9F28F0B}</x14:id>
        </ext>
      </extLst>
    </cfRule>
    <cfRule type="cellIs" dxfId="7" priority="8" operator="equal">
      <formula>1</formula>
    </cfRule>
    <cfRule type="cellIs" dxfId="6" priority="9" operator="equal">
      <formula>1</formula>
    </cfRule>
    <cfRule type="cellIs" dxfId="5" priority="10" operator="equal">
      <formula>1</formula>
    </cfRule>
  </conditionalFormatting>
  <conditionalFormatting sqref="AJ90">
    <cfRule type="cellIs" dxfId="4" priority="6" operator="lessThan">
      <formula>1</formula>
    </cfRule>
  </conditionalFormatting>
  <conditionalFormatting sqref="AJ115:AJ185">
    <cfRule type="cellIs" dxfId="3" priority="1" operator="lessThan">
      <formula>1</formula>
    </cfRule>
  </conditionalFormatting>
  <conditionalFormatting sqref="AA115:AA185">
    <cfRule type="dataBar" priority="2">
      <dataBar>
        <cfvo type="min"/>
        <cfvo type="max"/>
        <color rgb="FF63C384"/>
      </dataBar>
      <extLst>
        <ext xmlns:x14="http://schemas.microsoft.com/office/spreadsheetml/2009/9/main" uri="{B025F937-C7B1-47D3-B67F-A62EFF666E3E}">
          <x14:id>{E16A21CB-392E-49D7-999C-200D634959B8}</x14:id>
        </ext>
      </extLst>
    </cfRule>
    <cfRule type="cellIs" dxfId="2" priority="3" operator="equal">
      <formula>1</formula>
    </cfRule>
    <cfRule type="cellIs" dxfId="1" priority="4" operator="equal">
      <formula>1</formula>
    </cfRule>
    <cfRule type="cellIs" dxfId="0" priority="5" operator="equal">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91" min="3" max="22" man="1"/>
  </rowBreaks>
  <colBreaks count="1" manualBreakCount="1">
    <brk id="23" max="1048575" man="1"/>
  </colBreaks>
  <ignoredErrors>
    <ignoredError sqref="S91:U91 V91:W91 T112 P112 Q112:R112 P91:R91 V112 V186:V187 T186:T187 J91 M91"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AA186 AA91:AA109 AA112:AA114</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AA58:AA88</xm:sqref>
        </x14:conditionalFormatting>
        <x14:conditionalFormatting xmlns:xm="http://schemas.microsoft.com/office/excel/2006/main">
          <x14:cfRule type="dataBar" id="{E1E9170E-BC5D-450E-AF75-8AA7F1C617E5}">
            <x14:dataBar minLength="0" maxLength="100" border="1" negativeBarBorderColorSameAsPositive="0">
              <x14:cfvo type="autoMin"/>
              <x14:cfvo type="autoMax"/>
              <x14:borderColor rgb="FF63C384"/>
              <x14:negativeFillColor rgb="FFFF0000"/>
              <x14:negativeBorderColor rgb="FFFF0000"/>
              <x14:axisColor rgb="FF000000"/>
            </x14:dataBar>
          </x14:cfRule>
          <xm:sqref>AA89</xm:sqref>
        </x14:conditionalFormatting>
        <x14:conditionalFormatting xmlns:xm="http://schemas.microsoft.com/office/excel/2006/main">
          <x14:cfRule type="dataBar" id="{36748CEB-2A83-4AAF-B69F-5F3D2D9D268D}">
            <x14:dataBar minLength="0" maxLength="100" border="1" negativeBarBorderColorSameAsPositive="0">
              <x14:cfvo type="autoMin"/>
              <x14:cfvo type="autoMax"/>
              <x14:borderColor rgb="FF63C384"/>
              <x14:negativeFillColor rgb="FFFF0000"/>
              <x14:negativeBorderColor rgb="FFFF0000"/>
              <x14:axisColor rgb="FF000000"/>
            </x14:dataBar>
          </x14:cfRule>
          <xm:sqref>AA110</xm:sqref>
        </x14:conditionalFormatting>
        <x14:conditionalFormatting xmlns:xm="http://schemas.microsoft.com/office/excel/2006/main">
          <x14:cfRule type="dataBar" id="{81E7A719-4CF7-40E7-9191-E6263A6AC347}">
            <x14:dataBar minLength="0" maxLength="100" border="1" negativeBarBorderColorSameAsPositive="0">
              <x14:cfvo type="autoMin"/>
              <x14:cfvo type="autoMax"/>
              <x14:borderColor rgb="FF63C384"/>
              <x14:negativeFillColor rgb="FFFF0000"/>
              <x14:negativeBorderColor rgb="FFFF0000"/>
              <x14:axisColor rgb="FF000000"/>
            </x14:dataBar>
          </x14:cfRule>
          <xm:sqref>AA111</xm:sqref>
        </x14:conditionalFormatting>
        <x14:conditionalFormatting xmlns:xm="http://schemas.microsoft.com/office/excel/2006/main">
          <x14:cfRule type="dataBar" id="{627FECEA-E39E-4224-9837-1911F9F28F0B}">
            <x14:dataBar minLength="0" maxLength="100" border="1" negativeBarBorderColorSameAsPositive="0">
              <x14:cfvo type="autoMin"/>
              <x14:cfvo type="autoMax"/>
              <x14:borderColor rgb="FF63C384"/>
              <x14:negativeFillColor rgb="FFFF0000"/>
              <x14:negativeBorderColor rgb="FFFF0000"/>
              <x14:axisColor rgb="FF000000"/>
            </x14:dataBar>
          </x14:cfRule>
          <xm:sqref>AA90</xm:sqref>
        </x14:conditionalFormatting>
        <x14:conditionalFormatting xmlns:xm="http://schemas.microsoft.com/office/excel/2006/main">
          <x14:cfRule type="dataBar" id="{E16A21CB-392E-49D7-999C-200D634959B8}">
            <x14:dataBar minLength="0" maxLength="100" border="1" negativeBarBorderColorSameAsPositive="0">
              <x14:cfvo type="autoMin"/>
              <x14:cfvo type="autoMax"/>
              <x14:borderColor rgb="FF63C384"/>
              <x14:negativeFillColor rgb="FFFF0000"/>
              <x14:negativeBorderColor rgb="FFFF0000"/>
              <x14:axisColor rgb="FF000000"/>
            </x14:dataBar>
          </x14:cfRule>
          <xm:sqref>AA115:AA185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4"/>
  <sheetViews>
    <sheetView rightToLeft="1" view="pageBreakPreview" topLeftCell="C1" zoomScaleNormal="83" zoomScaleSheetLayoutView="100" workbookViewId="0">
      <selection activeCell="D190" sqref="D190"/>
    </sheetView>
  </sheetViews>
  <sheetFormatPr defaultColWidth="9.140625" defaultRowHeight="18"/>
  <cols>
    <col min="1" max="1" width="8.5703125" style="298" hidden="1" customWidth="1"/>
    <col min="2" max="2" width="5.28515625" style="187" hidden="1" customWidth="1"/>
    <col min="3" max="3" width="5.5703125" style="62" bestFit="1" customWidth="1"/>
    <col min="4" max="4" width="38.28515625" style="16" customWidth="1"/>
    <col min="5" max="5" width="23.7109375" style="63" bestFit="1" customWidth="1"/>
    <col min="6" max="6" width="11.140625" style="46" bestFit="1" customWidth="1"/>
    <col min="7" max="7" width="13.5703125" style="48" customWidth="1"/>
    <col min="8" max="8" width="12.7109375" style="48" customWidth="1"/>
    <col min="9" max="9" width="6.5703125" style="50" bestFit="1" customWidth="1"/>
    <col min="10" max="10" width="9" style="50" bestFit="1" customWidth="1"/>
    <col min="11" max="11" width="8.5703125" style="89" hidden="1" customWidth="1"/>
    <col min="12" max="12" width="11" style="89" hidden="1" customWidth="1"/>
    <col min="13" max="13" width="11.5703125" style="89" hidden="1" customWidth="1"/>
    <col min="14" max="14" width="6.5703125" style="89" hidden="1" customWidth="1"/>
    <col min="15" max="15" width="9" style="89" hidden="1" customWidth="1"/>
    <col min="16" max="16" width="8.140625" style="204" hidden="1" customWidth="1"/>
    <col min="17" max="30" width="9.140625" style="229" customWidth="1"/>
    <col min="31" max="16384" width="9.140625" style="229"/>
  </cols>
  <sheetData>
    <row r="1" spans="1:16" ht="23.45" customHeight="1">
      <c r="B1" s="190"/>
      <c r="C1" s="416" t="s">
        <v>243</v>
      </c>
      <c r="D1" s="417"/>
      <c r="E1" s="418"/>
      <c r="F1" s="231" t="s">
        <v>724</v>
      </c>
      <c r="G1" s="413" t="s">
        <v>310</v>
      </c>
      <c r="H1" s="414"/>
      <c r="I1" s="414"/>
      <c r="J1" s="415"/>
      <c r="K1" s="179"/>
      <c r="L1" s="179"/>
      <c r="M1" s="179"/>
      <c r="N1" s="179"/>
      <c r="O1" s="179"/>
      <c r="P1" s="199"/>
    </row>
    <row r="2" spans="1:16" ht="21">
      <c r="A2" s="419" t="s">
        <v>391</v>
      </c>
      <c r="B2" s="420" t="s">
        <v>161</v>
      </c>
      <c r="C2" s="421" t="s">
        <v>48</v>
      </c>
      <c r="D2" s="411" t="s">
        <v>49</v>
      </c>
      <c r="E2" s="422" t="s">
        <v>281</v>
      </c>
      <c r="F2" s="412" t="s">
        <v>51</v>
      </c>
      <c r="G2" s="412"/>
      <c r="H2" s="412"/>
      <c r="I2" s="412"/>
      <c r="J2" s="412"/>
      <c r="K2" s="180"/>
      <c r="L2" s="180"/>
      <c r="M2" s="180"/>
      <c r="N2" s="180"/>
      <c r="O2" s="180"/>
      <c r="P2" s="200"/>
    </row>
    <row r="3" spans="1:16" ht="63">
      <c r="A3" s="419"/>
      <c r="B3" s="420"/>
      <c r="C3" s="421"/>
      <c r="D3" s="411"/>
      <c r="E3" s="422"/>
      <c r="F3" s="339" t="s">
        <v>573</v>
      </c>
      <c r="G3" s="173" t="s">
        <v>227</v>
      </c>
      <c r="H3" s="173" t="s">
        <v>256</v>
      </c>
      <c r="I3" s="174" t="s">
        <v>53</v>
      </c>
      <c r="J3" s="174" t="s">
        <v>54</v>
      </c>
      <c r="K3" s="182" t="s">
        <v>52</v>
      </c>
      <c r="L3" s="183" t="s">
        <v>227</v>
      </c>
      <c r="M3" s="182" t="s">
        <v>256</v>
      </c>
      <c r="N3" s="184" t="s">
        <v>53</v>
      </c>
      <c r="O3" s="184" t="s">
        <v>54</v>
      </c>
      <c r="P3" s="201" t="s">
        <v>24</v>
      </c>
    </row>
    <row r="4" spans="1:16">
      <c r="A4" s="298">
        <v>10720</v>
      </c>
      <c r="B4" s="188">
        <v>53</v>
      </c>
      <c r="C4" s="178">
        <v>1</v>
      </c>
      <c r="D4" s="178" t="s">
        <v>413</v>
      </c>
      <c r="E4" s="325">
        <f>VLOOKUP(A4,پیوست1!$B$5:$J$90,9,0)</f>
        <v>3142675</v>
      </c>
      <c r="F4" s="326">
        <v>22.155862501584146</v>
      </c>
      <c r="G4" s="326">
        <v>71.610881414378625</v>
      </c>
      <c r="H4" s="326">
        <v>2.6101243477473792</v>
      </c>
      <c r="I4" s="326">
        <v>1.1757141454668267</v>
      </c>
      <c r="J4" s="326">
        <v>2.4474175908230293</v>
      </c>
      <c r="K4" s="177">
        <f t="shared" ref="K4:K35" si="0">E4/$E$90*F4</f>
        <v>2.4390055017793708E-2</v>
      </c>
      <c r="L4" s="177">
        <f t="shared" ref="L4:L35" si="1">E4/$E$90*G4</f>
        <v>7.883210763943467E-2</v>
      </c>
      <c r="M4" s="177">
        <f t="shared" ref="M4:M35" si="2">E4/$E$90*H4</f>
        <v>2.873328738174365E-3</v>
      </c>
      <c r="N4" s="177">
        <f t="shared" ref="N4:N35" si="3">E4/$E$90*I4</f>
        <v>1.294272912692246E-3</v>
      </c>
      <c r="O4" s="177">
        <f t="shared" ref="O4:O35" si="4">E4/$E$90*J4</f>
        <v>2.6942146660921817E-3</v>
      </c>
      <c r="P4" s="202">
        <f t="shared" ref="P4:P35" si="5">SUM(F4:J4)</f>
        <v>100</v>
      </c>
    </row>
    <row r="5" spans="1:16">
      <c r="A5" s="298">
        <v>11626</v>
      </c>
      <c r="B5" s="188">
        <v>272</v>
      </c>
      <c r="C5" s="176">
        <v>2</v>
      </c>
      <c r="D5" s="176" t="s">
        <v>482</v>
      </c>
      <c r="E5" s="327">
        <f>VLOOKUP(A5,پیوست1!$B$5:$J$90,9,0)</f>
        <v>7633518</v>
      </c>
      <c r="F5" s="328">
        <v>22.125720971202234</v>
      </c>
      <c r="G5" s="328">
        <v>24.503599018206575</v>
      </c>
      <c r="H5" s="328">
        <v>52.22064977199647</v>
      </c>
      <c r="I5" s="328">
        <v>5.1145325129624289E-2</v>
      </c>
      <c r="J5" s="328">
        <v>1.0988849134650929</v>
      </c>
      <c r="K5" s="177">
        <f t="shared" si="0"/>
        <v>5.9162540278373692E-2</v>
      </c>
      <c r="L5" s="177">
        <f t="shared" si="1"/>
        <v>6.5520810181354888E-2</v>
      </c>
      <c r="M5" s="177">
        <f t="shared" si="2"/>
        <v>0.13963415246534741</v>
      </c>
      <c r="N5" s="177">
        <f t="shared" si="3"/>
        <v>1.3675881396001799E-4</v>
      </c>
      <c r="O5" s="177">
        <f t="shared" si="4"/>
        <v>2.9383369264573697E-3</v>
      </c>
      <c r="P5" s="202">
        <f t="shared" si="5"/>
        <v>100</v>
      </c>
    </row>
    <row r="6" spans="1:16">
      <c r="A6" s="298">
        <v>11014</v>
      </c>
      <c r="B6" s="188">
        <v>114</v>
      </c>
      <c r="C6" s="178">
        <v>3</v>
      </c>
      <c r="D6" s="178" t="s">
        <v>429</v>
      </c>
      <c r="E6" s="325">
        <f>VLOOKUP(A6,پیوست1!$B$5:$J$90,9,0)</f>
        <v>5490985</v>
      </c>
      <c r="F6" s="326">
        <v>21.892622868879734</v>
      </c>
      <c r="G6" s="326">
        <v>36.392415109590324</v>
      </c>
      <c r="H6" s="326">
        <v>40.27584607489414</v>
      </c>
      <c r="I6" s="326">
        <v>0</v>
      </c>
      <c r="J6" s="326">
        <v>1.4391159466358006</v>
      </c>
      <c r="K6" s="177">
        <f t="shared" si="0"/>
        <v>4.2108784083641451E-2</v>
      </c>
      <c r="L6" s="177">
        <f t="shared" si="1"/>
        <v>6.9998024417181504E-2</v>
      </c>
      <c r="M6" s="177">
        <f t="shared" si="2"/>
        <v>7.7467506580241915E-2</v>
      </c>
      <c r="N6" s="177">
        <f t="shared" si="3"/>
        <v>0</v>
      </c>
      <c r="O6" s="177">
        <f t="shared" si="4"/>
        <v>2.7680293508528853E-3</v>
      </c>
      <c r="P6" s="202">
        <f t="shared" si="5"/>
        <v>99.999999999999986</v>
      </c>
    </row>
    <row r="7" spans="1:16">
      <c r="A7" s="298">
        <v>11158</v>
      </c>
      <c r="B7" s="188">
        <v>136</v>
      </c>
      <c r="C7" s="176">
        <v>4</v>
      </c>
      <c r="D7" s="176" t="s">
        <v>437</v>
      </c>
      <c r="E7" s="327">
        <f>VLOOKUP(A7,پیوست1!$B$5:$J$90,9,0)</f>
        <v>8090563</v>
      </c>
      <c r="F7" s="328">
        <v>21.674377812019113</v>
      </c>
      <c r="G7" s="328">
        <v>44.672745172185792</v>
      </c>
      <c r="H7" s="328">
        <v>31.858962862248802</v>
      </c>
      <c r="I7" s="328">
        <v>0.19794041651556896</v>
      </c>
      <c r="J7" s="328">
        <v>1.5959737370307223</v>
      </c>
      <c r="K7" s="177">
        <f t="shared" si="0"/>
        <v>6.1425688266529416E-2</v>
      </c>
      <c r="L7" s="177">
        <f t="shared" si="1"/>
        <v>0.12660359354975942</v>
      </c>
      <c r="M7" s="177">
        <f t="shared" si="2"/>
        <v>9.0289037971195585E-2</v>
      </c>
      <c r="N7" s="177">
        <f t="shared" si="3"/>
        <v>5.609677207661295E-4</v>
      </c>
      <c r="O7" s="177">
        <f t="shared" si="4"/>
        <v>4.5230265017367367E-3</v>
      </c>
      <c r="P7" s="202">
        <f t="shared" si="5"/>
        <v>99.999999999999986</v>
      </c>
    </row>
    <row r="8" spans="1:16">
      <c r="A8" s="298">
        <v>10915</v>
      </c>
      <c r="B8" s="188">
        <v>105</v>
      </c>
      <c r="C8" s="178">
        <v>5</v>
      </c>
      <c r="D8" s="178" t="s">
        <v>423</v>
      </c>
      <c r="E8" s="325">
        <f>VLOOKUP(A8,پیوست1!$B$5:$J$90,9,0)</f>
        <v>63596321</v>
      </c>
      <c r="F8" s="326">
        <v>18.991278465648588</v>
      </c>
      <c r="G8" s="326">
        <v>34.356657934522957</v>
      </c>
      <c r="H8" s="326">
        <v>45.845358665361502</v>
      </c>
      <c r="I8" s="326">
        <v>1.2548654256675434E-4</v>
      </c>
      <c r="J8" s="326">
        <v>0.80657944792438541</v>
      </c>
      <c r="K8" s="177">
        <f t="shared" si="0"/>
        <v>0.42306864791243459</v>
      </c>
      <c r="L8" s="177">
        <f t="shared" si="1"/>
        <v>0.76536315580017167</v>
      </c>
      <c r="M8" s="177">
        <f t="shared" si="2"/>
        <v>1.0212969041920004</v>
      </c>
      <c r="N8" s="177">
        <f t="shared" si="3"/>
        <v>2.7954632960045863E-6</v>
      </c>
      <c r="O8" s="177">
        <f t="shared" si="4"/>
        <v>1.7968167708380434E-2</v>
      </c>
      <c r="P8" s="202">
        <f t="shared" si="5"/>
        <v>100.00000000000001</v>
      </c>
    </row>
    <row r="9" spans="1:16">
      <c r="A9" s="298">
        <v>10895</v>
      </c>
      <c r="B9" s="188">
        <v>102</v>
      </c>
      <c r="C9" s="176">
        <v>6</v>
      </c>
      <c r="D9" s="176" t="s">
        <v>422</v>
      </c>
      <c r="E9" s="327">
        <f>VLOOKUP(A9,پیوست1!$B$5:$J$90,9,0)</f>
        <v>3719585</v>
      </c>
      <c r="F9" s="328">
        <v>18.408375676895698</v>
      </c>
      <c r="G9" s="328">
        <v>78.06885520125563</v>
      </c>
      <c r="H9" s="328">
        <v>1.6726409696336217</v>
      </c>
      <c r="I9" s="328">
        <v>1.3586190823954797E-4</v>
      </c>
      <c r="J9" s="328">
        <v>1.849992290306816</v>
      </c>
      <c r="K9" s="177">
        <f t="shared" si="0"/>
        <v>2.398471732674326E-2</v>
      </c>
      <c r="L9" s="177">
        <f t="shared" si="1"/>
        <v>0.10171779720764203</v>
      </c>
      <c r="M9" s="177">
        <f t="shared" si="2"/>
        <v>2.1793243222509818E-3</v>
      </c>
      <c r="N9" s="177">
        <f t="shared" si="3"/>
        <v>1.770177620118521E-7</v>
      </c>
      <c r="O9" s="177">
        <f t="shared" si="4"/>
        <v>2.4103996419061538E-3</v>
      </c>
      <c r="P9" s="202">
        <f t="shared" si="5"/>
        <v>100</v>
      </c>
    </row>
    <row r="10" spans="1:16">
      <c r="A10" s="298">
        <v>11338</v>
      </c>
      <c r="B10" s="188">
        <v>195</v>
      </c>
      <c r="C10" s="178">
        <v>7</v>
      </c>
      <c r="D10" s="178" t="s">
        <v>448</v>
      </c>
      <c r="E10" s="325">
        <f>VLOOKUP(A10,پیوست1!$B$5:$J$90,9,0)</f>
        <v>37567535</v>
      </c>
      <c r="F10" s="326">
        <v>16.763474677953592</v>
      </c>
      <c r="G10" s="326">
        <v>50.219650960650156</v>
      </c>
      <c r="H10" s="326">
        <v>30.343001545237758</v>
      </c>
      <c r="I10" s="326">
        <v>5.7110797118984334E-2</v>
      </c>
      <c r="J10" s="326">
        <v>2.6167620190395051</v>
      </c>
      <c r="K10" s="177">
        <f t="shared" si="0"/>
        <v>0.220597908430158</v>
      </c>
      <c r="L10" s="177">
        <f t="shared" si="1"/>
        <v>0.66086239140991698</v>
      </c>
      <c r="M10" s="177">
        <f t="shared" si="2"/>
        <v>0.39929685252995689</v>
      </c>
      <c r="N10" s="177">
        <f t="shared" si="3"/>
        <v>7.5154600315625061E-4</v>
      </c>
      <c r="O10" s="177">
        <f t="shared" si="4"/>
        <v>3.443511797818162E-2</v>
      </c>
      <c r="P10" s="202">
        <f t="shared" si="5"/>
        <v>99.999999999999986</v>
      </c>
    </row>
    <row r="11" spans="1:16">
      <c r="A11" s="298">
        <v>11383</v>
      </c>
      <c r="B11" s="188">
        <v>214</v>
      </c>
      <c r="C11" s="176">
        <v>8</v>
      </c>
      <c r="D11" s="176" t="s">
        <v>455</v>
      </c>
      <c r="E11" s="327">
        <f>VLOOKUP(A11,پیوست1!$B$5:$J$90,9,0)</f>
        <v>38873255</v>
      </c>
      <c r="F11" s="328">
        <v>16.175298777708779</v>
      </c>
      <c r="G11" s="328">
        <v>39.862630213591046</v>
      </c>
      <c r="H11" s="328">
        <v>43.144834536313972</v>
      </c>
      <c r="I11" s="328">
        <v>1.9333409889749669E-12</v>
      </c>
      <c r="J11" s="328">
        <v>0.81723647238426511</v>
      </c>
      <c r="K11" s="177">
        <f t="shared" si="0"/>
        <v>0.22025606019080099</v>
      </c>
      <c r="L11" s="177">
        <f t="shared" si="1"/>
        <v>0.54280208361826821</v>
      </c>
      <c r="M11" s="177">
        <f t="shared" si="2"/>
        <v>0.58749525453270179</v>
      </c>
      <c r="N11" s="177">
        <f t="shared" si="3"/>
        <v>2.6325947674230941E-14</v>
      </c>
      <c r="O11" s="177">
        <f t="shared" si="4"/>
        <v>1.1128158318759886E-2</v>
      </c>
      <c r="P11" s="202">
        <f t="shared" si="5"/>
        <v>99.999999999999986</v>
      </c>
    </row>
    <row r="12" spans="1:16">
      <c r="A12" s="298">
        <v>11411</v>
      </c>
      <c r="B12" s="188">
        <v>220</v>
      </c>
      <c r="C12" s="178">
        <v>9</v>
      </c>
      <c r="D12" s="178" t="s">
        <v>459</v>
      </c>
      <c r="E12" s="325">
        <f>VLOOKUP(A12,پیوست1!$B$5:$J$90,9,0)</f>
        <v>855831</v>
      </c>
      <c r="F12" s="326">
        <v>16.072612374692326</v>
      </c>
      <c r="G12" s="326">
        <v>34.043151699929368</v>
      </c>
      <c r="H12" s="326">
        <v>42.989580855317989</v>
      </c>
      <c r="I12" s="326">
        <v>1.1228918935491917E-2</v>
      </c>
      <c r="J12" s="326">
        <v>6.8834261511248247</v>
      </c>
      <c r="K12" s="177">
        <f t="shared" si="0"/>
        <v>4.8183587519265072E-3</v>
      </c>
      <c r="L12" s="177">
        <f t="shared" si="1"/>
        <v>1.0205691154152308E-2</v>
      </c>
      <c r="M12" s="177">
        <f t="shared" si="2"/>
        <v>1.2887713479734738E-2</v>
      </c>
      <c r="N12" s="177">
        <f t="shared" si="3"/>
        <v>3.3662828771191884E-6</v>
      </c>
      <c r="O12" s="177">
        <f t="shared" si="4"/>
        <v>2.0635610357116569E-3</v>
      </c>
      <c r="P12" s="202">
        <f t="shared" si="5"/>
        <v>100</v>
      </c>
    </row>
    <row r="13" spans="1:16">
      <c r="A13" s="298">
        <v>11661</v>
      </c>
      <c r="B13" s="188">
        <v>277</v>
      </c>
      <c r="C13" s="176">
        <v>10</v>
      </c>
      <c r="D13" s="176" t="s">
        <v>649</v>
      </c>
      <c r="E13" s="327">
        <f>VLOOKUP(A13,پیوست1!$B$5:$J$90,9,0)</f>
        <v>748134</v>
      </c>
      <c r="F13" s="328">
        <v>15.811818919788182</v>
      </c>
      <c r="G13" s="328">
        <v>31.546290737683485</v>
      </c>
      <c r="H13" s="328">
        <v>50.547224063653964</v>
      </c>
      <c r="I13" s="328">
        <v>0</v>
      </c>
      <c r="J13" s="328">
        <v>2.0946662788743668</v>
      </c>
      <c r="K13" s="177">
        <f t="shared" si="0"/>
        <v>4.1436767861562388E-3</v>
      </c>
      <c r="L13" s="177">
        <f t="shared" si="1"/>
        <v>8.2670838366030158E-3</v>
      </c>
      <c r="M13" s="177">
        <f t="shared" si="2"/>
        <v>1.3246506301376668E-2</v>
      </c>
      <c r="N13" s="177">
        <f t="shared" si="3"/>
        <v>0</v>
      </c>
      <c r="O13" s="177">
        <f t="shared" si="4"/>
        <v>5.4893242064982229E-4</v>
      </c>
      <c r="P13" s="202">
        <f t="shared" si="5"/>
        <v>100</v>
      </c>
    </row>
    <row r="14" spans="1:16">
      <c r="A14" s="298">
        <v>11420</v>
      </c>
      <c r="B14" s="188">
        <v>223</v>
      </c>
      <c r="C14" s="178">
        <v>11</v>
      </c>
      <c r="D14" s="178" t="s">
        <v>461</v>
      </c>
      <c r="E14" s="325">
        <f>VLOOKUP(A14,پیوست1!$B$5:$J$90,9,0)</f>
        <v>276950</v>
      </c>
      <c r="F14" s="326">
        <v>15.433168094863875</v>
      </c>
      <c r="G14" s="326">
        <v>81.305853212277299</v>
      </c>
      <c r="H14" s="326">
        <v>2.7007090622559806</v>
      </c>
      <c r="I14" s="326">
        <v>6.4788765942377133E-2</v>
      </c>
      <c r="J14" s="326">
        <v>0.49548086466046148</v>
      </c>
      <c r="K14" s="177">
        <f t="shared" si="0"/>
        <v>1.4972044315528722E-3</v>
      </c>
      <c r="L14" s="177">
        <f t="shared" si="1"/>
        <v>7.8876535907828858E-3</v>
      </c>
      <c r="M14" s="177">
        <f t="shared" si="2"/>
        <v>2.6200152499410205E-4</v>
      </c>
      <c r="N14" s="177">
        <f t="shared" si="3"/>
        <v>6.2852958567885301E-6</v>
      </c>
      <c r="O14" s="177">
        <f t="shared" si="4"/>
        <v>4.8067651551477192E-5</v>
      </c>
      <c r="P14" s="202">
        <f t="shared" si="5"/>
        <v>100</v>
      </c>
    </row>
    <row r="15" spans="1:16">
      <c r="A15" s="298">
        <v>11427</v>
      </c>
      <c r="B15" s="188">
        <v>227</v>
      </c>
      <c r="C15" s="176">
        <v>12</v>
      </c>
      <c r="D15" s="176" t="s">
        <v>464</v>
      </c>
      <c r="E15" s="327">
        <f>VLOOKUP(A15,پیوست1!$B$5:$J$90,9,0)</f>
        <v>2137</v>
      </c>
      <c r="F15" s="328">
        <v>15.018896683682858</v>
      </c>
      <c r="G15" s="328">
        <v>76.559779225429565</v>
      </c>
      <c r="H15" s="328">
        <v>3.9455087608350876</v>
      </c>
      <c r="I15" s="328">
        <v>0.41215733047964742</v>
      </c>
      <c r="J15" s="328">
        <v>4.0636579995728432</v>
      </c>
      <c r="K15" s="177">
        <f t="shared" si="0"/>
        <v>1.1242611408140279E-5</v>
      </c>
      <c r="L15" s="177">
        <f t="shared" si="1"/>
        <v>5.7309925319590871E-5</v>
      </c>
      <c r="M15" s="177">
        <f t="shared" si="2"/>
        <v>2.953467404411545E-6</v>
      </c>
      <c r="N15" s="177">
        <f t="shared" si="3"/>
        <v>3.08526305439826E-7</v>
      </c>
      <c r="O15" s="177">
        <f t="shared" si="4"/>
        <v>3.0419097186022611E-6</v>
      </c>
      <c r="P15" s="202">
        <f t="shared" si="5"/>
        <v>99.999999999999986</v>
      </c>
    </row>
    <row r="16" spans="1:16">
      <c r="A16" s="298">
        <v>11442</v>
      </c>
      <c r="B16" s="188">
        <v>230</v>
      </c>
      <c r="C16" s="178">
        <v>13</v>
      </c>
      <c r="D16" s="178" t="s">
        <v>465</v>
      </c>
      <c r="E16" s="325">
        <f>VLOOKUP(A16,پیوست1!$B$5:$J$90,9,0)</f>
        <v>1139522</v>
      </c>
      <c r="F16" s="326">
        <v>14.570724298191312</v>
      </c>
      <c r="G16" s="326">
        <v>81.297681316793117</v>
      </c>
      <c r="H16" s="326">
        <v>3.012944823024112</v>
      </c>
      <c r="I16" s="326">
        <v>2.4586348222446586E-3</v>
      </c>
      <c r="J16" s="326">
        <v>1.116190927169209</v>
      </c>
      <c r="K16" s="177">
        <f t="shared" si="0"/>
        <v>5.8160549745652932E-3</v>
      </c>
      <c r="L16" s="177">
        <f t="shared" si="1"/>
        <v>3.2450808495625157E-2</v>
      </c>
      <c r="M16" s="177">
        <f t="shared" si="2"/>
        <v>1.2026480199213809E-3</v>
      </c>
      <c r="N16" s="177">
        <f t="shared" si="3"/>
        <v>9.8138946259044436E-7</v>
      </c>
      <c r="O16" s="177">
        <f t="shared" si="4"/>
        <v>4.4553912775173199E-4</v>
      </c>
      <c r="P16" s="202">
        <f t="shared" si="5"/>
        <v>100</v>
      </c>
    </row>
    <row r="17" spans="1:16">
      <c r="A17" s="298">
        <v>11379</v>
      </c>
      <c r="B17" s="188">
        <v>208</v>
      </c>
      <c r="C17" s="176">
        <v>14</v>
      </c>
      <c r="D17" s="176" t="s">
        <v>453</v>
      </c>
      <c r="E17" s="327">
        <f>VLOOKUP(A17,پیوست1!$B$5:$J$90,9,0)</f>
        <v>27338403</v>
      </c>
      <c r="F17" s="328">
        <v>13.972435491650245</v>
      </c>
      <c r="G17" s="328">
        <v>51.069128506962123</v>
      </c>
      <c r="H17" s="328">
        <v>32.901130743745973</v>
      </c>
      <c r="I17" s="328">
        <v>5.7536648080158312E-4</v>
      </c>
      <c r="J17" s="328">
        <v>2.0567298911608556</v>
      </c>
      <c r="K17" s="177">
        <f t="shared" si="0"/>
        <v>0.13380424826111179</v>
      </c>
      <c r="L17" s="177">
        <f t="shared" si="1"/>
        <v>0.48905334745024637</v>
      </c>
      <c r="M17" s="177">
        <f t="shared" si="2"/>
        <v>0.3150711319253004</v>
      </c>
      <c r="N17" s="177">
        <f t="shared" si="3"/>
        <v>5.5098826174079246E-6</v>
      </c>
      <c r="O17" s="177">
        <f t="shared" si="4"/>
        <v>1.9695864556139277E-2</v>
      </c>
      <c r="P17" s="202">
        <f t="shared" si="5"/>
        <v>99.999999999999986</v>
      </c>
    </row>
    <row r="18" spans="1:16">
      <c r="A18" s="298">
        <v>11495</v>
      </c>
      <c r="B18" s="188">
        <v>248</v>
      </c>
      <c r="C18" s="178">
        <v>15</v>
      </c>
      <c r="D18" s="178" t="s">
        <v>399</v>
      </c>
      <c r="E18" s="325">
        <f>VLOOKUP(A18,پیوست1!$B$5:$J$90,9,0)</f>
        <v>47922792</v>
      </c>
      <c r="F18" s="326">
        <v>13.541969307769779</v>
      </c>
      <c r="G18" s="326">
        <v>38.448894772839644</v>
      </c>
      <c r="H18" s="326">
        <v>45.338865728257751</v>
      </c>
      <c r="I18" s="326">
        <v>3.7394641554478923E-4</v>
      </c>
      <c r="J18" s="326">
        <v>2.6698962447172847</v>
      </c>
      <c r="K18" s="177">
        <f t="shared" si="0"/>
        <v>0.22732572529394784</v>
      </c>
      <c r="L18" s="177">
        <f t="shared" si="1"/>
        <v>0.64543218880075193</v>
      </c>
      <c r="M18" s="177">
        <f t="shared" si="2"/>
        <v>0.76109244537776255</v>
      </c>
      <c r="N18" s="177">
        <f t="shared" si="3"/>
        <v>6.2773469798087355E-6</v>
      </c>
      <c r="O18" s="177">
        <f t="shared" si="4"/>
        <v>4.4818894984624685E-2</v>
      </c>
      <c r="P18" s="202">
        <f t="shared" si="5"/>
        <v>100</v>
      </c>
    </row>
    <row r="19" spans="1:16">
      <c r="A19" s="298">
        <v>11569</v>
      </c>
      <c r="B19" s="188">
        <v>263</v>
      </c>
      <c r="C19" s="176">
        <v>16</v>
      </c>
      <c r="D19" s="176" t="s">
        <v>479</v>
      </c>
      <c r="E19" s="327">
        <f>VLOOKUP(A19,پیوست1!$B$5:$J$90,9,0)</f>
        <v>4107312</v>
      </c>
      <c r="F19" s="328">
        <v>13.038970436724648</v>
      </c>
      <c r="G19" s="328">
        <v>43.507593836753351</v>
      </c>
      <c r="H19" s="328">
        <v>41.180320472477284</v>
      </c>
      <c r="I19" s="328">
        <v>2.3951052095089249E-2</v>
      </c>
      <c r="J19" s="328">
        <v>2.2491642019496259</v>
      </c>
      <c r="K19" s="177">
        <f t="shared" si="0"/>
        <v>1.8759689359169884E-2</v>
      </c>
      <c r="L19" s="177">
        <f t="shared" si="1"/>
        <v>6.2596119003660494E-2</v>
      </c>
      <c r="M19" s="177">
        <f t="shared" si="2"/>
        <v>5.9247777539159385E-2</v>
      </c>
      <c r="N19" s="177">
        <f t="shared" si="3"/>
        <v>3.4459338588855321E-5</v>
      </c>
      <c r="O19" s="177">
        <f t="shared" si="4"/>
        <v>3.2359626821072181E-3</v>
      </c>
      <c r="P19" s="202">
        <f t="shared" si="5"/>
        <v>100</v>
      </c>
    </row>
    <row r="20" spans="1:16">
      <c r="A20" s="298">
        <v>10919</v>
      </c>
      <c r="B20" s="188">
        <v>104</v>
      </c>
      <c r="C20" s="178">
        <v>17</v>
      </c>
      <c r="D20" s="178" t="s">
        <v>398</v>
      </c>
      <c r="E20" s="325">
        <f>VLOOKUP(A20,پیوست1!$B$5:$J$90,9,0)</f>
        <v>319980747</v>
      </c>
      <c r="F20" s="326">
        <v>12.894188707846183</v>
      </c>
      <c r="G20" s="326">
        <v>26.422304280268211</v>
      </c>
      <c r="H20" s="326">
        <v>59.043881033538085</v>
      </c>
      <c r="I20" s="326">
        <v>7.6444953305275393E-5</v>
      </c>
      <c r="J20" s="326">
        <v>1.6395495333942114</v>
      </c>
      <c r="K20" s="177">
        <f t="shared" si="0"/>
        <v>1.4452484682812992</v>
      </c>
      <c r="L20" s="177">
        <f t="shared" si="1"/>
        <v>2.9615507927445779</v>
      </c>
      <c r="M20" s="177">
        <f t="shared" si="2"/>
        <v>6.6179486401636529</v>
      </c>
      <c r="N20" s="177">
        <f t="shared" si="3"/>
        <v>8.568352315571111E-6</v>
      </c>
      <c r="O20" s="177">
        <f t="shared" si="4"/>
        <v>0.18376933248754262</v>
      </c>
      <c r="P20" s="202">
        <f t="shared" si="5"/>
        <v>100</v>
      </c>
    </row>
    <row r="21" spans="1:16">
      <c r="A21" s="298">
        <v>11049</v>
      </c>
      <c r="B21" s="188">
        <v>115</v>
      </c>
      <c r="C21" s="176">
        <v>18</v>
      </c>
      <c r="D21" s="176" t="s">
        <v>430</v>
      </c>
      <c r="E21" s="327">
        <f>VLOOKUP(A21,پیوست1!$B$5:$J$90,9,0)</f>
        <v>38580924</v>
      </c>
      <c r="F21" s="328">
        <v>12.834184028691455</v>
      </c>
      <c r="G21" s="328">
        <v>64.850383143298757</v>
      </c>
      <c r="H21" s="328">
        <v>20.533116816079595</v>
      </c>
      <c r="I21" s="328">
        <v>2.2282929102932537E-2</v>
      </c>
      <c r="J21" s="328">
        <v>1.7600330828272694</v>
      </c>
      <c r="K21" s="177">
        <f t="shared" si="0"/>
        <v>0.17344649774284446</v>
      </c>
      <c r="L21" s="177">
        <f t="shared" si="1"/>
        <v>0.87641503412613875</v>
      </c>
      <c r="M21" s="177">
        <f t="shared" si="2"/>
        <v>0.27749307564330006</v>
      </c>
      <c r="N21" s="177">
        <f t="shared" si="3"/>
        <v>3.0114076623146319E-4</v>
      </c>
      <c r="O21" s="177">
        <f t="shared" si="4"/>
        <v>2.3785818673433531E-2</v>
      </c>
      <c r="P21" s="202">
        <f t="shared" si="5"/>
        <v>100</v>
      </c>
    </row>
    <row r="22" spans="1:16">
      <c r="A22" s="298">
        <v>10778</v>
      </c>
      <c r="B22" s="188">
        <v>2</v>
      </c>
      <c r="C22" s="178">
        <v>19</v>
      </c>
      <c r="D22" s="178" t="s">
        <v>417</v>
      </c>
      <c r="E22" s="325">
        <f>VLOOKUP(A22,پیوست1!$B$5:$J$90,9,0)</f>
        <v>3121862</v>
      </c>
      <c r="F22" s="326">
        <v>11.895712694136295</v>
      </c>
      <c r="G22" s="326">
        <v>39.687215368943271</v>
      </c>
      <c r="H22" s="326">
        <v>47.231509675448436</v>
      </c>
      <c r="I22" s="326">
        <v>1.6742908447003115E-5</v>
      </c>
      <c r="J22" s="326">
        <v>1.1855455185635511</v>
      </c>
      <c r="K22" s="177">
        <f t="shared" si="0"/>
        <v>1.3008547764685349E-2</v>
      </c>
      <c r="L22" s="177">
        <f t="shared" si="1"/>
        <v>4.3399924834157888E-2</v>
      </c>
      <c r="M22" s="177">
        <f t="shared" si="2"/>
        <v>5.1649982259081413E-2</v>
      </c>
      <c r="N22" s="177">
        <f t="shared" si="3"/>
        <v>1.8309195073276573E-8</v>
      </c>
      <c r="O22" s="177">
        <f t="shared" si="4"/>
        <v>1.296452419622124E-3</v>
      </c>
      <c r="P22" s="202">
        <f t="shared" si="5"/>
        <v>100</v>
      </c>
    </row>
    <row r="23" spans="1:16">
      <c r="A23" s="298">
        <v>11513</v>
      </c>
      <c r="B23" s="188">
        <v>254</v>
      </c>
      <c r="C23" s="176">
        <v>20</v>
      </c>
      <c r="D23" s="176" t="s">
        <v>474</v>
      </c>
      <c r="E23" s="327">
        <f>VLOOKUP(A23,پیوست1!$B$5:$J$90,9,0)</f>
        <v>78493596</v>
      </c>
      <c r="F23" s="328">
        <v>11.788722401512434</v>
      </c>
      <c r="G23" s="328">
        <v>53.233286759918244</v>
      </c>
      <c r="H23" s="328">
        <v>32.583228796997489</v>
      </c>
      <c r="I23" s="328">
        <v>3.6183940703160844E-5</v>
      </c>
      <c r="J23" s="328">
        <v>2.3947258576311281</v>
      </c>
      <c r="K23" s="177">
        <f t="shared" si="0"/>
        <v>0.32413476585195622</v>
      </c>
      <c r="L23" s="177">
        <f t="shared" si="1"/>
        <v>1.4636665748650117</v>
      </c>
      <c r="M23" s="177">
        <f t="shared" si="2"/>
        <v>0.89588649873208726</v>
      </c>
      <c r="N23" s="177">
        <f t="shared" si="3"/>
        <v>9.9488924651541569E-7</v>
      </c>
      <c r="O23" s="177">
        <f t="shared" si="4"/>
        <v>6.5843768196908806E-2</v>
      </c>
      <c r="P23" s="202">
        <f t="shared" si="5"/>
        <v>100</v>
      </c>
    </row>
    <row r="24" spans="1:16">
      <c r="A24" s="298">
        <v>11380</v>
      </c>
      <c r="B24" s="188">
        <v>212</v>
      </c>
      <c r="C24" s="178">
        <v>21</v>
      </c>
      <c r="D24" s="178" t="s">
        <v>456</v>
      </c>
      <c r="E24" s="325">
        <f>VLOOKUP(A24,پیوست1!$B$5:$J$90,9,0)</f>
        <v>329114</v>
      </c>
      <c r="F24" s="326">
        <v>11.297496956896317</v>
      </c>
      <c r="G24" s="326">
        <v>53.242410835652969</v>
      </c>
      <c r="H24" s="326">
        <v>34.920194869934441</v>
      </c>
      <c r="I24" s="326">
        <v>5.348919140762427E-5</v>
      </c>
      <c r="J24" s="326">
        <v>0.53984384832486476</v>
      </c>
      <c r="K24" s="177">
        <f t="shared" si="0"/>
        <v>1.3024265414502609E-3</v>
      </c>
      <c r="L24" s="177">
        <f t="shared" si="1"/>
        <v>6.1380259067760675E-3</v>
      </c>
      <c r="M24" s="177">
        <f t="shared" si="2"/>
        <v>4.0257579891141244E-3</v>
      </c>
      <c r="N24" s="177">
        <f t="shared" si="3"/>
        <v>6.166475887163405E-9</v>
      </c>
      <c r="O24" s="177">
        <f t="shared" si="4"/>
        <v>6.2235640246643845E-5</v>
      </c>
      <c r="P24" s="202">
        <f t="shared" si="5"/>
        <v>100</v>
      </c>
    </row>
    <row r="25" spans="1:16">
      <c r="A25" s="298">
        <v>11741</v>
      </c>
      <c r="B25" s="188">
        <v>303</v>
      </c>
      <c r="C25" s="176">
        <v>22</v>
      </c>
      <c r="D25" s="176" t="s">
        <v>644</v>
      </c>
      <c r="E25" s="327">
        <f>VLOOKUP(A25,پیوست1!$B$5:$J$90,9,0)</f>
        <v>1268597</v>
      </c>
      <c r="F25" s="328">
        <v>11.050227681484586</v>
      </c>
      <c r="G25" s="328">
        <v>39.811159398276025</v>
      </c>
      <c r="H25" s="328">
        <v>47.667239793081222</v>
      </c>
      <c r="I25" s="328">
        <v>3.910102332996512E-4</v>
      </c>
      <c r="J25" s="328">
        <v>1.470982116924866</v>
      </c>
      <c r="K25" s="177">
        <f t="shared" si="0"/>
        <v>4.9104303394945075E-3</v>
      </c>
      <c r="L25" s="177">
        <f t="shared" si="1"/>
        <v>1.7691031406285255E-2</v>
      </c>
      <c r="M25" s="177">
        <f t="shared" si="2"/>
        <v>2.1182066761583625E-2</v>
      </c>
      <c r="N25" s="177">
        <f t="shared" si="3"/>
        <v>1.737546562831979E-7</v>
      </c>
      <c r="O25" s="177">
        <f t="shared" si="4"/>
        <v>6.536657364901731E-4</v>
      </c>
      <c r="P25" s="202">
        <f t="shared" si="5"/>
        <v>100.00000000000001</v>
      </c>
    </row>
    <row r="26" spans="1:16">
      <c r="A26" s="298">
        <v>10784</v>
      </c>
      <c r="B26" s="188">
        <v>42</v>
      </c>
      <c r="C26" s="178">
        <v>23</v>
      </c>
      <c r="D26" s="178" t="s">
        <v>418</v>
      </c>
      <c r="E26" s="325">
        <f>VLOOKUP(A26,پیوست1!$B$5:$J$90,9,0)</f>
        <v>15272893</v>
      </c>
      <c r="F26" s="326">
        <v>10.844989077862902</v>
      </c>
      <c r="G26" s="326">
        <v>72.756075048881016</v>
      </c>
      <c r="H26" s="326">
        <v>13.12922747997006</v>
      </c>
      <c r="I26" s="326">
        <v>0</v>
      </c>
      <c r="J26" s="326">
        <v>3.2697083932860167</v>
      </c>
      <c r="K26" s="177">
        <f t="shared" si="0"/>
        <v>5.8019646188092751E-2</v>
      </c>
      <c r="L26" s="177">
        <f t="shared" si="1"/>
        <v>0.38923798835233492</v>
      </c>
      <c r="M26" s="177">
        <f t="shared" si="2"/>
        <v>7.024010145531262E-2</v>
      </c>
      <c r="N26" s="177">
        <f t="shared" si="3"/>
        <v>0</v>
      </c>
      <c r="O26" s="177">
        <f t="shared" si="4"/>
        <v>1.7492624727850382E-2</v>
      </c>
      <c r="P26" s="202">
        <f t="shared" si="5"/>
        <v>100</v>
      </c>
    </row>
    <row r="27" spans="1:16">
      <c r="A27" s="298">
        <v>11725</v>
      </c>
      <c r="B27" s="188">
        <v>289</v>
      </c>
      <c r="C27" s="176">
        <v>24</v>
      </c>
      <c r="D27" s="176" t="s">
        <v>614</v>
      </c>
      <c r="E27" s="327">
        <f>VLOOKUP(A27,پیوست1!$B$5:$J$90,9,0)</f>
        <v>938604</v>
      </c>
      <c r="F27" s="328">
        <v>10.824053347073352</v>
      </c>
      <c r="G27" s="328">
        <v>73.984812732213229</v>
      </c>
      <c r="H27" s="328">
        <v>12.783895845880931</v>
      </c>
      <c r="I27" s="328">
        <v>6.880799951345354E-3</v>
      </c>
      <c r="J27" s="328">
        <v>2.4003572748811419</v>
      </c>
      <c r="K27" s="177">
        <f t="shared" si="0"/>
        <v>3.5587458417563403E-3</v>
      </c>
      <c r="L27" s="177">
        <f t="shared" si="1"/>
        <v>2.4324819568177346E-2</v>
      </c>
      <c r="M27" s="177">
        <f t="shared" si="2"/>
        <v>4.2031053177759813E-3</v>
      </c>
      <c r="N27" s="177">
        <f t="shared" si="3"/>
        <v>2.2622780422112755E-6</v>
      </c>
      <c r="O27" s="177">
        <f t="shared" si="4"/>
        <v>7.8919247686658276E-4</v>
      </c>
      <c r="P27" s="202">
        <f t="shared" si="5"/>
        <v>100.00000000000001</v>
      </c>
    </row>
    <row r="28" spans="1:16">
      <c r="A28" s="298">
        <v>11256</v>
      </c>
      <c r="B28" s="188">
        <v>164</v>
      </c>
      <c r="C28" s="178">
        <v>25</v>
      </c>
      <c r="D28" s="178" t="s">
        <v>442</v>
      </c>
      <c r="E28" s="325">
        <f>VLOOKUP(A28,پیوست1!$B$5:$J$90,9,0)</f>
        <v>56789</v>
      </c>
      <c r="F28" s="326">
        <v>10.65514318844243</v>
      </c>
      <c r="G28" s="326">
        <v>60.096793378727121</v>
      </c>
      <c r="H28" s="326">
        <v>26.477043988860189</v>
      </c>
      <c r="I28" s="326">
        <v>0.11248911034913711</v>
      </c>
      <c r="J28" s="326">
        <v>2.6585303336211297</v>
      </c>
      <c r="K28" s="177">
        <f t="shared" si="0"/>
        <v>2.1195719305797136E-4</v>
      </c>
      <c r="L28" s="177">
        <f t="shared" si="1"/>
        <v>1.195474092751438E-3</v>
      </c>
      <c r="M28" s="177">
        <f t="shared" si="2"/>
        <v>5.2669399416786268E-4</v>
      </c>
      <c r="N28" s="177">
        <f t="shared" si="3"/>
        <v>2.2376870641263391E-6</v>
      </c>
      <c r="O28" s="177">
        <f t="shared" si="4"/>
        <v>5.2884754076794202E-5</v>
      </c>
      <c r="P28" s="202">
        <f t="shared" si="5"/>
        <v>100</v>
      </c>
    </row>
    <row r="29" spans="1:16">
      <c r="A29" s="298">
        <v>10837</v>
      </c>
      <c r="B29" s="188">
        <v>1</v>
      </c>
      <c r="C29" s="176">
        <v>26</v>
      </c>
      <c r="D29" s="176" t="s">
        <v>419</v>
      </c>
      <c r="E29" s="327">
        <f>VLOOKUP(A29,پیوست1!$B$5:$J$90,9,0)</f>
        <v>31139867</v>
      </c>
      <c r="F29" s="328">
        <v>10.56856452684357</v>
      </c>
      <c r="G29" s="328">
        <v>43.927003877426586</v>
      </c>
      <c r="H29" s="328">
        <v>43.502467969185091</v>
      </c>
      <c r="I29" s="328">
        <v>0.52906518735850083</v>
      </c>
      <c r="J29" s="328">
        <v>1.4728984391862461</v>
      </c>
      <c r="K29" s="177">
        <f t="shared" si="0"/>
        <v>0.11528091228890358</v>
      </c>
      <c r="L29" s="177">
        <f t="shared" si="1"/>
        <v>0.47915164526325227</v>
      </c>
      <c r="M29" s="177">
        <f t="shared" si="2"/>
        <v>0.47452084732686545</v>
      </c>
      <c r="N29" s="177">
        <f t="shared" si="3"/>
        <v>5.7709935255704408E-3</v>
      </c>
      <c r="O29" s="177">
        <f t="shared" si="4"/>
        <v>1.6066238262255714E-2</v>
      </c>
      <c r="P29" s="202">
        <f t="shared" si="5"/>
        <v>100</v>
      </c>
    </row>
    <row r="30" spans="1:16">
      <c r="A30" s="298">
        <v>10911</v>
      </c>
      <c r="B30" s="188">
        <v>107</v>
      </c>
      <c r="C30" s="178">
        <v>27</v>
      </c>
      <c r="D30" s="178" t="s">
        <v>426</v>
      </c>
      <c r="E30" s="325">
        <f>VLOOKUP(A30,پیوست1!$B$5:$J$90,9,0)</f>
        <v>80075302</v>
      </c>
      <c r="F30" s="326">
        <v>10.351853869625653</v>
      </c>
      <c r="G30" s="326">
        <v>44.63105970163258</v>
      </c>
      <c r="H30" s="326">
        <v>43.632977054946558</v>
      </c>
      <c r="I30" s="326">
        <v>0</v>
      </c>
      <c r="J30" s="326">
        <v>1.3841093737952108</v>
      </c>
      <c r="K30" s="177">
        <f t="shared" si="0"/>
        <v>0.29036306090869568</v>
      </c>
      <c r="L30" s="177">
        <f t="shared" si="1"/>
        <v>1.2518734585878972</v>
      </c>
      <c r="M30" s="177">
        <f t="shared" si="2"/>
        <v>1.2238778612792882</v>
      </c>
      <c r="N30" s="177">
        <f t="shared" si="3"/>
        <v>0</v>
      </c>
      <c r="O30" s="177">
        <f t="shared" si="4"/>
        <v>3.8823406847620895E-2</v>
      </c>
      <c r="P30" s="202">
        <f t="shared" si="5"/>
        <v>100</v>
      </c>
    </row>
    <row r="31" spans="1:16">
      <c r="A31" s="298">
        <v>11405</v>
      </c>
      <c r="B31" s="188">
        <v>218</v>
      </c>
      <c r="C31" s="176">
        <v>28</v>
      </c>
      <c r="D31" s="176" t="s">
        <v>409</v>
      </c>
      <c r="E31" s="327">
        <f>VLOOKUP(A31,پیوست1!$B$5:$J$90,9,0)</f>
        <v>49892271</v>
      </c>
      <c r="F31" s="328">
        <v>10.297666690591308</v>
      </c>
      <c r="G31" s="328">
        <v>43.627531731172958</v>
      </c>
      <c r="H31" s="328">
        <v>44.491430962602479</v>
      </c>
      <c r="I31" s="328">
        <v>4.9653541257605035E-4</v>
      </c>
      <c r="J31" s="328">
        <v>1.5828740802206778</v>
      </c>
      <c r="K31" s="177">
        <f t="shared" si="0"/>
        <v>0.17996860541729862</v>
      </c>
      <c r="L31" s="177">
        <f t="shared" si="1"/>
        <v>0.76246263152330584</v>
      </c>
      <c r="M31" s="177">
        <f t="shared" si="2"/>
        <v>0.77756068670152401</v>
      </c>
      <c r="N31" s="177">
        <f t="shared" si="3"/>
        <v>8.6777702586995997E-6</v>
      </c>
      <c r="O31" s="177">
        <f t="shared" si="4"/>
        <v>2.7663319208882559E-2</v>
      </c>
      <c r="P31" s="202">
        <f t="shared" si="5"/>
        <v>100</v>
      </c>
    </row>
    <row r="32" spans="1:16">
      <c r="A32" s="298">
        <v>11098</v>
      </c>
      <c r="B32" s="188">
        <v>123</v>
      </c>
      <c r="C32" s="178">
        <v>29</v>
      </c>
      <c r="D32" s="178" t="s">
        <v>433</v>
      </c>
      <c r="E32" s="325">
        <f>VLOOKUP(A32,پیوست1!$B$5:$J$90,9,0)</f>
        <v>241605174</v>
      </c>
      <c r="F32" s="326">
        <v>10.222017109485289</v>
      </c>
      <c r="G32" s="326">
        <v>40.805673381652014</v>
      </c>
      <c r="H32" s="326">
        <v>46.984951953629107</v>
      </c>
      <c r="I32" s="326">
        <v>8.9830173363025685E-3</v>
      </c>
      <c r="J32" s="326">
        <v>1.9783745378972852</v>
      </c>
      <c r="K32" s="177">
        <f t="shared" si="0"/>
        <v>0.86510233059381347</v>
      </c>
      <c r="L32" s="177">
        <f t="shared" si="1"/>
        <v>3.4534361237920699</v>
      </c>
      <c r="M32" s="177">
        <f t="shared" si="2"/>
        <v>3.9763963415993131</v>
      </c>
      <c r="N32" s="177">
        <f t="shared" si="3"/>
        <v>7.6024420133173577E-4</v>
      </c>
      <c r="O32" s="177">
        <f t="shared" si="4"/>
        <v>0.16743235754656055</v>
      </c>
      <c r="P32" s="202">
        <f t="shared" si="5"/>
        <v>100</v>
      </c>
    </row>
    <row r="33" spans="1:16">
      <c r="A33" s="298">
        <v>11145</v>
      </c>
      <c r="B33" s="188">
        <v>132</v>
      </c>
      <c r="C33" s="176">
        <v>30</v>
      </c>
      <c r="D33" s="176" t="s">
        <v>435</v>
      </c>
      <c r="E33" s="327">
        <f>VLOOKUP(A33,پیوست1!$B$5:$J$90,9,0)</f>
        <v>121753095</v>
      </c>
      <c r="F33" s="328">
        <v>9.8489885241720714</v>
      </c>
      <c r="G33" s="328">
        <v>32.154522457116165</v>
      </c>
      <c r="H33" s="328">
        <v>57.07699128112192</v>
      </c>
      <c r="I33" s="328">
        <v>4.3522727431959091E-2</v>
      </c>
      <c r="J33" s="328">
        <v>0.87597501015788737</v>
      </c>
      <c r="K33" s="177">
        <f t="shared" si="0"/>
        <v>0.42004545443388008</v>
      </c>
      <c r="L33" s="177">
        <f t="shared" si="1"/>
        <v>1.3713449827315276</v>
      </c>
      <c r="M33" s="177">
        <f t="shared" si="2"/>
        <v>2.4342530891935277</v>
      </c>
      <c r="N33" s="177">
        <f t="shared" si="3"/>
        <v>1.856182873753114E-3</v>
      </c>
      <c r="O33" s="177">
        <f t="shared" si="4"/>
        <v>3.7359097364307592E-2</v>
      </c>
      <c r="P33" s="202">
        <f t="shared" si="5"/>
        <v>100.00000000000001</v>
      </c>
    </row>
    <row r="34" spans="1:16">
      <c r="A34" s="298">
        <v>11367</v>
      </c>
      <c r="B34" s="188">
        <v>207</v>
      </c>
      <c r="C34" s="178">
        <v>31</v>
      </c>
      <c r="D34" s="178" t="s">
        <v>452</v>
      </c>
      <c r="E34" s="325">
        <f>VLOOKUP(A34,پیوست1!$B$5:$J$90,9,0)</f>
        <v>6277817</v>
      </c>
      <c r="F34" s="326">
        <v>9.8299124179257085</v>
      </c>
      <c r="G34" s="326">
        <v>42.675195342259734</v>
      </c>
      <c r="H34" s="326">
        <v>45.593041432088505</v>
      </c>
      <c r="I34" s="326">
        <v>5.2468625389678935E-4</v>
      </c>
      <c r="J34" s="326">
        <v>1.9013261214721575</v>
      </c>
      <c r="K34" s="177">
        <f t="shared" si="0"/>
        <v>2.1616379093578022E-2</v>
      </c>
      <c r="L34" s="177">
        <f t="shared" si="1"/>
        <v>9.3844498423867176E-2</v>
      </c>
      <c r="M34" s="177">
        <f t="shared" si="2"/>
        <v>0.1002609612093782</v>
      </c>
      <c r="N34" s="177">
        <f t="shared" si="3"/>
        <v>1.1538065129389686E-6</v>
      </c>
      <c r="O34" s="177">
        <f t="shared" si="4"/>
        <v>4.1810938363311826E-3</v>
      </c>
      <c r="P34" s="202">
        <f t="shared" si="5"/>
        <v>100</v>
      </c>
    </row>
    <row r="35" spans="1:16">
      <c r="A35" s="298">
        <v>11517</v>
      </c>
      <c r="B35" s="188">
        <v>250</v>
      </c>
      <c r="C35" s="176">
        <v>32</v>
      </c>
      <c r="D35" s="176" t="s">
        <v>473</v>
      </c>
      <c r="E35" s="327">
        <f>VLOOKUP(A35,پیوست1!$B$5:$J$90,9,0)</f>
        <v>98540002</v>
      </c>
      <c r="F35" s="328">
        <v>9.6182894602389322</v>
      </c>
      <c r="G35" s="328">
        <v>50.179844387151554</v>
      </c>
      <c r="H35" s="328">
        <v>38.182712004996752</v>
      </c>
      <c r="I35" s="328">
        <v>0.10058968373851838</v>
      </c>
      <c r="J35" s="328">
        <v>1.9185644638742396</v>
      </c>
      <c r="K35" s="177">
        <f t="shared" si="0"/>
        <v>0.33199768671410018</v>
      </c>
      <c r="L35" s="177">
        <f t="shared" si="1"/>
        <v>1.7320743282968314</v>
      </c>
      <c r="M35" s="177">
        <f t="shared" si="2"/>
        <v>1.3179653316250601</v>
      </c>
      <c r="N35" s="177">
        <f t="shared" si="3"/>
        <v>3.4720874690395784E-3</v>
      </c>
      <c r="O35" s="177">
        <f t="shared" si="4"/>
        <v>6.6223725793578103E-2</v>
      </c>
      <c r="P35" s="202">
        <f t="shared" si="5"/>
        <v>99.999999999999986</v>
      </c>
    </row>
    <row r="36" spans="1:16">
      <c r="A36" s="298">
        <v>11310</v>
      </c>
      <c r="B36" s="188">
        <v>183</v>
      </c>
      <c r="C36" s="178">
        <v>33</v>
      </c>
      <c r="D36" s="178" t="s">
        <v>446</v>
      </c>
      <c r="E36" s="325">
        <f>VLOOKUP(A36,پیوست1!$B$5:$J$90,9,0)</f>
        <v>155937198</v>
      </c>
      <c r="F36" s="326">
        <v>9.3464543144590717</v>
      </c>
      <c r="G36" s="326">
        <v>53.995409015529688</v>
      </c>
      <c r="H36" s="326">
        <v>35.003512158659476</v>
      </c>
      <c r="I36" s="326">
        <v>1.568106414775034E-4</v>
      </c>
      <c r="J36" s="326">
        <v>1.6544677007102859</v>
      </c>
      <c r="K36" s="177">
        <f t="shared" ref="K36:K67" si="6">E36/$E$90*F36</f>
        <v>0.51052999327186266</v>
      </c>
      <c r="L36" s="177">
        <f t="shared" ref="L36:L67" si="7">E36/$E$90*G36</f>
        <v>2.9493832499415849</v>
      </c>
      <c r="M36" s="177">
        <f t="shared" ref="M36:M67" si="8">E36/$E$90*H36</f>
        <v>1.9119916735918092</v>
      </c>
      <c r="N36" s="177">
        <f t="shared" ref="N36:N67" si="9">E36/$E$90*I36</f>
        <v>8.5654445038711534E-6</v>
      </c>
      <c r="O36" s="177">
        <f t="shared" ref="O36:O67" si="10">E36/$E$90*J36</f>
        <v>9.0371744802244941E-2</v>
      </c>
      <c r="P36" s="202">
        <f t="shared" ref="P36:P67" si="11">SUM(F36:J36)</f>
        <v>100</v>
      </c>
    </row>
    <row r="37" spans="1:16">
      <c r="A37" s="298">
        <v>11416</v>
      </c>
      <c r="B37" s="188">
        <v>231</v>
      </c>
      <c r="C37" s="176">
        <v>34</v>
      </c>
      <c r="D37" s="176" t="s">
        <v>466</v>
      </c>
      <c r="E37" s="327">
        <f>VLOOKUP(A37,پیوست1!$B$5:$J$90,9,0)</f>
        <v>37711555</v>
      </c>
      <c r="F37" s="328">
        <v>9.2797262867140091</v>
      </c>
      <c r="G37" s="328">
        <v>49.387973072878381</v>
      </c>
      <c r="H37" s="328">
        <v>39.255955457615251</v>
      </c>
      <c r="I37" s="328">
        <v>3.0456783269280392E-7</v>
      </c>
      <c r="J37" s="328">
        <v>2.0763448782245213</v>
      </c>
      <c r="K37" s="177">
        <f t="shared" si="6"/>
        <v>0.12258413165010086</v>
      </c>
      <c r="L37" s="177">
        <f t="shared" si="7"/>
        <v>0.65240952222537718</v>
      </c>
      <c r="M37" s="177">
        <f t="shared" si="8"/>
        <v>0.51856671880036764</v>
      </c>
      <c r="N37" s="177">
        <f t="shared" si="9"/>
        <v>4.0233065228070552E-9</v>
      </c>
      <c r="O37" s="177">
        <f t="shared" si="10"/>
        <v>2.7428280321985278E-2</v>
      </c>
      <c r="P37" s="202">
        <f t="shared" si="11"/>
        <v>100</v>
      </c>
    </row>
    <row r="38" spans="1:16">
      <c r="A38" s="298">
        <v>11090</v>
      </c>
      <c r="B38" s="188">
        <v>121</v>
      </c>
      <c r="C38" s="178">
        <v>35</v>
      </c>
      <c r="D38" s="178" t="s">
        <v>432</v>
      </c>
      <c r="E38" s="325">
        <f>VLOOKUP(A38,پیوست1!$B$5:$J$90,9,0)</f>
        <v>55443072</v>
      </c>
      <c r="F38" s="326">
        <v>8.7737292639402753</v>
      </c>
      <c r="G38" s="326">
        <v>46.152921254862491</v>
      </c>
      <c r="H38" s="326">
        <v>42.587078831645762</v>
      </c>
      <c r="I38" s="326">
        <v>3.5536428092654053E-2</v>
      </c>
      <c r="J38" s="326">
        <v>2.4507342214588195</v>
      </c>
      <c r="K38" s="177">
        <f t="shared" si="6"/>
        <v>0.17039473157177726</v>
      </c>
      <c r="L38" s="177">
        <f t="shared" si="7"/>
        <v>0.89633659666218768</v>
      </c>
      <c r="M38" s="177">
        <f t="shared" si="8"/>
        <v>0.82708431587567099</v>
      </c>
      <c r="N38" s="177">
        <f t="shared" si="9"/>
        <v>6.9015351895508083E-4</v>
      </c>
      <c r="O38" s="177">
        <f t="shared" si="10"/>
        <v>4.7595747173956419E-2</v>
      </c>
      <c r="P38" s="202">
        <f t="shared" si="11"/>
        <v>100</v>
      </c>
    </row>
    <row r="39" spans="1:16">
      <c r="A39" s="298">
        <v>11217</v>
      </c>
      <c r="B39" s="188">
        <v>154</v>
      </c>
      <c r="C39" s="176">
        <v>36</v>
      </c>
      <c r="D39" s="176" t="s">
        <v>441</v>
      </c>
      <c r="E39" s="327">
        <f>VLOOKUP(A39,پیوست1!$B$5:$J$90,9,0)</f>
        <v>17357755</v>
      </c>
      <c r="F39" s="328">
        <v>8.4280156016456154</v>
      </c>
      <c r="G39" s="328">
        <v>44.277308092520123</v>
      </c>
      <c r="H39" s="328">
        <v>44.356918923831252</v>
      </c>
      <c r="I39" s="328">
        <v>6.4611299448126214E-2</v>
      </c>
      <c r="J39" s="328">
        <v>2.8731460825548885</v>
      </c>
      <c r="K39" s="177">
        <f t="shared" si="6"/>
        <v>5.1244060231074418E-2</v>
      </c>
      <c r="L39" s="177">
        <f t="shared" si="7"/>
        <v>0.26921509759900247</v>
      </c>
      <c r="M39" s="177">
        <f t="shared" si="8"/>
        <v>0.26969914775120635</v>
      </c>
      <c r="N39" s="177">
        <f t="shared" si="9"/>
        <v>3.9284992779098382E-4</v>
      </c>
      <c r="O39" s="177">
        <f t="shared" si="10"/>
        <v>1.7469316368893578E-2</v>
      </c>
      <c r="P39" s="202">
        <f t="shared" si="11"/>
        <v>100</v>
      </c>
    </row>
    <row r="40" spans="1:16">
      <c r="A40" s="298">
        <v>11621</v>
      </c>
      <c r="B40" s="188">
        <v>271</v>
      </c>
      <c r="C40" s="178">
        <v>37</v>
      </c>
      <c r="D40" s="178" t="s">
        <v>481</v>
      </c>
      <c r="E40" s="325">
        <f>VLOOKUP(A40,پیوست1!$B$5:$J$90,9,0)</f>
        <v>1466867</v>
      </c>
      <c r="F40" s="326">
        <v>8.0090210713373224</v>
      </c>
      <c r="G40" s="326">
        <v>57.303576720059446</v>
      </c>
      <c r="H40" s="326">
        <v>32.91063217398596</v>
      </c>
      <c r="I40" s="326">
        <v>1.9757762182482833E-4</v>
      </c>
      <c r="J40" s="326">
        <v>1.7765724569954517</v>
      </c>
      <c r="K40" s="177">
        <f t="shared" si="6"/>
        <v>4.1152367249570158E-3</v>
      </c>
      <c r="L40" s="177">
        <f t="shared" si="7"/>
        <v>2.9444020847157592E-2</v>
      </c>
      <c r="M40" s="177">
        <f t="shared" si="8"/>
        <v>1.691031162954906E-2</v>
      </c>
      <c r="N40" s="177">
        <f t="shared" si="9"/>
        <v>1.0152035787158155E-7</v>
      </c>
      <c r="O40" s="177">
        <f t="shared" si="10"/>
        <v>9.1284766945356913E-4</v>
      </c>
      <c r="P40" s="202">
        <f t="shared" si="11"/>
        <v>100</v>
      </c>
    </row>
    <row r="41" spans="1:16">
      <c r="A41" s="298">
        <v>11343</v>
      </c>
      <c r="B41" s="188">
        <v>196</v>
      </c>
      <c r="C41" s="176">
        <v>38</v>
      </c>
      <c r="D41" s="176" t="s">
        <v>449</v>
      </c>
      <c r="E41" s="327">
        <f>VLOOKUP(A41,پیوست1!$B$5:$J$90,9,0)</f>
        <v>31869361</v>
      </c>
      <c r="F41" s="328">
        <v>7.7629405903075135</v>
      </c>
      <c r="G41" s="328">
        <v>50.511032498419979</v>
      </c>
      <c r="H41" s="328">
        <v>39.00123168631302</v>
      </c>
      <c r="I41" s="328">
        <v>1.2766357951356613E-5</v>
      </c>
      <c r="J41" s="328">
        <v>2.7247824586015335</v>
      </c>
      <c r="K41" s="177">
        <f t="shared" si="6"/>
        <v>8.6661113748235777E-2</v>
      </c>
      <c r="L41" s="177">
        <f t="shared" si="7"/>
        <v>0.56387683017332069</v>
      </c>
      <c r="M41" s="177">
        <f t="shared" si="8"/>
        <v>0.43538787089377717</v>
      </c>
      <c r="N41" s="177">
        <f t="shared" si="9"/>
        <v>1.4251645825482017E-7</v>
      </c>
      <c r="O41" s="177">
        <f t="shared" si="10"/>
        <v>3.0417942767575801E-2</v>
      </c>
      <c r="P41" s="202">
        <f t="shared" si="11"/>
        <v>100.00000000000001</v>
      </c>
    </row>
    <row r="42" spans="1:16">
      <c r="A42" s="298">
        <v>10845</v>
      </c>
      <c r="B42" s="188">
        <v>3</v>
      </c>
      <c r="C42" s="178">
        <v>39</v>
      </c>
      <c r="D42" s="178" t="s">
        <v>420</v>
      </c>
      <c r="E42" s="325">
        <f>VLOOKUP(A42,پیوست1!$B$5:$J$90,9,0)</f>
        <v>24636180</v>
      </c>
      <c r="F42" s="326">
        <v>7.6882570484909873</v>
      </c>
      <c r="G42" s="326">
        <v>48.93061935555513</v>
      </c>
      <c r="H42" s="326">
        <v>39.220244479802865</v>
      </c>
      <c r="I42" s="326">
        <v>3.1780574548961114E-3</v>
      </c>
      <c r="J42" s="326">
        <v>4.1577010586961194</v>
      </c>
      <c r="K42" s="177">
        <f t="shared" si="6"/>
        <v>6.6347706002163123E-2</v>
      </c>
      <c r="L42" s="177">
        <f t="shared" si="7"/>
        <v>0.42225881978586</v>
      </c>
      <c r="M42" s="177">
        <f t="shared" si="8"/>
        <v>0.33846075042322665</v>
      </c>
      <c r="N42" s="177">
        <f t="shared" si="9"/>
        <v>2.7425828812112348E-5</v>
      </c>
      <c r="O42" s="177">
        <f t="shared" si="10"/>
        <v>3.5879904345991614E-2</v>
      </c>
      <c r="P42" s="202">
        <f t="shared" si="11"/>
        <v>100</v>
      </c>
    </row>
    <row r="43" spans="1:16">
      <c r="A43" s="298">
        <v>11673</v>
      </c>
      <c r="B43" s="188">
        <v>283</v>
      </c>
      <c r="C43" s="176">
        <v>40</v>
      </c>
      <c r="D43" s="176" t="s">
        <v>486</v>
      </c>
      <c r="E43" s="327">
        <f>VLOOKUP(A43,پیوست1!$B$5:$J$90,9,0)</f>
        <v>2840826</v>
      </c>
      <c r="F43" s="328">
        <v>7.4259595453578093</v>
      </c>
      <c r="G43" s="328">
        <v>44.172544973803483</v>
      </c>
      <c r="H43" s="328">
        <v>47.780137420766394</v>
      </c>
      <c r="I43" s="328">
        <v>0.1110646050461363</v>
      </c>
      <c r="J43" s="328">
        <v>0.51029345502618229</v>
      </c>
      <c r="K43" s="177">
        <f t="shared" si="6"/>
        <v>7.3896158312533322E-3</v>
      </c>
      <c r="L43" s="177">
        <f t="shared" si="7"/>
        <v>4.3956358185282846E-2</v>
      </c>
      <c r="M43" s="177">
        <f t="shared" si="8"/>
        <v>4.7546294555923629E-2</v>
      </c>
      <c r="N43" s="177">
        <f t="shared" si="9"/>
        <v>1.1052103889441295E-4</v>
      </c>
      <c r="O43" s="177">
        <f t="shared" si="10"/>
        <v>5.0779600546083277E-4</v>
      </c>
      <c r="P43" s="202">
        <f t="shared" si="11"/>
        <v>100.00000000000001</v>
      </c>
    </row>
    <row r="44" spans="1:16">
      <c r="A44" s="298">
        <v>11394</v>
      </c>
      <c r="B44" s="188">
        <v>217</v>
      </c>
      <c r="C44" s="178">
        <v>41</v>
      </c>
      <c r="D44" s="178" t="s">
        <v>458</v>
      </c>
      <c r="E44" s="325">
        <f>VLOOKUP(A44,پیوست1!$B$5:$J$90,9,0)</f>
        <v>7378311</v>
      </c>
      <c r="F44" s="326">
        <v>7.3113282038267808</v>
      </c>
      <c r="G44" s="326">
        <v>55.955312251982598</v>
      </c>
      <c r="H44" s="326">
        <v>34.771512632619114</v>
      </c>
      <c r="I44" s="326">
        <v>1.5115562508867262E-3</v>
      </c>
      <c r="J44" s="326">
        <v>1.9603353553206206</v>
      </c>
      <c r="K44" s="177">
        <f t="shared" si="6"/>
        <v>1.8896348274113326E-2</v>
      </c>
      <c r="L44" s="177">
        <f t="shared" si="7"/>
        <v>0.14461819229326917</v>
      </c>
      <c r="M44" s="177">
        <f t="shared" si="8"/>
        <v>8.9868023210857448E-2</v>
      </c>
      <c r="N44" s="177">
        <f t="shared" si="9"/>
        <v>3.9066627234322009E-6</v>
      </c>
      <c r="O44" s="177">
        <f t="shared" si="10"/>
        <v>5.0665458553491799E-3</v>
      </c>
      <c r="P44" s="202">
        <f t="shared" si="11"/>
        <v>100</v>
      </c>
    </row>
    <row r="45" spans="1:16">
      <c r="A45" s="298">
        <v>11008</v>
      </c>
      <c r="B45" s="188">
        <v>113</v>
      </c>
      <c r="C45" s="176">
        <v>42</v>
      </c>
      <c r="D45" s="176" t="s">
        <v>428</v>
      </c>
      <c r="E45" s="327">
        <f>VLOOKUP(A45,پیوست1!$B$5:$J$90,9,0)</f>
        <v>79449117</v>
      </c>
      <c r="F45" s="328">
        <v>7.3008891553547208</v>
      </c>
      <c r="G45" s="328">
        <v>35.038166837091033</v>
      </c>
      <c r="H45" s="328">
        <v>55.734494351729502</v>
      </c>
      <c r="I45" s="328">
        <v>6.5745807550041044E-3</v>
      </c>
      <c r="J45" s="328">
        <v>1.919875075069746</v>
      </c>
      <c r="K45" s="177">
        <f t="shared" si="6"/>
        <v>0.20318398680861541</v>
      </c>
      <c r="L45" s="177">
        <f t="shared" si="7"/>
        <v>0.97511334262678273</v>
      </c>
      <c r="M45" s="177">
        <f t="shared" si="8"/>
        <v>1.5510928222819254</v>
      </c>
      <c r="N45" s="177">
        <f t="shared" si="9"/>
        <v>1.8297079999046048E-4</v>
      </c>
      <c r="O45" s="177">
        <f t="shared" si="10"/>
        <v>5.3430186875396815E-2</v>
      </c>
      <c r="P45" s="202">
        <f t="shared" si="11"/>
        <v>100</v>
      </c>
    </row>
    <row r="46" spans="1:16">
      <c r="A46" s="298">
        <v>11340</v>
      </c>
      <c r="B46" s="188">
        <v>201</v>
      </c>
      <c r="C46" s="178">
        <v>43</v>
      </c>
      <c r="D46" s="178" t="s">
        <v>451</v>
      </c>
      <c r="E46" s="325">
        <f>VLOOKUP(A46,پیوست1!$B$5:$J$90,9,0)</f>
        <v>2797624</v>
      </c>
      <c r="F46" s="326">
        <v>7.2267736172460326</v>
      </c>
      <c r="G46" s="326">
        <v>56.511906010826273</v>
      </c>
      <c r="H46" s="326">
        <v>33.336462112539778</v>
      </c>
      <c r="I46" s="326">
        <v>8.5891756176366633E-3</v>
      </c>
      <c r="J46" s="326">
        <v>2.9162690837702807</v>
      </c>
      <c r="K46" s="177">
        <f t="shared" si="6"/>
        <v>7.0820411091505973E-3</v>
      </c>
      <c r="L46" s="177">
        <f t="shared" si="7"/>
        <v>5.5380127110947398E-2</v>
      </c>
      <c r="M46" s="177">
        <f t="shared" si="8"/>
        <v>3.2668823961946238E-2</v>
      </c>
      <c r="N46" s="177">
        <f t="shared" si="9"/>
        <v>8.4171579240636858E-6</v>
      </c>
      <c r="O46" s="177">
        <f t="shared" si="10"/>
        <v>2.8578641909190647E-3</v>
      </c>
      <c r="P46" s="202">
        <f t="shared" si="11"/>
        <v>100</v>
      </c>
    </row>
    <row r="47" spans="1:16">
      <c r="A47" s="298">
        <v>11500</v>
      </c>
      <c r="B47" s="188">
        <v>247</v>
      </c>
      <c r="C47" s="176">
        <v>44</v>
      </c>
      <c r="D47" s="176" t="s">
        <v>471</v>
      </c>
      <c r="E47" s="327">
        <f>VLOOKUP(A47,پیوست1!$B$5:$J$90,9,0)</f>
        <v>4965380</v>
      </c>
      <c r="F47" s="328">
        <v>6.897025224560644</v>
      </c>
      <c r="G47" s="328">
        <v>62.266821075730491</v>
      </c>
      <c r="H47" s="328">
        <v>26.866691576073222</v>
      </c>
      <c r="I47" s="328">
        <v>1.4532105321861306E-3</v>
      </c>
      <c r="J47" s="328">
        <v>3.9680089131034588</v>
      </c>
      <c r="K47" s="177">
        <f t="shared" si="6"/>
        <v>1.199606893962632E-2</v>
      </c>
      <c r="L47" s="177">
        <f t="shared" si="7"/>
        <v>0.10830134064406338</v>
      </c>
      <c r="M47" s="177">
        <f t="shared" si="8"/>
        <v>4.6729520892361674E-2</v>
      </c>
      <c r="N47" s="177">
        <f t="shared" si="9"/>
        <v>2.5275844527604125E-6</v>
      </c>
      <c r="O47" s="177">
        <f t="shared" si="10"/>
        <v>6.901599881806008E-3</v>
      </c>
      <c r="P47" s="202">
        <f t="shared" si="11"/>
        <v>100.00000000000001</v>
      </c>
    </row>
    <row r="48" spans="1:16">
      <c r="A48" s="298">
        <v>11198</v>
      </c>
      <c r="B48" s="188">
        <v>150</v>
      </c>
      <c r="C48" s="178">
        <v>45</v>
      </c>
      <c r="D48" s="178" t="s">
        <v>440</v>
      </c>
      <c r="E48" s="325">
        <f>VLOOKUP(A48,پیوست1!$B$5:$J$90,9,0)</f>
        <v>50702</v>
      </c>
      <c r="F48" s="326">
        <v>6.84</v>
      </c>
      <c r="G48" s="326">
        <v>86.86</v>
      </c>
      <c r="H48" s="326">
        <v>6.26</v>
      </c>
      <c r="I48" s="326">
        <v>0</v>
      </c>
      <c r="J48" s="326">
        <v>0.04</v>
      </c>
      <c r="K48" s="177">
        <f t="shared" si="6"/>
        <v>1.2148029576501798E-4</v>
      </c>
      <c r="L48" s="177">
        <f t="shared" si="7"/>
        <v>1.5426576739984593E-3</v>
      </c>
      <c r="M48" s="177">
        <f t="shared" si="8"/>
        <v>1.1117933501301353E-4</v>
      </c>
      <c r="N48" s="177">
        <f t="shared" si="9"/>
        <v>0</v>
      </c>
      <c r="O48" s="177">
        <f t="shared" si="10"/>
        <v>7.1041108634513436E-7</v>
      </c>
      <c r="P48" s="202">
        <f t="shared" si="11"/>
        <v>100.00000000000001</v>
      </c>
    </row>
    <row r="49" spans="1:16">
      <c r="A49" s="298">
        <v>11302</v>
      </c>
      <c r="B49" s="188">
        <v>178</v>
      </c>
      <c r="C49" s="176">
        <v>46</v>
      </c>
      <c r="D49" s="176" t="s">
        <v>445</v>
      </c>
      <c r="E49" s="327">
        <f>VLOOKUP(A49,پیوست1!$B$5:$J$90,9,0)</f>
        <v>13517873</v>
      </c>
      <c r="F49" s="328">
        <v>6.7904095618667348</v>
      </c>
      <c r="G49" s="328">
        <v>42.47559965215175</v>
      </c>
      <c r="H49" s="328">
        <v>48.918017220298722</v>
      </c>
      <c r="I49" s="328">
        <v>8.0849367123100066E-4</v>
      </c>
      <c r="J49" s="328">
        <v>1.8151650720115631</v>
      </c>
      <c r="K49" s="177">
        <f t="shared" si="6"/>
        <v>3.2153553699909021E-2</v>
      </c>
      <c r="L49" s="177">
        <f t="shared" si="7"/>
        <v>0.20112799705351583</v>
      </c>
      <c r="M49" s="177">
        <f t="shared" si="8"/>
        <v>0.23163375923875063</v>
      </c>
      <c r="N49" s="177">
        <f t="shared" si="9"/>
        <v>3.8283323615631941E-6</v>
      </c>
      <c r="O49" s="177">
        <f t="shared" si="10"/>
        <v>8.5950644192186714E-3</v>
      </c>
      <c r="P49" s="202">
        <f t="shared" si="11"/>
        <v>100</v>
      </c>
    </row>
    <row r="50" spans="1:16">
      <c r="A50" s="298">
        <v>10581</v>
      </c>
      <c r="B50" s="188">
        <v>7</v>
      </c>
      <c r="C50" s="178">
        <v>47</v>
      </c>
      <c r="D50" s="178" t="s">
        <v>411</v>
      </c>
      <c r="E50" s="325">
        <f>VLOOKUP(A50,پیوست1!$B$5:$J$90,9,0)</f>
        <v>30436250</v>
      </c>
      <c r="F50" s="326">
        <v>6.7272862771815527</v>
      </c>
      <c r="G50" s="326">
        <v>55.651878382375521</v>
      </c>
      <c r="H50" s="326">
        <v>36.001323350897223</v>
      </c>
      <c r="I50" s="326">
        <v>1.9809432993482711E-2</v>
      </c>
      <c r="J50" s="326">
        <v>1.5997025565522245</v>
      </c>
      <c r="K50" s="177">
        <f t="shared" si="6"/>
        <v>7.1722546374167015E-2</v>
      </c>
      <c r="L50" s="177">
        <f t="shared" si="7"/>
        <v>0.5933290577551722</v>
      </c>
      <c r="M50" s="177">
        <f t="shared" si="8"/>
        <v>0.38382588122114236</v>
      </c>
      <c r="N50" s="177">
        <f t="shared" si="9"/>
        <v>2.1119704409491334E-4</v>
      </c>
      <c r="O50" s="177">
        <f t="shared" si="10"/>
        <v>1.705512982052838E-2</v>
      </c>
      <c r="P50" s="202">
        <f t="shared" si="11"/>
        <v>100.00000000000001</v>
      </c>
    </row>
    <row r="51" spans="1:16">
      <c r="A51" s="298">
        <v>11421</v>
      </c>
      <c r="B51" s="188">
        <v>225</v>
      </c>
      <c r="C51" s="176">
        <v>48</v>
      </c>
      <c r="D51" s="176" t="s">
        <v>463</v>
      </c>
      <c r="E51" s="327">
        <f>VLOOKUP(A51,پیوست1!$B$5:$J$90,9,0)</f>
        <v>2002186</v>
      </c>
      <c r="F51" s="328">
        <v>6.4956261640143635</v>
      </c>
      <c r="G51" s="328">
        <v>41.556963870616194</v>
      </c>
      <c r="H51" s="328">
        <v>50.313690911177439</v>
      </c>
      <c r="I51" s="328">
        <v>0.64005836221053014</v>
      </c>
      <c r="J51" s="328">
        <v>0.99366069198147</v>
      </c>
      <c r="K51" s="177">
        <f t="shared" si="6"/>
        <v>4.5556472713493366E-3</v>
      </c>
      <c r="L51" s="177">
        <f t="shared" si="7"/>
        <v>2.914559186172971E-2</v>
      </c>
      <c r="M51" s="177">
        <f t="shared" si="8"/>
        <v>3.5287041298781331E-2</v>
      </c>
      <c r="N51" s="177">
        <f t="shared" si="9"/>
        <v>4.4889900645185576E-4</v>
      </c>
      <c r="O51" s="177">
        <f t="shared" si="10"/>
        <v>6.9689472666248516E-4</v>
      </c>
      <c r="P51" s="202">
        <f t="shared" si="11"/>
        <v>100</v>
      </c>
    </row>
    <row r="52" spans="1:16">
      <c r="A52" s="298">
        <v>11722</v>
      </c>
      <c r="B52" s="188">
        <v>301</v>
      </c>
      <c r="C52" s="178">
        <v>49</v>
      </c>
      <c r="D52" s="178" t="s">
        <v>652</v>
      </c>
      <c r="E52" s="325">
        <f>VLOOKUP(A52,پیوست1!$B$5:$J$90,9,0)</f>
        <v>318619</v>
      </c>
      <c r="F52" s="326">
        <v>6.494312476387428</v>
      </c>
      <c r="G52" s="326">
        <v>57.352096991686743</v>
      </c>
      <c r="H52" s="326">
        <v>35.153536237604541</v>
      </c>
      <c r="I52" s="326">
        <v>5.8711701706663309E-2</v>
      </c>
      <c r="J52" s="326">
        <v>0.94134259261462438</v>
      </c>
      <c r="K52" s="177">
        <f t="shared" si="6"/>
        <v>7.24818883297954E-4</v>
      </c>
      <c r="L52" s="177">
        <f t="shared" si="7"/>
        <v>6.4009674692207435E-3</v>
      </c>
      <c r="M52" s="177">
        <f t="shared" si="8"/>
        <v>3.9234248386348569E-3</v>
      </c>
      <c r="N52" s="177">
        <f t="shared" si="9"/>
        <v>6.5527105790293627E-6</v>
      </c>
      <c r="O52" s="177">
        <f t="shared" si="10"/>
        <v>1.0506160417450001E-4</v>
      </c>
      <c r="P52" s="202">
        <f t="shared" si="11"/>
        <v>100</v>
      </c>
    </row>
    <row r="53" spans="1:16">
      <c r="A53" s="298">
        <v>10766</v>
      </c>
      <c r="B53" s="188">
        <v>56</v>
      </c>
      <c r="C53" s="176">
        <v>50</v>
      </c>
      <c r="D53" s="176" t="s">
        <v>415</v>
      </c>
      <c r="E53" s="327">
        <f>VLOOKUP(A53,پیوست1!$B$5:$J$90,9,0)</f>
        <v>44674564</v>
      </c>
      <c r="F53" s="328">
        <v>6.4847189595226844</v>
      </c>
      <c r="G53" s="328">
        <v>51.405144845731591</v>
      </c>
      <c r="H53" s="328">
        <v>40.299784129660736</v>
      </c>
      <c r="I53" s="328">
        <v>6.146736475599348E-2</v>
      </c>
      <c r="J53" s="328">
        <v>1.7488847003289911</v>
      </c>
      <c r="K53" s="177">
        <f t="shared" si="6"/>
        <v>0.10147898849176655</v>
      </c>
      <c r="L53" s="177">
        <f t="shared" si="7"/>
        <v>0.80443611122995518</v>
      </c>
      <c r="M53" s="177">
        <f t="shared" si="8"/>
        <v>0.6306489695916655</v>
      </c>
      <c r="N53" s="177">
        <f t="shared" si="9"/>
        <v>9.6189920328510414E-4</v>
      </c>
      <c r="O53" s="177">
        <f t="shared" si="10"/>
        <v>2.736819459500147E-2</v>
      </c>
      <c r="P53" s="202">
        <f t="shared" si="11"/>
        <v>100</v>
      </c>
    </row>
    <row r="54" spans="1:16">
      <c r="A54" s="298">
        <v>10923</v>
      </c>
      <c r="B54" s="188">
        <v>108</v>
      </c>
      <c r="C54" s="178">
        <v>51</v>
      </c>
      <c r="D54" s="178" t="s">
        <v>427</v>
      </c>
      <c r="E54" s="325">
        <f>VLOOKUP(A54,پیوست1!$B$5:$J$90,9,0)</f>
        <v>2827403</v>
      </c>
      <c r="F54" s="326">
        <v>6.3832218237748455</v>
      </c>
      <c r="G54" s="326">
        <v>65.156836998918848</v>
      </c>
      <c r="H54" s="326">
        <v>24.778478563363738</v>
      </c>
      <c r="I54" s="326">
        <v>5.1008568621567593E-2</v>
      </c>
      <c r="J54" s="326">
        <v>3.6304540453210064</v>
      </c>
      <c r="K54" s="177">
        <f t="shared" si="6"/>
        <v>6.3219680886345726E-3</v>
      </c>
      <c r="L54" s="177">
        <f t="shared" si="7"/>
        <v>6.4531588535635856E-2</v>
      </c>
      <c r="M54" s="177">
        <f t="shared" si="8"/>
        <v>2.4540702969000693E-2</v>
      </c>
      <c r="N54" s="177">
        <f t="shared" si="9"/>
        <v>5.0519087691954178E-5</v>
      </c>
      <c r="O54" s="177">
        <f t="shared" si="10"/>
        <v>3.595616015769416E-3</v>
      </c>
      <c r="P54" s="202">
        <f t="shared" si="11"/>
        <v>100</v>
      </c>
    </row>
    <row r="55" spans="1:16">
      <c r="A55" s="298">
        <v>11588</v>
      </c>
      <c r="B55" s="188">
        <v>253</v>
      </c>
      <c r="C55" s="176">
        <v>52</v>
      </c>
      <c r="D55" s="176" t="s">
        <v>480</v>
      </c>
      <c r="E55" s="327">
        <f>VLOOKUP(A55,پیوست1!$B$5:$J$90,9,0)</f>
        <v>14717165</v>
      </c>
      <c r="F55" s="328">
        <v>6.2458015741297901</v>
      </c>
      <c r="G55" s="328">
        <v>42.254032570578488</v>
      </c>
      <c r="H55" s="328">
        <v>43.981657654158397</v>
      </c>
      <c r="I55" s="328">
        <v>0</v>
      </c>
      <c r="J55" s="328">
        <v>7.5185082011333204</v>
      </c>
      <c r="K55" s="177">
        <f t="shared" si="6"/>
        <v>3.2198600059701342E-2</v>
      </c>
      <c r="L55" s="177">
        <f t="shared" si="7"/>
        <v>0.2178296379579123</v>
      </c>
      <c r="M55" s="177">
        <f t="shared" si="8"/>
        <v>0.2267359582210641</v>
      </c>
      <c r="N55" s="177">
        <f t="shared" si="9"/>
        <v>0</v>
      </c>
      <c r="O55" s="177">
        <f t="shared" si="10"/>
        <v>3.8759706939233883E-2</v>
      </c>
      <c r="P55" s="202">
        <f t="shared" si="11"/>
        <v>99.999999999999986</v>
      </c>
    </row>
    <row r="56" spans="1:16">
      <c r="A56" s="298">
        <v>11075</v>
      </c>
      <c r="B56" s="188">
        <v>118</v>
      </c>
      <c r="C56" s="178">
        <v>53</v>
      </c>
      <c r="D56" s="178" t="s">
        <v>431</v>
      </c>
      <c r="E56" s="325">
        <f>VLOOKUP(A56,پیوست1!$B$5:$J$90,9,0)</f>
        <v>72039399</v>
      </c>
      <c r="F56" s="326">
        <v>6.2414544282047686</v>
      </c>
      <c r="G56" s="326">
        <v>52.826941177122812</v>
      </c>
      <c r="H56" s="326">
        <v>39.824248314735613</v>
      </c>
      <c r="I56" s="326">
        <v>0</v>
      </c>
      <c r="J56" s="326">
        <v>1.1073560799368045</v>
      </c>
      <c r="K56" s="177">
        <f t="shared" si="6"/>
        <v>0.15749999082641164</v>
      </c>
      <c r="L56" s="177">
        <f t="shared" si="7"/>
        <v>1.3330615237989303</v>
      </c>
      <c r="M56" s="177">
        <f t="shared" si="8"/>
        <v>1.0049450518929299</v>
      </c>
      <c r="N56" s="177">
        <f t="shared" si="9"/>
        <v>0</v>
      </c>
      <c r="O56" s="177">
        <f t="shared" si="10"/>
        <v>2.7943578606210068E-2</v>
      </c>
      <c r="P56" s="202">
        <f t="shared" si="11"/>
        <v>100</v>
      </c>
    </row>
    <row r="57" spans="1:16">
      <c r="A57" s="298">
        <v>10765</v>
      </c>
      <c r="B57" s="188">
        <v>5</v>
      </c>
      <c r="C57" s="176">
        <v>54</v>
      </c>
      <c r="D57" s="176" t="s">
        <v>416</v>
      </c>
      <c r="E57" s="327">
        <f>VLOOKUP(A57,پیوست1!$B$5:$J$90,9,0)</f>
        <v>119678011</v>
      </c>
      <c r="F57" s="328">
        <v>6.189506703151503</v>
      </c>
      <c r="G57" s="328">
        <v>46.002336264089962</v>
      </c>
      <c r="H57" s="328">
        <v>46.119309220991916</v>
      </c>
      <c r="I57" s="328">
        <v>4.0119280238243039E-5</v>
      </c>
      <c r="J57" s="328">
        <v>1.6888076924863824</v>
      </c>
      <c r="K57" s="177">
        <f t="shared" si="6"/>
        <v>0.259474717838024</v>
      </c>
      <c r="L57" s="177">
        <f t="shared" si="7"/>
        <v>1.9284966952111031</v>
      </c>
      <c r="M57" s="177">
        <f t="shared" si="8"/>
        <v>1.9334004018298163</v>
      </c>
      <c r="N57" s="177">
        <f t="shared" si="9"/>
        <v>1.6818689144293697E-6</v>
      </c>
      <c r="O57" s="177">
        <f t="shared" si="10"/>
        <v>7.079770981869514E-2</v>
      </c>
      <c r="P57" s="202">
        <f t="shared" si="11"/>
        <v>100</v>
      </c>
    </row>
    <row r="58" spans="1:16">
      <c r="A58" s="298">
        <v>11660</v>
      </c>
      <c r="B58" s="188">
        <v>279</v>
      </c>
      <c r="C58" s="178">
        <v>55</v>
      </c>
      <c r="D58" s="178" t="s">
        <v>484</v>
      </c>
      <c r="E58" s="325">
        <f>VLOOKUP(A58,پیوست1!$B$5:$J$90,9,0)</f>
        <v>5287068</v>
      </c>
      <c r="F58" s="326">
        <v>6.0473150268551592</v>
      </c>
      <c r="G58" s="326">
        <v>40.62763469921326</v>
      </c>
      <c r="H58" s="326">
        <v>51.311926723171531</v>
      </c>
      <c r="I58" s="326">
        <v>1.8667681630011815E-3</v>
      </c>
      <c r="J58" s="326">
        <v>2.0112567825970502</v>
      </c>
      <c r="K58" s="177">
        <f t="shared" si="6"/>
        <v>1.119959034058432E-2</v>
      </c>
      <c r="L58" s="177">
        <f t="shared" si="7"/>
        <v>7.5242130287153514E-2</v>
      </c>
      <c r="M58" s="177">
        <f t="shared" si="8"/>
        <v>9.5029373587050353E-2</v>
      </c>
      <c r="N58" s="177">
        <f t="shared" si="9"/>
        <v>3.4572431886901134E-6</v>
      </c>
      <c r="O58" s="177">
        <f t="shared" si="10"/>
        <v>3.7248352260098208E-3</v>
      </c>
      <c r="P58" s="202">
        <f t="shared" si="11"/>
        <v>100</v>
      </c>
    </row>
    <row r="59" spans="1:16">
      <c r="A59" s="298">
        <v>11521</v>
      </c>
      <c r="B59" s="188">
        <v>255</v>
      </c>
      <c r="C59" s="176">
        <v>56</v>
      </c>
      <c r="D59" s="176" t="s">
        <v>475</v>
      </c>
      <c r="E59" s="327">
        <f>VLOOKUP(A59,پیوست1!$B$5:$J$90,9,0)</f>
        <v>3003707</v>
      </c>
      <c r="F59" s="328">
        <v>5.8026916009599763</v>
      </c>
      <c r="G59" s="328">
        <v>66.370576465155054</v>
      </c>
      <c r="H59" s="328">
        <v>26.073182831794021</v>
      </c>
      <c r="I59" s="328">
        <v>1.6016209605416156E-3</v>
      </c>
      <c r="J59" s="328">
        <v>1.7519474811304128</v>
      </c>
      <c r="K59" s="177">
        <f t="shared" si="6"/>
        <v>6.1053660037124107E-3</v>
      </c>
      <c r="L59" s="177">
        <f t="shared" si="7"/>
        <v>6.9832534462130488E-2</v>
      </c>
      <c r="M59" s="177">
        <f t="shared" si="8"/>
        <v>2.7433187047796594E-2</v>
      </c>
      <c r="N59" s="177">
        <f t="shared" si="9"/>
        <v>1.6851631683659148E-6</v>
      </c>
      <c r="O59" s="177">
        <f t="shared" si="10"/>
        <v>1.8433308759358603E-3</v>
      </c>
      <c r="P59" s="202">
        <f t="shared" si="11"/>
        <v>100.00000000000001</v>
      </c>
    </row>
    <row r="60" spans="1:16">
      <c r="A60" s="298">
        <v>10929</v>
      </c>
      <c r="B60" s="188">
        <v>110</v>
      </c>
      <c r="C60" s="178">
        <v>57</v>
      </c>
      <c r="D60" s="178" t="s">
        <v>425</v>
      </c>
      <c r="E60" s="325">
        <f>VLOOKUP(A60,پیوست1!$B$5:$J$90,9,0)</f>
        <v>5016310</v>
      </c>
      <c r="F60" s="326">
        <v>5.7539205582750732</v>
      </c>
      <c r="G60" s="326">
        <v>55.442099394759154</v>
      </c>
      <c r="H60" s="326">
        <v>36.802870972152277</v>
      </c>
      <c r="I60" s="326">
        <v>8.5984020840426965E-6</v>
      </c>
      <c r="J60" s="326">
        <v>2.0011004764114131</v>
      </c>
      <c r="K60" s="177">
        <f t="shared" si="6"/>
        <v>1.0110505664070284E-2</v>
      </c>
      <c r="L60" s="177">
        <f t="shared" si="7"/>
        <v>9.7420124988083362E-2</v>
      </c>
      <c r="M60" s="177">
        <f t="shared" si="8"/>
        <v>6.4668191305293457E-2</v>
      </c>
      <c r="N60" s="177">
        <f t="shared" si="9"/>
        <v>1.5108688431167494E-8</v>
      </c>
      <c r="O60" s="177">
        <f t="shared" si="10"/>
        <v>3.5162351471874653E-3</v>
      </c>
      <c r="P60" s="202">
        <f t="shared" si="11"/>
        <v>100</v>
      </c>
    </row>
    <row r="61" spans="1:16">
      <c r="A61" s="298">
        <v>10883</v>
      </c>
      <c r="B61" s="188">
        <v>16</v>
      </c>
      <c r="C61" s="176">
        <v>58</v>
      </c>
      <c r="D61" s="176" t="s">
        <v>421</v>
      </c>
      <c r="E61" s="327">
        <f>VLOOKUP(A61,پیوست1!$B$5:$J$90,9,0)</f>
        <v>87290149</v>
      </c>
      <c r="F61" s="328">
        <v>5.6608958097002064</v>
      </c>
      <c r="G61" s="328">
        <v>31.361949866671875</v>
      </c>
      <c r="H61" s="328">
        <v>61.121656091208386</v>
      </c>
      <c r="I61" s="328">
        <v>5.6158299221225373E-5</v>
      </c>
      <c r="J61" s="328">
        <v>1.8554420741203084</v>
      </c>
      <c r="K61" s="177">
        <f t="shared" si="6"/>
        <v>0.17309122217343298</v>
      </c>
      <c r="L61" s="177">
        <f t="shared" si="7"/>
        <v>0.95894332180822328</v>
      </c>
      <c r="M61" s="177">
        <f t="shared" si="8"/>
        <v>1.8688954027316387</v>
      </c>
      <c r="N61" s="177">
        <f t="shared" si="9"/>
        <v>1.7171325836322067E-6</v>
      </c>
      <c r="O61" s="177">
        <f t="shared" si="10"/>
        <v>5.6733200376373263E-2</v>
      </c>
      <c r="P61" s="202">
        <f t="shared" si="11"/>
        <v>99.999999999999986</v>
      </c>
    </row>
    <row r="62" spans="1:16">
      <c r="A62" s="298">
        <v>10639</v>
      </c>
      <c r="B62" s="188">
        <v>11</v>
      </c>
      <c r="C62" s="178">
        <v>59</v>
      </c>
      <c r="D62" s="178" t="s">
        <v>412</v>
      </c>
      <c r="E62" s="325">
        <f>VLOOKUP(A62,پیوست1!$B$5:$J$90,9,0)</f>
        <v>51264928</v>
      </c>
      <c r="F62" s="326">
        <v>5.6039612278646675</v>
      </c>
      <c r="G62" s="326">
        <v>42.811709927812906</v>
      </c>
      <c r="H62" s="326">
        <v>49.655812456622769</v>
      </c>
      <c r="I62" s="326">
        <v>0.12479011981670586</v>
      </c>
      <c r="J62" s="326">
        <v>1.8037262678829458</v>
      </c>
      <c r="K62" s="177">
        <f t="shared" si="6"/>
        <v>0.10063293090914184</v>
      </c>
      <c r="L62" s="177">
        <f t="shared" si="7"/>
        <v>0.76878973142172147</v>
      </c>
      <c r="M62" s="177">
        <f t="shared" si="8"/>
        <v>0.89169245485459647</v>
      </c>
      <c r="N62" s="177">
        <f t="shared" si="9"/>
        <v>2.2409140597218569E-3</v>
      </c>
      <c r="O62" s="177">
        <f t="shared" si="10"/>
        <v>3.2390349168071049E-2</v>
      </c>
      <c r="P62" s="202">
        <f t="shared" si="11"/>
        <v>100</v>
      </c>
    </row>
    <row r="63" spans="1:16">
      <c r="A63" s="298">
        <v>11142</v>
      </c>
      <c r="B63" s="188">
        <v>130</v>
      </c>
      <c r="C63" s="176">
        <v>60</v>
      </c>
      <c r="D63" s="176" t="s">
        <v>434</v>
      </c>
      <c r="E63" s="327">
        <f>VLOOKUP(A63,پیوست1!$B$5:$J$90,9,0)</f>
        <v>149639911</v>
      </c>
      <c r="F63" s="328">
        <v>5.3015968167904957</v>
      </c>
      <c r="G63" s="328">
        <v>43.391643166256479</v>
      </c>
      <c r="H63" s="328">
        <v>49.814471898964783</v>
      </c>
      <c r="I63" s="328">
        <v>3.1741057363662698E-4</v>
      </c>
      <c r="J63" s="328">
        <v>1.4919707074146087</v>
      </c>
      <c r="K63" s="177">
        <f t="shared" si="6"/>
        <v>0.27789375426990198</v>
      </c>
      <c r="L63" s="177">
        <f t="shared" si="7"/>
        <v>2.2744593827319441</v>
      </c>
      <c r="M63" s="177">
        <f t="shared" si="8"/>
        <v>2.6111247405939619</v>
      </c>
      <c r="N63" s="177">
        <f t="shared" si="9"/>
        <v>1.6637707279718083E-5</v>
      </c>
      <c r="O63" s="177">
        <f t="shared" si="10"/>
        <v>7.820461560393896E-2</v>
      </c>
      <c r="P63" s="202">
        <f t="shared" si="11"/>
        <v>100.00000000000001</v>
      </c>
    </row>
    <row r="64" spans="1:16">
      <c r="A64" s="298">
        <v>11460</v>
      </c>
      <c r="B64" s="188">
        <v>243</v>
      </c>
      <c r="C64" s="178">
        <v>61</v>
      </c>
      <c r="D64" s="178" t="s">
        <v>469</v>
      </c>
      <c r="E64" s="325">
        <f>VLOOKUP(A64,پیوست1!$B$5:$J$90,9,0)</f>
        <v>45180853</v>
      </c>
      <c r="F64" s="326">
        <v>5.2685763821488152</v>
      </c>
      <c r="G64" s="326">
        <v>46.15795117056846</v>
      </c>
      <c r="H64" s="326">
        <v>45.789870832689573</v>
      </c>
      <c r="I64" s="326">
        <v>2.1707214804782361E-8</v>
      </c>
      <c r="J64" s="326">
        <v>2.7836015928859386</v>
      </c>
      <c r="K64" s="177">
        <f t="shared" si="6"/>
        <v>8.3382008978560768E-2</v>
      </c>
      <c r="L64" s="177">
        <f t="shared" si="7"/>
        <v>0.73050904452610022</v>
      </c>
      <c r="M64" s="177">
        <f t="shared" si="8"/>
        <v>0.72468369896561102</v>
      </c>
      <c r="N64" s="177">
        <f t="shared" si="9"/>
        <v>3.4354464061384569E-10</v>
      </c>
      <c r="O64" s="177">
        <f t="shared" si="10"/>
        <v>4.4054081439754568E-2</v>
      </c>
      <c r="P64" s="202">
        <f t="shared" si="11"/>
        <v>100</v>
      </c>
    </row>
    <row r="65" spans="1:16">
      <c r="A65" s="298">
        <v>11290</v>
      </c>
      <c r="B65" s="188">
        <v>175</v>
      </c>
      <c r="C65" s="176">
        <v>62</v>
      </c>
      <c r="D65" s="176" t="s">
        <v>444</v>
      </c>
      <c r="E65" s="327">
        <f>VLOOKUP(A65,پیوست1!$B$5:$J$90,9,0)</f>
        <v>51793</v>
      </c>
      <c r="F65" s="328">
        <v>4.9267572110020135</v>
      </c>
      <c r="G65" s="328">
        <v>88.049400493115698</v>
      </c>
      <c r="H65" s="328">
        <v>1.4739687886891306</v>
      </c>
      <c r="I65" s="328">
        <v>0</v>
      </c>
      <c r="J65" s="328">
        <v>5.5498735071931629</v>
      </c>
      <c r="K65" s="177">
        <f t="shared" si="6"/>
        <v>8.9383401176040529E-5</v>
      </c>
      <c r="L65" s="177">
        <f t="shared" si="7"/>
        <v>1.5974310384142866E-3</v>
      </c>
      <c r="M65" s="177">
        <f t="shared" si="8"/>
        <v>2.6741391531564396E-5</v>
      </c>
      <c r="N65" s="177">
        <f t="shared" si="9"/>
        <v>0</v>
      </c>
      <c r="O65" s="177">
        <f t="shared" si="10"/>
        <v>1.0068825170884249E-4</v>
      </c>
      <c r="P65" s="202">
        <f t="shared" si="11"/>
        <v>100.00000000000001</v>
      </c>
    </row>
    <row r="66" spans="1:16">
      <c r="A66" s="298">
        <v>11738</v>
      </c>
      <c r="B66" s="188">
        <v>302</v>
      </c>
      <c r="C66" s="178">
        <v>63</v>
      </c>
      <c r="D66" s="178" t="s">
        <v>653</v>
      </c>
      <c r="E66" s="325">
        <f>VLOOKUP(A66,پیوست1!$B$5:$J$90,9,0)</f>
        <v>3495983</v>
      </c>
      <c r="F66" s="326">
        <v>4.7046657171550734</v>
      </c>
      <c r="G66" s="326">
        <v>41.985880526156031</v>
      </c>
      <c r="H66" s="326">
        <v>51.930123600997</v>
      </c>
      <c r="I66" s="326">
        <v>8.4500199478448326E-4</v>
      </c>
      <c r="J66" s="326">
        <v>1.378485153697107</v>
      </c>
      <c r="K66" s="177">
        <f t="shared" si="6"/>
        <v>5.7613297234952723E-3</v>
      </c>
      <c r="L66" s="177">
        <f t="shared" si="7"/>
        <v>5.141587436497793E-2</v>
      </c>
      <c r="M66" s="177">
        <f t="shared" si="8"/>
        <v>6.3593586161978466E-2</v>
      </c>
      <c r="N66" s="177">
        <f t="shared" si="9"/>
        <v>1.0347887398700324E-6</v>
      </c>
      <c r="O66" s="177">
        <f t="shared" si="10"/>
        <v>1.688091772478702E-3</v>
      </c>
      <c r="P66" s="202">
        <f t="shared" si="11"/>
        <v>100.00000000000001</v>
      </c>
    </row>
    <row r="67" spans="1:16">
      <c r="A67" s="298">
        <v>10748</v>
      </c>
      <c r="B67" s="188">
        <v>6</v>
      </c>
      <c r="C67" s="176">
        <v>64</v>
      </c>
      <c r="D67" s="176" t="s">
        <v>414</v>
      </c>
      <c r="E67" s="327">
        <f>VLOOKUP(A67,پیوست1!$B$5:$J$90,9,0)</f>
        <v>5716084</v>
      </c>
      <c r="F67" s="328">
        <v>4.5444468593931573</v>
      </c>
      <c r="G67" s="328">
        <v>59.519228678389702</v>
      </c>
      <c r="H67" s="328">
        <v>33.034127545242427</v>
      </c>
      <c r="I67" s="328">
        <v>2.4896524933139822E-2</v>
      </c>
      <c r="J67" s="328">
        <v>2.8773003920415774</v>
      </c>
      <c r="K67" s="177">
        <f t="shared" si="6"/>
        <v>9.099222391064081E-3</v>
      </c>
      <c r="L67" s="177">
        <f t="shared" si="7"/>
        <v>0.11917373335983659</v>
      </c>
      <c r="M67" s="177">
        <f t="shared" si="8"/>
        <v>6.6143335444145829E-2</v>
      </c>
      <c r="N67" s="177">
        <f t="shared" si="9"/>
        <v>4.9849634981002264E-5</v>
      </c>
      <c r="O67" s="177">
        <f t="shared" si="10"/>
        <v>5.7611403462594973E-3</v>
      </c>
      <c r="P67" s="202">
        <f t="shared" si="11"/>
        <v>100</v>
      </c>
    </row>
    <row r="68" spans="1:16">
      <c r="A68" s="298">
        <v>11161</v>
      </c>
      <c r="B68" s="188">
        <v>138</v>
      </c>
      <c r="C68" s="178">
        <v>65</v>
      </c>
      <c r="D68" s="178" t="s">
        <v>438</v>
      </c>
      <c r="E68" s="325">
        <f>VLOOKUP(A68,پیوست1!$B$5:$J$90,9,0)</f>
        <v>19269729</v>
      </c>
      <c r="F68" s="326">
        <v>4.517764939264616</v>
      </c>
      <c r="G68" s="326">
        <v>46.848294040382996</v>
      </c>
      <c r="H68" s="326">
        <v>46.574483439418316</v>
      </c>
      <c r="I68" s="326">
        <v>0</v>
      </c>
      <c r="J68" s="326">
        <v>2.0594575809340698</v>
      </c>
      <c r="K68" s="177">
        <f t="shared" ref="K68:K89" si="12">E68/$E$90*F68</f>
        <v>3.049466632620447E-2</v>
      </c>
      <c r="L68" s="177">
        <f t="shared" ref="L68:L89" si="13">E68/$E$90*G68</f>
        <v>0.31622342328991082</v>
      </c>
      <c r="M68" s="177">
        <f t="shared" ref="M68:M89" si="14">E68/$E$90*H68</f>
        <v>0.31437521670429891</v>
      </c>
      <c r="N68" s="177">
        <f t="shared" ref="N68:N89" si="15">E68/$E$90*I68</f>
        <v>0</v>
      </c>
      <c r="O68" s="177">
        <f t="shared" ref="O68:O89" si="16">E68/$E$90*J68</f>
        <v>1.3901226068167113E-2</v>
      </c>
      <c r="P68" s="202">
        <f t="shared" ref="P68:P89" si="17">SUM(F68:J68)</f>
        <v>100</v>
      </c>
    </row>
    <row r="69" spans="1:16">
      <c r="A69" s="298">
        <v>11385</v>
      </c>
      <c r="B69" s="188">
        <v>210</v>
      </c>
      <c r="C69" s="176">
        <v>66</v>
      </c>
      <c r="D69" s="176" t="s">
        <v>454</v>
      </c>
      <c r="E69" s="327">
        <f>VLOOKUP(A69,پیوست1!$B$5:$J$90,9,0)</f>
        <v>95621917</v>
      </c>
      <c r="F69" s="328">
        <v>4.3935659234466629</v>
      </c>
      <c r="G69" s="328">
        <v>37.769653280778904</v>
      </c>
      <c r="H69" s="328">
        <v>55.76054196010697</v>
      </c>
      <c r="I69" s="328">
        <v>0.40714744987438672</v>
      </c>
      <c r="J69" s="328">
        <v>1.6690913857930756</v>
      </c>
      <c r="K69" s="177">
        <f t="shared" si="12"/>
        <v>0.14716320623138845</v>
      </c>
      <c r="L69" s="177">
        <f t="shared" si="13"/>
        <v>1.2651006885739244</v>
      </c>
      <c r="M69" s="177">
        <f t="shared" si="14"/>
        <v>1.86770843525021</v>
      </c>
      <c r="N69" s="177">
        <f t="shared" si="15"/>
        <v>1.3637470149860527E-2</v>
      </c>
      <c r="O69" s="177">
        <f t="shared" si="16"/>
        <v>5.5906487829323274E-2</v>
      </c>
      <c r="P69" s="202">
        <f t="shared" si="17"/>
        <v>100.00000000000001</v>
      </c>
    </row>
    <row r="70" spans="1:16">
      <c r="A70" s="298">
        <v>11698</v>
      </c>
      <c r="B70" s="188">
        <v>295</v>
      </c>
      <c r="C70" s="178">
        <v>67</v>
      </c>
      <c r="D70" s="178" t="s">
        <v>651</v>
      </c>
      <c r="E70" s="325">
        <f>VLOOKUP(A70,پیوست1!$B$5:$J$90,9,0)</f>
        <v>30334362</v>
      </c>
      <c r="F70" s="326">
        <v>4.0158864156427523</v>
      </c>
      <c r="G70" s="326">
        <v>37.647310761784162</v>
      </c>
      <c r="H70" s="326">
        <v>56.350466235044351</v>
      </c>
      <c r="I70" s="326">
        <v>6.5497089825784912E-5</v>
      </c>
      <c r="J70" s="326">
        <v>1.9862710904389089</v>
      </c>
      <c r="K70" s="177">
        <f t="shared" si="12"/>
        <v>4.2671797164421203E-2</v>
      </c>
      <c r="L70" s="177">
        <f t="shared" si="13"/>
        <v>0.40003083811215429</v>
      </c>
      <c r="M70" s="177">
        <f t="shared" si="14"/>
        <v>0.59876585551225558</v>
      </c>
      <c r="N70" s="177">
        <f t="shared" si="15"/>
        <v>6.9595557310065068E-7</v>
      </c>
      <c r="O70" s="177">
        <f t="shared" si="16"/>
        <v>2.1105616123656516E-2</v>
      </c>
      <c r="P70" s="202">
        <f t="shared" si="17"/>
        <v>99.999999999999986</v>
      </c>
    </row>
    <row r="71" spans="1:16">
      <c r="A71" s="298">
        <v>11315</v>
      </c>
      <c r="B71" s="188">
        <v>191</v>
      </c>
      <c r="C71" s="176">
        <v>68</v>
      </c>
      <c r="D71" s="176" t="s">
        <v>447</v>
      </c>
      <c r="E71" s="327">
        <f>VLOOKUP(A71,پیوست1!$B$5:$J$90,9,0)</f>
        <v>70512686</v>
      </c>
      <c r="F71" s="328">
        <v>3.7798291438939629</v>
      </c>
      <c r="G71" s="328">
        <v>45.232771666846915</v>
      </c>
      <c r="H71" s="328">
        <v>48.903111370559678</v>
      </c>
      <c r="I71" s="328">
        <v>5.195413241728352E-2</v>
      </c>
      <c r="J71" s="328">
        <v>2.0323336862821653</v>
      </c>
      <c r="K71" s="177">
        <f t="shared" si="12"/>
        <v>9.3360694896601815E-2</v>
      </c>
      <c r="L71" s="177">
        <f t="shared" si="13"/>
        <v>1.1172364766111287</v>
      </c>
      <c r="M71" s="177">
        <f t="shared" si="14"/>
        <v>1.207892813762971</v>
      </c>
      <c r="N71" s="177">
        <f t="shared" si="15"/>
        <v>1.2832521578556642E-3</v>
      </c>
      <c r="O71" s="177">
        <f t="shared" si="16"/>
        <v>5.0198058692569873E-2</v>
      </c>
      <c r="P71" s="202">
        <f t="shared" si="17"/>
        <v>100.00000000000001</v>
      </c>
    </row>
    <row r="72" spans="1:16">
      <c r="A72" s="298">
        <v>11148</v>
      </c>
      <c r="B72" s="188">
        <v>131</v>
      </c>
      <c r="C72" s="178">
        <v>69</v>
      </c>
      <c r="D72" s="178" t="s">
        <v>436</v>
      </c>
      <c r="E72" s="325">
        <f>VLOOKUP(A72,پیوست1!$B$5:$J$90,9,0)</f>
        <v>971813</v>
      </c>
      <c r="F72" s="326">
        <v>3.6840514867866974</v>
      </c>
      <c r="G72" s="326">
        <v>60.589830246439973</v>
      </c>
      <c r="H72" s="326">
        <v>33.39131400257665</v>
      </c>
      <c r="I72" s="326">
        <v>0.28764487695356722</v>
      </c>
      <c r="J72" s="326">
        <v>2.0471593872431191</v>
      </c>
      <c r="K72" s="177">
        <f t="shared" si="12"/>
        <v>1.2541025283176145E-3</v>
      </c>
      <c r="L72" s="177">
        <f t="shared" si="13"/>
        <v>2.0625623603505013E-2</v>
      </c>
      <c r="M72" s="177">
        <f t="shared" si="14"/>
        <v>1.1366869183200241E-2</v>
      </c>
      <c r="N72" s="177">
        <f t="shared" si="15"/>
        <v>9.7918329518168319E-5</v>
      </c>
      <c r="O72" s="177">
        <f t="shared" si="16"/>
        <v>6.9688161867955474E-4</v>
      </c>
      <c r="P72" s="202">
        <f t="shared" si="17"/>
        <v>100</v>
      </c>
    </row>
    <row r="73" spans="1:16">
      <c r="A73" s="298">
        <v>11168</v>
      </c>
      <c r="B73" s="188">
        <v>139</v>
      </c>
      <c r="C73" s="176">
        <v>70</v>
      </c>
      <c r="D73" s="176" t="s">
        <v>439</v>
      </c>
      <c r="E73" s="327">
        <f>VLOOKUP(A73,پیوست1!$B$5:$J$90,9,0)</f>
        <v>12686900</v>
      </c>
      <c r="F73" s="328">
        <v>3.6297677599401212</v>
      </c>
      <c r="G73" s="328">
        <v>61.411612413706372</v>
      </c>
      <c r="H73" s="328">
        <v>31.582189423278042</v>
      </c>
      <c r="I73" s="328">
        <v>1.1612900190015469</v>
      </c>
      <c r="J73" s="328">
        <v>2.2151403840739179</v>
      </c>
      <c r="K73" s="177">
        <f t="shared" si="12"/>
        <v>1.6130915029695821E-2</v>
      </c>
      <c r="L73" s="177">
        <f t="shared" si="13"/>
        <v>0.27291704792111893</v>
      </c>
      <c r="M73" s="177">
        <f t="shared" si="14"/>
        <v>0.14035322580722362</v>
      </c>
      <c r="N73" s="177">
        <f t="shared" si="15"/>
        <v>5.1608455031450342E-3</v>
      </c>
      <c r="O73" s="177">
        <f t="shared" si="16"/>
        <v>9.8442224620270448E-3</v>
      </c>
      <c r="P73" s="202">
        <f t="shared" si="17"/>
        <v>99.999999999999986</v>
      </c>
    </row>
    <row r="74" spans="1:16">
      <c r="A74" s="298">
        <v>11701</v>
      </c>
      <c r="B74" s="188">
        <v>288</v>
      </c>
      <c r="C74" s="178">
        <v>71</v>
      </c>
      <c r="D74" s="178" t="s">
        <v>627</v>
      </c>
      <c r="E74" s="325">
        <f>VLOOKUP(A74,پیوست1!$B$5:$J$90,9,0)</f>
        <v>206973</v>
      </c>
      <c r="F74" s="326">
        <v>3.4008821730588612</v>
      </c>
      <c r="G74" s="326">
        <v>37.674316004516115</v>
      </c>
      <c r="H74" s="326">
        <v>57.702085501714706</v>
      </c>
      <c r="I74" s="326">
        <v>4.7974579043070935E-6</v>
      </c>
      <c r="J74" s="326">
        <v>1.2227115232524186</v>
      </c>
      <c r="K74" s="177">
        <f t="shared" si="12"/>
        <v>2.4656414833428448E-4</v>
      </c>
      <c r="L74" s="177">
        <f t="shared" si="13"/>
        <v>2.7313900238346914E-3</v>
      </c>
      <c r="M74" s="177">
        <f t="shared" si="14"/>
        <v>4.1834044359278398E-3</v>
      </c>
      <c r="N74" s="177">
        <f t="shared" si="15"/>
        <v>3.4781596719686971E-10</v>
      </c>
      <c r="O74" s="177">
        <f t="shared" si="16"/>
        <v>8.8646654029207506E-5</v>
      </c>
      <c r="P74" s="202">
        <f t="shared" si="17"/>
        <v>100</v>
      </c>
    </row>
    <row r="75" spans="1:16">
      <c r="A75" s="298">
        <v>11409</v>
      </c>
      <c r="B75" s="188">
        <v>219</v>
      </c>
      <c r="C75" s="176">
        <v>72</v>
      </c>
      <c r="D75" s="176" t="s">
        <v>460</v>
      </c>
      <c r="E75" s="327">
        <f>VLOOKUP(A75,پیوست1!$B$5:$J$90,9,0)</f>
        <v>13022434</v>
      </c>
      <c r="F75" s="328">
        <v>3.2187530762759793</v>
      </c>
      <c r="G75" s="328">
        <v>35.149983301325463</v>
      </c>
      <c r="H75" s="328">
        <v>52.912476423168279</v>
      </c>
      <c r="I75" s="328">
        <v>1.0627091431994816E-3</v>
      </c>
      <c r="J75" s="328">
        <v>8.7177244900870789</v>
      </c>
      <c r="K75" s="177">
        <f t="shared" si="12"/>
        <v>1.4682650950005904E-2</v>
      </c>
      <c r="L75" s="177">
        <f t="shared" si="13"/>
        <v>0.16034002095898811</v>
      </c>
      <c r="M75" s="177">
        <f t="shared" si="14"/>
        <v>0.24136533738731095</v>
      </c>
      <c r="N75" s="177">
        <f t="shared" si="15"/>
        <v>4.8476497082002253E-6</v>
      </c>
      <c r="O75" s="177">
        <f t="shared" si="16"/>
        <v>3.9766736600484721E-2</v>
      </c>
      <c r="P75" s="202">
        <f t="shared" si="17"/>
        <v>100</v>
      </c>
    </row>
    <row r="76" spans="1:16">
      <c r="A76" s="298">
        <v>10920</v>
      </c>
      <c r="B76" s="188">
        <v>106</v>
      </c>
      <c r="C76" s="178">
        <v>73</v>
      </c>
      <c r="D76" s="178" t="s">
        <v>424</v>
      </c>
      <c r="E76" s="325">
        <f>VLOOKUP(A76,پیوست1!$B$5:$J$90,9,0)</f>
        <v>1906079</v>
      </c>
      <c r="F76" s="326">
        <v>2.8747508873447845</v>
      </c>
      <c r="G76" s="326">
        <v>58.222362054702401</v>
      </c>
      <c r="H76" s="326">
        <v>35.614376863061516</v>
      </c>
      <c r="I76" s="326">
        <v>2.6180212722105743E-3</v>
      </c>
      <c r="J76" s="326">
        <v>3.2858921736190845</v>
      </c>
      <c r="K76" s="177">
        <f t="shared" si="12"/>
        <v>1.9194011967761323E-3</v>
      </c>
      <c r="L76" s="177">
        <f t="shared" si="13"/>
        <v>3.8873654026470097E-2</v>
      </c>
      <c r="M76" s="177">
        <f t="shared" si="14"/>
        <v>2.3778852586609497E-2</v>
      </c>
      <c r="N76" s="177">
        <f t="shared" si="15"/>
        <v>1.7479890814844261E-6</v>
      </c>
      <c r="O76" s="177">
        <f t="shared" si="16"/>
        <v>2.1939102265473519E-3</v>
      </c>
      <c r="P76" s="202">
        <f t="shared" si="17"/>
        <v>100</v>
      </c>
    </row>
    <row r="77" spans="1:16">
      <c r="A77" s="298">
        <v>11391</v>
      </c>
      <c r="B77" s="188">
        <v>215</v>
      </c>
      <c r="C77" s="176">
        <v>74</v>
      </c>
      <c r="D77" s="176" t="s">
        <v>457</v>
      </c>
      <c r="E77" s="327">
        <f>VLOOKUP(A77,پیوست1!$B$5:$J$90,9,0)</f>
        <v>365203</v>
      </c>
      <c r="F77" s="328">
        <v>2.8524488161383874</v>
      </c>
      <c r="G77" s="328">
        <v>78.876347003188911</v>
      </c>
      <c r="H77" s="328">
        <v>15.18665359686938</v>
      </c>
      <c r="I77" s="328">
        <v>1.2961509240473148E-2</v>
      </c>
      <c r="J77" s="328">
        <v>3.0715890745628536</v>
      </c>
      <c r="K77" s="177">
        <f t="shared" si="12"/>
        <v>3.6490250492847865E-4</v>
      </c>
      <c r="L77" s="177">
        <f t="shared" si="13"/>
        <v>1.0090339373744317E-2</v>
      </c>
      <c r="M77" s="177">
        <f t="shared" si="14"/>
        <v>1.9427685810260908E-3</v>
      </c>
      <c r="N77" s="177">
        <f t="shared" si="15"/>
        <v>1.6581146566918144E-6</v>
      </c>
      <c r="O77" s="177">
        <f t="shared" si="16"/>
        <v>3.9293625220462343E-4</v>
      </c>
      <c r="P77" s="202">
        <f t="shared" si="17"/>
        <v>100</v>
      </c>
    </row>
    <row r="78" spans="1:16">
      <c r="A78" s="298">
        <v>11449</v>
      </c>
      <c r="B78" s="188">
        <v>235</v>
      </c>
      <c r="C78" s="178">
        <v>75</v>
      </c>
      <c r="D78" s="178" t="s">
        <v>467</v>
      </c>
      <c r="E78" s="325">
        <f>VLOOKUP(A78,پیوست1!$B$5:$J$90,9,0)</f>
        <v>4486551</v>
      </c>
      <c r="F78" s="326">
        <v>2.8363606753708934</v>
      </c>
      <c r="G78" s="326">
        <v>50.917903559688874</v>
      </c>
      <c r="H78" s="326">
        <v>44.387726262967526</v>
      </c>
      <c r="I78" s="326">
        <v>8.2849088507891376E-3</v>
      </c>
      <c r="J78" s="326">
        <v>1.8497245931219171</v>
      </c>
      <c r="K78" s="177">
        <f t="shared" si="12"/>
        <v>4.4575755468790595E-3</v>
      </c>
      <c r="L78" s="177">
        <f t="shared" si="13"/>
        <v>8.0021699559184534E-2</v>
      </c>
      <c r="M78" s="177">
        <f t="shared" si="14"/>
        <v>6.9758985480748964E-2</v>
      </c>
      <c r="N78" s="177">
        <f t="shared" si="15"/>
        <v>1.3020419942386335E-5</v>
      </c>
      <c r="O78" s="177">
        <f t="shared" si="16"/>
        <v>2.9069952867270274E-3</v>
      </c>
      <c r="P78" s="202">
        <f t="shared" si="17"/>
        <v>100</v>
      </c>
    </row>
    <row r="79" spans="1:16">
      <c r="A79" s="298">
        <v>11499</v>
      </c>
      <c r="B79" s="188">
        <v>249</v>
      </c>
      <c r="C79" s="176">
        <v>76</v>
      </c>
      <c r="D79" s="176" t="s">
        <v>472</v>
      </c>
      <c r="E79" s="327">
        <f>VLOOKUP(A79,پیوست1!$B$5:$J$90,9,0)</f>
        <v>3828852</v>
      </c>
      <c r="F79" s="328">
        <v>2.566750036959621</v>
      </c>
      <c r="G79" s="328">
        <v>50.241843461557146</v>
      </c>
      <c r="H79" s="328">
        <v>45.253295848538286</v>
      </c>
      <c r="I79" s="328">
        <v>0</v>
      </c>
      <c r="J79" s="328">
        <v>1.9381106529449446</v>
      </c>
      <c r="K79" s="177">
        <f t="shared" si="12"/>
        <v>3.442522634526208E-3</v>
      </c>
      <c r="L79" s="177">
        <f t="shared" si="13"/>
        <v>6.7384311220895859E-2</v>
      </c>
      <c r="M79" s="177">
        <f t="shared" si="14"/>
        <v>6.0693676050370571E-2</v>
      </c>
      <c r="N79" s="177">
        <f t="shared" si="15"/>
        <v>0</v>
      </c>
      <c r="O79" s="177">
        <f t="shared" si="16"/>
        <v>2.599392108661456E-3</v>
      </c>
      <c r="P79" s="202">
        <f t="shared" si="17"/>
        <v>100</v>
      </c>
    </row>
    <row r="80" spans="1:16">
      <c r="A80" s="298">
        <v>11518</v>
      </c>
      <c r="B80" s="188">
        <v>259</v>
      </c>
      <c r="C80" s="178">
        <v>77</v>
      </c>
      <c r="D80" s="178" t="s">
        <v>476</v>
      </c>
      <c r="E80" s="325">
        <f>VLOOKUP(A80,پیوست1!$B$5:$J$90,9,0)</f>
        <v>2047751</v>
      </c>
      <c r="F80" s="326">
        <v>1.570733005404761</v>
      </c>
      <c r="G80" s="326">
        <v>97.77872596745506</v>
      </c>
      <c r="H80" s="326">
        <v>0.24625896122346638</v>
      </c>
      <c r="I80" s="326">
        <v>4.8693117545279868E-4</v>
      </c>
      <c r="J80" s="326">
        <v>0.40379513474126472</v>
      </c>
      <c r="K80" s="177">
        <f t="shared" si="12"/>
        <v>1.1266892852064018E-3</v>
      </c>
      <c r="L80" s="177">
        <f t="shared" si="13"/>
        <v>7.013683578914541E-2</v>
      </c>
      <c r="M80" s="177">
        <f t="shared" si="14"/>
        <v>1.7664194490204946E-4</v>
      </c>
      <c r="N80" s="177">
        <f t="shared" si="15"/>
        <v>3.492765072917362E-7</v>
      </c>
      <c r="O80" s="177">
        <f t="shared" si="16"/>
        <v>2.8964289294616439E-4</v>
      </c>
      <c r="P80" s="202">
        <f t="shared" si="17"/>
        <v>100</v>
      </c>
    </row>
    <row r="81" spans="1:16">
      <c r="A81" s="298">
        <v>11476</v>
      </c>
      <c r="B81" s="188">
        <v>246</v>
      </c>
      <c r="C81" s="176">
        <v>78</v>
      </c>
      <c r="D81" s="176" t="s">
        <v>470</v>
      </c>
      <c r="E81" s="327">
        <f>VLOOKUP(A81,پیوست1!$B$5:$J$90,9,0)</f>
        <v>281118</v>
      </c>
      <c r="F81" s="328">
        <v>1.3521091433773729</v>
      </c>
      <c r="G81" s="328">
        <v>94.781933052053589</v>
      </c>
      <c r="H81" s="328">
        <v>0.46547035155663269</v>
      </c>
      <c r="I81" s="328">
        <v>0</v>
      </c>
      <c r="J81" s="328">
        <v>3.4004874530124041</v>
      </c>
      <c r="K81" s="177">
        <f t="shared" si="12"/>
        <v>1.3314505824765097E-4</v>
      </c>
      <c r="L81" s="177">
        <f t="shared" si="13"/>
        <v>9.3333781957263672E-3</v>
      </c>
      <c r="M81" s="177">
        <f t="shared" si="14"/>
        <v>4.5835853839252696E-5</v>
      </c>
      <c r="N81" s="177">
        <f t="shared" si="15"/>
        <v>0</v>
      </c>
      <c r="O81" s="177">
        <f t="shared" si="16"/>
        <v>3.3485321966747348E-4</v>
      </c>
      <c r="P81" s="202">
        <f t="shared" si="17"/>
        <v>100</v>
      </c>
    </row>
    <row r="82" spans="1:16">
      <c r="A82" s="298">
        <v>11459</v>
      </c>
      <c r="B82" s="188">
        <v>241</v>
      </c>
      <c r="C82" s="178">
        <v>79</v>
      </c>
      <c r="D82" s="178" t="s">
        <v>468</v>
      </c>
      <c r="E82" s="325">
        <f>VLOOKUP(A82,پیوست1!$B$5:$J$90,9,0)</f>
        <v>23933589</v>
      </c>
      <c r="F82" s="326">
        <v>1.0628946226652181</v>
      </c>
      <c r="G82" s="326">
        <v>27.150667518121544</v>
      </c>
      <c r="H82" s="326">
        <v>70.447537266079166</v>
      </c>
      <c r="I82" s="326">
        <v>8.6823167300508416E-3</v>
      </c>
      <c r="J82" s="326">
        <v>1.3302182764040194</v>
      </c>
      <c r="K82" s="177">
        <f t="shared" si="12"/>
        <v>8.9109229134819012E-3</v>
      </c>
      <c r="L82" s="177">
        <f t="shared" si="13"/>
        <v>0.22762134659868494</v>
      </c>
      <c r="M82" s="177">
        <f t="shared" si="14"/>
        <v>0.59060659508143865</v>
      </c>
      <c r="N82" s="177">
        <f t="shared" si="15"/>
        <v>7.2789393644609555E-5</v>
      </c>
      <c r="O82" s="177">
        <f t="shared" si="16"/>
        <v>1.1152067445235808E-2</v>
      </c>
      <c r="P82" s="202">
        <f t="shared" si="17"/>
        <v>100</v>
      </c>
    </row>
    <row r="83" spans="1:16">
      <c r="A83" s="298">
        <v>11551</v>
      </c>
      <c r="B83" s="188">
        <v>262</v>
      </c>
      <c r="C83" s="176">
        <v>80</v>
      </c>
      <c r="D83" s="176" t="s">
        <v>477</v>
      </c>
      <c r="E83" s="327">
        <f>VLOOKUP(A83,پیوست1!$B$5:$J$90,9,0)</f>
        <v>11620935</v>
      </c>
      <c r="F83" s="328">
        <v>0.87818729204068913</v>
      </c>
      <c r="G83" s="328">
        <v>52.449300655230523</v>
      </c>
      <c r="H83" s="328">
        <v>45.566668216121819</v>
      </c>
      <c r="I83" s="328">
        <v>2.0472936501552522E-2</v>
      </c>
      <c r="J83" s="328">
        <v>1.0853709001054144</v>
      </c>
      <c r="K83" s="177">
        <f t="shared" si="12"/>
        <v>3.5748092109375131E-3</v>
      </c>
      <c r="L83" s="177">
        <f t="shared" si="13"/>
        <v>0.2135037079093394</v>
      </c>
      <c r="M83" s="177">
        <f t="shared" si="14"/>
        <v>0.18548679390725983</v>
      </c>
      <c r="N83" s="177">
        <f t="shared" si="15"/>
        <v>8.3338534551804711E-5</v>
      </c>
      <c r="O83" s="177">
        <f t="shared" si="16"/>
        <v>4.4181849659475636E-3</v>
      </c>
      <c r="P83" s="202">
        <f t="shared" si="17"/>
        <v>100</v>
      </c>
    </row>
    <row r="84" spans="1:16">
      <c r="A84" s="298">
        <v>11277</v>
      </c>
      <c r="B84" s="188">
        <v>172</v>
      </c>
      <c r="C84" s="178">
        <v>81</v>
      </c>
      <c r="D84" s="178" t="s">
        <v>443</v>
      </c>
      <c r="E84" s="325">
        <f>VLOOKUP(A84,پیوست1!$B$5:$J$90,9,0)</f>
        <v>138794495</v>
      </c>
      <c r="F84" s="326">
        <v>0.70032395395300551</v>
      </c>
      <c r="G84" s="326">
        <v>82.107719965313734</v>
      </c>
      <c r="H84" s="326">
        <v>14.349187948294933</v>
      </c>
      <c r="I84" s="326">
        <v>6.6164345924848425E-7</v>
      </c>
      <c r="J84" s="326">
        <v>2.8427674707948665</v>
      </c>
      <c r="K84" s="177">
        <f t="shared" si="12"/>
        <v>3.4048334292448197E-2</v>
      </c>
      <c r="L84" s="177">
        <f t="shared" si="13"/>
        <v>3.991911288468255</v>
      </c>
      <c r="M84" s="177">
        <f t="shared" si="14"/>
        <v>0.69762849797009718</v>
      </c>
      <c r="N84" s="177">
        <f t="shared" si="15"/>
        <v>3.2167766868097054E-8</v>
      </c>
      <c r="O84" s="177">
        <f t="shared" si="16"/>
        <v>0.13820960516197933</v>
      </c>
      <c r="P84" s="202">
        <f t="shared" si="17"/>
        <v>100</v>
      </c>
    </row>
    <row r="85" spans="1:16">
      <c r="A85" s="298">
        <v>11323</v>
      </c>
      <c r="B85" s="188">
        <v>197</v>
      </c>
      <c r="C85" s="176">
        <v>82</v>
      </c>
      <c r="D85" s="176" t="s">
        <v>450</v>
      </c>
      <c r="E85" s="327">
        <f>VLOOKUP(A85,پیوست1!$B$5:$J$90,9,0)</f>
        <v>2120850</v>
      </c>
      <c r="F85" s="328">
        <v>0.48140382506843449</v>
      </c>
      <c r="G85" s="328">
        <v>51.010481149657927</v>
      </c>
      <c r="H85" s="328">
        <v>47.412456736328409</v>
      </c>
      <c r="I85" s="328">
        <v>1.4126120729285464E-3</v>
      </c>
      <c r="J85" s="328">
        <v>1.0942456768723043</v>
      </c>
      <c r="K85" s="177">
        <f t="shared" si="12"/>
        <v>3.5763839583144376E-4</v>
      </c>
      <c r="L85" s="177">
        <f t="shared" si="13"/>
        <v>3.7896056697015991E-2</v>
      </c>
      <c r="M85" s="177">
        <f t="shared" si="14"/>
        <v>3.5223058244702878E-2</v>
      </c>
      <c r="N85" s="177">
        <f t="shared" si="15"/>
        <v>1.0494397621840208E-6</v>
      </c>
      <c r="O85" s="177">
        <f t="shared" si="16"/>
        <v>8.1292305574529099E-4</v>
      </c>
      <c r="P85" s="202">
        <f t="shared" si="17"/>
        <v>100</v>
      </c>
    </row>
    <row r="86" spans="1:16">
      <c r="A86" s="298">
        <v>11692</v>
      </c>
      <c r="B86" s="188">
        <v>300</v>
      </c>
      <c r="C86" s="178">
        <v>83</v>
      </c>
      <c r="D86" s="178" t="s">
        <v>585</v>
      </c>
      <c r="E86" s="325">
        <f>VLOOKUP(A86,پیوست1!$B$5:$J$90,9,0)</f>
        <v>2523277</v>
      </c>
      <c r="F86" s="326">
        <v>0.40576741204800693</v>
      </c>
      <c r="G86" s="326">
        <v>54.925917941310352</v>
      </c>
      <c r="H86" s="326">
        <v>42.042976093329003</v>
      </c>
      <c r="I86" s="326">
        <v>1.1313009769560593E-5</v>
      </c>
      <c r="J86" s="326">
        <v>2.6253272403028753</v>
      </c>
      <c r="K86" s="177">
        <f t="shared" si="12"/>
        <v>3.5864661987552266E-4</v>
      </c>
      <c r="L86" s="177">
        <f t="shared" si="13"/>
        <v>4.8547503393103111E-2</v>
      </c>
      <c r="M86" s="177">
        <f t="shared" si="14"/>
        <v>3.7160626550256051E-2</v>
      </c>
      <c r="N86" s="177">
        <f t="shared" si="15"/>
        <v>9.9992571951333507E-9</v>
      </c>
      <c r="O86" s="177">
        <f t="shared" si="16"/>
        <v>2.3204543116201811E-3</v>
      </c>
      <c r="P86" s="202">
        <f t="shared" si="17"/>
        <v>100</v>
      </c>
    </row>
    <row r="87" spans="1:16">
      <c r="A87" s="298">
        <v>11665</v>
      </c>
      <c r="B87" s="188">
        <v>280</v>
      </c>
      <c r="C87" s="176">
        <v>84</v>
      </c>
      <c r="D87" s="176" t="s">
        <v>650</v>
      </c>
      <c r="E87" s="327">
        <f>VLOOKUP(A87,پیوست1!$B$5:$J$90,9,0)</f>
        <v>713484</v>
      </c>
      <c r="F87" s="328">
        <v>9.7359624298361411E-2</v>
      </c>
      <c r="G87" s="328">
        <v>46.493947567459664</v>
      </c>
      <c r="H87" s="328">
        <v>47.347300067207982</v>
      </c>
      <c r="I87" s="328">
        <v>0.56277523574144805</v>
      </c>
      <c r="J87" s="328">
        <v>5.4986175052925423</v>
      </c>
      <c r="K87" s="177">
        <f t="shared" si="12"/>
        <v>2.4332558474679052E-5</v>
      </c>
      <c r="L87" s="177">
        <f t="shared" si="13"/>
        <v>1.1619978056169579E-2</v>
      </c>
      <c r="M87" s="177">
        <f t="shared" si="14"/>
        <v>1.1833251779741137E-2</v>
      </c>
      <c r="N87" s="177">
        <f t="shared" si="15"/>
        <v>1.4065133704517122E-4</v>
      </c>
      <c r="O87" s="177">
        <f t="shared" si="16"/>
        <v>1.3742394030548499E-3</v>
      </c>
      <c r="P87" s="202">
        <f t="shared" si="17"/>
        <v>100.00000000000001</v>
      </c>
    </row>
    <row r="88" spans="1:16">
      <c r="A88" s="298">
        <v>11562</v>
      </c>
      <c r="B88" s="188">
        <v>261</v>
      </c>
      <c r="C88" s="178">
        <v>85</v>
      </c>
      <c r="D88" s="178" t="s">
        <v>478</v>
      </c>
      <c r="E88" s="325">
        <f>VLOOKUP(A88,پیوست1!$B$5:$J$90,9,0)</f>
        <v>2997231</v>
      </c>
      <c r="F88" s="326">
        <v>5.7567071449172613E-2</v>
      </c>
      <c r="G88" s="326">
        <v>85.869034359707186</v>
      </c>
      <c r="H88" s="326">
        <v>0.43596136620896814</v>
      </c>
      <c r="I88" s="326">
        <v>11.818824671829441</v>
      </c>
      <c r="J88" s="326">
        <v>1.8186125308052319</v>
      </c>
      <c r="K88" s="177">
        <f t="shared" si="12"/>
        <v>6.0439240800391625E-5</v>
      </c>
      <c r="L88" s="177">
        <f t="shared" si="13"/>
        <v>9.0153261479450103E-2</v>
      </c>
      <c r="M88" s="177">
        <f t="shared" si="14"/>
        <v>4.5771260077448749E-4</v>
      </c>
      <c r="N88" s="177">
        <f t="shared" si="15"/>
        <v>1.2408496252045764E-2</v>
      </c>
      <c r="O88" s="177">
        <f t="shared" si="16"/>
        <v>1.9093477904116452E-3</v>
      </c>
      <c r="P88" s="202">
        <f t="shared" si="17"/>
        <v>100</v>
      </c>
    </row>
    <row r="89" spans="1:16">
      <c r="A89" s="298">
        <v>11753</v>
      </c>
      <c r="B89" s="188">
        <v>310</v>
      </c>
      <c r="C89" s="176">
        <v>86</v>
      </c>
      <c r="D89" s="176" t="s">
        <v>725</v>
      </c>
      <c r="E89" s="327">
        <f>VLOOKUP(A89,پیوست1!$B$5:$J$90,9,0)</f>
        <v>657186</v>
      </c>
      <c r="F89" s="328">
        <v>0</v>
      </c>
      <c r="G89" s="328">
        <v>33.869181581447855</v>
      </c>
      <c r="H89" s="328">
        <v>56.851367127528732</v>
      </c>
      <c r="I89" s="328">
        <v>6.6057370907865094</v>
      </c>
      <c r="J89" s="328">
        <v>2.6737142002369039</v>
      </c>
      <c r="K89" s="177">
        <f t="shared" si="12"/>
        <v>0</v>
      </c>
      <c r="L89" s="177">
        <f t="shared" si="13"/>
        <v>7.7968226110293323E-3</v>
      </c>
      <c r="M89" s="177">
        <f t="shared" si="14"/>
        <v>1.3087414693558622E-2</v>
      </c>
      <c r="N89" s="177">
        <f t="shared" si="15"/>
        <v>1.5206674004833651E-3</v>
      </c>
      <c r="O89" s="177">
        <f t="shared" si="16"/>
        <v>6.1549982486899368E-4</v>
      </c>
      <c r="P89" s="202">
        <f t="shared" si="17"/>
        <v>100</v>
      </c>
    </row>
    <row r="90" spans="1:16" ht="19.5">
      <c r="B90" s="181">
        <v>1</v>
      </c>
      <c r="C90" s="117"/>
      <c r="D90" s="363" t="s">
        <v>283</v>
      </c>
      <c r="E90" s="93">
        <f>SUM(E4:E89)</f>
        <v>2854797791</v>
      </c>
      <c r="F90" s="329">
        <f>K90</f>
        <v>8.7282131337516979</v>
      </c>
      <c r="G90" s="329">
        <f>L90</f>
        <v>44.493131828699198</v>
      </c>
      <c r="H90" s="329">
        <f>M90</f>
        <v>44.819777805976308</v>
      </c>
      <c r="I90" s="329">
        <f>N90</f>
        <v>5.4844762721706998E-2</v>
      </c>
      <c r="J90" s="329">
        <f>O90</f>
        <v>1.9040324688510832</v>
      </c>
      <c r="K90" s="185">
        <f>SUM(K4:K89)</f>
        <v>8.7282131337516979</v>
      </c>
      <c r="L90" s="185">
        <f t="shared" ref="L90:O90" si="18">SUM(L4:L89)</f>
        <v>44.493131828699198</v>
      </c>
      <c r="M90" s="185">
        <f t="shared" si="18"/>
        <v>44.819777805976308</v>
      </c>
      <c r="N90" s="185">
        <f t="shared" si="18"/>
        <v>5.4844762721706998E-2</v>
      </c>
      <c r="O90" s="185">
        <f t="shared" si="18"/>
        <v>1.9040324688510832</v>
      </c>
      <c r="P90" s="185">
        <f>K90+L90+M90+N90+O90</f>
        <v>100</v>
      </c>
    </row>
    <row r="91" spans="1:16">
      <c r="A91" s="298">
        <v>10885</v>
      </c>
      <c r="B91" s="188">
        <v>17</v>
      </c>
      <c r="C91" s="178">
        <v>87</v>
      </c>
      <c r="D91" s="178" t="s">
        <v>490</v>
      </c>
      <c r="E91" s="325">
        <f>VLOOKUP(A91,پیوست1!$B$92:$J$111,9,0)</f>
        <v>7327037</v>
      </c>
      <c r="F91" s="326">
        <v>64.249895676613704</v>
      </c>
      <c r="G91" s="326">
        <v>4.1148222989768444</v>
      </c>
      <c r="H91" s="326">
        <v>31.164605498367358</v>
      </c>
      <c r="I91" s="326">
        <v>1.0492456761700911E-3</v>
      </c>
      <c r="J91" s="326">
        <v>0.46962728036592138</v>
      </c>
      <c r="K91" s="177">
        <f t="shared" ref="K91:K110" si="19">E91/$E$111*F91</f>
        <v>18.838524938831341</v>
      </c>
      <c r="L91" s="177">
        <f t="shared" ref="L91:L110" si="20">E91/$E$111*G91</f>
        <v>1.2064950718098995</v>
      </c>
      <c r="M91" s="177">
        <f t="shared" ref="M91:M110" si="21">E91/$E$111*H91</f>
        <v>9.1376832865976212</v>
      </c>
      <c r="N91" s="177">
        <f t="shared" ref="N91:N110" si="22">E91/$E$111*I91</f>
        <v>3.0764627131816375E-4</v>
      </c>
      <c r="O91" s="177">
        <f t="shared" ref="O91:O110" si="23">E91/$E$111*J91</f>
        <v>0.13769804822187742</v>
      </c>
      <c r="P91" s="202">
        <f t="shared" ref="P91:P110" si="24">SUM(F91:J91)</f>
        <v>100</v>
      </c>
    </row>
    <row r="92" spans="1:16">
      <c r="A92" s="298">
        <v>11131</v>
      </c>
      <c r="B92" s="188">
        <v>128</v>
      </c>
      <c r="C92" s="176">
        <v>88</v>
      </c>
      <c r="D92" s="176" t="s">
        <v>494</v>
      </c>
      <c r="E92" s="327">
        <f>VLOOKUP(A92,پیوست1!$B$92:$J$111,9,0)</f>
        <v>2200198</v>
      </c>
      <c r="F92" s="328">
        <v>63.5088262165564</v>
      </c>
      <c r="G92" s="328">
        <v>34.96291146644343</v>
      </c>
      <c r="H92" s="328">
        <v>0.19062927476344921</v>
      </c>
      <c r="I92" s="328">
        <v>5.6920178614400649E-3</v>
      </c>
      <c r="J92" s="328">
        <v>1.3319410243752781</v>
      </c>
      <c r="K92" s="177">
        <f t="shared" si="19"/>
        <v>5.5916751706036854</v>
      </c>
      <c r="L92" s="177">
        <f t="shared" si="20"/>
        <v>3.0783318726800921</v>
      </c>
      <c r="M92" s="177">
        <f t="shared" si="21"/>
        <v>1.6784076261310003E-2</v>
      </c>
      <c r="N92" s="177">
        <f t="shared" si="22"/>
        <v>5.0115734839624123E-4</v>
      </c>
      <c r="O92" s="177">
        <f t="shared" si="23"/>
        <v>0.11727159827063666</v>
      </c>
      <c r="P92" s="202">
        <f t="shared" si="24"/>
        <v>100</v>
      </c>
    </row>
    <row r="93" spans="1:16">
      <c r="A93" s="298">
        <v>10897</v>
      </c>
      <c r="B93" s="188">
        <v>101</v>
      </c>
      <c r="C93" s="178">
        <v>89</v>
      </c>
      <c r="D93" s="178" t="s">
        <v>491</v>
      </c>
      <c r="E93" s="325">
        <f>VLOOKUP(A93,پیوست1!$B$92:$J$111,9,0)</f>
        <v>880279</v>
      </c>
      <c r="F93" s="326">
        <v>59.742179078598504</v>
      </c>
      <c r="G93" s="326">
        <v>15.384789683350768</v>
      </c>
      <c r="H93" s="326">
        <v>22.326623131277611</v>
      </c>
      <c r="I93" s="326">
        <v>0.10904203247305862</v>
      </c>
      <c r="J93" s="326">
        <v>2.4373660743000589</v>
      </c>
      <c r="K93" s="177">
        <f t="shared" si="19"/>
        <v>2.104492991082564</v>
      </c>
      <c r="L93" s="177">
        <f t="shared" si="20"/>
        <v>0.54194846182786027</v>
      </c>
      <c r="M93" s="177">
        <f t="shared" si="21"/>
        <v>0.78648322875031351</v>
      </c>
      <c r="N93" s="177">
        <f t="shared" si="22"/>
        <v>3.841141997365734E-3</v>
      </c>
      <c r="O93" s="177">
        <f t="shared" si="23"/>
        <v>8.5859268931561539E-2</v>
      </c>
      <c r="P93" s="202">
        <f t="shared" si="24"/>
        <v>100</v>
      </c>
    </row>
    <row r="94" spans="1:16">
      <c r="A94" s="298">
        <v>10762</v>
      </c>
      <c r="B94" s="188">
        <v>10</v>
      </c>
      <c r="C94" s="176">
        <v>90</v>
      </c>
      <c r="D94" s="176" t="s">
        <v>487</v>
      </c>
      <c r="E94" s="327">
        <f>VLOOKUP(A94,پیوست1!$B$92:$J$111,9,0)</f>
        <v>2358972</v>
      </c>
      <c r="F94" s="328">
        <v>57.404295753565883</v>
      </c>
      <c r="G94" s="328">
        <v>37.491951026293997</v>
      </c>
      <c r="H94" s="328">
        <v>2.6411598386198936</v>
      </c>
      <c r="I94" s="328">
        <v>2.0968371129743131E-5</v>
      </c>
      <c r="J94" s="328">
        <v>2.4625724131490996</v>
      </c>
      <c r="K94" s="177">
        <f t="shared" si="19"/>
        <v>5.4189265226175225</v>
      </c>
      <c r="L94" s="177">
        <f t="shared" si="20"/>
        <v>3.539214707436618</v>
      </c>
      <c r="M94" s="177">
        <f t="shared" si="21"/>
        <v>0.24932369454389652</v>
      </c>
      <c r="N94" s="177">
        <f t="shared" si="22"/>
        <v>1.9793999901826908E-6</v>
      </c>
      <c r="O94" s="177">
        <f t="shared" si="23"/>
        <v>0.23246516289943245</v>
      </c>
      <c r="P94" s="202">
        <f t="shared" si="24"/>
        <v>100.00000000000001</v>
      </c>
    </row>
    <row r="95" spans="1:16">
      <c r="A95" s="298">
        <v>11239</v>
      </c>
      <c r="B95" s="188">
        <v>165</v>
      </c>
      <c r="C95" s="178">
        <v>91</v>
      </c>
      <c r="D95" s="178" t="s">
        <v>503</v>
      </c>
      <c r="E95" s="325">
        <f>VLOOKUP(A95,پیوست1!$B$92:$J$111,9,0)</f>
        <v>378348</v>
      </c>
      <c r="F95" s="326">
        <v>57.354724596354281</v>
      </c>
      <c r="G95" s="326">
        <v>25.238856732695186</v>
      </c>
      <c r="H95" s="326">
        <v>15.851462577645339</v>
      </c>
      <c r="I95" s="326">
        <v>0</v>
      </c>
      <c r="J95" s="326">
        <v>1.5549560933051914</v>
      </c>
      <c r="K95" s="177">
        <f t="shared" si="19"/>
        <v>0.86837382500989224</v>
      </c>
      <c r="L95" s="177">
        <f t="shared" si="20"/>
        <v>0.38212654169453225</v>
      </c>
      <c r="M95" s="177">
        <f t="shared" si="21"/>
        <v>0.23999758149699166</v>
      </c>
      <c r="N95" s="177">
        <f t="shared" si="22"/>
        <v>0</v>
      </c>
      <c r="O95" s="177">
        <f t="shared" si="23"/>
        <v>2.3542666798049585E-2</v>
      </c>
      <c r="P95" s="202">
        <f t="shared" si="24"/>
        <v>100</v>
      </c>
    </row>
    <row r="96" spans="1:16">
      <c r="A96" s="298">
        <v>11188</v>
      </c>
      <c r="B96" s="188">
        <v>145</v>
      </c>
      <c r="C96" s="176">
        <v>92</v>
      </c>
      <c r="D96" s="176" t="s">
        <v>497</v>
      </c>
      <c r="E96" s="327">
        <f>VLOOKUP(A96,پیوست1!$B$92:$J$111,9,0)</f>
        <v>2671695</v>
      </c>
      <c r="F96" s="328">
        <v>55.510707133346614</v>
      </c>
      <c r="G96" s="328">
        <v>40.370623805903719</v>
      </c>
      <c r="H96" s="328">
        <v>2.867083003171786</v>
      </c>
      <c r="I96" s="328">
        <v>1.0513554497341491E-3</v>
      </c>
      <c r="J96" s="328">
        <v>1.2505347021281461</v>
      </c>
      <c r="K96" s="177">
        <f t="shared" si="19"/>
        <v>5.9348496373697088</v>
      </c>
      <c r="L96" s="177">
        <f t="shared" si="20"/>
        <v>4.3161687974773972</v>
      </c>
      <c r="M96" s="177">
        <f t="shared" si="21"/>
        <v>0.3065301704914003</v>
      </c>
      <c r="N96" s="177">
        <f t="shared" si="22"/>
        <v>1.1240419788947495E-4</v>
      </c>
      <c r="O96" s="177">
        <f t="shared" si="23"/>
        <v>0.13369916916416022</v>
      </c>
      <c r="P96" s="202">
        <f t="shared" si="24"/>
        <v>100</v>
      </c>
    </row>
    <row r="97" spans="1:16">
      <c r="A97" s="298">
        <v>11172</v>
      </c>
      <c r="B97" s="188">
        <v>143</v>
      </c>
      <c r="C97" s="178">
        <v>93</v>
      </c>
      <c r="D97" s="178" t="s">
        <v>496</v>
      </c>
      <c r="E97" s="325">
        <f>VLOOKUP(A97,پیوست1!$B$92:$J$111,9,0)</f>
        <v>2556093</v>
      </c>
      <c r="F97" s="326">
        <v>54.780806305220622</v>
      </c>
      <c r="G97" s="326">
        <v>23.296819196893715</v>
      </c>
      <c r="H97" s="326">
        <v>21.508067897786802</v>
      </c>
      <c r="I97" s="326">
        <v>2.3125817429875273E-5</v>
      </c>
      <c r="J97" s="326">
        <v>0.41428347428143275</v>
      </c>
      <c r="K97" s="177">
        <f t="shared" si="19"/>
        <v>5.6033939151984828</v>
      </c>
      <c r="L97" s="177">
        <f t="shared" si="20"/>
        <v>2.3829743250586812</v>
      </c>
      <c r="M97" s="177">
        <f t="shared" si="21"/>
        <v>2.2000073550331987</v>
      </c>
      <c r="N97" s="177">
        <f t="shared" si="22"/>
        <v>2.3654829749777677E-6</v>
      </c>
      <c r="O97" s="177">
        <f t="shared" si="23"/>
        <v>4.2376037439497097E-2</v>
      </c>
      <c r="P97" s="202">
        <f t="shared" si="24"/>
        <v>100</v>
      </c>
    </row>
    <row r="98" spans="1:16">
      <c r="A98" s="298">
        <v>11691</v>
      </c>
      <c r="B98" s="188">
        <v>291</v>
      </c>
      <c r="C98" s="176">
        <v>94</v>
      </c>
      <c r="D98" s="176" t="s">
        <v>605</v>
      </c>
      <c r="E98" s="327">
        <f>VLOOKUP(A98,پیوست1!$B$92:$J$111,9,0)</f>
        <v>40086</v>
      </c>
      <c r="F98" s="328">
        <v>54.605414164864335</v>
      </c>
      <c r="G98" s="328">
        <v>34.318251135156274</v>
      </c>
      <c r="H98" s="328">
        <v>9.7353208619836966</v>
      </c>
      <c r="I98" s="328">
        <v>0</v>
      </c>
      <c r="J98" s="328">
        <v>1.3410138379956931</v>
      </c>
      <c r="K98" s="177">
        <f t="shared" si="19"/>
        <v>8.759403057120678E-2</v>
      </c>
      <c r="L98" s="177">
        <f t="shared" si="20"/>
        <v>5.5050840380173841E-2</v>
      </c>
      <c r="M98" s="177">
        <f t="shared" si="21"/>
        <v>1.5616693074252149E-2</v>
      </c>
      <c r="N98" s="177">
        <f t="shared" si="22"/>
        <v>0</v>
      </c>
      <c r="O98" s="177">
        <f t="shared" si="23"/>
        <v>2.1511567839620637E-3</v>
      </c>
      <c r="P98" s="202">
        <f t="shared" si="24"/>
        <v>100</v>
      </c>
    </row>
    <row r="99" spans="1:16">
      <c r="A99" s="298">
        <v>11258</v>
      </c>
      <c r="B99" s="188">
        <v>166</v>
      </c>
      <c r="C99" s="178">
        <v>95</v>
      </c>
      <c r="D99" s="178" t="s">
        <v>500</v>
      </c>
      <c r="E99" s="325">
        <f>VLOOKUP(A99,پیوست1!$B$92:$J$111,9,0)</f>
        <v>208892</v>
      </c>
      <c r="F99" s="326">
        <v>53.212000142729195</v>
      </c>
      <c r="G99" s="326">
        <v>44.303691424183612</v>
      </c>
      <c r="H99" s="326">
        <v>0.14841470440702101</v>
      </c>
      <c r="I99" s="326">
        <v>2.8485983771550039E-2</v>
      </c>
      <c r="J99" s="326">
        <v>2.3074077449086223</v>
      </c>
      <c r="K99" s="177">
        <f t="shared" si="19"/>
        <v>0.4448130032431889</v>
      </c>
      <c r="L99" s="177">
        <f t="shared" si="20"/>
        <v>0.37034612463901789</v>
      </c>
      <c r="M99" s="177">
        <f t="shared" si="21"/>
        <v>1.2406372663245509E-3</v>
      </c>
      <c r="N99" s="177">
        <f t="shared" si="22"/>
        <v>2.3812177624921041E-4</v>
      </c>
      <c r="O99" s="177">
        <f t="shared" si="23"/>
        <v>1.9288223821063023E-2</v>
      </c>
      <c r="P99" s="202">
        <f t="shared" si="24"/>
        <v>99.999999999999986</v>
      </c>
    </row>
    <row r="100" spans="1:16">
      <c r="A100" s="298">
        <v>10615</v>
      </c>
      <c r="B100" s="188">
        <v>65</v>
      </c>
      <c r="C100" s="176">
        <v>96</v>
      </c>
      <c r="D100" s="176" t="s">
        <v>30</v>
      </c>
      <c r="E100" s="327">
        <f>VLOOKUP(A100,پیوست1!$B$92:$J$111,9,0)</f>
        <v>715901</v>
      </c>
      <c r="F100" s="328">
        <v>53.007353214934191</v>
      </c>
      <c r="G100" s="328">
        <v>40.337984907836912</v>
      </c>
      <c r="H100" s="328">
        <v>5.1745214385645548</v>
      </c>
      <c r="I100" s="328">
        <v>4.0574550780692208E-5</v>
      </c>
      <c r="J100" s="328">
        <v>1.4800998641135594</v>
      </c>
      <c r="K100" s="177">
        <f t="shared" si="19"/>
        <v>1.5185712428774327</v>
      </c>
      <c r="L100" s="177">
        <f t="shared" si="20"/>
        <v>1.1556152148982766</v>
      </c>
      <c r="M100" s="177">
        <f t="shared" si="21"/>
        <v>0.14824130947257017</v>
      </c>
      <c r="N100" s="177">
        <f t="shared" si="22"/>
        <v>1.1623924280541116E-6</v>
      </c>
      <c r="O100" s="177">
        <f t="shared" si="23"/>
        <v>4.2402364085524689E-2</v>
      </c>
      <c r="P100" s="202">
        <f t="shared" si="24"/>
        <v>99.999999999999986</v>
      </c>
    </row>
    <row r="101" spans="1:16">
      <c r="A101" s="298">
        <v>10934</v>
      </c>
      <c r="B101" s="188">
        <v>111</v>
      </c>
      <c r="C101" s="178">
        <v>97</v>
      </c>
      <c r="D101" s="178" t="s">
        <v>492</v>
      </c>
      <c r="E101" s="325">
        <f>VLOOKUP(A101,پیوست1!$B$92:$J$111,9,0)</f>
        <v>150311</v>
      </c>
      <c r="F101" s="326">
        <v>50.247621105111229</v>
      </c>
      <c r="G101" s="326">
        <v>23.162124476879789</v>
      </c>
      <c r="H101" s="326">
        <v>26.148190601105327</v>
      </c>
      <c r="I101" s="326">
        <v>0</v>
      </c>
      <c r="J101" s="326">
        <v>0.4420638169036516</v>
      </c>
      <c r="K101" s="177">
        <f t="shared" si="19"/>
        <v>0.30224028677606984</v>
      </c>
      <c r="L101" s="177">
        <f t="shared" si="20"/>
        <v>0.13932056862136852</v>
      </c>
      <c r="M101" s="177">
        <f t="shared" si="21"/>
        <v>0.15728180662366728</v>
      </c>
      <c r="N101" s="177">
        <f t="shared" si="22"/>
        <v>0</v>
      </c>
      <c r="O101" s="177">
        <f t="shared" si="23"/>
        <v>2.6590213000291236E-3</v>
      </c>
      <c r="P101" s="202">
        <f t="shared" si="24"/>
        <v>100</v>
      </c>
    </row>
    <row r="102" spans="1:16">
      <c r="A102" s="298">
        <v>11157</v>
      </c>
      <c r="B102" s="188">
        <v>135</v>
      </c>
      <c r="C102" s="176">
        <v>98</v>
      </c>
      <c r="D102" s="176" t="s">
        <v>495</v>
      </c>
      <c r="E102" s="327">
        <f>VLOOKUP(A102,پیوست1!$B$92:$J$111,9,0)</f>
        <v>606398</v>
      </c>
      <c r="F102" s="328">
        <v>48.522522428565125</v>
      </c>
      <c r="G102" s="328">
        <v>19.124623697508703</v>
      </c>
      <c r="H102" s="328">
        <v>30.940729202242121</v>
      </c>
      <c r="I102" s="328">
        <v>8.6234920686126398E-2</v>
      </c>
      <c r="J102" s="328">
        <v>1.3258897509979222</v>
      </c>
      <c r="K102" s="177">
        <f t="shared" si="19"/>
        <v>1.1774628473092685</v>
      </c>
      <c r="L102" s="177">
        <f t="shared" si="20"/>
        <v>0.46408415608934395</v>
      </c>
      <c r="M102" s="177">
        <f t="shared" si="21"/>
        <v>0.75081750248931511</v>
      </c>
      <c r="N102" s="177">
        <f t="shared" si="22"/>
        <v>2.0926038088407341E-3</v>
      </c>
      <c r="O102" s="177">
        <f t="shared" si="23"/>
        <v>3.2174459267375666E-2</v>
      </c>
      <c r="P102" s="202">
        <f t="shared" si="24"/>
        <v>100</v>
      </c>
    </row>
    <row r="103" spans="1:16">
      <c r="A103" s="298">
        <v>10767</v>
      </c>
      <c r="B103" s="188">
        <v>32</v>
      </c>
      <c r="C103" s="178">
        <v>99</v>
      </c>
      <c r="D103" s="178" t="s">
        <v>488</v>
      </c>
      <c r="E103" s="325">
        <f>VLOOKUP(A103,پیوست1!$B$92:$J$111,9,0)</f>
        <v>356558</v>
      </c>
      <c r="F103" s="326">
        <v>48.451500689355726</v>
      </c>
      <c r="G103" s="326">
        <v>44.353856708474972</v>
      </c>
      <c r="H103" s="326">
        <v>4.0012014230286308</v>
      </c>
      <c r="I103" s="326">
        <v>7.1678701818927687E-2</v>
      </c>
      <c r="J103" s="326">
        <v>3.1217624773217492</v>
      </c>
      <c r="K103" s="177">
        <f t="shared" si="19"/>
        <v>0.69132697178652536</v>
      </c>
      <c r="L103" s="177">
        <f t="shared" si="20"/>
        <v>0.63286001484077459</v>
      </c>
      <c r="M103" s="177">
        <f t="shared" si="21"/>
        <v>5.7090872809601338E-2</v>
      </c>
      <c r="N103" s="177">
        <f t="shared" si="22"/>
        <v>1.0227427255097372E-3</v>
      </c>
      <c r="O103" s="177">
        <f t="shared" si="23"/>
        <v>4.4542657490024257E-2</v>
      </c>
      <c r="P103" s="202">
        <f t="shared" si="24"/>
        <v>100.00000000000001</v>
      </c>
    </row>
    <row r="104" spans="1:16">
      <c r="A104" s="298">
        <v>11304</v>
      </c>
      <c r="B104" s="188">
        <v>179</v>
      </c>
      <c r="C104" s="176">
        <v>100</v>
      </c>
      <c r="D104" s="176" t="s">
        <v>501</v>
      </c>
      <c r="E104" s="327">
        <f>VLOOKUP(A104,پیوست1!$B$92:$J$111,9,0)</f>
        <v>907130</v>
      </c>
      <c r="F104" s="328">
        <v>48.375218925178501</v>
      </c>
      <c r="G104" s="328">
        <v>42.279256911070924</v>
      </c>
      <c r="H104" s="328">
        <v>6.9996471042189068</v>
      </c>
      <c r="I104" s="328">
        <v>1.3756670399794337E-2</v>
      </c>
      <c r="J104" s="328">
        <v>2.3321203891318731</v>
      </c>
      <c r="K104" s="177">
        <f t="shared" si="19"/>
        <v>1.7560567884720681</v>
      </c>
      <c r="L104" s="177">
        <f t="shared" si="20"/>
        <v>1.5347687878182918</v>
      </c>
      <c r="M104" s="177">
        <f t="shared" si="21"/>
        <v>0.25409244831086025</v>
      </c>
      <c r="N104" s="177">
        <f t="shared" si="22"/>
        <v>4.9937747009880771E-4</v>
      </c>
      <c r="O104" s="177">
        <f t="shared" si="23"/>
        <v>8.4657722111880565E-2</v>
      </c>
      <c r="P104" s="202">
        <f t="shared" si="24"/>
        <v>100</v>
      </c>
    </row>
    <row r="105" spans="1:16">
      <c r="A105" s="298">
        <v>11305</v>
      </c>
      <c r="B105" s="188">
        <v>180</v>
      </c>
      <c r="C105" s="178">
        <v>101</v>
      </c>
      <c r="D105" s="178" t="s">
        <v>502</v>
      </c>
      <c r="E105" s="325">
        <f>VLOOKUP(A105,پیوست1!$B$92:$J$111,9,0)</f>
        <v>242796</v>
      </c>
      <c r="F105" s="326">
        <v>47.342424545313435</v>
      </c>
      <c r="G105" s="326">
        <v>50.997372790468084</v>
      </c>
      <c r="H105" s="326">
        <v>0.85653249999907677</v>
      </c>
      <c r="I105" s="326">
        <v>3.7901048244688129E-6</v>
      </c>
      <c r="J105" s="326">
        <v>0.80366637411457509</v>
      </c>
      <c r="K105" s="177">
        <f t="shared" si="19"/>
        <v>0.45997910744578657</v>
      </c>
      <c r="L105" s="177">
        <f t="shared" si="20"/>
        <v>0.49549059313147703</v>
      </c>
      <c r="M105" s="177">
        <f t="shared" si="21"/>
        <v>8.3220717703374452E-3</v>
      </c>
      <c r="N105" s="177">
        <f t="shared" si="22"/>
        <v>3.6824667325951629E-8</v>
      </c>
      <c r="O105" s="177">
        <f t="shared" si="23"/>
        <v>7.8084243677800516E-3</v>
      </c>
      <c r="P105" s="202">
        <f t="shared" si="24"/>
        <v>100</v>
      </c>
    </row>
    <row r="106" spans="1:16">
      <c r="A106" s="298">
        <v>11222</v>
      </c>
      <c r="B106" s="188">
        <v>153</v>
      </c>
      <c r="C106" s="176">
        <v>102</v>
      </c>
      <c r="D106" s="176" t="s">
        <v>499</v>
      </c>
      <c r="E106" s="327">
        <f>VLOOKUP(A106,پیوست1!$B$92:$J$111,9,0)</f>
        <v>346148</v>
      </c>
      <c r="F106" s="328">
        <v>46.722987214968498</v>
      </c>
      <c r="G106" s="328">
        <v>47.757162407648522</v>
      </c>
      <c r="H106" s="328">
        <v>4.2557115801561114</v>
      </c>
      <c r="I106" s="328">
        <v>1.1762174249685302E-3</v>
      </c>
      <c r="J106" s="328">
        <v>1.2629625798019011</v>
      </c>
      <c r="K106" s="177">
        <f t="shared" si="19"/>
        <v>0.64720000362102792</v>
      </c>
      <c r="L106" s="177">
        <f t="shared" si="20"/>
        <v>0.66152524753935471</v>
      </c>
      <c r="M106" s="177">
        <f t="shared" si="21"/>
        <v>5.8949496046021219E-2</v>
      </c>
      <c r="N106" s="177">
        <f t="shared" si="22"/>
        <v>1.6292792200899138E-5</v>
      </c>
      <c r="O106" s="177">
        <f t="shared" si="23"/>
        <v>1.7494373432509223E-2</v>
      </c>
      <c r="P106" s="202">
        <f t="shared" si="24"/>
        <v>100.00000000000001</v>
      </c>
    </row>
    <row r="107" spans="1:16">
      <c r="A107" s="298">
        <v>10763</v>
      </c>
      <c r="B107" s="188">
        <v>37</v>
      </c>
      <c r="C107" s="178">
        <v>103</v>
      </c>
      <c r="D107" s="178" t="s">
        <v>489</v>
      </c>
      <c r="E107" s="325">
        <f>VLOOKUP(A107,پیوست1!$B$92:$J$111,9,0)</f>
        <v>178276</v>
      </c>
      <c r="F107" s="326">
        <v>45.304908603675216</v>
      </c>
      <c r="G107" s="326">
        <v>51.181333934658504</v>
      </c>
      <c r="H107" s="326">
        <v>0.39213058282805863</v>
      </c>
      <c r="I107" s="326">
        <v>5.8005979324763798E-2</v>
      </c>
      <c r="J107" s="326">
        <v>3.0636208995134595</v>
      </c>
      <c r="K107" s="177">
        <f t="shared" si="19"/>
        <v>0.3232095784325526</v>
      </c>
      <c r="L107" s="177">
        <f t="shared" si="20"/>
        <v>0.3651325623311098</v>
      </c>
      <c r="M107" s="177">
        <f t="shared" si="21"/>
        <v>2.7974973192217535E-3</v>
      </c>
      <c r="N107" s="177">
        <f t="shared" si="22"/>
        <v>4.138202393946203E-4</v>
      </c>
      <c r="O107" s="177">
        <f t="shared" si="23"/>
        <v>2.1856166360935486E-2</v>
      </c>
      <c r="P107" s="202">
        <f t="shared" si="24"/>
        <v>100</v>
      </c>
    </row>
    <row r="108" spans="1:16">
      <c r="A108" s="298">
        <v>11381</v>
      </c>
      <c r="B108" s="188">
        <v>213</v>
      </c>
      <c r="C108" s="176">
        <v>104</v>
      </c>
      <c r="D108" s="176" t="s">
        <v>505</v>
      </c>
      <c r="E108" s="327">
        <f>VLOOKUP(A108,پیوست1!$B$92:$J$111,9,0)</f>
        <v>1233517</v>
      </c>
      <c r="F108" s="328">
        <v>44.634609506059363</v>
      </c>
      <c r="G108" s="328">
        <v>45.89114460475264</v>
      </c>
      <c r="H108" s="328">
        <v>7.1553119482480945</v>
      </c>
      <c r="I108" s="328">
        <v>3.6308750956156433E-4</v>
      </c>
      <c r="J108" s="328">
        <v>2.3185708534303386</v>
      </c>
      <c r="K108" s="177">
        <f t="shared" si="19"/>
        <v>2.2032458550877525</v>
      </c>
      <c r="L108" s="177">
        <f t="shared" si="20"/>
        <v>2.2652707227544542</v>
      </c>
      <c r="M108" s="177">
        <f t="shared" si="21"/>
        <v>0.35319926770497057</v>
      </c>
      <c r="N108" s="177">
        <f t="shared" si="22"/>
        <v>1.7922662689970467E-5</v>
      </c>
      <c r="O108" s="177">
        <f t="shared" si="23"/>
        <v>0.11444889244195537</v>
      </c>
      <c r="P108" s="202">
        <f t="shared" si="24"/>
        <v>100</v>
      </c>
    </row>
    <row r="109" spans="1:16">
      <c r="A109" s="298">
        <v>11196</v>
      </c>
      <c r="B109" s="188">
        <v>151</v>
      </c>
      <c r="C109" s="178">
        <v>105</v>
      </c>
      <c r="D109" s="178" t="s">
        <v>498</v>
      </c>
      <c r="E109" s="325">
        <f>VLOOKUP(A109,پیوست1!$B$92:$J$111,9,0)</f>
        <v>1630655</v>
      </c>
      <c r="F109" s="326">
        <v>38.466616205654198</v>
      </c>
      <c r="G109" s="326">
        <v>35.654000481362353</v>
      </c>
      <c r="H109" s="326">
        <v>23.454191785536555</v>
      </c>
      <c r="I109" s="326">
        <v>3.0106432557558075E-3</v>
      </c>
      <c r="J109" s="326">
        <v>2.4221808841911403</v>
      </c>
      <c r="K109" s="177">
        <f t="shared" si="19"/>
        <v>2.5101065315913753</v>
      </c>
      <c r="L109" s="177">
        <f t="shared" si="20"/>
        <v>2.3265716695006509</v>
      </c>
      <c r="M109" s="177">
        <f t="shared" si="21"/>
        <v>1.5304834633574667</v>
      </c>
      <c r="N109" s="177">
        <f t="shared" si="22"/>
        <v>1.9645698129936809E-4</v>
      </c>
      <c r="O109" s="177">
        <f t="shared" si="23"/>
        <v>0.15805736656426428</v>
      </c>
      <c r="P109" s="202">
        <f t="shared" si="24"/>
        <v>99.999999999999986</v>
      </c>
    </row>
    <row r="110" spans="1:16">
      <c r="A110" s="298">
        <v>10980</v>
      </c>
      <c r="B110" s="188">
        <v>112</v>
      </c>
      <c r="C110" s="176">
        <v>106</v>
      </c>
      <c r="D110" s="176" t="s">
        <v>493</v>
      </c>
      <c r="E110" s="327">
        <f>VLOOKUP(A110,پیوست1!$B$92:$J$111,9,0)</f>
        <v>0</v>
      </c>
      <c r="F110" s="328">
        <v>0</v>
      </c>
      <c r="G110" s="328">
        <v>0</v>
      </c>
      <c r="H110" s="328">
        <v>0</v>
      </c>
      <c r="I110" s="328">
        <v>0</v>
      </c>
      <c r="J110" s="328">
        <v>0</v>
      </c>
      <c r="K110" s="177">
        <f t="shared" si="19"/>
        <v>0</v>
      </c>
      <c r="L110" s="177">
        <f t="shared" si="20"/>
        <v>0</v>
      </c>
      <c r="M110" s="177">
        <f t="shared" si="21"/>
        <v>0</v>
      </c>
      <c r="N110" s="177">
        <f t="shared" si="22"/>
        <v>0</v>
      </c>
      <c r="O110" s="177">
        <f t="shared" si="23"/>
        <v>0</v>
      </c>
      <c r="P110" s="202">
        <f t="shared" si="24"/>
        <v>0</v>
      </c>
    </row>
    <row r="111" spans="1:16" ht="19.5">
      <c r="B111" s="189"/>
      <c r="C111" s="118"/>
      <c r="D111" s="363" t="s">
        <v>400</v>
      </c>
      <c r="E111" s="195">
        <f>SUM(E91:E110)</f>
        <v>24989290</v>
      </c>
      <c r="F111" s="362">
        <f>K111</f>
        <v>56.482043247927457</v>
      </c>
      <c r="G111" s="362">
        <f>L111</f>
        <v>25.913296280529377</v>
      </c>
      <c r="H111" s="362">
        <f>M111</f>
        <v>16.274942459419339</v>
      </c>
      <c r="I111" s="362">
        <f>N111</f>
        <v>9.2652323713135025E-3</v>
      </c>
      <c r="J111" s="362">
        <f>O111</f>
        <v>1.320452779752519</v>
      </c>
      <c r="K111" s="186">
        <f>SUM(K91:K110)</f>
        <v>56.482043247927457</v>
      </c>
      <c r="L111" s="186">
        <f>SUM(L91:L110)</f>
        <v>25.913296280529377</v>
      </c>
      <c r="M111" s="186">
        <f>SUM(M91:M110)</f>
        <v>16.274942459419339</v>
      </c>
      <c r="N111" s="186">
        <f>SUM(N91:N110)</f>
        <v>9.2652323713135025E-3</v>
      </c>
      <c r="O111" s="186">
        <f>SUM(O91:O110)</f>
        <v>1.320452779752519</v>
      </c>
      <c r="P111" s="185">
        <f>K111+L111+M111+N111+O111</f>
        <v>100</v>
      </c>
    </row>
    <row r="112" spans="1:16">
      <c r="A112" s="298">
        <v>11709</v>
      </c>
      <c r="B112" s="188">
        <v>286</v>
      </c>
      <c r="C112" s="178">
        <v>107</v>
      </c>
      <c r="D112" s="178" t="s">
        <v>657</v>
      </c>
      <c r="E112" s="325">
        <f>VLOOKUP(A112,پیوست1!$B$113:$J$185,9,0)</f>
        <v>101624137</v>
      </c>
      <c r="F112" s="326">
        <v>99.953649605942076</v>
      </c>
      <c r="G112" s="326">
        <v>0</v>
      </c>
      <c r="H112" s="326">
        <v>4.2904555136575439E-3</v>
      </c>
      <c r="I112" s="326">
        <v>3.022026837960506E-4</v>
      </c>
      <c r="J112" s="326">
        <v>4.1757735860467111E-2</v>
      </c>
      <c r="K112" s="177">
        <f t="shared" ref="K112:K143" si="25">E112/$E$185*F112</f>
        <v>21.136694898013342</v>
      </c>
      <c r="L112" s="177">
        <f t="shared" ref="L112:L143" si="26">E112/$E$185*G112</f>
        <v>0</v>
      </c>
      <c r="M112" s="177">
        <f t="shared" ref="M112:M143" si="27">E112/$E$185*H112</f>
        <v>9.0728101998476191E-4</v>
      </c>
      <c r="N112" s="177">
        <f t="shared" ref="N112:N143" si="28">E112/$E$185*I112</f>
        <v>6.3905279596496013E-5</v>
      </c>
      <c r="O112" s="177">
        <f t="shared" ref="O112:O143" si="29">E112/$E$185*J112</f>
        <v>8.8302981031125206E-3</v>
      </c>
      <c r="P112" s="202">
        <f t="shared" ref="P112:P143" si="30">SUM(F112:J112)</f>
        <v>100</v>
      </c>
    </row>
    <row r="113" spans="1:16">
      <c r="A113" s="298">
        <v>11234</v>
      </c>
      <c r="B113" s="188">
        <v>156</v>
      </c>
      <c r="C113" s="176">
        <v>108</v>
      </c>
      <c r="D113" s="176" t="s">
        <v>549</v>
      </c>
      <c r="E113" s="327">
        <f>VLOOKUP(A113,پیوست1!$B$113:$J$185,9,0)</f>
        <v>12062603</v>
      </c>
      <c r="F113" s="328">
        <v>99.825410213615214</v>
      </c>
      <c r="G113" s="328">
        <v>0</v>
      </c>
      <c r="H113" s="328">
        <v>0</v>
      </c>
      <c r="I113" s="328">
        <v>4.8901402921206066E-2</v>
      </c>
      <c r="J113" s="328">
        <v>0.1256883834635828</v>
      </c>
      <c r="K113" s="177">
        <f t="shared" si="25"/>
        <v>2.5056689430831542</v>
      </c>
      <c r="L113" s="177">
        <f t="shared" si="26"/>
        <v>0</v>
      </c>
      <c r="M113" s="177">
        <f t="shared" si="27"/>
        <v>0</v>
      </c>
      <c r="N113" s="177">
        <f t="shared" si="28"/>
        <v>1.2274502685304255E-3</v>
      </c>
      <c r="O113" s="177">
        <f t="shared" si="29"/>
        <v>3.1548428228554562E-3</v>
      </c>
      <c r="P113" s="202">
        <f t="shared" si="30"/>
        <v>100</v>
      </c>
    </row>
    <row r="114" spans="1:16">
      <c r="A114" s="298">
        <v>10743</v>
      </c>
      <c r="B114" s="188">
        <v>21</v>
      </c>
      <c r="C114" s="178">
        <v>109</v>
      </c>
      <c r="D114" s="178" t="s">
        <v>514</v>
      </c>
      <c r="E114" s="325">
        <f>VLOOKUP(A114,پیوست1!$B$113:$J$185,9,0)</f>
        <v>7790662</v>
      </c>
      <c r="F114" s="326">
        <v>99.626904725194095</v>
      </c>
      <c r="G114" s="326">
        <v>0</v>
      </c>
      <c r="H114" s="326">
        <v>2.6373736270088145E-2</v>
      </c>
      <c r="I114" s="326">
        <v>1.4558403210122967E-3</v>
      </c>
      <c r="J114" s="326">
        <v>0.34526569821480652</v>
      </c>
      <c r="K114" s="177">
        <f t="shared" si="25"/>
        <v>1.6150744701656692</v>
      </c>
      <c r="L114" s="177">
        <f t="shared" si="26"/>
        <v>0</v>
      </c>
      <c r="M114" s="177">
        <f t="shared" si="27"/>
        <v>4.2755065260930417E-4</v>
      </c>
      <c r="N114" s="177">
        <f t="shared" si="28"/>
        <v>2.3600959415435377E-5</v>
      </c>
      <c r="O114" s="177">
        <f t="shared" si="29"/>
        <v>5.5971809638048764E-3</v>
      </c>
      <c r="P114" s="202">
        <f t="shared" si="30"/>
        <v>100</v>
      </c>
    </row>
    <row r="115" spans="1:16">
      <c r="A115" s="298">
        <v>11745</v>
      </c>
      <c r="B115" s="188">
        <v>307</v>
      </c>
      <c r="C115" s="176">
        <v>110</v>
      </c>
      <c r="D115" s="176" t="s">
        <v>709</v>
      </c>
      <c r="E115" s="327">
        <f>VLOOKUP(A115,پیوست1!$B$113:$J$185,9,0)</f>
        <v>75919428</v>
      </c>
      <c r="F115" s="328">
        <v>99.471144681929232</v>
      </c>
      <c r="G115" s="328">
        <v>0</v>
      </c>
      <c r="H115" s="328">
        <v>0.52373038475323319</v>
      </c>
      <c r="I115" s="328">
        <v>1.5417705299519964E-4</v>
      </c>
      <c r="J115" s="328">
        <v>4.9707562645346925E-3</v>
      </c>
      <c r="K115" s="177">
        <f t="shared" si="25"/>
        <v>15.714175345001976</v>
      </c>
      <c r="L115" s="177">
        <f t="shared" si="26"/>
        <v>0</v>
      </c>
      <c r="M115" s="177">
        <f t="shared" si="27"/>
        <v>8.2737472518628674E-2</v>
      </c>
      <c r="N115" s="177">
        <f t="shared" si="28"/>
        <v>2.4356462898756302E-5</v>
      </c>
      <c r="O115" s="177">
        <f t="shared" si="29"/>
        <v>7.8526627785309433E-4</v>
      </c>
      <c r="P115" s="202">
        <f t="shared" si="30"/>
        <v>100</v>
      </c>
    </row>
    <row r="116" spans="1:16">
      <c r="A116" s="298">
        <v>11273</v>
      </c>
      <c r="B116" s="188">
        <v>168</v>
      </c>
      <c r="C116" s="178">
        <v>111</v>
      </c>
      <c r="D116" s="178" t="s">
        <v>552</v>
      </c>
      <c r="E116" s="325">
        <f>VLOOKUP(A116,پیوست1!$B$113:$J$185,9,0)</f>
        <v>5444817</v>
      </c>
      <c r="F116" s="326">
        <v>99.469117957779858</v>
      </c>
      <c r="G116" s="326">
        <v>6.7288528677632187E-2</v>
      </c>
      <c r="H116" s="326">
        <v>9.4322365049098161E-2</v>
      </c>
      <c r="I116" s="326">
        <v>0</v>
      </c>
      <c r="J116" s="326">
        <v>0.36927114849341813</v>
      </c>
      <c r="K116" s="177">
        <f t="shared" si="25"/>
        <v>1.1269719492397563</v>
      </c>
      <c r="L116" s="177">
        <f t="shared" si="26"/>
        <v>7.6237012936511373E-4</v>
      </c>
      <c r="M116" s="177">
        <f t="shared" si="27"/>
        <v>1.0686599195682523E-3</v>
      </c>
      <c r="N116" s="177">
        <f t="shared" si="28"/>
        <v>0</v>
      </c>
      <c r="O116" s="177">
        <f t="shared" si="29"/>
        <v>4.1837932672959995E-3</v>
      </c>
      <c r="P116" s="202">
        <f t="shared" si="30"/>
        <v>100.00000000000001</v>
      </c>
    </row>
    <row r="117" spans="1:16">
      <c r="A117" s="298">
        <v>11183</v>
      </c>
      <c r="B117" s="188">
        <v>144</v>
      </c>
      <c r="C117" s="176">
        <v>112</v>
      </c>
      <c r="D117" s="176" t="s">
        <v>542</v>
      </c>
      <c r="E117" s="327">
        <f>VLOOKUP(A117,پیوست1!$B$113:$J$185,9,0)</f>
        <v>7623237</v>
      </c>
      <c r="F117" s="328">
        <v>99.294176211074884</v>
      </c>
      <c r="G117" s="328">
        <v>0</v>
      </c>
      <c r="H117" s="328">
        <v>7.5359043508282916E-2</v>
      </c>
      <c r="I117" s="328">
        <v>1.2559632371128373E-4</v>
      </c>
      <c r="J117" s="328">
        <v>0.63033914909311706</v>
      </c>
      <c r="K117" s="177">
        <f t="shared" si="25"/>
        <v>1.5750877386807334</v>
      </c>
      <c r="L117" s="177">
        <f t="shared" si="26"/>
        <v>0</v>
      </c>
      <c r="M117" s="177">
        <f t="shared" si="27"/>
        <v>1.1954085320803067E-3</v>
      </c>
      <c r="N117" s="177">
        <f t="shared" si="28"/>
        <v>1.992314524876985E-6</v>
      </c>
      <c r="O117" s="177">
        <f t="shared" si="29"/>
        <v>9.9989697566600887E-3</v>
      </c>
      <c r="P117" s="202">
        <f t="shared" si="30"/>
        <v>100</v>
      </c>
    </row>
    <row r="118" spans="1:16">
      <c r="A118" s="298">
        <v>11712</v>
      </c>
      <c r="B118" s="188">
        <v>290</v>
      </c>
      <c r="C118" s="178">
        <v>113</v>
      </c>
      <c r="D118" s="178" t="s">
        <v>617</v>
      </c>
      <c r="E118" s="325">
        <f>VLOOKUP(A118,پیوست1!$B$113:$J$185,9,0)</f>
        <v>3765825</v>
      </c>
      <c r="F118" s="326">
        <v>99.131768568219314</v>
      </c>
      <c r="G118" s="326">
        <v>0</v>
      </c>
      <c r="H118" s="326">
        <v>0.4411314730942768</v>
      </c>
      <c r="I118" s="326">
        <v>4.9200532302237652E-3</v>
      </c>
      <c r="J118" s="326">
        <v>0.42217990545618883</v>
      </c>
      <c r="K118" s="177">
        <f t="shared" si="25"/>
        <v>0.77680952193256447</v>
      </c>
      <c r="L118" s="177">
        <f t="shared" si="26"/>
        <v>0</v>
      </c>
      <c r="M118" s="177">
        <f t="shared" si="27"/>
        <v>3.4567639987977722E-3</v>
      </c>
      <c r="N118" s="177">
        <f t="shared" si="28"/>
        <v>3.8554181498565245E-5</v>
      </c>
      <c r="O118" s="177">
        <f t="shared" si="29"/>
        <v>3.3082570326713207E-3</v>
      </c>
      <c r="P118" s="202">
        <f t="shared" si="30"/>
        <v>100</v>
      </c>
    </row>
    <row r="119" spans="1:16">
      <c r="A119" s="298">
        <v>10753</v>
      </c>
      <c r="B119" s="188">
        <v>60</v>
      </c>
      <c r="C119" s="176">
        <v>114</v>
      </c>
      <c r="D119" s="176" t="s">
        <v>515</v>
      </c>
      <c r="E119" s="327">
        <f>VLOOKUP(A119,پیوست1!$B$113:$J$185,9,0)</f>
        <v>734991</v>
      </c>
      <c r="F119" s="328">
        <v>98.832566502148666</v>
      </c>
      <c r="G119" s="328">
        <v>0</v>
      </c>
      <c r="H119" s="328">
        <v>4.7162249329615859E-2</v>
      </c>
      <c r="I119" s="328">
        <v>9.8631476322614961E-7</v>
      </c>
      <c r="J119" s="328">
        <v>1.120270262206952</v>
      </c>
      <c r="K119" s="177">
        <f t="shared" si="25"/>
        <v>0.15115539285605992</v>
      </c>
      <c r="L119" s="177">
        <f t="shared" si="26"/>
        <v>0</v>
      </c>
      <c r="M119" s="177">
        <f t="shared" si="27"/>
        <v>7.2130357206078927E-5</v>
      </c>
      <c r="N119" s="177">
        <f t="shared" si="28"/>
        <v>1.5084784377418666E-9</v>
      </c>
      <c r="O119" s="177">
        <f t="shared" si="29"/>
        <v>1.7133511511630295E-3</v>
      </c>
      <c r="P119" s="202">
        <f t="shared" si="30"/>
        <v>100</v>
      </c>
    </row>
    <row r="120" spans="1:16">
      <c r="A120" s="298">
        <v>11470</v>
      </c>
      <c r="B120" s="188">
        <v>240</v>
      </c>
      <c r="C120" s="178">
        <v>115</v>
      </c>
      <c r="D120" s="178" t="s">
        <v>567</v>
      </c>
      <c r="E120" s="325">
        <f>VLOOKUP(A120,پیوست1!$B$113:$J$185,9,0)</f>
        <v>890501</v>
      </c>
      <c r="F120" s="326">
        <v>98.682839853751133</v>
      </c>
      <c r="G120" s="326">
        <v>0</v>
      </c>
      <c r="H120" s="326">
        <v>1.7764312212387869E-2</v>
      </c>
      <c r="I120" s="326">
        <v>3.1374142808604866E-3</v>
      </c>
      <c r="J120" s="326">
        <v>1.2962584197556186</v>
      </c>
      <c r="K120" s="177">
        <f t="shared" si="25"/>
        <v>0.18285953131105698</v>
      </c>
      <c r="L120" s="177">
        <f t="shared" si="26"/>
        <v>0</v>
      </c>
      <c r="M120" s="177">
        <f t="shared" si="27"/>
        <v>3.2917311763976902E-5</v>
      </c>
      <c r="N120" s="177">
        <f t="shared" si="28"/>
        <v>5.8136359449829687E-6</v>
      </c>
      <c r="O120" s="177">
        <f t="shared" si="29"/>
        <v>2.4019698606749574E-3</v>
      </c>
      <c r="P120" s="202">
        <f t="shared" si="30"/>
        <v>100</v>
      </c>
    </row>
    <row r="121" spans="1:16">
      <c r="A121" s="298">
        <v>11186</v>
      </c>
      <c r="B121" s="188">
        <v>142</v>
      </c>
      <c r="C121" s="176">
        <v>116</v>
      </c>
      <c r="D121" s="176" t="s">
        <v>543</v>
      </c>
      <c r="E121" s="327">
        <f>VLOOKUP(A121,پیوست1!$B$113:$J$185,9,0)</f>
        <v>817704</v>
      </c>
      <c r="F121" s="328">
        <v>98.382304036084278</v>
      </c>
      <c r="G121" s="328">
        <v>0</v>
      </c>
      <c r="H121" s="328">
        <v>0</v>
      </c>
      <c r="I121" s="328">
        <v>4.52950735044129E-3</v>
      </c>
      <c r="J121" s="328">
        <v>1.6131664565652828</v>
      </c>
      <c r="K121" s="177">
        <f t="shared" si="25"/>
        <v>0.1673996953324727</v>
      </c>
      <c r="L121" s="177">
        <f t="shared" si="26"/>
        <v>0</v>
      </c>
      <c r="M121" s="177">
        <f t="shared" si="27"/>
        <v>0</v>
      </c>
      <c r="N121" s="177">
        <f t="shared" si="28"/>
        <v>7.7070582753577713E-6</v>
      </c>
      <c r="O121" s="177">
        <f t="shared" si="29"/>
        <v>2.7448388812946218E-3</v>
      </c>
      <c r="P121" s="202">
        <f t="shared" si="30"/>
        <v>100</v>
      </c>
    </row>
    <row r="122" spans="1:16">
      <c r="A122" s="298">
        <v>11099</v>
      </c>
      <c r="B122" s="188">
        <v>124</v>
      </c>
      <c r="C122" s="178">
        <v>117</v>
      </c>
      <c r="D122" s="178" t="s">
        <v>536</v>
      </c>
      <c r="E122" s="325">
        <f>VLOOKUP(A122,پیوست1!$B$113:$J$185,9,0)</f>
        <v>11048161</v>
      </c>
      <c r="F122" s="326">
        <v>97.827273517011633</v>
      </c>
      <c r="G122" s="326">
        <v>0.19192777997867438</v>
      </c>
      <c r="H122" s="326">
        <v>8.8593432870715388E-2</v>
      </c>
      <c r="I122" s="326">
        <v>7.8466376037664823E-6</v>
      </c>
      <c r="J122" s="326">
        <v>1.8921974235013732</v>
      </c>
      <c r="K122" s="177">
        <f t="shared" si="25"/>
        <v>2.2490105670745701</v>
      </c>
      <c r="L122" s="177">
        <f t="shared" si="26"/>
        <v>4.412344224355191E-3</v>
      </c>
      <c r="M122" s="177">
        <f t="shared" si="27"/>
        <v>2.0367281999840508E-3</v>
      </c>
      <c r="N122" s="177">
        <f t="shared" si="28"/>
        <v>1.8039111438393257E-7</v>
      </c>
      <c r="O122" s="177">
        <f t="shared" si="29"/>
        <v>4.3500875036712981E-2</v>
      </c>
      <c r="P122" s="202">
        <f t="shared" si="30"/>
        <v>99.999999999999986</v>
      </c>
    </row>
    <row r="123" spans="1:16">
      <c r="A123" s="298">
        <v>11260</v>
      </c>
      <c r="B123" s="188">
        <v>169</v>
      </c>
      <c r="C123" s="176">
        <v>118</v>
      </c>
      <c r="D123" s="176" t="s">
        <v>553</v>
      </c>
      <c r="E123" s="327">
        <f>VLOOKUP(A123,پیوست1!$B$113:$J$185,9,0)</f>
        <v>1238436</v>
      </c>
      <c r="F123" s="328">
        <v>97.815751542724016</v>
      </c>
      <c r="G123" s="328">
        <v>0</v>
      </c>
      <c r="H123" s="328">
        <v>1.3005860714983646</v>
      </c>
      <c r="I123" s="328">
        <v>3.6081905335363894E-2</v>
      </c>
      <c r="J123" s="328">
        <v>0.84758048044226098</v>
      </c>
      <c r="K123" s="177">
        <f t="shared" si="25"/>
        <v>0.25207159876726515</v>
      </c>
      <c r="L123" s="177">
        <f t="shared" si="26"/>
        <v>0</v>
      </c>
      <c r="M123" s="177">
        <f t="shared" si="27"/>
        <v>3.3516157183931146E-3</v>
      </c>
      <c r="N123" s="177">
        <f t="shared" si="28"/>
        <v>9.2983220197226352E-5</v>
      </c>
      <c r="O123" s="177">
        <f t="shared" si="29"/>
        <v>2.1842184251448381E-3</v>
      </c>
      <c r="P123" s="202">
        <f t="shared" si="30"/>
        <v>100</v>
      </c>
    </row>
    <row r="124" spans="1:16">
      <c r="A124" s="298">
        <v>11477</v>
      </c>
      <c r="B124" s="188">
        <v>245</v>
      </c>
      <c r="C124" s="178">
        <v>119</v>
      </c>
      <c r="D124" s="178" t="s">
        <v>569</v>
      </c>
      <c r="E124" s="325">
        <f>VLOOKUP(A124,پیوست1!$B$113:$J$185,9,0)</f>
        <v>4059701</v>
      </c>
      <c r="F124" s="326">
        <v>97.77460996679568</v>
      </c>
      <c r="G124" s="326">
        <v>0.37928540092782426</v>
      </c>
      <c r="H124" s="326">
        <v>0.30880752946312556</v>
      </c>
      <c r="I124" s="326">
        <v>1.1717780762926556E-3</v>
      </c>
      <c r="J124" s="326">
        <v>1.5361253247370803</v>
      </c>
      <c r="K124" s="177">
        <f t="shared" si="25"/>
        <v>0.82596509138738194</v>
      </c>
      <c r="L124" s="177">
        <f t="shared" si="26"/>
        <v>3.2040680187385975E-3</v>
      </c>
      <c r="M124" s="177">
        <f t="shared" si="27"/>
        <v>2.6086960549445521E-3</v>
      </c>
      <c r="N124" s="177">
        <f t="shared" si="28"/>
        <v>9.8987639654044714E-6</v>
      </c>
      <c r="O124" s="177">
        <f t="shared" si="29"/>
        <v>1.2976639790839512E-2</v>
      </c>
      <c r="P124" s="202">
        <f t="shared" si="30"/>
        <v>100.00000000000001</v>
      </c>
    </row>
    <row r="125" spans="1:16">
      <c r="A125" s="298">
        <v>11197</v>
      </c>
      <c r="B125" s="188">
        <v>147</v>
      </c>
      <c r="C125" s="176">
        <v>120</v>
      </c>
      <c r="D125" s="176" t="s">
        <v>544</v>
      </c>
      <c r="E125" s="327">
        <f>VLOOKUP(A125,پیوست1!$B$113:$J$185,9,0)</f>
        <v>2679445</v>
      </c>
      <c r="F125" s="328">
        <v>97.675684627320564</v>
      </c>
      <c r="G125" s="328">
        <v>6.2295880560478578E-2</v>
      </c>
      <c r="H125" s="328">
        <v>0.52694343267747679</v>
      </c>
      <c r="I125" s="328">
        <v>0</v>
      </c>
      <c r="J125" s="328">
        <v>1.7350760594414869</v>
      </c>
      <c r="K125" s="177">
        <f t="shared" si="25"/>
        <v>0.54459401308097255</v>
      </c>
      <c r="L125" s="177">
        <f t="shared" si="26"/>
        <v>3.4733274429851963E-4</v>
      </c>
      <c r="M125" s="177">
        <f t="shared" si="27"/>
        <v>2.93799055275035E-3</v>
      </c>
      <c r="N125" s="177">
        <f t="shared" si="28"/>
        <v>0</v>
      </c>
      <c r="O125" s="177">
        <f t="shared" si="29"/>
        <v>9.6739740071160058E-3</v>
      </c>
      <c r="P125" s="202">
        <f t="shared" si="30"/>
        <v>100</v>
      </c>
    </row>
    <row r="126" spans="1:16">
      <c r="A126" s="298">
        <v>11149</v>
      </c>
      <c r="B126" s="188">
        <v>133</v>
      </c>
      <c r="C126" s="178">
        <v>121</v>
      </c>
      <c r="D126" s="178" t="s">
        <v>539</v>
      </c>
      <c r="E126" s="325">
        <f>VLOOKUP(A126,پیوست1!$B$113:$J$185,9,0)</f>
        <v>1243874</v>
      </c>
      <c r="F126" s="326">
        <v>97.389026336616169</v>
      </c>
      <c r="G126" s="326">
        <v>0</v>
      </c>
      <c r="H126" s="326">
        <v>0.41401793838376383</v>
      </c>
      <c r="I126" s="326">
        <v>0.11054246898045769</v>
      </c>
      <c r="J126" s="326">
        <v>2.0864132560196045</v>
      </c>
      <c r="K126" s="177">
        <f t="shared" si="25"/>
        <v>0.25207394944085226</v>
      </c>
      <c r="L126" s="177">
        <f t="shared" si="26"/>
        <v>0</v>
      </c>
      <c r="M126" s="177">
        <f t="shared" si="27"/>
        <v>1.0716108456309361E-3</v>
      </c>
      <c r="N126" s="177">
        <f t="shared" si="28"/>
        <v>2.8611926605092547E-4</v>
      </c>
      <c r="O126" s="177">
        <f t="shared" si="29"/>
        <v>5.4003048330391939E-3</v>
      </c>
      <c r="P126" s="202">
        <f t="shared" si="30"/>
        <v>100</v>
      </c>
    </row>
    <row r="127" spans="1:16">
      <c r="A127" s="298">
        <v>10787</v>
      </c>
      <c r="B127" s="188">
        <v>54</v>
      </c>
      <c r="C127" s="176">
        <v>122</v>
      </c>
      <c r="D127" s="176" t="s">
        <v>521</v>
      </c>
      <c r="E127" s="327">
        <f>VLOOKUP(A127,پیوست1!$B$113:$J$185,9,0)</f>
        <v>9809626</v>
      </c>
      <c r="F127" s="328">
        <v>97.353238882951416</v>
      </c>
      <c r="G127" s="328">
        <v>0</v>
      </c>
      <c r="H127" s="328">
        <v>2.0123062454458895</v>
      </c>
      <c r="I127" s="328">
        <v>2.0218118787305322E-2</v>
      </c>
      <c r="J127" s="328">
        <v>0.61423675281539436</v>
      </c>
      <c r="K127" s="177">
        <f t="shared" si="25"/>
        <v>1.9872129402317056</v>
      </c>
      <c r="L127" s="177">
        <f t="shared" si="26"/>
        <v>0</v>
      </c>
      <c r="M127" s="177">
        <f t="shared" si="27"/>
        <v>4.1075993531833464E-2</v>
      </c>
      <c r="N127" s="177">
        <f t="shared" si="28"/>
        <v>4.1270026290117452E-4</v>
      </c>
      <c r="O127" s="177">
        <f t="shared" si="29"/>
        <v>1.2538044317438842E-2</v>
      </c>
      <c r="P127" s="202">
        <f t="shared" si="30"/>
        <v>100.00000000000001</v>
      </c>
    </row>
    <row r="128" spans="1:16">
      <c r="A128" s="298">
        <v>11297</v>
      </c>
      <c r="B128" s="188">
        <v>177</v>
      </c>
      <c r="C128" s="178">
        <v>123</v>
      </c>
      <c r="D128" s="178" t="s">
        <v>556</v>
      </c>
      <c r="E128" s="325">
        <f>VLOOKUP(A128,پیوست1!$B$113:$J$185,9,0)</f>
        <v>3911734</v>
      </c>
      <c r="F128" s="326">
        <v>97.208988225261578</v>
      </c>
      <c r="G128" s="326">
        <v>0</v>
      </c>
      <c r="H128" s="326">
        <v>6.3698858089360127E-2</v>
      </c>
      <c r="I128" s="326">
        <v>1.3647306716373371</v>
      </c>
      <c r="J128" s="326">
        <v>1.3625822450117306</v>
      </c>
      <c r="K128" s="177">
        <f t="shared" si="25"/>
        <v>0.79125649808502341</v>
      </c>
      <c r="L128" s="177">
        <f t="shared" si="26"/>
        <v>0</v>
      </c>
      <c r="M128" s="177">
        <f t="shared" si="27"/>
        <v>5.1849254172881129E-4</v>
      </c>
      <c r="N128" s="177">
        <f t="shared" si="28"/>
        <v>1.1108561376718059E-2</v>
      </c>
      <c r="O128" s="177">
        <f t="shared" si="29"/>
        <v>1.1091073729133139E-2</v>
      </c>
      <c r="P128" s="202">
        <f t="shared" si="30"/>
        <v>100.00000000000001</v>
      </c>
    </row>
    <row r="129" spans="1:16">
      <c r="A129" s="298">
        <v>10869</v>
      </c>
      <c r="B129" s="188">
        <v>12</v>
      </c>
      <c r="C129" s="176">
        <v>124</v>
      </c>
      <c r="D129" s="176" t="s">
        <v>531</v>
      </c>
      <c r="E129" s="327">
        <f>VLOOKUP(A129,پیوست1!$B$113:$J$185,9,0)</f>
        <v>1109427</v>
      </c>
      <c r="F129" s="328">
        <v>97.171292020260552</v>
      </c>
      <c r="G129" s="328">
        <v>0</v>
      </c>
      <c r="H129" s="328">
        <v>0.86367088345289389</v>
      </c>
      <c r="I129" s="328">
        <v>8.6306637398538727E-10</v>
      </c>
      <c r="J129" s="328">
        <v>1.9650370954234941</v>
      </c>
      <c r="K129" s="177">
        <f t="shared" si="25"/>
        <v>0.22432530152753746</v>
      </c>
      <c r="L129" s="177">
        <f t="shared" si="26"/>
        <v>0</v>
      </c>
      <c r="M129" s="177">
        <f t="shared" si="27"/>
        <v>1.99383199835121E-3</v>
      </c>
      <c r="N129" s="177">
        <f t="shared" si="28"/>
        <v>1.9924364548140675E-12</v>
      </c>
      <c r="O129" s="177">
        <f t="shared" si="29"/>
        <v>4.5363968079354328E-3</v>
      </c>
      <c r="P129" s="202">
        <f t="shared" si="30"/>
        <v>100.00000000000001</v>
      </c>
    </row>
    <row r="130" spans="1:16">
      <c r="A130" s="298">
        <v>10782</v>
      </c>
      <c r="B130" s="188">
        <v>45</v>
      </c>
      <c r="C130" s="178">
        <v>125</v>
      </c>
      <c r="D130" s="178" t="s">
        <v>516</v>
      </c>
      <c r="E130" s="325">
        <f>VLOOKUP(A130,پیوست1!$B$113:$J$185,9,0)</f>
        <v>1606594</v>
      </c>
      <c r="F130" s="326">
        <v>97.146464421237638</v>
      </c>
      <c r="G130" s="326">
        <v>1.189215836534754E-10</v>
      </c>
      <c r="H130" s="326">
        <v>0.32790164849173997</v>
      </c>
      <c r="I130" s="326">
        <v>1.0190110417368663</v>
      </c>
      <c r="J130" s="326">
        <v>1.5066228884148394</v>
      </c>
      <c r="K130" s="177">
        <f t="shared" si="25"/>
        <v>0.32476909262597164</v>
      </c>
      <c r="L130" s="177">
        <f t="shared" si="26"/>
        <v>3.9756521296867128E-13</v>
      </c>
      <c r="M130" s="177">
        <f t="shared" si="27"/>
        <v>1.0962037731961135E-3</v>
      </c>
      <c r="N130" s="177">
        <f t="shared" si="28"/>
        <v>3.4066426747732378E-3</v>
      </c>
      <c r="O130" s="177">
        <f t="shared" si="29"/>
        <v>5.0367715522649402E-3</v>
      </c>
      <c r="P130" s="202">
        <f t="shared" si="30"/>
        <v>100</v>
      </c>
    </row>
    <row r="131" spans="1:16">
      <c r="A131" s="298">
        <v>11308</v>
      </c>
      <c r="B131" s="188">
        <v>181</v>
      </c>
      <c r="C131" s="176">
        <v>126</v>
      </c>
      <c r="D131" s="176" t="s">
        <v>557</v>
      </c>
      <c r="E131" s="327">
        <f>VLOOKUP(A131,پیوست1!$B$113:$J$185,9,0)</f>
        <v>2272525</v>
      </c>
      <c r="F131" s="328">
        <v>97.060136599460165</v>
      </c>
      <c r="G131" s="328">
        <v>0</v>
      </c>
      <c r="H131" s="328">
        <v>1.070169761327102</v>
      </c>
      <c r="I131" s="328">
        <v>2.1854199016891462E-3</v>
      </c>
      <c r="J131" s="328">
        <v>1.8675082193110506</v>
      </c>
      <c r="K131" s="177">
        <f t="shared" si="25"/>
        <v>0.45897720784461171</v>
      </c>
      <c r="L131" s="177">
        <f t="shared" si="26"/>
        <v>0</v>
      </c>
      <c r="M131" s="177">
        <f t="shared" si="27"/>
        <v>5.0606103203895518E-3</v>
      </c>
      <c r="N131" s="177">
        <f t="shared" si="28"/>
        <v>1.033439638133488E-5</v>
      </c>
      <c r="O131" s="177">
        <f t="shared" si="29"/>
        <v>8.8310581270191219E-3</v>
      </c>
      <c r="P131" s="202">
        <f t="shared" si="30"/>
        <v>100.00000000000001</v>
      </c>
    </row>
    <row r="132" spans="1:16">
      <c r="A132" s="298">
        <v>10630</v>
      </c>
      <c r="B132" s="188">
        <v>19</v>
      </c>
      <c r="C132" s="178">
        <v>127</v>
      </c>
      <c r="D132" s="178" t="s">
        <v>511</v>
      </c>
      <c r="E132" s="325">
        <f>VLOOKUP(A132,پیوست1!$B$113:$J$185,9,0)</f>
        <v>616578</v>
      </c>
      <c r="F132" s="326">
        <v>97.029944430408676</v>
      </c>
      <c r="G132" s="326">
        <v>0</v>
      </c>
      <c r="H132" s="326">
        <v>2.5810299664055362E-3</v>
      </c>
      <c r="I132" s="326">
        <v>0.14618005799455489</v>
      </c>
      <c r="J132" s="326">
        <v>2.8212944816303605</v>
      </c>
      <c r="K132" s="177">
        <f t="shared" si="25"/>
        <v>0.12449025576468639</v>
      </c>
      <c r="L132" s="177">
        <f t="shared" si="26"/>
        <v>0</v>
      </c>
      <c r="M132" s="177">
        <f t="shared" si="27"/>
        <v>3.3114837129953804E-6</v>
      </c>
      <c r="N132" s="177">
        <f t="shared" si="28"/>
        <v>1.8755027547697609E-4</v>
      </c>
      <c r="O132" s="177">
        <f t="shared" si="29"/>
        <v>3.6197451587490575E-3</v>
      </c>
      <c r="P132" s="202">
        <f t="shared" si="30"/>
        <v>100</v>
      </c>
    </row>
    <row r="133" spans="1:16">
      <c r="A133" s="298">
        <v>10719</v>
      </c>
      <c r="B133" s="188">
        <v>22</v>
      </c>
      <c r="C133" s="176">
        <v>128</v>
      </c>
      <c r="D133" s="176" t="s">
        <v>513</v>
      </c>
      <c r="E133" s="327">
        <f>VLOOKUP(A133,پیوست1!$B$113:$J$185,9,0)</f>
        <v>4513190</v>
      </c>
      <c r="F133" s="328">
        <v>97.02216242805649</v>
      </c>
      <c r="G133" s="328">
        <v>0</v>
      </c>
      <c r="H133" s="328">
        <v>0</v>
      </c>
      <c r="I133" s="328">
        <v>0.22769581369684391</v>
      </c>
      <c r="J133" s="328">
        <v>2.7501417582466616</v>
      </c>
      <c r="K133" s="177">
        <f t="shared" si="25"/>
        <v>0.91116309052223776</v>
      </c>
      <c r="L133" s="177">
        <f t="shared" si="26"/>
        <v>0</v>
      </c>
      <c r="M133" s="177">
        <f t="shared" si="27"/>
        <v>0</v>
      </c>
      <c r="N133" s="177">
        <f t="shared" si="28"/>
        <v>2.1383570115831307E-3</v>
      </c>
      <c r="O133" s="177">
        <f t="shared" si="29"/>
        <v>2.5827373881471678E-2</v>
      </c>
      <c r="P133" s="202">
        <f t="shared" si="30"/>
        <v>99.999999999999986</v>
      </c>
    </row>
    <row r="134" spans="1:16">
      <c r="A134" s="298">
        <v>11182</v>
      </c>
      <c r="B134" s="188">
        <v>141</v>
      </c>
      <c r="C134" s="178">
        <v>129</v>
      </c>
      <c r="D134" s="178" t="s">
        <v>541</v>
      </c>
      <c r="E134" s="325">
        <f>VLOOKUP(A134,پیوست1!$B$113:$J$185,9,0)</f>
        <v>5157325</v>
      </c>
      <c r="F134" s="326">
        <v>96.973683690086574</v>
      </c>
      <c r="G134" s="326">
        <v>0</v>
      </c>
      <c r="H134" s="326">
        <v>0.27581498674391253</v>
      </c>
      <c r="I134" s="326">
        <v>0.20591579123767517</v>
      </c>
      <c r="J134" s="326">
        <v>2.5445855319318342</v>
      </c>
      <c r="K134" s="177">
        <f t="shared" si="25"/>
        <v>1.0406865587854623</v>
      </c>
      <c r="L134" s="177">
        <f t="shared" si="26"/>
        <v>0</v>
      </c>
      <c r="M134" s="177">
        <f t="shared" si="27"/>
        <v>2.9599468483976284E-3</v>
      </c>
      <c r="N134" s="177">
        <f t="shared" si="28"/>
        <v>2.2098139209352184E-3</v>
      </c>
      <c r="O134" s="177">
        <f t="shared" si="29"/>
        <v>2.7307573147622187E-2</v>
      </c>
      <c r="P134" s="202">
        <f t="shared" si="30"/>
        <v>99.999999999999986</v>
      </c>
    </row>
    <row r="135" spans="1:16">
      <c r="A135" s="298">
        <v>11285</v>
      </c>
      <c r="B135" s="188">
        <v>174</v>
      </c>
      <c r="C135" s="176">
        <v>130</v>
      </c>
      <c r="D135" s="176" t="s">
        <v>555</v>
      </c>
      <c r="E135" s="327">
        <f>VLOOKUP(A135,پیوست1!$B$113:$J$185,9,0)</f>
        <v>13339794</v>
      </c>
      <c r="F135" s="328">
        <v>96.935487269794635</v>
      </c>
      <c r="G135" s="328">
        <v>0</v>
      </c>
      <c r="H135" s="328">
        <v>0.3977385808299862</v>
      </c>
      <c r="I135" s="328">
        <v>0</v>
      </c>
      <c r="J135" s="328">
        <v>2.6667741493753807</v>
      </c>
      <c r="K135" s="177">
        <f t="shared" si="25"/>
        <v>2.6907507661941308</v>
      </c>
      <c r="L135" s="177">
        <f t="shared" si="26"/>
        <v>0</v>
      </c>
      <c r="M135" s="177">
        <f t="shared" si="27"/>
        <v>1.1040491168467398E-2</v>
      </c>
      <c r="N135" s="177">
        <f t="shared" si="28"/>
        <v>0</v>
      </c>
      <c r="O135" s="177">
        <f t="shared" si="29"/>
        <v>7.4024743546468472E-2</v>
      </c>
      <c r="P135" s="202">
        <f t="shared" si="30"/>
        <v>100</v>
      </c>
    </row>
    <row r="136" spans="1:16">
      <c r="A136" s="298">
        <v>11233</v>
      </c>
      <c r="B136" s="188">
        <v>264</v>
      </c>
      <c r="C136" s="178">
        <v>131</v>
      </c>
      <c r="D136" s="178" t="s">
        <v>570</v>
      </c>
      <c r="E136" s="325">
        <f>VLOOKUP(A136,پیوست1!$B$113:$J$185,9,0)</f>
        <v>3180547</v>
      </c>
      <c r="F136" s="326">
        <v>96.877027631882981</v>
      </c>
      <c r="G136" s="326">
        <v>0</v>
      </c>
      <c r="H136" s="326">
        <v>2.1782209006185722</v>
      </c>
      <c r="I136" s="326">
        <v>0</v>
      </c>
      <c r="J136" s="326">
        <v>0.94475146749845818</v>
      </c>
      <c r="K136" s="177">
        <f t="shared" si="25"/>
        <v>0.64115668516510782</v>
      </c>
      <c r="L136" s="177">
        <f t="shared" si="26"/>
        <v>0</v>
      </c>
      <c r="M136" s="177">
        <f t="shared" si="27"/>
        <v>1.4416017154291116E-2</v>
      </c>
      <c r="N136" s="177">
        <f t="shared" si="28"/>
        <v>0</v>
      </c>
      <c r="O136" s="177">
        <f t="shared" si="29"/>
        <v>6.2526042965301599E-3</v>
      </c>
      <c r="P136" s="202">
        <f t="shared" si="30"/>
        <v>100.00000000000001</v>
      </c>
    </row>
    <row r="137" spans="1:16">
      <c r="A137" s="298">
        <v>11314</v>
      </c>
      <c r="B137" s="188">
        <v>182</v>
      </c>
      <c r="C137" s="176">
        <v>132</v>
      </c>
      <c r="D137" s="176" t="s">
        <v>558</v>
      </c>
      <c r="E137" s="327">
        <f>VLOOKUP(A137,پیوست1!$B$113:$J$185,9,0)</f>
        <v>145808</v>
      </c>
      <c r="F137" s="328">
        <v>96.827399621933324</v>
      </c>
      <c r="G137" s="328">
        <v>0</v>
      </c>
      <c r="H137" s="328">
        <v>0.39231078678611531</v>
      </c>
      <c r="I137" s="328">
        <v>0.13117704262101162</v>
      </c>
      <c r="J137" s="328">
        <v>2.6491125486595513</v>
      </c>
      <c r="K137" s="177">
        <f t="shared" si="25"/>
        <v>2.9377928767176705E-2</v>
      </c>
      <c r="L137" s="177">
        <f t="shared" si="26"/>
        <v>0</v>
      </c>
      <c r="M137" s="177">
        <f t="shared" si="27"/>
        <v>1.1902910120274302E-4</v>
      </c>
      <c r="N137" s="177">
        <f t="shared" si="28"/>
        <v>3.9799786311064379E-5</v>
      </c>
      <c r="O137" s="177">
        <f t="shared" si="29"/>
        <v>8.0375430977829563E-4</v>
      </c>
      <c r="P137" s="202">
        <f t="shared" si="30"/>
        <v>99.999999999999986</v>
      </c>
    </row>
    <row r="138" spans="1:16">
      <c r="A138" s="298">
        <v>10872</v>
      </c>
      <c r="B138" s="188">
        <v>15</v>
      </c>
      <c r="C138" s="178">
        <v>133</v>
      </c>
      <c r="D138" s="178" t="s">
        <v>530</v>
      </c>
      <c r="E138" s="325">
        <f>VLOOKUP(A138,پیوست1!$B$113:$J$185,9,0)</f>
        <v>2326503</v>
      </c>
      <c r="F138" s="326">
        <v>96.693352162479925</v>
      </c>
      <c r="G138" s="326">
        <v>0</v>
      </c>
      <c r="H138" s="326">
        <v>5.0788784108399222E-3</v>
      </c>
      <c r="I138" s="326">
        <v>0</v>
      </c>
      <c r="J138" s="326">
        <v>3.3015689591092294</v>
      </c>
      <c r="K138" s="177">
        <f t="shared" si="25"/>
        <v>0.46810338896944398</v>
      </c>
      <c r="L138" s="177">
        <f t="shared" si="26"/>
        <v>0</v>
      </c>
      <c r="M138" s="177">
        <f t="shared" si="27"/>
        <v>2.4587421400831666E-5</v>
      </c>
      <c r="N138" s="177">
        <f t="shared" si="28"/>
        <v>0</v>
      </c>
      <c r="O138" s="177">
        <f t="shared" si="29"/>
        <v>1.5983266523621913E-2</v>
      </c>
      <c r="P138" s="202">
        <f t="shared" si="30"/>
        <v>100</v>
      </c>
    </row>
    <row r="139" spans="1:16">
      <c r="A139" s="298">
        <v>11378</v>
      </c>
      <c r="B139" s="188">
        <v>226</v>
      </c>
      <c r="C139" s="176">
        <v>134</v>
      </c>
      <c r="D139" s="176" t="s">
        <v>564</v>
      </c>
      <c r="E139" s="327">
        <f>VLOOKUP(A139,پیوست1!$B$113:$J$185,9,0)</f>
        <v>3069858</v>
      </c>
      <c r="F139" s="328">
        <v>96.631378687893317</v>
      </c>
      <c r="G139" s="328">
        <v>2.9999366553481961E-2</v>
      </c>
      <c r="H139" s="328">
        <v>2.2579729267746278</v>
      </c>
      <c r="I139" s="328">
        <v>9.4851859588415439E-4</v>
      </c>
      <c r="J139" s="328">
        <v>1.0797005001826956</v>
      </c>
      <c r="K139" s="177">
        <f t="shared" si="25"/>
        <v>0.6172740430356275</v>
      </c>
      <c r="L139" s="177">
        <f t="shared" si="26"/>
        <v>1.9163371704325724E-4</v>
      </c>
      <c r="M139" s="177">
        <f t="shared" si="27"/>
        <v>1.4423762720771231E-2</v>
      </c>
      <c r="N139" s="177">
        <f t="shared" si="28"/>
        <v>6.0590660769413572E-6</v>
      </c>
      <c r="O139" s="177">
        <f t="shared" si="29"/>
        <v>6.897046301781287E-3</v>
      </c>
      <c r="P139" s="202">
        <f t="shared" si="30"/>
        <v>100.00000000000001</v>
      </c>
    </row>
    <row r="140" spans="1:16">
      <c r="A140" s="298">
        <v>10855</v>
      </c>
      <c r="B140" s="188">
        <v>8</v>
      </c>
      <c r="C140" s="178">
        <v>135</v>
      </c>
      <c r="D140" s="178" t="s">
        <v>528</v>
      </c>
      <c r="E140" s="325">
        <f>VLOOKUP(A140,پیوست1!$B$113:$J$185,9,0)</f>
        <v>7465556</v>
      </c>
      <c r="F140" s="326">
        <v>96.534697459498503</v>
      </c>
      <c r="G140" s="326">
        <v>0</v>
      </c>
      <c r="H140" s="326">
        <v>0.27885646798862773</v>
      </c>
      <c r="I140" s="326">
        <v>4.7090012741841513E-4</v>
      </c>
      <c r="J140" s="326">
        <v>3.1859751723854504</v>
      </c>
      <c r="K140" s="177">
        <f t="shared" si="25"/>
        <v>1.4996404603697919</v>
      </c>
      <c r="L140" s="177">
        <f t="shared" si="26"/>
        <v>0</v>
      </c>
      <c r="M140" s="177">
        <f t="shared" si="27"/>
        <v>4.3319599381042313E-3</v>
      </c>
      <c r="N140" s="177">
        <f t="shared" si="28"/>
        <v>7.3153063349706629E-6</v>
      </c>
      <c r="O140" s="177">
        <f t="shared" si="29"/>
        <v>4.9493264079968707E-2</v>
      </c>
      <c r="P140" s="202">
        <f t="shared" si="30"/>
        <v>100.00000000000001</v>
      </c>
    </row>
    <row r="141" spans="1:16">
      <c r="A141" s="298">
        <v>10896</v>
      </c>
      <c r="B141" s="188">
        <v>103</v>
      </c>
      <c r="C141" s="176">
        <v>136</v>
      </c>
      <c r="D141" s="176" t="s">
        <v>654</v>
      </c>
      <c r="E141" s="327">
        <f>VLOOKUP(A141,پیوست1!$B$113:$J$185,9,0)</f>
        <v>3000510</v>
      </c>
      <c r="F141" s="328">
        <v>96.434031605037774</v>
      </c>
      <c r="G141" s="328">
        <v>0</v>
      </c>
      <c r="H141" s="328">
        <v>2.4003465170271268</v>
      </c>
      <c r="I141" s="328">
        <v>4.1070946649303247E-3</v>
      </c>
      <c r="J141" s="328">
        <v>1.161514783270176</v>
      </c>
      <c r="K141" s="177">
        <f t="shared" si="25"/>
        <v>0.60209768027869381</v>
      </c>
      <c r="L141" s="177">
        <f t="shared" si="26"/>
        <v>0</v>
      </c>
      <c r="M141" s="177">
        <f t="shared" si="27"/>
        <v>1.498685729210532E-2</v>
      </c>
      <c r="N141" s="177">
        <f t="shared" si="28"/>
        <v>2.5643148267072592E-5</v>
      </c>
      <c r="O141" s="177">
        <f t="shared" si="29"/>
        <v>7.2520597239019565E-3</v>
      </c>
      <c r="P141" s="202">
        <f t="shared" si="30"/>
        <v>100.00000000000001</v>
      </c>
    </row>
    <row r="142" spans="1:16">
      <c r="A142" s="298">
        <v>11454</v>
      </c>
      <c r="B142" s="188">
        <v>244</v>
      </c>
      <c r="C142" s="178">
        <v>137</v>
      </c>
      <c r="D142" s="178" t="s">
        <v>655</v>
      </c>
      <c r="E142" s="325">
        <f>VLOOKUP(A142,پیوست1!$B$113:$J$185,9,0)</f>
        <v>2311908</v>
      </c>
      <c r="F142" s="326">
        <v>95.719631896270982</v>
      </c>
      <c r="G142" s="326">
        <v>0</v>
      </c>
      <c r="H142" s="326">
        <v>2.4952818101466252</v>
      </c>
      <c r="I142" s="326">
        <v>0</v>
      </c>
      <c r="J142" s="326">
        <v>1.7850862935823875</v>
      </c>
      <c r="K142" s="177">
        <f t="shared" si="25"/>
        <v>0.46048248871396247</v>
      </c>
      <c r="L142" s="177">
        <f t="shared" si="26"/>
        <v>0</v>
      </c>
      <c r="M142" s="177">
        <f t="shared" si="27"/>
        <v>1.2004157926810444E-2</v>
      </c>
      <c r="N142" s="177">
        <f t="shared" si="28"/>
        <v>0</v>
      </c>
      <c r="O142" s="177">
        <f t="shared" si="29"/>
        <v>8.5875902649603063E-3</v>
      </c>
      <c r="P142" s="202">
        <f t="shared" si="30"/>
        <v>99.999999999999986</v>
      </c>
    </row>
    <row r="143" spans="1:16">
      <c r="A143" s="298">
        <v>11736</v>
      </c>
      <c r="B143" s="188">
        <v>284</v>
      </c>
      <c r="C143" s="176">
        <v>138</v>
      </c>
      <c r="D143" s="176" t="s">
        <v>658</v>
      </c>
      <c r="E143" s="327">
        <f>VLOOKUP(A143,پیوست1!$B$113:$J$185,9,0)</f>
        <v>3822628</v>
      </c>
      <c r="F143" s="328">
        <v>95.651658081791567</v>
      </c>
      <c r="G143" s="328">
        <v>3.1101515586631741</v>
      </c>
      <c r="H143" s="328">
        <v>0.9026404416638093</v>
      </c>
      <c r="I143" s="328">
        <v>1.0923433524629546E-6</v>
      </c>
      <c r="J143" s="328">
        <v>0.33554882553810172</v>
      </c>
      <c r="K143" s="177">
        <f t="shared" si="25"/>
        <v>0.76084482525874331</v>
      </c>
      <c r="L143" s="177">
        <f t="shared" si="26"/>
        <v>2.4739170931630222E-2</v>
      </c>
      <c r="M143" s="177">
        <f t="shared" si="27"/>
        <v>7.1798996784971638E-3</v>
      </c>
      <c r="N143" s="177">
        <f t="shared" si="28"/>
        <v>8.6888591770834879E-9</v>
      </c>
      <c r="O143" s="177">
        <f t="shared" si="29"/>
        <v>2.6690659906178152E-3</v>
      </c>
      <c r="P143" s="202">
        <f t="shared" si="30"/>
        <v>100</v>
      </c>
    </row>
    <row r="144" spans="1:16">
      <c r="A144" s="298">
        <v>10591</v>
      </c>
      <c r="B144" s="188">
        <v>44</v>
      </c>
      <c r="C144" s="178">
        <v>139</v>
      </c>
      <c r="D144" s="178" t="s">
        <v>507</v>
      </c>
      <c r="E144" s="325">
        <f>VLOOKUP(A144,پیوست1!$B$113:$J$185,9,0)</f>
        <v>2175555</v>
      </c>
      <c r="F144" s="326">
        <v>95.620094940737076</v>
      </c>
      <c r="G144" s="326">
        <v>0</v>
      </c>
      <c r="H144" s="326">
        <v>1.4864210580710822</v>
      </c>
      <c r="I144" s="326">
        <v>2.9194451840013642E-3</v>
      </c>
      <c r="J144" s="326">
        <v>2.8905645560078348</v>
      </c>
      <c r="K144" s="177">
        <f t="shared" ref="K144:K175" si="31">E144/$E$185*F144</f>
        <v>0.4328732905946272</v>
      </c>
      <c r="L144" s="177">
        <f t="shared" ref="L144:L175" si="32">E144/$E$185*G144</f>
        <v>0</v>
      </c>
      <c r="M144" s="177">
        <f t="shared" ref="M144:M175" si="33">E144/$E$185*H144</f>
        <v>6.7290455527696316E-3</v>
      </c>
      <c r="N144" s="177">
        <f t="shared" ref="N144:N175" si="34">E144/$E$185*I144</f>
        <v>1.3216362567852999E-5</v>
      </c>
      <c r="O144" s="177">
        <f t="shared" ref="O144:O175" si="35">E144/$E$185*J144</f>
        <v>1.3085619626405946E-2</v>
      </c>
      <c r="P144" s="202">
        <f t="shared" ref="P144:P175" si="36">SUM(F144:J144)</f>
        <v>100</v>
      </c>
    </row>
    <row r="145" spans="1:16">
      <c r="A145" s="298">
        <v>11235</v>
      </c>
      <c r="B145" s="188">
        <v>155</v>
      </c>
      <c r="C145" s="176">
        <v>140</v>
      </c>
      <c r="D145" s="176" t="s">
        <v>548</v>
      </c>
      <c r="E145" s="327">
        <f>VLOOKUP(A145,پیوست1!$B$113:$J$185,9,0)</f>
        <v>5613097</v>
      </c>
      <c r="F145" s="328">
        <v>95.447600557318111</v>
      </c>
      <c r="G145" s="328">
        <v>0</v>
      </c>
      <c r="H145" s="328">
        <v>4.5501020315523229E-2</v>
      </c>
      <c r="I145" s="328">
        <v>3.3292223943074057E-4</v>
      </c>
      <c r="J145" s="328">
        <v>4.5065655001269418</v>
      </c>
      <c r="K145" s="177">
        <f t="shared" si="31"/>
        <v>1.1148311996903919</v>
      </c>
      <c r="L145" s="177">
        <f t="shared" si="32"/>
        <v>0</v>
      </c>
      <c r="M145" s="177">
        <f t="shared" si="33"/>
        <v>5.3145345476788338E-4</v>
      </c>
      <c r="N145" s="177">
        <f t="shared" si="34"/>
        <v>3.8885430060161695E-6</v>
      </c>
      <c r="O145" s="177">
        <f t="shared" si="35"/>
        <v>5.2636837318637525E-2</v>
      </c>
      <c r="P145" s="202">
        <f t="shared" si="36"/>
        <v>100.00000000000001</v>
      </c>
    </row>
    <row r="146" spans="1:16">
      <c r="A146" s="298">
        <v>11220</v>
      </c>
      <c r="B146" s="188">
        <v>152</v>
      </c>
      <c r="C146" s="178">
        <v>141</v>
      </c>
      <c r="D146" s="178" t="s">
        <v>547</v>
      </c>
      <c r="E146" s="325">
        <f>VLOOKUP(A146,پیوست1!$B$113:$J$185,9,0)</f>
        <v>772640</v>
      </c>
      <c r="F146" s="326">
        <v>95.287185722426301</v>
      </c>
      <c r="G146" s="326">
        <v>0</v>
      </c>
      <c r="H146" s="326">
        <v>4.627016981539929E-2</v>
      </c>
      <c r="I146" s="326">
        <v>0.53711549205192599</v>
      </c>
      <c r="J146" s="326">
        <v>4.1294286157063764</v>
      </c>
      <c r="K146" s="177">
        <f t="shared" si="31"/>
        <v>0.15319805103281572</v>
      </c>
      <c r="L146" s="177">
        <f t="shared" si="32"/>
        <v>0</v>
      </c>
      <c r="M146" s="177">
        <f t="shared" si="33"/>
        <v>7.4390903487542902E-5</v>
      </c>
      <c r="N146" s="177">
        <f t="shared" si="34"/>
        <v>8.6354787307482326E-4</v>
      </c>
      <c r="O146" s="177">
        <f t="shared" si="35"/>
        <v>6.6390922452909092E-3</v>
      </c>
      <c r="P146" s="202">
        <f t="shared" si="36"/>
        <v>100</v>
      </c>
    </row>
    <row r="147" spans="1:16">
      <c r="A147" s="298">
        <v>11729</v>
      </c>
      <c r="B147" s="188">
        <v>287</v>
      </c>
      <c r="C147" s="176">
        <v>142</v>
      </c>
      <c r="D147" s="176" t="s">
        <v>624</v>
      </c>
      <c r="E147" s="327">
        <f>VLOOKUP(A147,پیوست1!$B$113:$J$185,9,0)</f>
        <v>904353</v>
      </c>
      <c r="F147" s="328">
        <v>94.837886883346783</v>
      </c>
      <c r="G147" s="328">
        <v>0</v>
      </c>
      <c r="H147" s="328">
        <v>5.6202270554803199E-5</v>
      </c>
      <c r="I147" s="328">
        <v>1.6947735836293238E-2</v>
      </c>
      <c r="J147" s="328">
        <v>5.1451091785463623</v>
      </c>
      <c r="K147" s="177">
        <f t="shared" si="31"/>
        <v>0.17846843043410482</v>
      </c>
      <c r="L147" s="177">
        <f t="shared" si="32"/>
        <v>0</v>
      </c>
      <c r="M147" s="177">
        <f t="shared" si="33"/>
        <v>1.0576291124122385E-7</v>
      </c>
      <c r="N147" s="177">
        <f t="shared" si="34"/>
        <v>3.1892695140239369E-5</v>
      </c>
      <c r="O147" s="177">
        <f t="shared" si="35"/>
        <v>9.6822018043984433E-3</v>
      </c>
      <c r="P147" s="202">
        <f t="shared" si="36"/>
        <v>100</v>
      </c>
    </row>
    <row r="148" spans="1:16">
      <c r="A148" s="298">
        <v>10781</v>
      </c>
      <c r="B148" s="188">
        <v>51</v>
      </c>
      <c r="C148" s="178">
        <v>143</v>
      </c>
      <c r="D148" s="178" t="s">
        <v>519</v>
      </c>
      <c r="E148" s="325">
        <f>VLOOKUP(A148,پیوست1!$B$113:$J$185,9,0)</f>
        <v>6484030</v>
      </c>
      <c r="F148" s="326">
        <v>94.700207114983783</v>
      </c>
      <c r="G148" s="326">
        <v>0</v>
      </c>
      <c r="H148" s="326">
        <v>0.21011582903203066</v>
      </c>
      <c r="I148" s="326">
        <v>1.123968763146544</v>
      </c>
      <c r="J148" s="326">
        <v>3.9657082928376424</v>
      </c>
      <c r="K148" s="177">
        <f t="shared" si="31"/>
        <v>1.2777253058045381</v>
      </c>
      <c r="L148" s="177">
        <f t="shared" si="32"/>
        <v>0</v>
      </c>
      <c r="M148" s="177">
        <f t="shared" si="33"/>
        <v>2.8349495749080277E-3</v>
      </c>
      <c r="N148" s="177">
        <f t="shared" si="34"/>
        <v>1.5164943935787215E-2</v>
      </c>
      <c r="O148" s="177">
        <f t="shared" si="35"/>
        <v>5.350659724582417E-2</v>
      </c>
      <c r="P148" s="202">
        <f t="shared" si="36"/>
        <v>100.00000000000001</v>
      </c>
    </row>
    <row r="149" spans="1:16">
      <c r="A149" s="298">
        <v>11095</v>
      </c>
      <c r="B149" s="188">
        <v>122</v>
      </c>
      <c r="C149" s="176">
        <v>144</v>
      </c>
      <c r="D149" s="176" t="s">
        <v>535</v>
      </c>
      <c r="E149" s="327">
        <f>VLOOKUP(A149,پیوست1!$B$113:$J$185,9,0)</f>
        <v>2031470</v>
      </c>
      <c r="F149" s="328">
        <v>94.330914878340977</v>
      </c>
      <c r="G149" s="328">
        <v>1.9149704690581918E-2</v>
      </c>
      <c r="H149" s="328">
        <v>1.9219094331257458E-3</v>
      </c>
      <c r="I149" s="328">
        <v>4.6777433873227119E-3</v>
      </c>
      <c r="J149" s="328">
        <v>5.6433357641479986</v>
      </c>
      <c r="K149" s="177">
        <f t="shared" si="31"/>
        <v>0.39875488048978364</v>
      </c>
      <c r="L149" s="177">
        <f t="shared" si="32"/>
        <v>8.0949476798310253E-5</v>
      </c>
      <c r="M149" s="177">
        <f t="shared" si="33"/>
        <v>8.1242800126197929E-6</v>
      </c>
      <c r="N149" s="177">
        <f t="shared" si="34"/>
        <v>1.9773719016500529E-5</v>
      </c>
      <c r="O149" s="177">
        <f t="shared" si="35"/>
        <v>2.3855463302765476E-2</v>
      </c>
      <c r="P149" s="202">
        <f t="shared" si="36"/>
        <v>100</v>
      </c>
    </row>
    <row r="150" spans="1:16">
      <c r="A150" s="298">
        <v>10596</v>
      </c>
      <c r="B150" s="188">
        <v>36</v>
      </c>
      <c r="C150" s="178">
        <v>145</v>
      </c>
      <c r="D150" s="178" t="s">
        <v>508</v>
      </c>
      <c r="E150" s="325">
        <f>VLOOKUP(A150,پیوست1!$B$113:$J$185,9,0)</f>
        <v>4548159</v>
      </c>
      <c r="F150" s="326">
        <v>94.280566468201584</v>
      </c>
      <c r="G150" s="326">
        <v>0</v>
      </c>
      <c r="H150" s="326">
        <v>2.2524254001038928E-5</v>
      </c>
      <c r="I150" s="326">
        <v>2.8502366265548913</v>
      </c>
      <c r="J150" s="326">
        <v>2.869174380989516</v>
      </c>
      <c r="K150" s="177">
        <f t="shared" si="31"/>
        <v>0.89227633336138379</v>
      </c>
      <c r="L150" s="177">
        <f t="shared" si="32"/>
        <v>0</v>
      </c>
      <c r="M150" s="177">
        <f t="shared" si="33"/>
        <v>2.131707468953953E-7</v>
      </c>
      <c r="N150" s="177">
        <f t="shared" si="34"/>
        <v>2.6974792172175521E-2</v>
      </c>
      <c r="O150" s="177">
        <f t="shared" si="35"/>
        <v>2.7154020094981059E-2</v>
      </c>
      <c r="P150" s="202">
        <f t="shared" si="36"/>
        <v>100</v>
      </c>
    </row>
    <row r="151" spans="1:16">
      <c r="A151" s="298">
        <v>11055</v>
      </c>
      <c r="B151" s="188">
        <v>116</v>
      </c>
      <c r="C151" s="176">
        <v>146</v>
      </c>
      <c r="D151" s="176" t="s">
        <v>533</v>
      </c>
      <c r="E151" s="327">
        <f>VLOOKUP(A151,پیوست1!$B$113:$J$185,9,0)</f>
        <v>4331012</v>
      </c>
      <c r="F151" s="328">
        <v>93.862952804776995</v>
      </c>
      <c r="G151" s="328">
        <v>6.4114904970451591E-3</v>
      </c>
      <c r="H151" s="328">
        <v>2.44281840310599E-2</v>
      </c>
      <c r="I151" s="328">
        <v>0.22772792142094961</v>
      </c>
      <c r="J151" s="328">
        <v>5.8784795992739562</v>
      </c>
      <c r="K151" s="177">
        <f t="shared" si="31"/>
        <v>0.84591193272480647</v>
      </c>
      <c r="L151" s="177">
        <f t="shared" si="32"/>
        <v>5.7781650331015129E-5</v>
      </c>
      <c r="M151" s="177">
        <f t="shared" si="33"/>
        <v>2.2015173984191416E-4</v>
      </c>
      <c r="N151" s="177">
        <f t="shared" si="34"/>
        <v>2.0523301301340943E-3</v>
      </c>
      <c r="O151" s="177">
        <f t="shared" si="35"/>
        <v>5.2978048215121802E-2</v>
      </c>
      <c r="P151" s="202">
        <f t="shared" si="36"/>
        <v>100.00000000000001</v>
      </c>
    </row>
    <row r="152" spans="1:16">
      <c r="A152" s="298">
        <v>11706</v>
      </c>
      <c r="B152" s="188">
        <v>296</v>
      </c>
      <c r="C152" s="178">
        <v>147</v>
      </c>
      <c r="D152" s="178" t="s">
        <v>656</v>
      </c>
      <c r="E152" s="325">
        <f>VLOOKUP(A152,پیوست1!$B$113:$J$185,9,0)</f>
        <v>808374</v>
      </c>
      <c r="F152" s="326">
        <v>93.827175231722876</v>
      </c>
      <c r="G152" s="326">
        <v>0</v>
      </c>
      <c r="H152" s="326">
        <v>4.1046377367170095</v>
      </c>
      <c r="I152" s="326">
        <v>3.4083080559870718E-3</v>
      </c>
      <c r="J152" s="326">
        <v>2.0647787235041211</v>
      </c>
      <c r="K152" s="177">
        <f t="shared" si="31"/>
        <v>0.15782744653004199</v>
      </c>
      <c r="L152" s="177">
        <f t="shared" si="32"/>
        <v>0</v>
      </c>
      <c r="M152" s="177">
        <f t="shared" si="33"/>
        <v>6.9044441689412334E-3</v>
      </c>
      <c r="N152" s="177">
        <f t="shared" si="34"/>
        <v>5.7331424092829253E-6</v>
      </c>
      <c r="O152" s="177">
        <f t="shared" si="35"/>
        <v>3.473180907081552E-3</v>
      </c>
      <c r="P152" s="202">
        <f t="shared" si="36"/>
        <v>99.999999999999986</v>
      </c>
    </row>
    <row r="153" spans="1:16">
      <c r="A153" s="298">
        <v>11334</v>
      </c>
      <c r="B153" s="188">
        <v>194</v>
      </c>
      <c r="C153" s="176">
        <v>148</v>
      </c>
      <c r="D153" s="176" t="s">
        <v>561</v>
      </c>
      <c r="E153" s="327">
        <f>VLOOKUP(A153,پیوست1!$B$113:$J$185,9,0)</f>
        <v>1295704</v>
      </c>
      <c r="F153" s="328">
        <v>93.740477719769174</v>
      </c>
      <c r="G153" s="328">
        <v>0</v>
      </c>
      <c r="H153" s="328">
        <v>1.0413251977252431</v>
      </c>
      <c r="I153" s="328">
        <v>2.4936563720850337E-3</v>
      </c>
      <c r="J153" s="328">
        <v>5.2157034261334969</v>
      </c>
      <c r="K153" s="177">
        <f t="shared" si="31"/>
        <v>0.2527403099639618</v>
      </c>
      <c r="L153" s="177">
        <f t="shared" si="32"/>
        <v>0</v>
      </c>
      <c r="M153" s="177">
        <f t="shared" si="33"/>
        <v>2.807590271015421E-3</v>
      </c>
      <c r="N153" s="177">
        <f t="shared" si="34"/>
        <v>6.723322728399808E-6</v>
      </c>
      <c r="O153" s="177">
        <f t="shared" si="35"/>
        <v>1.4062425674230109E-2</v>
      </c>
      <c r="P153" s="202">
        <f t="shared" si="36"/>
        <v>100</v>
      </c>
    </row>
    <row r="154" spans="1:16">
      <c r="A154" s="298">
        <v>11461</v>
      </c>
      <c r="B154" s="188">
        <v>237</v>
      </c>
      <c r="C154" s="178">
        <v>149</v>
      </c>
      <c r="D154" s="178" t="s">
        <v>566</v>
      </c>
      <c r="E154" s="325">
        <f>VLOOKUP(A154,پیوست1!$B$113:$J$185,9,0)</f>
        <v>3284976</v>
      </c>
      <c r="F154" s="326">
        <v>93.629539531717597</v>
      </c>
      <c r="G154" s="326">
        <v>0</v>
      </c>
      <c r="H154" s="326">
        <v>4.9028333518743512</v>
      </c>
      <c r="I154" s="326">
        <v>1.4641846110589056E-3</v>
      </c>
      <c r="J154" s="326">
        <v>1.4661629317969873</v>
      </c>
      <c r="K154" s="177">
        <f t="shared" si="31"/>
        <v>0.6400098239866463</v>
      </c>
      <c r="L154" s="177">
        <f t="shared" si="32"/>
        <v>0</v>
      </c>
      <c r="M154" s="177">
        <f t="shared" si="33"/>
        <v>3.3513584775304722E-2</v>
      </c>
      <c r="N154" s="177">
        <f t="shared" si="34"/>
        <v>1.000851376493548E-5</v>
      </c>
      <c r="O154" s="177">
        <f t="shared" si="35"/>
        <v>1.0022036684237458E-2</v>
      </c>
      <c r="P154" s="202">
        <f t="shared" si="36"/>
        <v>99.999999999999986</v>
      </c>
    </row>
    <row r="155" spans="1:16">
      <c r="A155" s="298">
        <v>10589</v>
      </c>
      <c r="B155" s="188">
        <v>26</v>
      </c>
      <c r="C155" s="176">
        <v>150</v>
      </c>
      <c r="D155" s="176" t="s">
        <v>506</v>
      </c>
      <c r="E155" s="327">
        <f>VLOOKUP(A155,پیوست1!$B$113:$J$185,9,0)</f>
        <v>1805149</v>
      </c>
      <c r="F155" s="328">
        <v>93.607804268666655</v>
      </c>
      <c r="G155" s="328">
        <v>0</v>
      </c>
      <c r="H155" s="328">
        <v>5.6847703350925887</v>
      </c>
      <c r="I155" s="328">
        <v>2.7078983354368596E-4</v>
      </c>
      <c r="J155" s="328">
        <v>0.70715460640721206</v>
      </c>
      <c r="K155" s="177">
        <f t="shared" si="31"/>
        <v>0.35161441000562726</v>
      </c>
      <c r="L155" s="177">
        <f t="shared" si="32"/>
        <v>0</v>
      </c>
      <c r="M155" s="177">
        <f t="shared" si="33"/>
        <v>2.1353424353957921E-2</v>
      </c>
      <c r="N155" s="177">
        <f t="shared" si="34"/>
        <v>1.0171545877062733E-6</v>
      </c>
      <c r="O155" s="177">
        <f t="shared" si="35"/>
        <v>2.656250209661874E-3</v>
      </c>
      <c r="P155" s="202">
        <f t="shared" si="36"/>
        <v>100.00000000000001</v>
      </c>
    </row>
    <row r="156" spans="1:16">
      <c r="A156" s="298">
        <v>10801</v>
      </c>
      <c r="B156" s="188">
        <v>46</v>
      </c>
      <c r="C156" s="178">
        <v>151</v>
      </c>
      <c r="D156" s="178" t="s">
        <v>522</v>
      </c>
      <c r="E156" s="325">
        <f>VLOOKUP(A156,پیوست1!$B$113:$J$185,9,0)</f>
        <v>1105654</v>
      </c>
      <c r="F156" s="326">
        <v>93.44824975223456</v>
      </c>
      <c r="G156" s="326">
        <v>0</v>
      </c>
      <c r="H156" s="326">
        <v>0.50669493208717598</v>
      </c>
      <c r="I156" s="326">
        <v>0.33577490790139913</v>
      </c>
      <c r="J156" s="326">
        <v>5.709280407776868</v>
      </c>
      <c r="K156" s="177">
        <f t="shared" si="31"/>
        <v>0.21499678463685459</v>
      </c>
      <c r="L156" s="177">
        <f t="shared" si="32"/>
        <v>0</v>
      </c>
      <c r="M156" s="177">
        <f t="shared" si="33"/>
        <v>1.1657551797852404E-3</v>
      </c>
      <c r="N156" s="177">
        <f t="shared" si="34"/>
        <v>7.7251875505362859E-4</v>
      </c>
      <c r="O156" s="177">
        <f t="shared" si="35"/>
        <v>1.3135365654431264E-2</v>
      </c>
      <c r="P156" s="202">
        <f t="shared" si="36"/>
        <v>100</v>
      </c>
    </row>
    <row r="157" spans="1:16">
      <c r="A157" s="298">
        <v>10843</v>
      </c>
      <c r="B157" s="188">
        <v>4</v>
      </c>
      <c r="C157" s="176">
        <v>152</v>
      </c>
      <c r="D157" s="176" t="s">
        <v>526</v>
      </c>
      <c r="E157" s="327">
        <f>VLOOKUP(A157,پیوست1!$B$113:$J$185,9,0)</f>
        <v>2002780</v>
      </c>
      <c r="F157" s="328">
        <v>93.145134437096161</v>
      </c>
      <c r="G157" s="328">
        <v>0</v>
      </c>
      <c r="H157" s="328">
        <v>3.2459079365745581E-3</v>
      </c>
      <c r="I157" s="328">
        <v>5.2606621208176996E-2</v>
      </c>
      <c r="J157" s="328">
        <v>6.7990130337590902</v>
      </c>
      <c r="K157" s="177">
        <f t="shared" si="31"/>
        <v>0.38818162303882675</v>
      </c>
      <c r="L157" s="177">
        <f t="shared" si="32"/>
        <v>0</v>
      </c>
      <c r="M157" s="177">
        <f t="shared" si="33"/>
        <v>1.352729607046775E-5</v>
      </c>
      <c r="N157" s="177">
        <f t="shared" si="34"/>
        <v>2.1923768457245401E-4</v>
      </c>
      <c r="O157" s="177">
        <f t="shared" si="35"/>
        <v>2.8334833917590306E-2</v>
      </c>
      <c r="P157" s="202">
        <f t="shared" si="36"/>
        <v>100</v>
      </c>
    </row>
    <row r="158" spans="1:16">
      <c r="A158" s="298">
        <v>10616</v>
      </c>
      <c r="B158" s="188">
        <v>25</v>
      </c>
      <c r="C158" s="178">
        <v>153</v>
      </c>
      <c r="D158" s="178" t="s">
        <v>510</v>
      </c>
      <c r="E158" s="325">
        <f>VLOOKUP(A158,پیوست1!$B$113:$J$185,9,0)</f>
        <v>9082821</v>
      </c>
      <c r="F158" s="326">
        <v>93.008240961164717</v>
      </c>
      <c r="G158" s="326">
        <v>8.0491180476447086E-2</v>
      </c>
      <c r="H158" s="326">
        <v>3.472631213665438</v>
      </c>
      <c r="I158" s="326">
        <v>5.1729021143124332E-5</v>
      </c>
      <c r="J158" s="326">
        <v>3.4385849156722612</v>
      </c>
      <c r="K158" s="177">
        <f t="shared" si="31"/>
        <v>1.7578577904220585</v>
      </c>
      <c r="L158" s="177">
        <f t="shared" si="32"/>
        <v>1.5212850732213067E-3</v>
      </c>
      <c r="M158" s="177">
        <f t="shared" si="33"/>
        <v>6.5632805965586058E-2</v>
      </c>
      <c r="N158" s="177">
        <f t="shared" si="34"/>
        <v>9.7767963212331846E-7</v>
      </c>
      <c r="O158" s="177">
        <f t="shared" si="35"/>
        <v>6.4989330188129676E-2</v>
      </c>
      <c r="P158" s="202">
        <f t="shared" si="36"/>
        <v>100</v>
      </c>
    </row>
    <row r="159" spans="1:16">
      <c r="A159" s="298">
        <v>10771</v>
      </c>
      <c r="B159" s="188">
        <v>49</v>
      </c>
      <c r="C159" s="176">
        <v>154</v>
      </c>
      <c r="D159" s="176" t="s">
        <v>518</v>
      </c>
      <c r="E159" s="327">
        <f>VLOOKUP(A159,پیوست1!$B$113:$J$185,9,0)</f>
        <v>946937</v>
      </c>
      <c r="F159" s="328">
        <v>92.849518981816544</v>
      </c>
      <c r="G159" s="328">
        <v>0.6346324333031963</v>
      </c>
      <c r="H159" s="328">
        <v>5.9480278517745218</v>
      </c>
      <c r="I159" s="328">
        <v>5.2438950106362932E-3</v>
      </c>
      <c r="J159" s="328">
        <v>0.56257683809510406</v>
      </c>
      <c r="K159" s="177">
        <f t="shared" si="31"/>
        <v>0.18295416309378237</v>
      </c>
      <c r="L159" s="177">
        <f t="shared" si="32"/>
        <v>1.2505034703507232E-3</v>
      </c>
      <c r="M159" s="177">
        <f t="shared" si="33"/>
        <v>1.1720216427755861E-2</v>
      </c>
      <c r="N159" s="177">
        <f t="shared" si="34"/>
        <v>1.0332766755749263E-5</v>
      </c>
      <c r="O159" s="177">
        <f t="shared" si="35"/>
        <v>1.1085224319771958E-3</v>
      </c>
      <c r="P159" s="202">
        <f t="shared" si="36"/>
        <v>100</v>
      </c>
    </row>
    <row r="160" spans="1:16">
      <c r="A160" s="298">
        <v>10835</v>
      </c>
      <c r="B160" s="188">
        <v>18</v>
      </c>
      <c r="C160" s="178">
        <v>155</v>
      </c>
      <c r="D160" s="178" t="s">
        <v>525</v>
      </c>
      <c r="E160" s="325">
        <f>VLOOKUP(A160,پیوست1!$B$113:$J$185,9,0)</f>
        <v>1776215</v>
      </c>
      <c r="F160" s="326">
        <v>92.687123650545104</v>
      </c>
      <c r="G160" s="326">
        <v>0</v>
      </c>
      <c r="H160" s="326">
        <v>5.5376017890587015</v>
      </c>
      <c r="I160" s="326">
        <v>1.0079315259237062E-3</v>
      </c>
      <c r="J160" s="326">
        <v>1.7742666288702709</v>
      </c>
      <c r="K160" s="177">
        <f t="shared" si="31"/>
        <v>0.34257564976473664</v>
      </c>
      <c r="L160" s="177">
        <f t="shared" si="32"/>
        <v>0</v>
      </c>
      <c r="M160" s="177">
        <f t="shared" si="33"/>
        <v>2.0467217627526367E-2</v>
      </c>
      <c r="N160" s="177">
        <f t="shared" si="34"/>
        <v>3.7253588612105496E-6</v>
      </c>
      <c r="O160" s="177">
        <f t="shared" si="35"/>
        <v>6.5577668105525162E-3</v>
      </c>
      <c r="P160" s="202">
        <f t="shared" si="36"/>
        <v>99.999999999999986</v>
      </c>
    </row>
    <row r="161" spans="1:16">
      <c r="A161" s="298">
        <v>11463</v>
      </c>
      <c r="B161" s="188">
        <v>239</v>
      </c>
      <c r="C161" s="176">
        <v>156</v>
      </c>
      <c r="D161" s="176" t="s">
        <v>565</v>
      </c>
      <c r="E161" s="327">
        <f>VLOOKUP(A161,پیوست1!$B$113:$J$185,9,0)</f>
        <v>229380</v>
      </c>
      <c r="F161" s="328">
        <v>92.461298629612145</v>
      </c>
      <c r="G161" s="328">
        <v>0</v>
      </c>
      <c r="H161" s="328">
        <v>6.371903444797665E-2</v>
      </c>
      <c r="I161" s="328">
        <v>8.5784018333847391E-3</v>
      </c>
      <c r="J161" s="328">
        <v>7.4664039341064994</v>
      </c>
      <c r="K161" s="177">
        <f t="shared" si="31"/>
        <v>4.4132353590950878E-2</v>
      </c>
      <c r="L161" s="177">
        <f t="shared" si="32"/>
        <v>0</v>
      </c>
      <c r="M161" s="177">
        <f t="shared" si="33"/>
        <v>3.0413491919434022E-5</v>
      </c>
      <c r="N161" s="177">
        <f t="shared" si="34"/>
        <v>4.0945246126464084E-6</v>
      </c>
      <c r="O161" s="177">
        <f t="shared" si="35"/>
        <v>3.5637610909276599E-3</v>
      </c>
      <c r="P161" s="202">
        <f t="shared" si="36"/>
        <v>100</v>
      </c>
    </row>
    <row r="162" spans="1:16">
      <c r="A162" s="298">
        <v>11309</v>
      </c>
      <c r="B162" s="188">
        <v>185</v>
      </c>
      <c r="C162" s="178">
        <v>157</v>
      </c>
      <c r="D162" s="178" t="s">
        <v>560</v>
      </c>
      <c r="E162" s="325">
        <f>VLOOKUP(A162,پیوست1!$B$113:$J$185,9,0)</f>
        <v>2900849</v>
      </c>
      <c r="F162" s="326">
        <v>92.450759214042108</v>
      </c>
      <c r="G162" s="326">
        <v>0</v>
      </c>
      <c r="H162" s="326">
        <v>5.413670820084354</v>
      </c>
      <c r="I162" s="326">
        <v>7.1805579636895911E-6</v>
      </c>
      <c r="J162" s="326">
        <v>2.1355627853155661</v>
      </c>
      <c r="K162" s="177">
        <f t="shared" si="31"/>
        <v>0.55805519652046565</v>
      </c>
      <c r="L162" s="177">
        <f t="shared" si="32"/>
        <v>0</v>
      </c>
      <c r="M162" s="177">
        <f t="shared" si="33"/>
        <v>3.2678229568723897E-2</v>
      </c>
      <c r="N162" s="177">
        <f t="shared" si="34"/>
        <v>4.3343588734366542E-8</v>
      </c>
      <c r="O162" s="177">
        <f t="shared" si="35"/>
        <v>1.2890774721296799E-2</v>
      </c>
      <c r="P162" s="202">
        <f t="shared" si="36"/>
        <v>99.999999999999986</v>
      </c>
    </row>
    <row r="163" spans="1:16">
      <c r="A163" s="298">
        <v>10830</v>
      </c>
      <c r="B163" s="188">
        <v>38</v>
      </c>
      <c r="C163" s="176">
        <v>158</v>
      </c>
      <c r="D163" s="176" t="s">
        <v>524</v>
      </c>
      <c r="E163" s="327">
        <f>VLOOKUP(A163,پیوست1!$B$113:$J$185,9,0)</f>
        <v>1658226</v>
      </c>
      <c r="F163" s="328">
        <v>91.671494431441502</v>
      </c>
      <c r="G163" s="328">
        <v>2.2616810012964206</v>
      </c>
      <c r="H163" s="328">
        <v>1.6679298678617311</v>
      </c>
      <c r="I163" s="328">
        <v>3.4628379754371636E-4</v>
      </c>
      <c r="J163" s="328">
        <v>4.3985484156028063</v>
      </c>
      <c r="K163" s="177">
        <f t="shared" si="31"/>
        <v>0.31631485168179585</v>
      </c>
      <c r="L163" s="177">
        <f t="shared" si="32"/>
        <v>7.8039885235168987E-3</v>
      </c>
      <c r="M163" s="177">
        <f t="shared" si="33"/>
        <v>5.7552349510663981E-3</v>
      </c>
      <c r="N163" s="177">
        <f t="shared" si="34"/>
        <v>1.1948611587407637E-6</v>
      </c>
      <c r="O163" s="177">
        <f t="shared" si="35"/>
        <v>1.5177304551712453E-2</v>
      </c>
      <c r="P163" s="202">
        <f t="shared" si="36"/>
        <v>100</v>
      </c>
    </row>
    <row r="164" spans="1:16">
      <c r="A164" s="298">
        <v>10764</v>
      </c>
      <c r="B164" s="188">
        <v>33</v>
      </c>
      <c r="C164" s="178">
        <v>159</v>
      </c>
      <c r="D164" s="178" t="s">
        <v>517</v>
      </c>
      <c r="E164" s="325">
        <f>VLOOKUP(A164,پیوست1!$B$113:$J$185,9,0)</f>
        <v>1187238</v>
      </c>
      <c r="F164" s="326">
        <v>91.496918438110683</v>
      </c>
      <c r="G164" s="326">
        <v>1.5483844796781054</v>
      </c>
      <c r="H164" s="326">
        <v>3.0262585865877423</v>
      </c>
      <c r="I164" s="326">
        <v>0</v>
      </c>
      <c r="J164" s="326">
        <v>3.9284384956234701</v>
      </c>
      <c r="K164" s="177">
        <f t="shared" si="31"/>
        <v>0.22604026513261313</v>
      </c>
      <c r="L164" s="177">
        <f t="shared" si="32"/>
        <v>3.8252352569710137E-3</v>
      </c>
      <c r="M164" s="177">
        <f t="shared" si="33"/>
        <v>7.47627685116895E-3</v>
      </c>
      <c r="N164" s="177">
        <f t="shared" si="34"/>
        <v>0</v>
      </c>
      <c r="O164" s="177">
        <f t="shared" si="35"/>
        <v>9.7050839991789893E-3</v>
      </c>
      <c r="P164" s="202">
        <f t="shared" si="36"/>
        <v>100</v>
      </c>
    </row>
    <row r="165" spans="1:16">
      <c r="A165" s="298">
        <v>10864</v>
      </c>
      <c r="B165" s="188">
        <v>64</v>
      </c>
      <c r="C165" s="176">
        <v>160</v>
      </c>
      <c r="D165" s="176" t="s">
        <v>529</v>
      </c>
      <c r="E165" s="327">
        <f>VLOOKUP(A165,پیوست1!$B$113:$J$185,9,0)</f>
        <v>895612</v>
      </c>
      <c r="F165" s="328">
        <v>90.894401719531572</v>
      </c>
      <c r="G165" s="328">
        <v>0</v>
      </c>
      <c r="H165" s="328">
        <v>5.4152500478440065E-2</v>
      </c>
      <c r="I165" s="328">
        <v>2.0648996034378531E-2</v>
      </c>
      <c r="J165" s="328">
        <v>9.0307967839556067</v>
      </c>
      <c r="K165" s="177">
        <f t="shared" si="31"/>
        <v>0.16939422145388178</v>
      </c>
      <c r="L165" s="177">
        <f t="shared" si="32"/>
        <v>0</v>
      </c>
      <c r="M165" s="177">
        <f t="shared" si="33"/>
        <v>1.009206341071628E-4</v>
      </c>
      <c r="N165" s="177">
        <f t="shared" si="34"/>
        <v>3.8482244680380844E-5</v>
      </c>
      <c r="O165" s="177">
        <f t="shared" si="35"/>
        <v>1.6830132124602128E-2</v>
      </c>
      <c r="P165" s="202">
        <f t="shared" si="36"/>
        <v>100</v>
      </c>
    </row>
    <row r="166" spans="1:16">
      <c r="A166" s="298">
        <v>11195</v>
      </c>
      <c r="B166" s="188">
        <v>148</v>
      </c>
      <c r="C166" s="178">
        <v>161</v>
      </c>
      <c r="D166" s="178" t="s">
        <v>545</v>
      </c>
      <c r="E166" s="325">
        <f>VLOOKUP(A166,پیوست1!$B$113:$J$185,9,0)</f>
        <v>2967866</v>
      </c>
      <c r="F166" s="326">
        <v>90.217957066661128</v>
      </c>
      <c r="G166" s="326">
        <v>0</v>
      </c>
      <c r="H166" s="326">
        <v>8.8992418422453579</v>
      </c>
      <c r="I166" s="326">
        <v>2.5302818958116962E-3</v>
      </c>
      <c r="J166" s="326">
        <v>0.88027080919769729</v>
      </c>
      <c r="K166" s="177">
        <f t="shared" si="31"/>
        <v>0.55715858776478711</v>
      </c>
      <c r="L166" s="177">
        <f t="shared" si="32"/>
        <v>0</v>
      </c>
      <c r="M166" s="177">
        <f t="shared" si="33"/>
        <v>5.4959003486845716E-2</v>
      </c>
      <c r="N166" s="177">
        <f t="shared" si="34"/>
        <v>1.5626249291763386E-5</v>
      </c>
      <c r="O166" s="177">
        <f t="shared" si="35"/>
        <v>5.4362840486486142E-3</v>
      </c>
      <c r="P166" s="202">
        <f t="shared" si="36"/>
        <v>100</v>
      </c>
    </row>
    <row r="167" spans="1:16">
      <c r="A167" s="298">
        <v>11341</v>
      </c>
      <c r="B167" s="188">
        <v>211</v>
      </c>
      <c r="C167" s="176">
        <v>162</v>
      </c>
      <c r="D167" s="176" t="s">
        <v>563</v>
      </c>
      <c r="E167" s="327">
        <f>VLOOKUP(A167,پیوست1!$B$113:$J$185,9,0)</f>
        <v>8792843</v>
      </c>
      <c r="F167" s="328">
        <v>90.151880826504666</v>
      </c>
      <c r="G167" s="328">
        <v>0.62551537322927908</v>
      </c>
      <c r="H167" s="328">
        <v>6.2483920802835273</v>
      </c>
      <c r="I167" s="328">
        <v>1.0667680481774703E-5</v>
      </c>
      <c r="J167" s="328">
        <v>2.9742010523020519</v>
      </c>
      <c r="K167" s="177">
        <f t="shared" si="31"/>
        <v>1.6494747140974422</v>
      </c>
      <c r="L167" s="177">
        <f t="shared" si="32"/>
        <v>1.1444817145928906E-2</v>
      </c>
      <c r="M167" s="177">
        <f t="shared" si="33"/>
        <v>0.11432445608127857</v>
      </c>
      <c r="N167" s="177">
        <f t="shared" si="34"/>
        <v>1.9518249704209106E-7</v>
      </c>
      <c r="O167" s="177">
        <f t="shared" si="35"/>
        <v>5.4417826732372644E-2</v>
      </c>
      <c r="P167" s="202">
        <f t="shared" si="36"/>
        <v>100</v>
      </c>
    </row>
    <row r="168" spans="1:16">
      <c r="A168" s="298">
        <v>10825</v>
      </c>
      <c r="B168" s="188">
        <v>61</v>
      </c>
      <c r="C168" s="178">
        <v>163</v>
      </c>
      <c r="D168" s="178" t="s">
        <v>523</v>
      </c>
      <c r="E168" s="325">
        <f>VLOOKUP(A168,پیوست1!$B$113:$J$185,9,0)</f>
        <v>253322</v>
      </c>
      <c r="F168" s="326">
        <v>90.080577601120225</v>
      </c>
      <c r="G168" s="326">
        <v>7.0546086745281462</v>
      </c>
      <c r="H168" s="326">
        <v>2.1657115838029147E-3</v>
      </c>
      <c r="I168" s="326">
        <v>0.75176459799601647</v>
      </c>
      <c r="J168" s="326">
        <v>2.1108834147718123</v>
      </c>
      <c r="K168" s="177">
        <f t="shared" si="31"/>
        <v>4.7483816964566945E-2</v>
      </c>
      <c r="L168" s="177">
        <f t="shared" si="32"/>
        <v>3.718667841376885E-3</v>
      </c>
      <c r="M168" s="177">
        <f t="shared" si="33"/>
        <v>1.1416029424089876E-6</v>
      </c>
      <c r="N168" s="177">
        <f t="shared" si="34"/>
        <v>3.9627468564588974E-4</v>
      </c>
      <c r="O168" s="177">
        <f t="shared" si="35"/>
        <v>1.1127015875097841E-3</v>
      </c>
      <c r="P168" s="202">
        <f t="shared" si="36"/>
        <v>99.999999999999986</v>
      </c>
    </row>
    <row r="169" spans="1:16">
      <c r="A169" s="298">
        <v>11327</v>
      </c>
      <c r="B169" s="188">
        <v>204</v>
      </c>
      <c r="C169" s="176">
        <v>164</v>
      </c>
      <c r="D169" s="176" t="s">
        <v>504</v>
      </c>
      <c r="E169" s="327">
        <f>VLOOKUP(A169,پیوست1!$B$113:$J$185,9,0)</f>
        <v>2757717</v>
      </c>
      <c r="F169" s="328">
        <v>89.094245296555712</v>
      </c>
      <c r="G169" s="328">
        <v>2.1756638093851164</v>
      </c>
      <c r="H169" s="328">
        <v>6.4600703643168256</v>
      </c>
      <c r="I169" s="328">
        <v>7.176973432729436E-4</v>
      </c>
      <c r="J169" s="328">
        <v>2.2693028323990783</v>
      </c>
      <c r="K169" s="177">
        <f t="shared" si="31"/>
        <v>0.51125892384051386</v>
      </c>
      <c r="L169" s="177">
        <f t="shared" si="32"/>
        <v>1.248484157559825E-2</v>
      </c>
      <c r="M169" s="177">
        <f t="shared" si="33"/>
        <v>3.707050451351989E-2</v>
      </c>
      <c r="N169" s="177">
        <f t="shared" si="34"/>
        <v>4.1184385157938599E-6</v>
      </c>
      <c r="O169" s="177">
        <f t="shared" si="35"/>
        <v>1.3022180277736018E-2</v>
      </c>
      <c r="P169" s="202">
        <f t="shared" si="36"/>
        <v>100</v>
      </c>
    </row>
    <row r="170" spans="1:16">
      <c r="A170" s="298">
        <v>11649</v>
      </c>
      <c r="B170" s="188">
        <v>275</v>
      </c>
      <c r="C170" s="178">
        <v>165</v>
      </c>
      <c r="D170" s="178" t="s">
        <v>571</v>
      </c>
      <c r="E170" s="325">
        <f>VLOOKUP(A170,پیوست1!$B$113:$J$185,9,0)</f>
        <v>5251531</v>
      </c>
      <c r="F170" s="326">
        <v>88.540165648384999</v>
      </c>
      <c r="G170" s="326">
        <v>0</v>
      </c>
      <c r="H170" s="326">
        <v>0.94376433574982799</v>
      </c>
      <c r="I170" s="326">
        <v>1.4311401383557335E-2</v>
      </c>
      <c r="J170" s="326">
        <v>10.50175861448162</v>
      </c>
      <c r="K170" s="177">
        <f t="shared" si="31"/>
        <v>0.96753752007142901</v>
      </c>
      <c r="L170" s="177">
        <f t="shared" si="32"/>
        <v>0</v>
      </c>
      <c r="M170" s="177">
        <f t="shared" si="33"/>
        <v>1.0313143173568297E-2</v>
      </c>
      <c r="N170" s="177">
        <f t="shared" si="34"/>
        <v>1.5639024054216294E-4</v>
      </c>
      <c r="O170" s="177">
        <f t="shared" si="35"/>
        <v>0.11475972979986908</v>
      </c>
      <c r="P170" s="202">
        <f t="shared" si="36"/>
        <v>100</v>
      </c>
    </row>
    <row r="171" spans="1:16">
      <c r="A171" s="298">
        <v>11173</v>
      </c>
      <c r="B171" s="188">
        <v>140</v>
      </c>
      <c r="C171" s="176">
        <v>166</v>
      </c>
      <c r="D171" s="176" t="s">
        <v>540</v>
      </c>
      <c r="E171" s="327">
        <f>VLOOKUP(A171,پیوست1!$B$113:$J$185,9,0)</f>
        <v>777544</v>
      </c>
      <c r="F171" s="328">
        <v>88.186681570606396</v>
      </c>
      <c r="G171" s="328">
        <v>0</v>
      </c>
      <c r="H171" s="328">
        <v>8.0944609726900723</v>
      </c>
      <c r="I171" s="328">
        <v>2.5433650251490253E-3</v>
      </c>
      <c r="J171" s="328">
        <v>3.716314091678389</v>
      </c>
      <c r="K171" s="177">
        <f t="shared" si="31"/>
        <v>0.14268211123563476</v>
      </c>
      <c r="L171" s="177">
        <f t="shared" si="32"/>
        <v>0</v>
      </c>
      <c r="M171" s="177">
        <f t="shared" si="33"/>
        <v>1.3096476251611467E-2</v>
      </c>
      <c r="N171" s="177">
        <f t="shared" si="34"/>
        <v>4.1150509914650478E-6</v>
      </c>
      <c r="O171" s="177">
        <f t="shared" si="35"/>
        <v>6.0128301821955809E-3</v>
      </c>
      <c r="P171" s="202">
        <f t="shared" si="36"/>
        <v>100</v>
      </c>
    </row>
    <row r="172" spans="1:16">
      <c r="A172" s="298">
        <v>11312</v>
      </c>
      <c r="B172" s="188">
        <v>184</v>
      </c>
      <c r="C172" s="178">
        <v>167</v>
      </c>
      <c r="D172" s="178" t="s">
        <v>559</v>
      </c>
      <c r="E172" s="325">
        <f>VLOOKUP(A172,پیوست1!$B$113:$J$185,9,0)</f>
        <v>3587779</v>
      </c>
      <c r="F172" s="326">
        <v>87.484896831001677</v>
      </c>
      <c r="G172" s="326">
        <v>0</v>
      </c>
      <c r="H172" s="326">
        <v>9.6514331026951119</v>
      </c>
      <c r="I172" s="326">
        <v>1.4208608424696446E-5</v>
      </c>
      <c r="J172" s="326">
        <v>2.8636558576947899</v>
      </c>
      <c r="K172" s="177">
        <f t="shared" si="31"/>
        <v>0.6531310329579374</v>
      </c>
      <c r="L172" s="177">
        <f t="shared" si="32"/>
        <v>0</v>
      </c>
      <c r="M172" s="177">
        <f t="shared" si="33"/>
        <v>7.2054156777080297E-2</v>
      </c>
      <c r="N172" s="177">
        <f t="shared" si="34"/>
        <v>1.060764021388009E-7</v>
      </c>
      <c r="O172" s="177">
        <f t="shared" si="35"/>
        <v>2.1379033137402758E-2</v>
      </c>
      <c r="P172" s="202">
        <f t="shared" si="36"/>
        <v>100</v>
      </c>
    </row>
    <row r="173" spans="1:16">
      <c r="A173" s="298">
        <v>10789</v>
      </c>
      <c r="B173" s="188">
        <v>43</v>
      </c>
      <c r="C173" s="176">
        <v>168</v>
      </c>
      <c r="D173" s="176" t="s">
        <v>520</v>
      </c>
      <c r="E173" s="327">
        <f>VLOOKUP(A173,پیوست1!$B$113:$J$185,9,0)</f>
        <v>1322602</v>
      </c>
      <c r="F173" s="328">
        <v>86.715208452281317</v>
      </c>
      <c r="G173" s="328">
        <v>8.2788362010995407</v>
      </c>
      <c r="H173" s="328">
        <v>3.2629393975565457</v>
      </c>
      <c r="I173" s="328">
        <v>0</v>
      </c>
      <c r="J173" s="328">
        <v>1.7430159490626023</v>
      </c>
      <c r="K173" s="177">
        <f t="shared" si="31"/>
        <v>0.23865250615203712</v>
      </c>
      <c r="L173" s="177">
        <f t="shared" si="32"/>
        <v>2.2784526989886249E-2</v>
      </c>
      <c r="M173" s="177">
        <f t="shared" si="33"/>
        <v>8.9800702615805278E-3</v>
      </c>
      <c r="N173" s="177">
        <f t="shared" si="34"/>
        <v>0</v>
      </c>
      <c r="O173" s="177">
        <f t="shared" si="35"/>
        <v>4.7970261725850463E-3</v>
      </c>
      <c r="P173" s="202">
        <f t="shared" si="36"/>
        <v>100</v>
      </c>
    </row>
    <row r="174" spans="1:16">
      <c r="A174" s="298">
        <v>11215</v>
      </c>
      <c r="B174" s="188">
        <v>149</v>
      </c>
      <c r="C174" s="178">
        <v>169</v>
      </c>
      <c r="D174" s="178" t="s">
        <v>546</v>
      </c>
      <c r="E174" s="325">
        <f>VLOOKUP(A174,پیوست1!$B$113:$J$185,9,0)</f>
        <v>6443867</v>
      </c>
      <c r="F174" s="326">
        <v>84.654102457550152</v>
      </c>
      <c r="G174" s="326">
        <v>7.5789730836439162</v>
      </c>
      <c r="H174" s="326">
        <v>5.5371989668264732</v>
      </c>
      <c r="I174" s="326">
        <v>7.7045740200801811E-6</v>
      </c>
      <c r="J174" s="326">
        <v>2.2297177874054466</v>
      </c>
      <c r="K174" s="177">
        <f t="shared" si="31"/>
        <v>1.1351052423728711</v>
      </c>
      <c r="L174" s="177">
        <f t="shared" si="32"/>
        <v>0.10162451469331968</v>
      </c>
      <c r="M174" s="177">
        <f t="shared" si="33"/>
        <v>7.4246886953389477E-2</v>
      </c>
      <c r="N174" s="177">
        <f t="shared" si="34"/>
        <v>1.033086655762286E-7</v>
      </c>
      <c r="O174" s="177">
        <f t="shared" si="35"/>
        <v>2.9897716425085426E-2</v>
      </c>
      <c r="P174" s="202">
        <f t="shared" si="36"/>
        <v>100.00000000000001</v>
      </c>
    </row>
    <row r="175" spans="1:16">
      <c r="A175" s="298">
        <v>10706</v>
      </c>
      <c r="B175" s="188">
        <v>27</v>
      </c>
      <c r="C175" s="176">
        <v>170</v>
      </c>
      <c r="D175" s="176" t="s">
        <v>512</v>
      </c>
      <c r="E175" s="327">
        <f>VLOOKUP(A175,پیوست1!$B$113:$J$185,9,0)</f>
        <v>17255760</v>
      </c>
      <c r="F175" s="328">
        <v>83.771303130458946</v>
      </c>
      <c r="G175" s="328">
        <v>0</v>
      </c>
      <c r="H175" s="328">
        <v>14.177686876680555</v>
      </c>
      <c r="I175" s="328">
        <v>3.3538158045135907E-2</v>
      </c>
      <c r="J175" s="328">
        <v>2.0174718348153666</v>
      </c>
      <c r="K175" s="177">
        <f t="shared" si="31"/>
        <v>3.0079520921768932</v>
      </c>
      <c r="L175" s="177">
        <f t="shared" si="32"/>
        <v>0</v>
      </c>
      <c r="M175" s="177">
        <f t="shared" si="33"/>
        <v>0.50907412573643374</v>
      </c>
      <c r="N175" s="177">
        <f t="shared" si="34"/>
        <v>1.2042449966729219E-3</v>
      </c>
      <c r="O175" s="177">
        <f t="shared" si="35"/>
        <v>7.2440781027248546E-2</v>
      </c>
      <c r="P175" s="202">
        <f t="shared" si="36"/>
        <v>100</v>
      </c>
    </row>
    <row r="176" spans="1:16">
      <c r="A176" s="298">
        <v>11280</v>
      </c>
      <c r="B176" s="188">
        <v>170</v>
      </c>
      <c r="C176" s="178">
        <v>171</v>
      </c>
      <c r="D176" s="178" t="s">
        <v>554</v>
      </c>
      <c r="E176" s="325">
        <f>VLOOKUP(A176,پیوست1!$B$113:$J$185,9,0)</f>
        <v>1591586</v>
      </c>
      <c r="F176" s="326">
        <v>82.278349529285649</v>
      </c>
      <c r="G176" s="326">
        <v>0</v>
      </c>
      <c r="H176" s="326">
        <v>16.479360657044978</v>
      </c>
      <c r="I176" s="326">
        <v>4.3963635313284361E-6</v>
      </c>
      <c r="J176" s="326">
        <v>1.242285417305848</v>
      </c>
      <c r="K176" s="177">
        <f t="shared" ref="K176:K184" si="37">E176/$E$185*F176</f>
        <v>0.27249418161340799</v>
      </c>
      <c r="L176" s="177">
        <f t="shared" ref="L176:L184" si="38">E176/$E$185*G176</f>
        <v>0</v>
      </c>
      <c r="M176" s="177">
        <f t="shared" ref="M176:M184" si="39">E176/$E$185*H176</f>
        <v>5.4577296718322399E-2</v>
      </c>
      <c r="N176" s="177">
        <f t="shared" ref="N176:N184" si="40">E176/$E$185*I176</f>
        <v>1.4560130209198858E-8</v>
      </c>
      <c r="O176" s="177">
        <f t="shared" ref="O176:O184" si="41">E176/$E$185*J176</f>
        <v>4.1142724672489812E-3</v>
      </c>
      <c r="P176" s="202">
        <f t="shared" ref="P176:P184" si="42">SUM(F176:J176)</f>
        <v>100.00000000000001</v>
      </c>
    </row>
    <row r="177" spans="1:16">
      <c r="A177" s="298">
        <v>11141</v>
      </c>
      <c r="B177" s="188">
        <v>129</v>
      </c>
      <c r="C177" s="176">
        <v>172</v>
      </c>
      <c r="D177" s="176" t="s">
        <v>538</v>
      </c>
      <c r="E177" s="327">
        <f>VLOOKUP(A177,پیوست1!$B$113:$J$185,9,0)</f>
        <v>730484</v>
      </c>
      <c r="F177" s="328">
        <v>82.2704463797985</v>
      </c>
      <c r="G177" s="328">
        <v>10.163728905042611</v>
      </c>
      <c r="H177" s="328">
        <v>5.9812241392059846</v>
      </c>
      <c r="I177" s="328">
        <v>4.6126554127824171E-5</v>
      </c>
      <c r="J177" s="328">
        <v>1.5845544493987755</v>
      </c>
      <c r="K177" s="177">
        <f t="shared" si="37"/>
        <v>0.12505357548756796</v>
      </c>
      <c r="L177" s="177">
        <f t="shared" si="38"/>
        <v>1.5449176414995351E-2</v>
      </c>
      <c r="M177" s="177">
        <f t="shared" si="39"/>
        <v>9.0916422277237587E-3</v>
      </c>
      <c r="N177" s="177">
        <f t="shared" si="40"/>
        <v>7.0113762261312495E-8</v>
      </c>
      <c r="O177" s="177">
        <f t="shared" si="41"/>
        <v>2.4085708558973882E-3</v>
      </c>
      <c r="P177" s="202">
        <f t="shared" si="42"/>
        <v>99.999999999999986</v>
      </c>
    </row>
    <row r="178" spans="1:16">
      <c r="A178" s="298">
        <v>10851</v>
      </c>
      <c r="B178" s="188">
        <v>9</v>
      </c>
      <c r="C178" s="178">
        <v>173</v>
      </c>
      <c r="D178" s="178" t="s">
        <v>527</v>
      </c>
      <c r="E178" s="325">
        <f>VLOOKUP(A178,پیوست1!$B$113:$J$185,9,0)</f>
        <v>23812622</v>
      </c>
      <c r="F178" s="326">
        <v>81.447277169816488</v>
      </c>
      <c r="G178" s="326">
        <v>10.893249449736384</v>
      </c>
      <c r="H178" s="326">
        <v>5.7207126080794186</v>
      </c>
      <c r="I178" s="326">
        <v>2.0592827905362743E-6</v>
      </c>
      <c r="J178" s="326">
        <v>1.938758713084922</v>
      </c>
      <c r="K178" s="177">
        <f t="shared" si="37"/>
        <v>4.0357600792014336</v>
      </c>
      <c r="L178" s="177">
        <f t="shared" si="38"/>
        <v>0.53976686256027651</v>
      </c>
      <c r="M178" s="177">
        <f t="shared" si="39"/>
        <v>0.28346464572577745</v>
      </c>
      <c r="N178" s="177">
        <f t="shared" si="40"/>
        <v>1.020386631281114E-7</v>
      </c>
      <c r="O178" s="177">
        <f t="shared" si="41"/>
        <v>9.6066624807584142E-2</v>
      </c>
      <c r="P178" s="202">
        <f t="shared" si="42"/>
        <v>100.00000000000001</v>
      </c>
    </row>
    <row r="179" spans="1:16">
      <c r="A179" s="298">
        <v>11132</v>
      </c>
      <c r="B179" s="188">
        <v>126</v>
      </c>
      <c r="C179" s="176">
        <v>174</v>
      </c>
      <c r="D179" s="176" t="s">
        <v>537</v>
      </c>
      <c r="E179" s="327">
        <f>VLOOKUP(A179,پیوست1!$B$113:$J$185,9,0)</f>
        <v>17215308</v>
      </c>
      <c r="F179" s="328">
        <v>80.741361164812858</v>
      </c>
      <c r="G179" s="328">
        <v>7.7365309874552315</v>
      </c>
      <c r="H179" s="328">
        <v>9.1890476718424843</v>
      </c>
      <c r="I179" s="328">
        <v>7.2688486869977446E-4</v>
      </c>
      <c r="J179" s="328">
        <v>2.3323332910207282</v>
      </c>
      <c r="K179" s="177">
        <f t="shared" si="37"/>
        <v>2.8923604578744078</v>
      </c>
      <c r="L179" s="177">
        <f t="shared" si="38"/>
        <v>0.27714217331014479</v>
      </c>
      <c r="M179" s="177">
        <f t="shared" si="39"/>
        <v>0.32917500706122377</v>
      </c>
      <c r="N179" s="177">
        <f t="shared" si="40"/>
        <v>2.6038860644953949E-5</v>
      </c>
      <c r="O179" s="177">
        <f t="shared" si="41"/>
        <v>8.3550097350505489E-2</v>
      </c>
      <c r="P179" s="202">
        <f t="shared" si="42"/>
        <v>100</v>
      </c>
    </row>
    <row r="180" spans="1:16">
      <c r="A180" s="298">
        <v>11087</v>
      </c>
      <c r="B180" s="188">
        <v>119</v>
      </c>
      <c r="C180" s="178">
        <v>175</v>
      </c>
      <c r="D180" s="178" t="s">
        <v>534</v>
      </c>
      <c r="E180" s="325">
        <f>VLOOKUP(A180,پیوست1!$B$113:$J$185,9,0)</f>
        <v>935836</v>
      </c>
      <c r="F180" s="326">
        <v>79.379128105070635</v>
      </c>
      <c r="G180" s="326">
        <v>1.0408525047455608</v>
      </c>
      <c r="H180" s="326">
        <v>14.539059799709818</v>
      </c>
      <c r="I180" s="326">
        <v>1.3454820376674507E-2</v>
      </c>
      <c r="J180" s="326">
        <v>5.0275047700973117</v>
      </c>
      <c r="K180" s="177">
        <f t="shared" si="37"/>
        <v>0.15457797865286058</v>
      </c>
      <c r="L180" s="177">
        <f t="shared" si="38"/>
        <v>2.0268914524529547E-3</v>
      </c>
      <c r="M180" s="177">
        <f t="shared" si="39"/>
        <v>2.8312461083943873E-2</v>
      </c>
      <c r="N180" s="177">
        <f t="shared" si="40"/>
        <v>2.6201080644406946E-5</v>
      </c>
      <c r="O180" s="177">
        <f t="shared" si="41"/>
        <v>9.7902502028063242E-3</v>
      </c>
      <c r="P180" s="202">
        <f t="shared" si="42"/>
        <v>100</v>
      </c>
    </row>
    <row r="181" spans="1:16">
      <c r="A181" s="298">
        <v>11384</v>
      </c>
      <c r="B181" s="188">
        <v>209</v>
      </c>
      <c r="C181" s="176">
        <v>176</v>
      </c>
      <c r="D181" s="176" t="s">
        <v>562</v>
      </c>
      <c r="E181" s="327">
        <f>VLOOKUP(A181,پیوست1!$B$113:$J$185,9,0)</f>
        <v>791955</v>
      </c>
      <c r="F181" s="328">
        <v>79.197690384010755</v>
      </c>
      <c r="G181" s="328">
        <v>2.3159195758634523E-10</v>
      </c>
      <c r="H181" s="328">
        <v>17.171543891537141</v>
      </c>
      <c r="I181" s="328">
        <v>0.55838979689022894</v>
      </c>
      <c r="J181" s="328">
        <v>3.0723759273302789</v>
      </c>
      <c r="K181" s="177">
        <f t="shared" si="37"/>
        <v>0.13051324069399453</v>
      </c>
      <c r="L181" s="177">
        <f t="shared" si="38"/>
        <v>3.8165023192851017E-13</v>
      </c>
      <c r="M181" s="177">
        <f t="shared" si="39"/>
        <v>2.8297717144743117E-2</v>
      </c>
      <c r="N181" s="177">
        <f t="shared" si="40"/>
        <v>9.2019428356105663E-4</v>
      </c>
      <c r="O181" s="177">
        <f t="shared" si="41"/>
        <v>5.0630988979830961E-3</v>
      </c>
      <c r="P181" s="202">
        <f t="shared" si="42"/>
        <v>100</v>
      </c>
    </row>
    <row r="182" spans="1:16">
      <c r="A182" s="298">
        <v>11223</v>
      </c>
      <c r="B182" s="188">
        <v>160</v>
      </c>
      <c r="C182" s="178">
        <v>177</v>
      </c>
      <c r="D182" s="178" t="s">
        <v>550</v>
      </c>
      <c r="E182" s="325">
        <f>VLOOKUP(A182,پیوست1!$B$113:$J$185,9,0)</f>
        <v>6182517</v>
      </c>
      <c r="F182" s="326">
        <v>77.048042825874376</v>
      </c>
      <c r="G182" s="326">
        <v>9.1216455444530684</v>
      </c>
      <c r="H182" s="326">
        <v>13.246496689949746</v>
      </c>
      <c r="I182" s="326">
        <v>7.6785077471760524E-5</v>
      </c>
      <c r="J182" s="326">
        <v>0.58373815464533974</v>
      </c>
      <c r="K182" s="177">
        <f t="shared" si="37"/>
        <v>0.99121640761087892</v>
      </c>
      <c r="L182" s="177">
        <f t="shared" si="38"/>
        <v>0.11734918106234118</v>
      </c>
      <c r="M182" s="177">
        <f t="shared" si="39"/>
        <v>0.17041503431975566</v>
      </c>
      <c r="N182" s="177">
        <f t="shared" si="40"/>
        <v>9.8783338107223048E-7</v>
      </c>
      <c r="O182" s="177">
        <f t="shared" si="41"/>
        <v>7.5097408760998073E-3</v>
      </c>
      <c r="P182" s="202">
        <f t="shared" si="42"/>
        <v>100.00000000000001</v>
      </c>
    </row>
    <row r="183" spans="1:16">
      <c r="A183" s="298">
        <v>11268</v>
      </c>
      <c r="B183" s="188">
        <v>167</v>
      </c>
      <c r="C183" s="176">
        <v>178</v>
      </c>
      <c r="D183" s="176" t="s">
        <v>551</v>
      </c>
      <c r="E183" s="327">
        <f>VLOOKUP(A183,پیوست1!$B$113:$J$185,9,0)</f>
        <v>2104058</v>
      </c>
      <c r="F183" s="328">
        <v>72.746942919834282</v>
      </c>
      <c r="G183" s="328">
        <v>0</v>
      </c>
      <c r="H183" s="328">
        <v>0.47661633536646747</v>
      </c>
      <c r="I183" s="328">
        <v>6.7016684534901101E-3</v>
      </c>
      <c r="J183" s="328">
        <v>26.769739076345754</v>
      </c>
      <c r="K183" s="177">
        <f t="shared" si="37"/>
        <v>0.3185033515073239</v>
      </c>
      <c r="L183" s="177">
        <f t="shared" si="38"/>
        <v>0</v>
      </c>
      <c r="M183" s="177">
        <f t="shared" si="39"/>
        <v>2.0867392374775595E-3</v>
      </c>
      <c r="N183" s="177">
        <f t="shared" si="40"/>
        <v>2.9341492266962832E-5</v>
      </c>
      <c r="O183" s="177">
        <f t="shared" si="41"/>
        <v>0.11720426003589537</v>
      </c>
      <c r="P183" s="202">
        <f t="shared" si="42"/>
        <v>100</v>
      </c>
    </row>
    <row r="184" spans="1:16">
      <c r="A184" s="298">
        <v>10600</v>
      </c>
      <c r="B184" s="188">
        <v>20</v>
      </c>
      <c r="C184" s="178">
        <v>179</v>
      </c>
      <c r="D184" s="178" t="s">
        <v>509</v>
      </c>
      <c r="E184" s="325">
        <f>VLOOKUP(A184,پیوست1!$B$113:$J$185,9,0)</f>
        <v>17352922</v>
      </c>
      <c r="F184" s="326">
        <v>72.410486322673449</v>
      </c>
      <c r="G184" s="326">
        <v>16.081460259969575</v>
      </c>
      <c r="H184" s="326">
        <v>9.118066485057561</v>
      </c>
      <c r="I184" s="326">
        <v>2.8477474091613761E-6</v>
      </c>
      <c r="J184" s="326">
        <v>2.3899840845520011</v>
      </c>
      <c r="K184" s="177">
        <f t="shared" si="37"/>
        <v>2.6146624555502216</v>
      </c>
      <c r="L184" s="177">
        <f t="shared" si="38"/>
        <v>0.58068371733886903</v>
      </c>
      <c r="M184" s="177">
        <f t="shared" si="39"/>
        <v>0.32924328113821405</v>
      </c>
      <c r="N184" s="177">
        <f t="shared" si="40"/>
        <v>1.0282900463400391E-7</v>
      </c>
      <c r="O184" s="177">
        <f t="shared" si="41"/>
        <v>8.6299678024451709E-2</v>
      </c>
      <c r="P184" s="202">
        <f t="shared" si="42"/>
        <v>99.999999999999986</v>
      </c>
    </row>
    <row r="185" spans="1:16" ht="19.5">
      <c r="B185" s="190"/>
      <c r="C185" s="119"/>
      <c r="D185" s="363" t="s">
        <v>401</v>
      </c>
      <c r="E185" s="92">
        <f>SUM(E112:E184)</f>
        <v>480571983</v>
      </c>
      <c r="F185" s="330">
        <f>K185</f>
        <v>94.050534507288674</v>
      </c>
      <c r="G185" s="330">
        <f>L185</f>
        <v>1.7326720336025894</v>
      </c>
      <c r="H185" s="330">
        <f>M185</f>
        <v>2.5819418440794095</v>
      </c>
      <c r="I185" s="330">
        <f>N185</f>
        <v>7.0318051331693734E-2</v>
      </c>
      <c r="J185" s="330">
        <f>O185</f>
        <v>1.5645335636976627</v>
      </c>
      <c r="K185" s="186">
        <f>SUM(K112:K184)</f>
        <v>94.050534507288674</v>
      </c>
      <c r="L185" s="186">
        <f t="shared" ref="L185:O185" si="43">SUM(L112:L184)</f>
        <v>1.7326720336025894</v>
      </c>
      <c r="M185" s="186">
        <f t="shared" si="43"/>
        <v>2.5819418440794095</v>
      </c>
      <c r="N185" s="186">
        <f t="shared" si="43"/>
        <v>7.0318051331693734E-2</v>
      </c>
      <c r="O185" s="186">
        <f t="shared" si="43"/>
        <v>1.5645335636976627</v>
      </c>
      <c r="P185" s="185">
        <f>K185+L185+M185+N185+O185</f>
        <v>100.00000000000003</v>
      </c>
    </row>
    <row r="186" spans="1:16" ht="21.75">
      <c r="B186" s="190"/>
      <c r="C186" s="409" t="s">
        <v>55</v>
      </c>
      <c r="D186" s="409"/>
      <c r="E186" s="90">
        <f>E90+E111+E185</f>
        <v>3360359064</v>
      </c>
      <c r="F186" s="331">
        <f t="shared" ref="F186:I186" si="44">K186</f>
        <v>21.285457964531432</v>
      </c>
      <c r="G186" s="331">
        <f t="shared" si="44"/>
        <v>38.239700139951879</v>
      </c>
      <c r="H186" s="331">
        <f t="shared" si="44"/>
        <v>38.566982984311124</v>
      </c>
      <c r="I186" s="332">
        <f t="shared" si="44"/>
        <v>5.6718678207794131E-2</v>
      </c>
      <c r="J186" s="330">
        <f>O186</f>
        <v>1.8511402329977715</v>
      </c>
      <c r="K186" s="186">
        <f>(K90*($E$90/$E$186))+(K111*($E$111/$E$186))+(K185*($E$185/$E$186))</f>
        <v>21.285457964531432</v>
      </c>
      <c r="L186" s="186">
        <f>(L90*($E$90/$E$186))+(L111*($E$111/$E$186))+(L185*($E$185/$E$186))</f>
        <v>38.239700139951879</v>
      </c>
      <c r="M186" s="186">
        <f>(M90*($E$90/$E$186))+(M111*($E$111/$E$186))+(M185*($E$185/$E$186))</f>
        <v>38.566982984311124</v>
      </c>
      <c r="N186" s="186">
        <f>(N90*($E$90/$E$186))+(N111*($E$111/$E$186))+(N185*($E$185/$E$186))</f>
        <v>5.6718678207794131E-2</v>
      </c>
      <c r="O186" s="186">
        <f>(O90*($E$90/$E$186))+(O111*($E$111/$E$186))+(O185*($E$185/$E$186))</f>
        <v>1.8511402329977715</v>
      </c>
      <c r="P186" s="185">
        <f>K186+L186+M186+N186+O186</f>
        <v>100.00000000000001</v>
      </c>
    </row>
    <row r="187" spans="1:16" s="230" customFormat="1" ht="21">
      <c r="A187" s="298"/>
      <c r="B187" s="191"/>
      <c r="C187" s="61"/>
      <c r="D187" s="410" t="s">
        <v>56</v>
      </c>
      <c r="E187" s="410"/>
      <c r="F187" s="410"/>
      <c r="G187" s="410"/>
      <c r="H187" s="410"/>
      <c r="I187" s="410"/>
      <c r="J187" s="410"/>
      <c r="K187" s="88"/>
      <c r="L187" s="88"/>
      <c r="M187" s="88"/>
      <c r="N187" s="88"/>
      <c r="O187" s="88"/>
      <c r="P187" s="203"/>
    </row>
    <row r="188" spans="1:16" s="230" customFormat="1" ht="42" customHeight="1">
      <c r="A188" s="298"/>
      <c r="B188" s="191"/>
      <c r="C188" s="61"/>
      <c r="D188" s="408" t="s">
        <v>57</v>
      </c>
      <c r="E188" s="408"/>
      <c r="F188" s="408"/>
      <c r="G188" s="408"/>
      <c r="H188" s="408"/>
      <c r="I188" s="408"/>
      <c r="J188" s="408"/>
      <c r="K188" s="88"/>
      <c r="L188" s="88"/>
      <c r="M188" s="88"/>
      <c r="N188" s="88"/>
      <c r="O188" s="88"/>
      <c r="P188" s="203"/>
    </row>
    <row r="190" spans="1:16">
      <c r="F190" s="45"/>
      <c r="G190" s="47"/>
      <c r="H190" s="47"/>
      <c r="I190" s="49"/>
      <c r="J190" s="49"/>
    </row>
    <row r="193" spans="5:16">
      <c r="E193" s="387"/>
      <c r="F193"/>
      <c r="G193"/>
      <c r="H193"/>
      <c r="I193"/>
      <c r="J193"/>
    </row>
    <row r="194" spans="5:16">
      <c r="F194"/>
      <c r="G194"/>
      <c r="H194"/>
      <c r="I194"/>
      <c r="J194"/>
      <c r="K194" t="e">
        <f t="shared" ref="K194:P194" si="45">((K186*$E$186)+($E$193*K193))/$E$194</f>
        <v>#DIV/0!</v>
      </c>
      <c r="L194" t="e">
        <f t="shared" si="45"/>
        <v>#DIV/0!</v>
      </c>
      <c r="M194" t="e">
        <f t="shared" si="45"/>
        <v>#DIV/0!</v>
      </c>
      <c r="N194" t="e">
        <f t="shared" si="45"/>
        <v>#DIV/0!</v>
      </c>
      <c r="O194" t="e">
        <f t="shared" si="45"/>
        <v>#DIV/0!</v>
      </c>
      <c r="P194" t="e">
        <f t="shared" si="45"/>
        <v>#DIV/0!</v>
      </c>
    </row>
  </sheetData>
  <sortState ref="A112:P184">
    <sortCondition descending="1" ref="F112:F184"/>
  </sortState>
  <mergeCells count="11">
    <mergeCell ref="G1:J1"/>
    <mergeCell ref="C1:E1"/>
    <mergeCell ref="A2:A3"/>
    <mergeCell ref="B2:B3"/>
    <mergeCell ref="C2:C3"/>
    <mergeCell ref="E2:E3"/>
    <mergeCell ref="D188:J188"/>
    <mergeCell ref="C186:D186"/>
    <mergeCell ref="D187:J187"/>
    <mergeCell ref="D2:D3"/>
    <mergeCell ref="F2:J2"/>
  </mergeCells>
  <printOptions horizontalCentered="1" verticalCentered="1"/>
  <pageMargins left="0.7" right="0.7" top="0.75" bottom="0.75" header="0.3" footer="0.3"/>
  <pageSetup paperSize="9" scale="72" fitToHeight="0" orientation="portrait" r:id="rId1"/>
  <rowBreaks count="3" manualBreakCount="3">
    <brk id="43" min="2" max="9" man="1"/>
    <brk id="90" min="2" max="9" man="1"/>
    <brk id="136" min="2" max="9" man="1"/>
  </rowBreaks>
  <colBreaks count="1" manualBreakCount="1">
    <brk id="10" max="185" man="1"/>
  </colBreaks>
  <ignoredErrors>
    <ignoredError sqref="F90:J9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90"/>
  <sheetViews>
    <sheetView rightToLeft="1" view="pageBreakPreview" topLeftCell="E1" zoomScale="130" zoomScaleNormal="100" zoomScaleSheetLayoutView="130" workbookViewId="0">
      <pane ySplit="4" topLeftCell="A5" activePane="bottomLeft" state="frozen"/>
      <selection activeCell="B1" sqref="B1"/>
      <selection pane="bottomLeft" activeCell="R91" sqref="R91"/>
    </sheetView>
  </sheetViews>
  <sheetFormatPr defaultColWidth="9.140625" defaultRowHeight="15.75"/>
  <cols>
    <col min="1" max="1" width="3.5703125" style="240" customWidth="1"/>
    <col min="2" max="2" width="5.28515625" style="240" customWidth="1"/>
    <col min="3" max="3" width="4" style="13" bestFit="1" customWidth="1"/>
    <col min="4" max="4" width="26" style="66" bestFit="1" customWidth="1"/>
    <col min="5" max="5" width="11.42578125" style="14" bestFit="1" customWidth="1"/>
    <col min="6" max="6" width="12" style="14" bestFit="1" customWidth="1"/>
    <col min="7" max="7" width="12.28515625" style="24" customWidth="1"/>
    <col min="8" max="8" width="12.5703125" style="14" bestFit="1" customWidth="1"/>
    <col min="9" max="9" width="11" style="14" bestFit="1" customWidth="1"/>
    <col min="10" max="10" width="11.28515625" style="14" bestFit="1" customWidth="1"/>
    <col min="11" max="11" width="12.28515625" style="14" bestFit="1" customWidth="1"/>
    <col min="12" max="12" width="11.28515625" style="14" customWidth="1"/>
    <col min="13" max="13" width="14.42578125" style="66" customWidth="1"/>
    <col min="14" max="14" width="12.140625" style="66" bestFit="1" customWidth="1"/>
    <col min="15" max="15" width="13.5703125" style="66" bestFit="1" customWidth="1"/>
    <col min="16" max="16" width="11.42578125" style="66" bestFit="1" customWidth="1"/>
    <col min="17" max="17" width="11.5703125" style="66" bestFit="1" customWidth="1"/>
    <col min="18" max="18" width="12.28515625" style="66" bestFit="1" customWidth="1"/>
    <col min="19" max="16384" width="9.140625" style="12"/>
  </cols>
  <sheetData>
    <row r="1" spans="1:18" ht="21">
      <c r="A1" s="236"/>
      <c r="B1" s="385"/>
      <c r="C1" s="431" t="s">
        <v>242</v>
      </c>
      <c r="D1" s="431"/>
      <c r="E1" s="431"/>
      <c r="F1" s="431"/>
      <c r="G1" s="431"/>
      <c r="H1" s="431"/>
      <c r="I1" s="431"/>
      <c r="J1" s="431"/>
      <c r="K1" s="431"/>
      <c r="L1" s="145" t="s">
        <v>724</v>
      </c>
      <c r="M1" s="145" t="s">
        <v>311</v>
      </c>
      <c r="N1" s="144"/>
      <c r="O1" s="144"/>
      <c r="P1" s="144"/>
      <c r="Q1" s="144"/>
      <c r="R1" s="144"/>
    </row>
    <row r="2" spans="1:18">
      <c r="A2" s="423" t="s">
        <v>161</v>
      </c>
      <c r="B2" s="384"/>
      <c r="C2" s="429" t="s">
        <v>48</v>
      </c>
      <c r="D2" s="430" t="s">
        <v>58</v>
      </c>
      <c r="E2" s="430" t="s">
        <v>708</v>
      </c>
      <c r="F2" s="430"/>
      <c r="G2" s="430"/>
      <c r="H2" s="430"/>
      <c r="I2" s="430"/>
      <c r="J2" s="430"/>
      <c r="K2" s="430"/>
      <c r="L2" s="430"/>
      <c r="M2" s="430" t="s">
        <v>59</v>
      </c>
      <c r="N2" s="430"/>
      <c r="O2" s="430"/>
      <c r="P2" s="430"/>
      <c r="Q2" s="430"/>
      <c r="R2" s="430"/>
    </row>
    <row r="3" spans="1:18">
      <c r="A3" s="423"/>
      <c r="B3" s="384"/>
      <c r="C3" s="429"/>
      <c r="D3" s="430"/>
      <c r="E3" s="432" t="s">
        <v>253</v>
      </c>
      <c r="F3" s="432"/>
      <c r="G3" s="432"/>
      <c r="H3" s="147" t="s">
        <v>724</v>
      </c>
      <c r="I3" s="432" t="s">
        <v>252</v>
      </c>
      <c r="J3" s="432"/>
      <c r="K3" s="142" t="s">
        <v>724</v>
      </c>
      <c r="L3" s="146"/>
      <c r="M3" s="432" t="s">
        <v>253</v>
      </c>
      <c r="N3" s="432"/>
      <c r="O3" s="147" t="s">
        <v>724</v>
      </c>
      <c r="P3" s="140" t="s">
        <v>252</v>
      </c>
      <c r="Q3" s="142" t="s">
        <v>724</v>
      </c>
      <c r="R3" s="143"/>
    </row>
    <row r="4" spans="1:18" s="172" customFormat="1" ht="31.5">
      <c r="A4" s="423"/>
      <c r="B4" s="384"/>
      <c r="C4" s="429"/>
      <c r="D4" s="430"/>
      <c r="E4" s="141" t="s">
        <v>60</v>
      </c>
      <c r="F4" s="171" t="s">
        <v>61</v>
      </c>
      <c r="G4" s="269" t="s">
        <v>62</v>
      </c>
      <c r="H4" s="171" t="s">
        <v>63</v>
      </c>
      <c r="I4" s="171" t="s">
        <v>572</v>
      </c>
      <c r="J4" s="171" t="s">
        <v>61</v>
      </c>
      <c r="K4" s="128" t="s">
        <v>62</v>
      </c>
      <c r="L4" s="171" t="s">
        <v>63</v>
      </c>
      <c r="M4" s="171" t="s">
        <v>64</v>
      </c>
      <c r="N4" s="171" t="s">
        <v>65</v>
      </c>
      <c r="O4" s="128" t="s">
        <v>62</v>
      </c>
      <c r="P4" s="171" t="s">
        <v>64</v>
      </c>
      <c r="Q4" s="171" t="s">
        <v>65</v>
      </c>
      <c r="R4" s="128" t="s">
        <v>62</v>
      </c>
    </row>
    <row r="5" spans="1:18" s="172" customFormat="1">
      <c r="A5" s="237">
        <v>104</v>
      </c>
      <c r="B5" s="237">
        <v>10919</v>
      </c>
      <c r="C5" s="106">
        <v>1</v>
      </c>
      <c r="D5" s="106" t="s">
        <v>398</v>
      </c>
      <c r="E5" s="149">
        <v>60970698.900600001</v>
      </c>
      <c r="F5" s="149">
        <v>90136108.560534999</v>
      </c>
      <c r="G5" s="270">
        <f t="shared" ref="G5:G36" si="0">E5-F5</f>
        <v>-29165409.659934998</v>
      </c>
      <c r="H5" s="107">
        <f t="shared" ref="H5:H36" si="1">E5+F5</f>
        <v>151106807.461135</v>
      </c>
      <c r="I5" s="107">
        <v>5522457.7641179999</v>
      </c>
      <c r="J5" s="107">
        <v>1261087.8822250001</v>
      </c>
      <c r="K5" s="107">
        <f t="shared" ref="K5:K36" si="2">I5-J5</f>
        <v>4261369.8818929996</v>
      </c>
      <c r="L5" s="107">
        <f t="shared" ref="L5:L36" si="3">I5+J5</f>
        <v>6783545.6463430002</v>
      </c>
      <c r="M5" s="108">
        <v>452368911</v>
      </c>
      <c r="N5" s="108">
        <v>418889071</v>
      </c>
      <c r="O5" s="108">
        <f t="shared" ref="O5:O36" si="4">M5-N5</f>
        <v>33479840</v>
      </c>
      <c r="P5" s="108">
        <v>36816637</v>
      </c>
      <c r="Q5" s="108">
        <v>15661939</v>
      </c>
      <c r="R5" s="108">
        <f t="shared" ref="R5:R36" si="5">P5-Q5</f>
        <v>21154698</v>
      </c>
    </row>
    <row r="6" spans="1:18" s="172" customFormat="1">
      <c r="A6" s="237">
        <v>183</v>
      </c>
      <c r="B6" s="237">
        <v>11310</v>
      </c>
      <c r="C6" s="155">
        <v>2</v>
      </c>
      <c r="D6" s="70" t="s">
        <v>446</v>
      </c>
      <c r="E6" s="156">
        <v>24057639.610824998</v>
      </c>
      <c r="F6" s="156">
        <v>28240775.286991999</v>
      </c>
      <c r="G6" s="21">
        <f t="shared" si="0"/>
        <v>-4183135.6761670001</v>
      </c>
      <c r="H6" s="21">
        <f t="shared" si="1"/>
        <v>52298414.897817001</v>
      </c>
      <c r="I6" s="21">
        <v>4042443.7533</v>
      </c>
      <c r="J6" s="21">
        <v>320580.26841199998</v>
      </c>
      <c r="K6" s="21">
        <f t="shared" si="2"/>
        <v>3721863.4848879999</v>
      </c>
      <c r="L6" s="21">
        <f t="shared" si="3"/>
        <v>4363024.0217119996</v>
      </c>
      <c r="M6" s="65">
        <v>157523033</v>
      </c>
      <c r="N6" s="65">
        <v>60372117</v>
      </c>
      <c r="O6" s="65">
        <f t="shared" si="4"/>
        <v>97150916</v>
      </c>
      <c r="P6" s="65">
        <v>23275169</v>
      </c>
      <c r="Q6" s="65">
        <v>7366757</v>
      </c>
      <c r="R6" s="65">
        <f t="shared" si="5"/>
        <v>15908412</v>
      </c>
    </row>
    <row r="7" spans="1:18" s="172" customFormat="1">
      <c r="A7" s="237">
        <v>123</v>
      </c>
      <c r="B7" s="237">
        <v>11098</v>
      </c>
      <c r="C7" s="106">
        <v>3</v>
      </c>
      <c r="D7" s="106" t="s">
        <v>433</v>
      </c>
      <c r="E7" s="149">
        <v>30365191.644515999</v>
      </c>
      <c r="F7" s="149">
        <v>39440278.984012999</v>
      </c>
      <c r="G7" s="270">
        <f t="shared" si="0"/>
        <v>-9075087.339497</v>
      </c>
      <c r="H7" s="107">
        <f t="shared" si="1"/>
        <v>69805470.628528997</v>
      </c>
      <c r="I7" s="107">
        <v>3055130.885514</v>
      </c>
      <c r="J7" s="107">
        <v>1655983.941693</v>
      </c>
      <c r="K7" s="107">
        <f t="shared" si="2"/>
        <v>1399146.9438209999</v>
      </c>
      <c r="L7" s="107">
        <f t="shared" si="3"/>
        <v>4711114.827207</v>
      </c>
      <c r="M7" s="108">
        <v>418972109</v>
      </c>
      <c r="N7" s="108">
        <v>314213905</v>
      </c>
      <c r="O7" s="108">
        <f t="shared" si="4"/>
        <v>104758204</v>
      </c>
      <c r="P7" s="108">
        <v>37833257</v>
      </c>
      <c r="Q7" s="108">
        <v>26755068</v>
      </c>
      <c r="R7" s="108">
        <f t="shared" si="5"/>
        <v>11078189</v>
      </c>
    </row>
    <row r="8" spans="1:18" s="172" customFormat="1">
      <c r="A8" s="237">
        <v>218</v>
      </c>
      <c r="B8" s="237">
        <v>11405</v>
      </c>
      <c r="C8" s="155">
        <v>4</v>
      </c>
      <c r="D8" s="70" t="s">
        <v>409</v>
      </c>
      <c r="E8" s="156">
        <v>5943161.8770709997</v>
      </c>
      <c r="F8" s="156">
        <v>2165598.3553229999</v>
      </c>
      <c r="G8" s="21">
        <f t="shared" si="0"/>
        <v>3777563.5217479998</v>
      </c>
      <c r="H8" s="21">
        <f t="shared" si="1"/>
        <v>8108760.2323939996</v>
      </c>
      <c r="I8" s="21">
        <v>1762276.9503959999</v>
      </c>
      <c r="J8" s="21">
        <v>7409.1144050000003</v>
      </c>
      <c r="K8" s="21">
        <f t="shared" si="2"/>
        <v>1754867.8359909998</v>
      </c>
      <c r="L8" s="21">
        <f t="shared" si="3"/>
        <v>1769686.0648010001</v>
      </c>
      <c r="M8" s="65">
        <v>69955041</v>
      </c>
      <c r="N8" s="65">
        <v>39265652</v>
      </c>
      <c r="O8" s="65">
        <f t="shared" si="4"/>
        <v>30689389</v>
      </c>
      <c r="P8" s="65">
        <v>9897680</v>
      </c>
      <c r="Q8" s="65">
        <v>5114031</v>
      </c>
      <c r="R8" s="65">
        <f t="shared" si="5"/>
        <v>4783649</v>
      </c>
    </row>
    <row r="9" spans="1:18" s="172" customFormat="1">
      <c r="A9" s="237">
        <v>254</v>
      </c>
      <c r="B9" s="237">
        <v>11513</v>
      </c>
      <c r="C9" s="106">
        <v>5</v>
      </c>
      <c r="D9" s="106" t="s">
        <v>474</v>
      </c>
      <c r="E9" s="149">
        <v>6619611.1336009996</v>
      </c>
      <c r="F9" s="149">
        <v>2568400.3634660002</v>
      </c>
      <c r="G9" s="270">
        <f t="shared" si="0"/>
        <v>4051210.7701349994</v>
      </c>
      <c r="H9" s="107">
        <f t="shared" si="1"/>
        <v>9188011.4970670007</v>
      </c>
      <c r="I9" s="107">
        <v>1491472.5730699999</v>
      </c>
      <c r="J9" s="107">
        <v>155109.87653000001</v>
      </c>
      <c r="K9" s="107">
        <f t="shared" si="2"/>
        <v>1336362.6965399999</v>
      </c>
      <c r="L9" s="107">
        <f t="shared" si="3"/>
        <v>1646582.4495999999</v>
      </c>
      <c r="M9" s="108">
        <v>78182678</v>
      </c>
      <c r="N9" s="108">
        <v>19579035</v>
      </c>
      <c r="O9" s="108">
        <f t="shared" si="4"/>
        <v>58603643</v>
      </c>
      <c r="P9" s="108">
        <v>4639220</v>
      </c>
      <c r="Q9" s="108">
        <v>6871113</v>
      </c>
      <c r="R9" s="108">
        <f t="shared" si="5"/>
        <v>-2231893</v>
      </c>
    </row>
    <row r="10" spans="1:18" s="172" customFormat="1">
      <c r="A10" s="237">
        <v>195</v>
      </c>
      <c r="B10" s="237">
        <v>11338</v>
      </c>
      <c r="C10" s="155">
        <v>6</v>
      </c>
      <c r="D10" s="70" t="s">
        <v>448</v>
      </c>
      <c r="E10" s="156">
        <v>7942485.0512800002</v>
      </c>
      <c r="F10" s="156">
        <v>12568673.815091001</v>
      </c>
      <c r="G10" s="21">
        <f t="shared" si="0"/>
        <v>-4626188.7638110006</v>
      </c>
      <c r="H10" s="21">
        <f t="shared" si="1"/>
        <v>20511158.866371002</v>
      </c>
      <c r="I10" s="21">
        <v>1188607.0096199999</v>
      </c>
      <c r="J10" s="21">
        <v>0</v>
      </c>
      <c r="K10" s="21">
        <f t="shared" si="2"/>
        <v>1188607.0096199999</v>
      </c>
      <c r="L10" s="21">
        <f t="shared" si="3"/>
        <v>1188607.0096199999</v>
      </c>
      <c r="M10" s="65">
        <v>31600580</v>
      </c>
      <c r="N10" s="65">
        <v>19410616</v>
      </c>
      <c r="O10" s="65">
        <f t="shared" si="4"/>
        <v>12189964</v>
      </c>
      <c r="P10" s="65">
        <v>2031810</v>
      </c>
      <c r="Q10" s="65">
        <v>1487360</v>
      </c>
      <c r="R10" s="65">
        <f t="shared" si="5"/>
        <v>544450</v>
      </c>
    </row>
    <row r="11" spans="1:18" s="172" customFormat="1">
      <c r="A11" s="237">
        <v>210</v>
      </c>
      <c r="B11" s="237">
        <v>11385</v>
      </c>
      <c r="C11" s="106">
        <v>7</v>
      </c>
      <c r="D11" s="106" t="s">
        <v>454</v>
      </c>
      <c r="E11" s="149">
        <v>7306717.9051200002</v>
      </c>
      <c r="F11" s="149">
        <v>14896079.787572</v>
      </c>
      <c r="G11" s="270">
        <f t="shared" si="0"/>
        <v>-7589361.8824519999</v>
      </c>
      <c r="H11" s="107">
        <f t="shared" si="1"/>
        <v>22202797.692692</v>
      </c>
      <c r="I11" s="107">
        <v>1097111.4219239999</v>
      </c>
      <c r="J11" s="107">
        <v>462898.19106400001</v>
      </c>
      <c r="K11" s="107">
        <f t="shared" si="2"/>
        <v>634213.23085999989</v>
      </c>
      <c r="L11" s="107">
        <f t="shared" si="3"/>
        <v>1560009.6129879998</v>
      </c>
      <c r="M11" s="108">
        <v>120145870</v>
      </c>
      <c r="N11" s="108">
        <v>68785302</v>
      </c>
      <c r="O11" s="108">
        <f t="shared" si="4"/>
        <v>51360568</v>
      </c>
      <c r="P11" s="108">
        <v>11311417</v>
      </c>
      <c r="Q11" s="108">
        <v>6406688</v>
      </c>
      <c r="R11" s="108">
        <f t="shared" si="5"/>
        <v>4904729</v>
      </c>
    </row>
    <row r="12" spans="1:18" s="172" customFormat="1">
      <c r="A12" s="237">
        <v>136</v>
      </c>
      <c r="B12" s="237">
        <v>11158</v>
      </c>
      <c r="C12" s="155">
        <v>8</v>
      </c>
      <c r="D12" s="70" t="s">
        <v>437</v>
      </c>
      <c r="E12" s="156">
        <v>4624511.658853</v>
      </c>
      <c r="F12" s="156">
        <v>5575065.8343420001</v>
      </c>
      <c r="G12" s="21">
        <f t="shared" si="0"/>
        <v>-950554.17548900004</v>
      </c>
      <c r="H12" s="21">
        <f t="shared" si="1"/>
        <v>10199577.493195001</v>
      </c>
      <c r="I12" s="21">
        <v>1025422.480656</v>
      </c>
      <c r="J12" s="21">
        <v>89373.019163000004</v>
      </c>
      <c r="K12" s="21">
        <f t="shared" si="2"/>
        <v>936049.46149299992</v>
      </c>
      <c r="L12" s="21">
        <f t="shared" si="3"/>
        <v>1114795.499819</v>
      </c>
      <c r="M12" s="65">
        <v>16315478</v>
      </c>
      <c r="N12" s="65">
        <v>14034919</v>
      </c>
      <c r="O12" s="65">
        <f t="shared" si="4"/>
        <v>2280559</v>
      </c>
      <c r="P12" s="65">
        <v>1305677</v>
      </c>
      <c r="Q12" s="65">
        <v>2091935</v>
      </c>
      <c r="R12" s="65">
        <f t="shared" si="5"/>
        <v>-786258</v>
      </c>
    </row>
    <row r="13" spans="1:18" s="172" customFormat="1">
      <c r="A13" s="237">
        <v>295</v>
      </c>
      <c r="B13" s="237">
        <v>11698</v>
      </c>
      <c r="C13" s="106">
        <v>9</v>
      </c>
      <c r="D13" s="106" t="s">
        <v>651</v>
      </c>
      <c r="E13" s="149">
        <v>5894318.1795020001</v>
      </c>
      <c r="F13" s="149">
        <v>4506405.9175629998</v>
      </c>
      <c r="G13" s="270">
        <f t="shared" si="0"/>
        <v>1387912.2619390003</v>
      </c>
      <c r="H13" s="107">
        <f t="shared" si="1"/>
        <v>10400724.097065</v>
      </c>
      <c r="I13" s="107">
        <v>946408.05653599999</v>
      </c>
      <c r="J13" s="107">
        <v>968280.14237400005</v>
      </c>
      <c r="K13" s="107">
        <f t="shared" si="2"/>
        <v>-21872.085838000057</v>
      </c>
      <c r="L13" s="107">
        <f t="shared" si="3"/>
        <v>1914688.19891</v>
      </c>
      <c r="M13" s="108">
        <v>28722150</v>
      </c>
      <c r="N13" s="108">
        <v>1619614</v>
      </c>
      <c r="O13" s="108">
        <f t="shared" si="4"/>
        <v>27102536</v>
      </c>
      <c r="P13" s="108">
        <v>4147786</v>
      </c>
      <c r="Q13" s="108">
        <v>0</v>
      </c>
      <c r="R13" s="108">
        <f t="shared" si="5"/>
        <v>4147786</v>
      </c>
    </row>
    <row r="14" spans="1:18" s="172" customFormat="1">
      <c r="A14" s="237">
        <v>191</v>
      </c>
      <c r="B14" s="237">
        <v>11315</v>
      </c>
      <c r="C14" s="155">
        <v>10</v>
      </c>
      <c r="D14" s="70" t="s">
        <v>447</v>
      </c>
      <c r="E14" s="156">
        <v>3771530.5484130001</v>
      </c>
      <c r="F14" s="156">
        <v>515171.777863</v>
      </c>
      <c r="G14" s="21">
        <f t="shared" si="0"/>
        <v>3256358.77055</v>
      </c>
      <c r="H14" s="21">
        <f t="shared" si="1"/>
        <v>4286702.3262759997</v>
      </c>
      <c r="I14" s="21">
        <v>928310.89980999997</v>
      </c>
      <c r="J14" s="21">
        <v>65351.115749999997</v>
      </c>
      <c r="K14" s="21">
        <f t="shared" si="2"/>
        <v>862959.78405999998</v>
      </c>
      <c r="L14" s="21">
        <f t="shared" si="3"/>
        <v>993662.01555999997</v>
      </c>
      <c r="M14" s="65">
        <v>73549567</v>
      </c>
      <c r="N14" s="65">
        <v>23986195</v>
      </c>
      <c r="O14" s="65">
        <f t="shared" si="4"/>
        <v>49563372</v>
      </c>
      <c r="P14" s="65">
        <v>5115946</v>
      </c>
      <c r="Q14" s="65">
        <v>898482</v>
      </c>
      <c r="R14" s="65">
        <f t="shared" si="5"/>
        <v>4217464</v>
      </c>
    </row>
    <row r="15" spans="1:18" s="172" customFormat="1">
      <c r="A15" s="237">
        <v>214</v>
      </c>
      <c r="B15" s="237">
        <v>11383</v>
      </c>
      <c r="C15" s="106">
        <v>11</v>
      </c>
      <c r="D15" s="106" t="s">
        <v>455</v>
      </c>
      <c r="E15" s="149">
        <v>9602574.8334550001</v>
      </c>
      <c r="F15" s="149">
        <v>18193941.675799999</v>
      </c>
      <c r="G15" s="270">
        <f t="shared" si="0"/>
        <v>-8591366.8423449993</v>
      </c>
      <c r="H15" s="107">
        <f t="shared" si="1"/>
        <v>27796516.509254999</v>
      </c>
      <c r="I15" s="107">
        <v>900398.05550000002</v>
      </c>
      <c r="J15" s="107">
        <v>252635.08614999999</v>
      </c>
      <c r="K15" s="107">
        <f t="shared" si="2"/>
        <v>647762.96935000003</v>
      </c>
      <c r="L15" s="107">
        <f t="shared" si="3"/>
        <v>1153033.1416500001</v>
      </c>
      <c r="M15" s="108">
        <v>43194717</v>
      </c>
      <c r="N15" s="108">
        <v>44284228</v>
      </c>
      <c r="O15" s="108">
        <f t="shared" si="4"/>
        <v>-1089511</v>
      </c>
      <c r="P15" s="108">
        <v>477535</v>
      </c>
      <c r="Q15" s="108">
        <v>1518966</v>
      </c>
      <c r="R15" s="108">
        <f t="shared" si="5"/>
        <v>-1041431</v>
      </c>
    </row>
    <row r="16" spans="1:18" s="172" customFormat="1">
      <c r="A16" s="237">
        <v>172</v>
      </c>
      <c r="B16" s="237">
        <v>11277</v>
      </c>
      <c r="C16" s="155">
        <v>12</v>
      </c>
      <c r="D16" s="70" t="s">
        <v>443</v>
      </c>
      <c r="E16" s="156">
        <v>3624921.0901310001</v>
      </c>
      <c r="F16" s="156">
        <v>8168096.133374</v>
      </c>
      <c r="G16" s="21">
        <f t="shared" si="0"/>
        <v>-4543175.0432430003</v>
      </c>
      <c r="H16" s="21">
        <f t="shared" si="1"/>
        <v>11793017.223505</v>
      </c>
      <c r="I16" s="21">
        <v>809320.48644999997</v>
      </c>
      <c r="J16" s="21">
        <v>541104.73891299998</v>
      </c>
      <c r="K16" s="21">
        <f t="shared" si="2"/>
        <v>268215.74753699999</v>
      </c>
      <c r="L16" s="21">
        <f t="shared" si="3"/>
        <v>1350425.2253629998</v>
      </c>
      <c r="M16" s="65">
        <v>485285461</v>
      </c>
      <c r="N16" s="65">
        <v>433898652</v>
      </c>
      <c r="O16" s="65">
        <f t="shared" si="4"/>
        <v>51386809</v>
      </c>
      <c r="P16" s="65">
        <v>0</v>
      </c>
      <c r="Q16" s="65">
        <v>0</v>
      </c>
      <c r="R16" s="65">
        <f t="shared" si="5"/>
        <v>0</v>
      </c>
    </row>
    <row r="17" spans="1:18" s="172" customFormat="1">
      <c r="A17" s="237">
        <v>16</v>
      </c>
      <c r="B17" s="237">
        <v>10883</v>
      </c>
      <c r="C17" s="106">
        <v>13</v>
      </c>
      <c r="D17" s="106" t="s">
        <v>421</v>
      </c>
      <c r="E17" s="149">
        <v>5654587.4714029999</v>
      </c>
      <c r="F17" s="149">
        <v>11060267.921835</v>
      </c>
      <c r="G17" s="270">
        <f t="shared" si="0"/>
        <v>-5405680.4504319998</v>
      </c>
      <c r="H17" s="107">
        <f t="shared" si="1"/>
        <v>16714855.393238001</v>
      </c>
      <c r="I17" s="107">
        <v>808206.78239900002</v>
      </c>
      <c r="J17" s="107">
        <v>1.0485660000000001</v>
      </c>
      <c r="K17" s="107">
        <f t="shared" si="2"/>
        <v>808205.73383300006</v>
      </c>
      <c r="L17" s="107">
        <f t="shared" si="3"/>
        <v>808207.83096499997</v>
      </c>
      <c r="M17" s="108">
        <v>114342720</v>
      </c>
      <c r="N17" s="108">
        <v>45468946</v>
      </c>
      <c r="O17" s="108">
        <f t="shared" si="4"/>
        <v>68873774</v>
      </c>
      <c r="P17" s="108">
        <v>25940336</v>
      </c>
      <c r="Q17" s="108">
        <v>5588147</v>
      </c>
      <c r="R17" s="108">
        <f t="shared" si="5"/>
        <v>20352189</v>
      </c>
    </row>
    <row r="18" spans="1:18" s="172" customFormat="1">
      <c r="A18" s="237">
        <v>253</v>
      </c>
      <c r="B18" s="237">
        <v>11588</v>
      </c>
      <c r="C18" s="155">
        <v>14</v>
      </c>
      <c r="D18" s="70" t="s">
        <v>480</v>
      </c>
      <c r="E18" s="156">
        <v>3316862.6139719998</v>
      </c>
      <c r="F18" s="156">
        <v>3356786.0950500001</v>
      </c>
      <c r="G18" s="21">
        <f t="shared" si="0"/>
        <v>-39923.481078000274</v>
      </c>
      <c r="H18" s="21">
        <f t="shared" si="1"/>
        <v>6673648.7090220004</v>
      </c>
      <c r="I18" s="21">
        <v>714712.93688299996</v>
      </c>
      <c r="J18" s="21">
        <v>280754.53879600001</v>
      </c>
      <c r="K18" s="21">
        <f t="shared" si="2"/>
        <v>433958.39808699995</v>
      </c>
      <c r="L18" s="21">
        <f t="shared" si="3"/>
        <v>995467.47567899991</v>
      </c>
      <c r="M18" s="65">
        <v>14324254</v>
      </c>
      <c r="N18" s="65">
        <v>7105329</v>
      </c>
      <c r="O18" s="65">
        <f t="shared" si="4"/>
        <v>7218925</v>
      </c>
      <c r="P18" s="65">
        <v>0</v>
      </c>
      <c r="Q18" s="65">
        <v>17460</v>
      </c>
      <c r="R18" s="65">
        <f t="shared" si="5"/>
        <v>-17460</v>
      </c>
    </row>
    <row r="19" spans="1:18" s="172" customFormat="1">
      <c r="A19" s="237">
        <v>56</v>
      </c>
      <c r="B19" s="237">
        <v>10766</v>
      </c>
      <c r="C19" s="106">
        <v>15</v>
      </c>
      <c r="D19" s="106" t="s">
        <v>415</v>
      </c>
      <c r="E19" s="149">
        <v>5800365.4059250001</v>
      </c>
      <c r="F19" s="149">
        <v>4414637.9527820004</v>
      </c>
      <c r="G19" s="270">
        <f t="shared" si="0"/>
        <v>1385727.4531429997</v>
      </c>
      <c r="H19" s="107">
        <f t="shared" si="1"/>
        <v>10215003.358707</v>
      </c>
      <c r="I19" s="107">
        <v>699347.61499799998</v>
      </c>
      <c r="J19" s="107">
        <v>0</v>
      </c>
      <c r="K19" s="107">
        <f t="shared" si="2"/>
        <v>699347.61499799998</v>
      </c>
      <c r="L19" s="107">
        <f t="shared" si="3"/>
        <v>699347.61499799998</v>
      </c>
      <c r="M19" s="108">
        <v>58966639</v>
      </c>
      <c r="N19" s="108">
        <v>19871386</v>
      </c>
      <c r="O19" s="108">
        <f t="shared" si="4"/>
        <v>39095253</v>
      </c>
      <c r="P19" s="108">
        <v>11623037</v>
      </c>
      <c r="Q19" s="108">
        <v>2443199</v>
      </c>
      <c r="R19" s="108">
        <f t="shared" si="5"/>
        <v>9179838</v>
      </c>
    </row>
    <row r="20" spans="1:18" s="172" customFormat="1">
      <c r="A20" s="237">
        <v>263</v>
      </c>
      <c r="B20" s="237">
        <v>11569</v>
      </c>
      <c r="C20" s="155">
        <v>16</v>
      </c>
      <c r="D20" s="70" t="s">
        <v>479</v>
      </c>
      <c r="E20" s="156">
        <v>1910001.576782</v>
      </c>
      <c r="F20" s="156">
        <v>2572675.9472440002</v>
      </c>
      <c r="G20" s="21">
        <f t="shared" si="0"/>
        <v>-662674.37046200014</v>
      </c>
      <c r="H20" s="21">
        <f t="shared" si="1"/>
        <v>4482677.5240259999</v>
      </c>
      <c r="I20" s="21">
        <v>600014.25</v>
      </c>
      <c r="J20" s="21">
        <v>114272.975059</v>
      </c>
      <c r="K20" s="21">
        <f t="shared" si="2"/>
        <v>485741.27494099998</v>
      </c>
      <c r="L20" s="21">
        <f t="shared" si="3"/>
        <v>714287.22505899996</v>
      </c>
      <c r="M20" s="65">
        <v>1006797</v>
      </c>
      <c r="N20" s="65">
        <v>2980829</v>
      </c>
      <c r="O20" s="65">
        <f t="shared" si="4"/>
        <v>-1974032</v>
      </c>
      <c r="P20" s="65">
        <v>0</v>
      </c>
      <c r="Q20" s="65">
        <v>238087</v>
      </c>
      <c r="R20" s="65">
        <f t="shared" si="5"/>
        <v>-238087</v>
      </c>
    </row>
    <row r="21" spans="1:18" s="172" customFormat="1">
      <c r="A21" s="237">
        <v>107</v>
      </c>
      <c r="B21" s="237">
        <v>10911</v>
      </c>
      <c r="C21" s="106">
        <v>17</v>
      </c>
      <c r="D21" s="106" t="s">
        <v>426</v>
      </c>
      <c r="E21" s="149">
        <v>9664610.108391</v>
      </c>
      <c r="F21" s="149">
        <v>15211168.161800999</v>
      </c>
      <c r="G21" s="270">
        <f t="shared" si="0"/>
        <v>-5546558.0534099992</v>
      </c>
      <c r="H21" s="107">
        <f t="shared" si="1"/>
        <v>24875778.270191997</v>
      </c>
      <c r="I21" s="107">
        <v>527649.34603599994</v>
      </c>
      <c r="J21" s="107">
        <v>112240.04777999999</v>
      </c>
      <c r="K21" s="107">
        <f t="shared" si="2"/>
        <v>415409.29825599992</v>
      </c>
      <c r="L21" s="107">
        <f t="shared" si="3"/>
        <v>639889.39381599997</v>
      </c>
      <c r="M21" s="108">
        <v>68793210</v>
      </c>
      <c r="N21" s="108">
        <v>58912717</v>
      </c>
      <c r="O21" s="108">
        <f t="shared" si="4"/>
        <v>9880493</v>
      </c>
      <c r="P21" s="108">
        <v>8052947</v>
      </c>
      <c r="Q21" s="108">
        <v>3269127</v>
      </c>
      <c r="R21" s="108">
        <f t="shared" si="5"/>
        <v>4783820</v>
      </c>
    </row>
    <row r="22" spans="1:18" s="172" customFormat="1">
      <c r="A22" s="237">
        <v>130</v>
      </c>
      <c r="B22" s="237">
        <v>11142</v>
      </c>
      <c r="C22" s="155">
        <v>18</v>
      </c>
      <c r="D22" s="70" t="s">
        <v>434</v>
      </c>
      <c r="E22" s="156">
        <v>12594246.927875999</v>
      </c>
      <c r="F22" s="156">
        <v>32199744.046273001</v>
      </c>
      <c r="G22" s="21">
        <f t="shared" si="0"/>
        <v>-19605497.118397001</v>
      </c>
      <c r="H22" s="21">
        <f t="shared" si="1"/>
        <v>44793990.974149004</v>
      </c>
      <c r="I22" s="21">
        <v>433877.57854199997</v>
      </c>
      <c r="J22" s="21">
        <v>354871.46065700002</v>
      </c>
      <c r="K22" s="21">
        <f t="shared" si="2"/>
        <v>79006.117884999956</v>
      </c>
      <c r="L22" s="21">
        <f t="shared" si="3"/>
        <v>788749.03919899999</v>
      </c>
      <c r="M22" s="65">
        <v>66067110</v>
      </c>
      <c r="N22" s="65">
        <v>66371907</v>
      </c>
      <c r="O22" s="65">
        <f t="shared" si="4"/>
        <v>-304797</v>
      </c>
      <c r="P22" s="65">
        <v>1448033</v>
      </c>
      <c r="Q22" s="65">
        <v>2240880</v>
      </c>
      <c r="R22" s="65">
        <f t="shared" si="5"/>
        <v>-792847</v>
      </c>
    </row>
    <row r="23" spans="1:18" s="172" customFormat="1">
      <c r="A23" s="237">
        <v>132</v>
      </c>
      <c r="B23" s="237">
        <v>11145</v>
      </c>
      <c r="C23" s="106">
        <v>19</v>
      </c>
      <c r="D23" s="106" t="s">
        <v>435</v>
      </c>
      <c r="E23" s="149">
        <v>24018263.344276998</v>
      </c>
      <c r="F23" s="149">
        <v>33426215.435185</v>
      </c>
      <c r="G23" s="270">
        <f t="shared" si="0"/>
        <v>-9407952.0909080021</v>
      </c>
      <c r="H23" s="107">
        <f t="shared" si="1"/>
        <v>57444478.779461995</v>
      </c>
      <c r="I23" s="107">
        <v>401904.19349799998</v>
      </c>
      <c r="J23" s="107">
        <v>328477.76187699998</v>
      </c>
      <c r="K23" s="107">
        <f t="shared" si="2"/>
        <v>73426.431620999996</v>
      </c>
      <c r="L23" s="107">
        <f t="shared" si="3"/>
        <v>730381.9553749999</v>
      </c>
      <c r="M23" s="108">
        <v>143737985</v>
      </c>
      <c r="N23" s="108">
        <v>87072127</v>
      </c>
      <c r="O23" s="108">
        <f t="shared" si="4"/>
        <v>56665858</v>
      </c>
      <c r="P23" s="108">
        <v>26063671</v>
      </c>
      <c r="Q23" s="108">
        <v>4542273</v>
      </c>
      <c r="R23" s="108">
        <f t="shared" si="5"/>
        <v>21521398</v>
      </c>
    </row>
    <row r="24" spans="1:18" s="172" customFormat="1">
      <c r="A24" s="237">
        <v>113</v>
      </c>
      <c r="B24" s="237">
        <v>11008</v>
      </c>
      <c r="C24" s="155">
        <v>20</v>
      </c>
      <c r="D24" s="70" t="s">
        <v>428</v>
      </c>
      <c r="E24" s="156">
        <v>5162632.2055510003</v>
      </c>
      <c r="F24" s="156">
        <v>17276262.107708</v>
      </c>
      <c r="G24" s="21">
        <f t="shared" si="0"/>
        <v>-12113629.902156999</v>
      </c>
      <c r="H24" s="21">
        <f t="shared" si="1"/>
        <v>22438894.313258998</v>
      </c>
      <c r="I24" s="21">
        <v>297669.45166299999</v>
      </c>
      <c r="J24" s="21">
        <v>1.771E-3</v>
      </c>
      <c r="K24" s="21">
        <f t="shared" si="2"/>
        <v>297669.449892</v>
      </c>
      <c r="L24" s="21">
        <f t="shared" si="3"/>
        <v>297669.45343399997</v>
      </c>
      <c r="M24" s="65">
        <v>108364004</v>
      </c>
      <c r="N24" s="65">
        <v>65205432</v>
      </c>
      <c r="O24" s="65">
        <f t="shared" si="4"/>
        <v>43158572</v>
      </c>
      <c r="P24" s="65">
        <v>3966359</v>
      </c>
      <c r="Q24" s="65">
        <v>4191862</v>
      </c>
      <c r="R24" s="65">
        <f t="shared" si="5"/>
        <v>-225503</v>
      </c>
    </row>
    <row r="25" spans="1:18" s="172" customFormat="1">
      <c r="A25" s="237">
        <v>250</v>
      </c>
      <c r="B25" s="237">
        <v>11517</v>
      </c>
      <c r="C25" s="106">
        <v>21</v>
      </c>
      <c r="D25" s="106" t="s">
        <v>473</v>
      </c>
      <c r="E25" s="149">
        <v>3319733.9259020002</v>
      </c>
      <c r="F25" s="149">
        <v>5893576.8817729997</v>
      </c>
      <c r="G25" s="270">
        <f t="shared" si="0"/>
        <v>-2573842.9558709995</v>
      </c>
      <c r="H25" s="107">
        <f t="shared" si="1"/>
        <v>9213310.8076750003</v>
      </c>
      <c r="I25" s="107">
        <v>235211.53754799999</v>
      </c>
      <c r="J25" s="107">
        <v>80168.569663999995</v>
      </c>
      <c r="K25" s="107">
        <f t="shared" si="2"/>
        <v>155042.96788399998</v>
      </c>
      <c r="L25" s="107">
        <f t="shared" si="3"/>
        <v>315380.107212</v>
      </c>
      <c r="M25" s="108">
        <v>93280012</v>
      </c>
      <c r="N25" s="108">
        <v>53242451</v>
      </c>
      <c r="O25" s="108">
        <f t="shared" si="4"/>
        <v>40037561</v>
      </c>
      <c r="P25" s="108">
        <v>14978028</v>
      </c>
      <c r="Q25" s="108">
        <v>3858385</v>
      </c>
      <c r="R25" s="108">
        <f t="shared" si="5"/>
        <v>11119643</v>
      </c>
    </row>
    <row r="26" spans="1:18" s="172" customFormat="1">
      <c r="A26" s="237">
        <v>115</v>
      </c>
      <c r="B26" s="237">
        <v>11049</v>
      </c>
      <c r="C26" s="155">
        <v>22</v>
      </c>
      <c r="D26" s="70" t="s">
        <v>430</v>
      </c>
      <c r="E26" s="156">
        <v>2451868.521861</v>
      </c>
      <c r="F26" s="156">
        <v>7348412.1436099997</v>
      </c>
      <c r="G26" s="21">
        <f t="shared" si="0"/>
        <v>-4896543.6217489997</v>
      </c>
      <c r="H26" s="21">
        <f t="shared" si="1"/>
        <v>9800280.6654709987</v>
      </c>
      <c r="I26" s="21">
        <v>218227.42877200001</v>
      </c>
      <c r="J26" s="21">
        <v>428962.93143200001</v>
      </c>
      <c r="K26" s="21">
        <f t="shared" si="2"/>
        <v>-210735.50266</v>
      </c>
      <c r="L26" s="21">
        <f t="shared" si="3"/>
        <v>647190.36020400003</v>
      </c>
      <c r="M26" s="65">
        <v>68386036</v>
      </c>
      <c r="N26" s="65">
        <v>53798176</v>
      </c>
      <c r="O26" s="65">
        <f t="shared" si="4"/>
        <v>14587860</v>
      </c>
      <c r="P26" s="65">
        <v>1784138</v>
      </c>
      <c r="Q26" s="65">
        <v>3302420</v>
      </c>
      <c r="R26" s="65">
        <f t="shared" si="5"/>
        <v>-1518282</v>
      </c>
    </row>
    <row r="27" spans="1:18" s="172" customFormat="1">
      <c r="A27" s="237">
        <v>105</v>
      </c>
      <c r="B27" s="237">
        <v>10915</v>
      </c>
      <c r="C27" s="106">
        <v>23</v>
      </c>
      <c r="D27" s="106" t="s">
        <v>423</v>
      </c>
      <c r="E27" s="149">
        <v>6794122.7029750003</v>
      </c>
      <c r="F27" s="149">
        <v>19928563.237629</v>
      </c>
      <c r="G27" s="270">
        <f t="shared" si="0"/>
        <v>-13134440.534653999</v>
      </c>
      <c r="H27" s="107">
        <f t="shared" si="1"/>
        <v>26722685.940604001</v>
      </c>
      <c r="I27" s="107">
        <v>203755.98154000001</v>
      </c>
      <c r="J27" s="107">
        <v>317282.89358899998</v>
      </c>
      <c r="K27" s="107">
        <f t="shared" si="2"/>
        <v>-113526.91204899998</v>
      </c>
      <c r="L27" s="107">
        <f t="shared" si="3"/>
        <v>521038.87512899999</v>
      </c>
      <c r="M27" s="108">
        <v>45159818</v>
      </c>
      <c r="N27" s="108">
        <v>58963602</v>
      </c>
      <c r="O27" s="108">
        <f t="shared" si="4"/>
        <v>-13803784</v>
      </c>
      <c r="P27" s="108">
        <v>436868</v>
      </c>
      <c r="Q27" s="108">
        <v>3061814</v>
      </c>
      <c r="R27" s="108">
        <f t="shared" si="5"/>
        <v>-2624946</v>
      </c>
    </row>
    <row r="28" spans="1:18" s="172" customFormat="1">
      <c r="A28" s="237">
        <v>220</v>
      </c>
      <c r="B28" s="237">
        <v>11411</v>
      </c>
      <c r="C28" s="155">
        <v>24</v>
      </c>
      <c r="D28" s="70" t="s">
        <v>459</v>
      </c>
      <c r="E28" s="156">
        <v>1437824.5206810001</v>
      </c>
      <c r="F28" s="156">
        <v>1602998.978867</v>
      </c>
      <c r="G28" s="21">
        <f t="shared" si="0"/>
        <v>-165174.45818599989</v>
      </c>
      <c r="H28" s="21">
        <f t="shared" si="1"/>
        <v>3040823.4995480003</v>
      </c>
      <c r="I28" s="21">
        <v>199170.71773999999</v>
      </c>
      <c r="J28" s="21">
        <v>142032.56049199999</v>
      </c>
      <c r="K28" s="21">
        <f t="shared" si="2"/>
        <v>57138.157248000003</v>
      </c>
      <c r="L28" s="21">
        <f t="shared" si="3"/>
        <v>341203.27823199995</v>
      </c>
      <c r="M28" s="65">
        <v>894127</v>
      </c>
      <c r="N28" s="65">
        <v>983068</v>
      </c>
      <c r="O28" s="65">
        <f t="shared" si="4"/>
        <v>-88941</v>
      </c>
      <c r="P28" s="65">
        <v>34542</v>
      </c>
      <c r="Q28" s="65">
        <v>269794</v>
      </c>
      <c r="R28" s="65">
        <f t="shared" si="5"/>
        <v>-235252</v>
      </c>
    </row>
    <row r="29" spans="1:18" s="172" customFormat="1">
      <c r="A29" s="237">
        <v>42</v>
      </c>
      <c r="B29" s="237">
        <v>10784</v>
      </c>
      <c r="C29" s="106">
        <v>25</v>
      </c>
      <c r="D29" s="106" t="s">
        <v>418</v>
      </c>
      <c r="E29" s="149">
        <v>2970066.9720279998</v>
      </c>
      <c r="F29" s="149">
        <v>5756500.615766</v>
      </c>
      <c r="G29" s="270">
        <f t="shared" si="0"/>
        <v>-2786433.6437380002</v>
      </c>
      <c r="H29" s="107">
        <f t="shared" si="1"/>
        <v>8726567.5877940003</v>
      </c>
      <c r="I29" s="107">
        <v>193585.41015800001</v>
      </c>
      <c r="J29" s="107">
        <v>493320.565053</v>
      </c>
      <c r="K29" s="107">
        <f t="shared" si="2"/>
        <v>-299735.15489499999</v>
      </c>
      <c r="L29" s="107">
        <f t="shared" si="3"/>
        <v>686905.97521100007</v>
      </c>
      <c r="M29" s="108">
        <v>21875620</v>
      </c>
      <c r="N29" s="108">
        <v>16622529</v>
      </c>
      <c r="O29" s="108">
        <f t="shared" si="4"/>
        <v>5253091</v>
      </c>
      <c r="P29" s="108">
        <v>1993044</v>
      </c>
      <c r="Q29" s="108">
        <v>1086296</v>
      </c>
      <c r="R29" s="108">
        <f t="shared" si="5"/>
        <v>906748</v>
      </c>
    </row>
    <row r="30" spans="1:18" s="172" customFormat="1">
      <c r="A30" s="237">
        <v>121</v>
      </c>
      <c r="B30" s="237">
        <v>11090</v>
      </c>
      <c r="C30" s="155">
        <v>26</v>
      </c>
      <c r="D30" s="70" t="s">
        <v>432</v>
      </c>
      <c r="E30" s="156">
        <v>2131891.2550690002</v>
      </c>
      <c r="F30" s="156">
        <v>12307358.685148999</v>
      </c>
      <c r="G30" s="21">
        <f t="shared" si="0"/>
        <v>-10175467.430079998</v>
      </c>
      <c r="H30" s="21">
        <f t="shared" si="1"/>
        <v>14439249.940218</v>
      </c>
      <c r="I30" s="21">
        <v>139757.999438</v>
      </c>
      <c r="J30" s="21">
        <v>255649.23599099999</v>
      </c>
      <c r="K30" s="21">
        <f t="shared" si="2"/>
        <v>-115891.236553</v>
      </c>
      <c r="L30" s="21">
        <f t="shared" si="3"/>
        <v>395407.23542899999</v>
      </c>
      <c r="M30" s="65">
        <v>73992678</v>
      </c>
      <c r="N30" s="65">
        <v>78731328</v>
      </c>
      <c r="O30" s="65">
        <f t="shared" si="4"/>
        <v>-4738650</v>
      </c>
      <c r="P30" s="65">
        <v>2798620</v>
      </c>
      <c r="Q30" s="65">
        <v>3494349</v>
      </c>
      <c r="R30" s="65">
        <f t="shared" si="5"/>
        <v>-695729</v>
      </c>
    </row>
    <row r="31" spans="1:18" s="172" customFormat="1">
      <c r="A31" s="237">
        <v>207</v>
      </c>
      <c r="B31" s="237">
        <v>11367</v>
      </c>
      <c r="C31" s="106">
        <v>27</v>
      </c>
      <c r="D31" s="106" t="s">
        <v>452</v>
      </c>
      <c r="E31" s="149">
        <v>913975.79312799999</v>
      </c>
      <c r="F31" s="149">
        <v>988930.22669699998</v>
      </c>
      <c r="G31" s="270">
        <f t="shared" si="0"/>
        <v>-74954.433568999986</v>
      </c>
      <c r="H31" s="107">
        <f t="shared" si="1"/>
        <v>1902906.0198249999</v>
      </c>
      <c r="I31" s="107">
        <v>139067.44880000001</v>
      </c>
      <c r="J31" s="107">
        <v>59381.342521999999</v>
      </c>
      <c r="K31" s="107">
        <f t="shared" si="2"/>
        <v>79686.106278000021</v>
      </c>
      <c r="L31" s="107">
        <f t="shared" si="3"/>
        <v>198448.791322</v>
      </c>
      <c r="M31" s="108">
        <v>1305607</v>
      </c>
      <c r="N31" s="108">
        <v>0</v>
      </c>
      <c r="O31" s="108">
        <f t="shared" si="4"/>
        <v>1305607</v>
      </c>
      <c r="P31" s="108">
        <v>0</v>
      </c>
      <c r="Q31" s="108">
        <v>0</v>
      </c>
      <c r="R31" s="108">
        <f t="shared" si="5"/>
        <v>0</v>
      </c>
    </row>
    <row r="32" spans="1:18" s="172" customFormat="1">
      <c r="A32" s="237">
        <v>303</v>
      </c>
      <c r="B32" s="237">
        <v>11741</v>
      </c>
      <c r="C32" s="155">
        <v>28</v>
      </c>
      <c r="D32" s="70" t="s">
        <v>644</v>
      </c>
      <c r="E32" s="156">
        <v>339249.26374899998</v>
      </c>
      <c r="F32" s="156">
        <v>208178.64417700001</v>
      </c>
      <c r="G32" s="21">
        <f t="shared" si="0"/>
        <v>131070.61957199997</v>
      </c>
      <c r="H32" s="21">
        <f t="shared" si="1"/>
        <v>547427.90792599996</v>
      </c>
      <c r="I32" s="21">
        <v>133387.977258</v>
      </c>
      <c r="J32" s="21">
        <v>41377.401415</v>
      </c>
      <c r="K32" s="21">
        <f t="shared" si="2"/>
        <v>92010.575842999999</v>
      </c>
      <c r="L32" s="21">
        <f t="shared" si="3"/>
        <v>174765.378673</v>
      </c>
      <c r="M32" s="65">
        <v>1479382</v>
      </c>
      <c r="N32" s="65">
        <v>218734</v>
      </c>
      <c r="O32" s="65">
        <f t="shared" si="4"/>
        <v>1260648</v>
      </c>
      <c r="P32" s="65">
        <v>409795</v>
      </c>
      <c r="Q32" s="65">
        <v>182448</v>
      </c>
      <c r="R32" s="65">
        <f t="shared" si="5"/>
        <v>227347</v>
      </c>
    </row>
    <row r="33" spans="1:18" s="172" customFormat="1">
      <c r="A33" s="237">
        <v>277</v>
      </c>
      <c r="B33" s="237">
        <v>11661</v>
      </c>
      <c r="C33" s="106">
        <v>29</v>
      </c>
      <c r="D33" s="106" t="s">
        <v>649</v>
      </c>
      <c r="E33" s="149">
        <v>821297.03700799996</v>
      </c>
      <c r="F33" s="149">
        <v>916617.64975900005</v>
      </c>
      <c r="G33" s="270">
        <f t="shared" si="0"/>
        <v>-95320.612751000095</v>
      </c>
      <c r="H33" s="107">
        <f t="shared" si="1"/>
        <v>1737914.686767</v>
      </c>
      <c r="I33" s="107">
        <v>132098.26449999999</v>
      </c>
      <c r="J33" s="107">
        <v>64595.710171999999</v>
      </c>
      <c r="K33" s="107">
        <f t="shared" si="2"/>
        <v>67502.554327999998</v>
      </c>
      <c r="L33" s="107">
        <f t="shared" si="3"/>
        <v>196693.97467199998</v>
      </c>
      <c r="M33" s="108">
        <v>1739979</v>
      </c>
      <c r="N33" s="108">
        <v>1279927</v>
      </c>
      <c r="O33" s="108">
        <f t="shared" si="4"/>
        <v>460052</v>
      </c>
      <c r="P33" s="108">
        <v>157136</v>
      </c>
      <c r="Q33" s="108">
        <v>110967</v>
      </c>
      <c r="R33" s="108">
        <f t="shared" si="5"/>
        <v>46169</v>
      </c>
    </row>
    <row r="34" spans="1:18" s="172" customFormat="1">
      <c r="A34" s="237">
        <v>7</v>
      </c>
      <c r="B34" s="237">
        <v>10581</v>
      </c>
      <c r="C34" s="155">
        <v>30</v>
      </c>
      <c r="D34" s="70" t="s">
        <v>411</v>
      </c>
      <c r="E34" s="156">
        <v>2013053.549714</v>
      </c>
      <c r="F34" s="156">
        <v>5154181.0673989998</v>
      </c>
      <c r="G34" s="21">
        <f t="shared" si="0"/>
        <v>-3141127.5176849999</v>
      </c>
      <c r="H34" s="21">
        <f t="shared" si="1"/>
        <v>7167234.6171129998</v>
      </c>
      <c r="I34" s="21">
        <v>127072.014798</v>
      </c>
      <c r="J34" s="21">
        <v>18161.490699999998</v>
      </c>
      <c r="K34" s="21">
        <f t="shared" si="2"/>
        <v>108910.52409800001</v>
      </c>
      <c r="L34" s="21">
        <f t="shared" si="3"/>
        <v>145233.50549800001</v>
      </c>
      <c r="M34" s="65">
        <v>27634842</v>
      </c>
      <c r="N34" s="65">
        <v>12696746</v>
      </c>
      <c r="O34" s="65">
        <f t="shared" si="4"/>
        <v>14938096</v>
      </c>
      <c r="P34" s="65">
        <v>1672718</v>
      </c>
      <c r="Q34" s="65">
        <v>978641</v>
      </c>
      <c r="R34" s="65">
        <f t="shared" si="5"/>
        <v>694077</v>
      </c>
    </row>
    <row r="35" spans="1:18" s="172" customFormat="1">
      <c r="A35" s="237">
        <v>271</v>
      </c>
      <c r="B35" s="237">
        <v>11621</v>
      </c>
      <c r="C35" s="106">
        <v>31</v>
      </c>
      <c r="D35" s="106" t="s">
        <v>481</v>
      </c>
      <c r="E35" s="149">
        <v>2381266.4164470001</v>
      </c>
      <c r="F35" s="149">
        <v>2800908.841763</v>
      </c>
      <c r="G35" s="270">
        <f t="shared" si="0"/>
        <v>-419642.42531599989</v>
      </c>
      <c r="H35" s="107">
        <f t="shared" si="1"/>
        <v>5182175.2582099997</v>
      </c>
      <c r="I35" s="107">
        <v>124599.791838</v>
      </c>
      <c r="J35" s="107">
        <v>133313.46312900001</v>
      </c>
      <c r="K35" s="107">
        <f t="shared" si="2"/>
        <v>-8713.671291000006</v>
      </c>
      <c r="L35" s="107">
        <f t="shared" si="3"/>
        <v>257913.25496700002</v>
      </c>
      <c r="M35" s="108">
        <v>2798819</v>
      </c>
      <c r="N35" s="108">
        <v>2653366</v>
      </c>
      <c r="O35" s="108">
        <f t="shared" si="4"/>
        <v>145453</v>
      </c>
      <c r="P35" s="108">
        <v>40924</v>
      </c>
      <c r="Q35" s="108">
        <v>232610</v>
      </c>
      <c r="R35" s="108">
        <f t="shared" si="5"/>
        <v>-191686</v>
      </c>
    </row>
    <row r="36" spans="1:18" s="172" customFormat="1">
      <c r="A36" s="237">
        <v>262</v>
      </c>
      <c r="B36" s="237">
        <v>11551</v>
      </c>
      <c r="C36" s="155">
        <v>32</v>
      </c>
      <c r="D36" s="70" t="s">
        <v>477</v>
      </c>
      <c r="E36" s="156">
        <v>6121709.9738609996</v>
      </c>
      <c r="F36" s="156">
        <v>6606076.2369929999</v>
      </c>
      <c r="G36" s="21">
        <f t="shared" si="0"/>
        <v>-484366.26313200034</v>
      </c>
      <c r="H36" s="21">
        <f t="shared" si="1"/>
        <v>12727786.210853999</v>
      </c>
      <c r="I36" s="21">
        <v>118906.02542999999</v>
      </c>
      <c r="J36" s="21">
        <v>403737.12654199998</v>
      </c>
      <c r="K36" s="21">
        <f t="shared" si="2"/>
        <v>-284831.101112</v>
      </c>
      <c r="L36" s="21">
        <f t="shared" si="3"/>
        <v>522643.15197199996</v>
      </c>
      <c r="M36" s="65">
        <v>53221637</v>
      </c>
      <c r="N36" s="65">
        <v>44015353</v>
      </c>
      <c r="O36" s="65">
        <f t="shared" si="4"/>
        <v>9206284</v>
      </c>
      <c r="P36" s="65">
        <v>5337833</v>
      </c>
      <c r="Q36" s="65">
        <v>5827707</v>
      </c>
      <c r="R36" s="65">
        <f t="shared" si="5"/>
        <v>-489874</v>
      </c>
    </row>
    <row r="37" spans="1:18" s="172" customFormat="1">
      <c r="A37" s="237">
        <v>196</v>
      </c>
      <c r="B37" s="237">
        <v>11343</v>
      </c>
      <c r="C37" s="106">
        <v>33</v>
      </c>
      <c r="D37" s="106" t="s">
        <v>449</v>
      </c>
      <c r="E37" s="149">
        <v>2131073.6918910001</v>
      </c>
      <c r="F37" s="149">
        <v>6336392.5460580001</v>
      </c>
      <c r="G37" s="270">
        <f t="shared" ref="G37:G68" si="6">E37-F37</f>
        <v>-4205318.8541669995</v>
      </c>
      <c r="H37" s="107">
        <f t="shared" ref="H37:H68" si="7">E37+F37</f>
        <v>8467466.2379490007</v>
      </c>
      <c r="I37" s="107">
        <v>116958.29852</v>
      </c>
      <c r="J37" s="107">
        <v>49671.224999999999</v>
      </c>
      <c r="K37" s="107">
        <f t="shared" ref="K37:K68" si="8">I37-J37</f>
        <v>67287.073520000005</v>
      </c>
      <c r="L37" s="107">
        <f t="shared" ref="L37:L68" si="9">I37+J37</f>
        <v>166629.52351999999</v>
      </c>
      <c r="M37" s="108">
        <v>37066478</v>
      </c>
      <c r="N37" s="108">
        <v>36433166</v>
      </c>
      <c r="O37" s="108">
        <f t="shared" ref="O37:O68" si="10">M37-N37</f>
        <v>633312</v>
      </c>
      <c r="P37" s="108">
        <v>3458447</v>
      </c>
      <c r="Q37" s="108">
        <v>5833524</v>
      </c>
      <c r="R37" s="108">
        <f t="shared" ref="R37:R68" si="11">P37-Q37</f>
        <v>-2375077</v>
      </c>
    </row>
    <row r="38" spans="1:18" s="172" customFormat="1">
      <c r="A38" s="237">
        <v>118</v>
      </c>
      <c r="B38" s="237">
        <v>11075</v>
      </c>
      <c r="C38" s="155">
        <v>34</v>
      </c>
      <c r="D38" s="70" t="s">
        <v>431</v>
      </c>
      <c r="E38" s="156">
        <v>2737750.786812</v>
      </c>
      <c r="F38" s="156">
        <v>7594957.1915039998</v>
      </c>
      <c r="G38" s="21">
        <f t="shared" si="6"/>
        <v>-4857206.4046919998</v>
      </c>
      <c r="H38" s="21">
        <f t="shared" si="7"/>
        <v>10332707.978316</v>
      </c>
      <c r="I38" s="21">
        <v>116287.37732100001</v>
      </c>
      <c r="J38" s="21">
        <v>41404.31912</v>
      </c>
      <c r="K38" s="21">
        <f t="shared" si="8"/>
        <v>74883.058201000007</v>
      </c>
      <c r="L38" s="21">
        <f t="shared" si="9"/>
        <v>157691.69644100001</v>
      </c>
      <c r="M38" s="65">
        <v>65814752</v>
      </c>
      <c r="N38" s="65">
        <v>49756452</v>
      </c>
      <c r="O38" s="65">
        <f t="shared" si="10"/>
        <v>16058300</v>
      </c>
      <c r="P38" s="65">
        <v>5696359</v>
      </c>
      <c r="Q38" s="65">
        <v>2998190</v>
      </c>
      <c r="R38" s="65">
        <f t="shared" si="11"/>
        <v>2698169</v>
      </c>
    </row>
    <row r="39" spans="1:18" s="172" customFormat="1">
      <c r="A39" s="237">
        <v>131</v>
      </c>
      <c r="B39" s="237">
        <v>11148</v>
      </c>
      <c r="C39" s="106">
        <v>35</v>
      </c>
      <c r="D39" s="106" t="s">
        <v>436</v>
      </c>
      <c r="E39" s="149">
        <v>397261.37426200003</v>
      </c>
      <c r="F39" s="149">
        <v>533082.31774700002</v>
      </c>
      <c r="G39" s="270">
        <f t="shared" si="6"/>
        <v>-135820.943485</v>
      </c>
      <c r="H39" s="107">
        <f t="shared" si="7"/>
        <v>930343.69200900011</v>
      </c>
      <c r="I39" s="107">
        <v>100049.51602700001</v>
      </c>
      <c r="J39" s="107">
        <v>77762.682618000006</v>
      </c>
      <c r="K39" s="107">
        <f t="shared" si="8"/>
        <v>22286.833408999999</v>
      </c>
      <c r="L39" s="107">
        <f t="shared" si="9"/>
        <v>177812.198645</v>
      </c>
      <c r="M39" s="108">
        <v>1834847</v>
      </c>
      <c r="N39" s="108">
        <v>937274</v>
      </c>
      <c r="O39" s="108">
        <f t="shared" si="10"/>
        <v>897573</v>
      </c>
      <c r="P39" s="108">
        <v>144807</v>
      </c>
      <c r="Q39" s="108">
        <v>79877</v>
      </c>
      <c r="R39" s="108">
        <f t="shared" si="11"/>
        <v>64930</v>
      </c>
    </row>
    <row r="40" spans="1:18" s="172" customFormat="1">
      <c r="A40" s="237">
        <v>217</v>
      </c>
      <c r="B40" s="237">
        <v>11394</v>
      </c>
      <c r="C40" s="155">
        <v>36</v>
      </c>
      <c r="D40" s="70" t="s">
        <v>458</v>
      </c>
      <c r="E40" s="156">
        <v>603522.83709599997</v>
      </c>
      <c r="F40" s="156">
        <v>1793634.0309649999</v>
      </c>
      <c r="G40" s="21">
        <f t="shared" si="6"/>
        <v>-1190111.1938689998</v>
      </c>
      <c r="H40" s="21">
        <f t="shared" si="7"/>
        <v>2397156.868061</v>
      </c>
      <c r="I40" s="21">
        <v>91456.351269999999</v>
      </c>
      <c r="J40" s="21">
        <v>58717.295421000003</v>
      </c>
      <c r="K40" s="21">
        <f t="shared" si="8"/>
        <v>32739.055848999997</v>
      </c>
      <c r="L40" s="21">
        <f t="shared" si="9"/>
        <v>150173.646691</v>
      </c>
      <c r="M40" s="65">
        <v>4935338</v>
      </c>
      <c r="N40" s="65">
        <v>1822143</v>
      </c>
      <c r="O40" s="65">
        <f t="shared" si="10"/>
        <v>3113195</v>
      </c>
      <c r="P40" s="65">
        <v>1731812</v>
      </c>
      <c r="Q40" s="65">
        <v>192455</v>
      </c>
      <c r="R40" s="65">
        <f t="shared" si="11"/>
        <v>1539357</v>
      </c>
    </row>
    <row r="41" spans="1:18" s="172" customFormat="1">
      <c r="A41" s="237">
        <v>230</v>
      </c>
      <c r="B41" s="237">
        <v>11442</v>
      </c>
      <c r="C41" s="106">
        <v>37</v>
      </c>
      <c r="D41" s="106" t="s">
        <v>465</v>
      </c>
      <c r="E41" s="149">
        <v>1678843.0262529999</v>
      </c>
      <c r="F41" s="149">
        <v>2093314.605834</v>
      </c>
      <c r="G41" s="270">
        <f t="shared" si="6"/>
        <v>-414471.57958100014</v>
      </c>
      <c r="H41" s="107">
        <f t="shared" si="7"/>
        <v>3772157.6320869997</v>
      </c>
      <c r="I41" s="107">
        <v>83046.373380999998</v>
      </c>
      <c r="J41" s="107">
        <v>110335.778465</v>
      </c>
      <c r="K41" s="107">
        <f t="shared" si="8"/>
        <v>-27289.405083999998</v>
      </c>
      <c r="L41" s="107">
        <f t="shared" si="9"/>
        <v>193382.15184599999</v>
      </c>
      <c r="M41" s="108">
        <v>5727013</v>
      </c>
      <c r="N41" s="108">
        <v>5253857</v>
      </c>
      <c r="O41" s="108">
        <f t="shared" si="10"/>
        <v>473156</v>
      </c>
      <c r="P41" s="108">
        <v>174195</v>
      </c>
      <c r="Q41" s="108">
        <v>297959</v>
      </c>
      <c r="R41" s="108">
        <f t="shared" si="11"/>
        <v>-123764</v>
      </c>
    </row>
    <row r="42" spans="1:18" s="172" customFormat="1">
      <c r="A42" s="237">
        <v>302</v>
      </c>
      <c r="B42" s="237">
        <v>11738</v>
      </c>
      <c r="C42" s="155">
        <v>38</v>
      </c>
      <c r="D42" s="70" t="s">
        <v>653</v>
      </c>
      <c r="E42" s="156">
        <v>209338.28139300001</v>
      </c>
      <c r="F42" s="156">
        <v>37727.177906999998</v>
      </c>
      <c r="G42" s="21">
        <f t="shared" si="6"/>
        <v>171611.10348600001</v>
      </c>
      <c r="H42" s="21">
        <f t="shared" si="7"/>
        <v>247065.45930000002</v>
      </c>
      <c r="I42" s="21">
        <v>73277.164185000001</v>
      </c>
      <c r="J42" s="21">
        <v>11110.661990000001</v>
      </c>
      <c r="K42" s="21">
        <f t="shared" si="8"/>
        <v>62166.502195000001</v>
      </c>
      <c r="L42" s="21">
        <f t="shared" si="9"/>
        <v>84387.826174999995</v>
      </c>
      <c r="M42" s="65">
        <v>4562884</v>
      </c>
      <c r="N42" s="65">
        <v>1050106</v>
      </c>
      <c r="O42" s="65">
        <f t="shared" si="10"/>
        <v>3512778</v>
      </c>
      <c r="P42" s="65">
        <v>1803667</v>
      </c>
      <c r="Q42" s="65">
        <v>142283</v>
      </c>
      <c r="R42" s="65">
        <f t="shared" si="11"/>
        <v>1661384</v>
      </c>
    </row>
    <row r="43" spans="1:18" s="172" customFormat="1">
      <c r="A43" s="237">
        <v>3</v>
      </c>
      <c r="B43" s="237">
        <v>10845</v>
      </c>
      <c r="C43" s="106">
        <v>39</v>
      </c>
      <c r="D43" s="106" t="s">
        <v>420</v>
      </c>
      <c r="E43" s="149">
        <v>1771707.888418</v>
      </c>
      <c r="F43" s="149">
        <v>3862910.3742379998</v>
      </c>
      <c r="G43" s="270">
        <f t="shared" si="6"/>
        <v>-2091202.4858199998</v>
      </c>
      <c r="H43" s="107">
        <f t="shared" si="7"/>
        <v>5634618.2626559995</v>
      </c>
      <c r="I43" s="107">
        <v>66991.051166000005</v>
      </c>
      <c r="J43" s="107">
        <v>46980.798159999998</v>
      </c>
      <c r="K43" s="107">
        <f t="shared" si="8"/>
        <v>20010.253006000006</v>
      </c>
      <c r="L43" s="107">
        <f t="shared" si="9"/>
        <v>113971.849326</v>
      </c>
      <c r="M43" s="108">
        <v>20605133</v>
      </c>
      <c r="N43" s="108">
        <v>10603728</v>
      </c>
      <c r="O43" s="108">
        <f t="shared" si="10"/>
        <v>10001405</v>
      </c>
      <c r="P43" s="108">
        <v>1174</v>
      </c>
      <c r="Q43" s="108">
        <v>343978</v>
      </c>
      <c r="R43" s="108">
        <f t="shared" si="11"/>
        <v>-342804</v>
      </c>
    </row>
    <row r="44" spans="1:18" s="172" customFormat="1">
      <c r="A44" s="237">
        <v>272</v>
      </c>
      <c r="B44" s="237">
        <v>11626</v>
      </c>
      <c r="C44" s="155">
        <v>40</v>
      </c>
      <c r="D44" s="70" t="s">
        <v>482</v>
      </c>
      <c r="E44" s="156">
        <v>1971838.947007</v>
      </c>
      <c r="F44" s="156">
        <v>631976.655944</v>
      </c>
      <c r="G44" s="21">
        <f t="shared" si="6"/>
        <v>1339862.291063</v>
      </c>
      <c r="H44" s="21">
        <f t="shared" si="7"/>
        <v>2603815.602951</v>
      </c>
      <c r="I44" s="21">
        <v>62881.198389999998</v>
      </c>
      <c r="J44" s="21">
        <v>33041.065053999999</v>
      </c>
      <c r="K44" s="21">
        <f t="shared" si="8"/>
        <v>29840.133335999999</v>
      </c>
      <c r="L44" s="21">
        <f t="shared" si="9"/>
        <v>95922.263443999997</v>
      </c>
      <c r="M44" s="65">
        <v>7611773</v>
      </c>
      <c r="N44" s="65">
        <v>3915250</v>
      </c>
      <c r="O44" s="65">
        <f t="shared" si="10"/>
        <v>3696523</v>
      </c>
      <c r="P44" s="65">
        <v>797688</v>
      </c>
      <c r="Q44" s="65">
        <v>0</v>
      </c>
      <c r="R44" s="65">
        <f t="shared" si="11"/>
        <v>797688</v>
      </c>
    </row>
    <row r="45" spans="1:18" s="172" customFormat="1">
      <c r="A45" s="237">
        <v>138</v>
      </c>
      <c r="B45" s="237">
        <v>11161</v>
      </c>
      <c r="C45" s="106">
        <v>41</v>
      </c>
      <c r="D45" s="106" t="s">
        <v>438</v>
      </c>
      <c r="E45" s="149">
        <v>2728133.3722959999</v>
      </c>
      <c r="F45" s="149">
        <v>5708929.6594219999</v>
      </c>
      <c r="G45" s="270">
        <f t="shared" si="6"/>
        <v>-2980796.287126</v>
      </c>
      <c r="H45" s="107">
        <f t="shared" si="7"/>
        <v>8437063.0317180008</v>
      </c>
      <c r="I45" s="107">
        <v>60864.49409</v>
      </c>
      <c r="J45" s="107">
        <v>3.0000000000000001E-6</v>
      </c>
      <c r="K45" s="107">
        <f t="shared" si="8"/>
        <v>60864.494086999999</v>
      </c>
      <c r="L45" s="107">
        <f t="shared" si="9"/>
        <v>60864.494093000001</v>
      </c>
      <c r="M45" s="108">
        <v>20789830</v>
      </c>
      <c r="N45" s="108">
        <v>21555176</v>
      </c>
      <c r="O45" s="108">
        <f t="shared" si="10"/>
        <v>-765346</v>
      </c>
      <c r="P45" s="108">
        <v>212409</v>
      </c>
      <c r="Q45" s="108">
        <v>809532</v>
      </c>
      <c r="R45" s="108">
        <f t="shared" si="11"/>
        <v>-597123</v>
      </c>
    </row>
    <row r="46" spans="1:18" s="172" customFormat="1">
      <c r="A46" s="237">
        <v>247</v>
      </c>
      <c r="B46" s="237">
        <v>11500</v>
      </c>
      <c r="C46" s="155">
        <v>42</v>
      </c>
      <c r="D46" s="70" t="s">
        <v>471</v>
      </c>
      <c r="E46" s="156">
        <v>1452164.2898319999</v>
      </c>
      <c r="F46" s="156">
        <v>2183751.0337919998</v>
      </c>
      <c r="G46" s="21">
        <f t="shared" si="6"/>
        <v>-731586.74395999988</v>
      </c>
      <c r="H46" s="21">
        <f t="shared" si="7"/>
        <v>3635915.323624</v>
      </c>
      <c r="I46" s="21">
        <v>60751.846279999998</v>
      </c>
      <c r="J46" s="21">
        <v>61004.006999999998</v>
      </c>
      <c r="K46" s="21">
        <f t="shared" si="8"/>
        <v>-252.16071999999986</v>
      </c>
      <c r="L46" s="21">
        <f t="shared" si="9"/>
        <v>121755.85328</v>
      </c>
      <c r="M46" s="65">
        <v>7293503</v>
      </c>
      <c r="N46" s="65">
        <v>3868273</v>
      </c>
      <c r="O46" s="65">
        <f t="shared" si="10"/>
        <v>3425230</v>
      </c>
      <c r="P46" s="65">
        <v>878132</v>
      </c>
      <c r="Q46" s="65">
        <v>221500</v>
      </c>
      <c r="R46" s="65">
        <f t="shared" si="11"/>
        <v>656632</v>
      </c>
    </row>
    <row r="47" spans="1:18" s="172" customFormat="1">
      <c r="A47" s="237">
        <v>178</v>
      </c>
      <c r="B47" s="237">
        <v>11302</v>
      </c>
      <c r="C47" s="106">
        <v>43</v>
      </c>
      <c r="D47" s="106" t="s">
        <v>445</v>
      </c>
      <c r="E47" s="149">
        <v>440146.213812</v>
      </c>
      <c r="F47" s="149">
        <v>1456906.431357</v>
      </c>
      <c r="G47" s="270">
        <f t="shared" si="6"/>
        <v>-1016760.217545</v>
      </c>
      <c r="H47" s="107">
        <f t="shared" si="7"/>
        <v>1897052.6451690001</v>
      </c>
      <c r="I47" s="107">
        <v>60696.207900000001</v>
      </c>
      <c r="J47" s="107">
        <v>8031.0276729999996</v>
      </c>
      <c r="K47" s="107">
        <f t="shared" si="8"/>
        <v>52665.180227000004</v>
      </c>
      <c r="L47" s="107">
        <f t="shared" si="9"/>
        <v>68727.235572999998</v>
      </c>
      <c r="M47" s="108">
        <v>21514108</v>
      </c>
      <c r="N47" s="108">
        <v>14870601</v>
      </c>
      <c r="O47" s="108">
        <f t="shared" si="10"/>
        <v>6643507</v>
      </c>
      <c r="P47" s="108">
        <v>1067676</v>
      </c>
      <c r="Q47" s="108">
        <v>951305</v>
      </c>
      <c r="R47" s="108">
        <f t="shared" si="11"/>
        <v>116371</v>
      </c>
    </row>
    <row r="48" spans="1:18" s="172" customFormat="1">
      <c r="A48" s="237">
        <v>219</v>
      </c>
      <c r="B48" s="237">
        <v>11409</v>
      </c>
      <c r="C48" s="155">
        <v>44</v>
      </c>
      <c r="D48" s="70" t="s">
        <v>460</v>
      </c>
      <c r="E48" s="156">
        <v>2175731.6491669999</v>
      </c>
      <c r="F48" s="156">
        <v>3529286.4525959999</v>
      </c>
      <c r="G48" s="21">
        <f t="shared" si="6"/>
        <v>-1353554.8034290001</v>
      </c>
      <c r="H48" s="21">
        <f t="shared" si="7"/>
        <v>5705018.1017629998</v>
      </c>
      <c r="I48" s="21">
        <v>58907.199999999997</v>
      </c>
      <c r="J48" s="21">
        <v>12726</v>
      </c>
      <c r="K48" s="21">
        <f t="shared" si="8"/>
        <v>46181.2</v>
      </c>
      <c r="L48" s="21">
        <f t="shared" si="9"/>
        <v>71633.2</v>
      </c>
      <c r="M48" s="65">
        <v>13800781</v>
      </c>
      <c r="N48" s="65">
        <v>11361090</v>
      </c>
      <c r="O48" s="65">
        <f t="shared" si="10"/>
        <v>2439691</v>
      </c>
      <c r="P48" s="65">
        <v>1266807</v>
      </c>
      <c r="Q48" s="65">
        <v>1083648</v>
      </c>
      <c r="R48" s="65">
        <f t="shared" si="11"/>
        <v>183159</v>
      </c>
    </row>
    <row r="49" spans="1:18" s="172" customFormat="1">
      <c r="A49" s="237">
        <v>6</v>
      </c>
      <c r="B49" s="237">
        <v>10748</v>
      </c>
      <c r="C49" s="106">
        <v>45</v>
      </c>
      <c r="D49" s="106" t="s">
        <v>414</v>
      </c>
      <c r="E49" s="149">
        <v>403242.337367</v>
      </c>
      <c r="F49" s="149">
        <v>1431022.1611919999</v>
      </c>
      <c r="G49" s="270">
        <f t="shared" si="6"/>
        <v>-1027779.8238249999</v>
      </c>
      <c r="H49" s="107">
        <f t="shared" si="7"/>
        <v>1834264.498559</v>
      </c>
      <c r="I49" s="107">
        <v>58142.886560999999</v>
      </c>
      <c r="J49" s="107">
        <v>10880.422049999999</v>
      </c>
      <c r="K49" s="107">
        <f t="shared" si="8"/>
        <v>47262.464510999998</v>
      </c>
      <c r="L49" s="107">
        <f t="shared" si="9"/>
        <v>69023.308611</v>
      </c>
      <c r="M49" s="108">
        <v>8675965</v>
      </c>
      <c r="N49" s="108">
        <v>7137445</v>
      </c>
      <c r="O49" s="108">
        <f t="shared" si="10"/>
        <v>1538520</v>
      </c>
      <c r="P49" s="108">
        <v>812104</v>
      </c>
      <c r="Q49" s="108">
        <v>594610</v>
      </c>
      <c r="R49" s="108">
        <f t="shared" si="11"/>
        <v>217494</v>
      </c>
    </row>
    <row r="50" spans="1:18" s="172" customFormat="1">
      <c r="A50" s="237">
        <v>301</v>
      </c>
      <c r="B50" s="237">
        <v>11722</v>
      </c>
      <c r="C50" s="155">
        <v>46</v>
      </c>
      <c r="D50" s="70" t="s">
        <v>652</v>
      </c>
      <c r="E50" s="156">
        <v>311312.36854699999</v>
      </c>
      <c r="F50" s="156">
        <v>301629.20193099999</v>
      </c>
      <c r="G50" s="21">
        <f t="shared" si="6"/>
        <v>9683.1666160000023</v>
      </c>
      <c r="H50" s="21">
        <f t="shared" si="7"/>
        <v>612941.57047799998</v>
      </c>
      <c r="I50" s="21">
        <v>54404.622066000004</v>
      </c>
      <c r="J50" s="21">
        <v>47619.164470999996</v>
      </c>
      <c r="K50" s="21">
        <f t="shared" si="8"/>
        <v>6785.4575950000071</v>
      </c>
      <c r="L50" s="21">
        <f t="shared" si="9"/>
        <v>102023.78653700001</v>
      </c>
      <c r="M50" s="65">
        <v>201446</v>
      </c>
      <c r="N50" s="65">
        <v>151458</v>
      </c>
      <c r="O50" s="65">
        <f t="shared" si="10"/>
        <v>49988</v>
      </c>
      <c r="P50" s="65">
        <v>155991</v>
      </c>
      <c r="Q50" s="65">
        <v>22356</v>
      </c>
      <c r="R50" s="65">
        <f t="shared" si="11"/>
        <v>133635</v>
      </c>
    </row>
    <row r="51" spans="1:18" s="172" customFormat="1">
      <c r="A51" s="237">
        <v>139</v>
      </c>
      <c r="B51" s="237">
        <v>11168</v>
      </c>
      <c r="C51" s="106">
        <v>47</v>
      </c>
      <c r="D51" s="106" t="s">
        <v>439</v>
      </c>
      <c r="E51" s="149">
        <v>1152154.70224</v>
      </c>
      <c r="F51" s="149">
        <v>1152329.4032050001</v>
      </c>
      <c r="G51" s="270">
        <f t="shared" si="6"/>
        <v>-174.70096500008367</v>
      </c>
      <c r="H51" s="107">
        <f t="shared" si="7"/>
        <v>2304484.1054450003</v>
      </c>
      <c r="I51" s="107">
        <v>50800.128865999999</v>
      </c>
      <c r="J51" s="107">
        <v>0</v>
      </c>
      <c r="K51" s="107">
        <f t="shared" si="8"/>
        <v>50800.128865999999</v>
      </c>
      <c r="L51" s="107">
        <f t="shared" si="9"/>
        <v>50800.128865999999</v>
      </c>
      <c r="M51" s="108">
        <v>19822603</v>
      </c>
      <c r="N51" s="108">
        <v>7189823</v>
      </c>
      <c r="O51" s="108">
        <f t="shared" si="10"/>
        <v>12632780</v>
      </c>
      <c r="P51" s="108">
        <v>2878567</v>
      </c>
      <c r="Q51" s="108">
        <v>776419</v>
      </c>
      <c r="R51" s="108">
        <f t="shared" si="11"/>
        <v>2102148</v>
      </c>
    </row>
    <row r="52" spans="1:18" s="172" customFormat="1">
      <c r="A52" s="237">
        <v>53</v>
      </c>
      <c r="B52" s="237">
        <v>10720</v>
      </c>
      <c r="C52" s="155">
        <v>48</v>
      </c>
      <c r="D52" s="70" t="s">
        <v>413</v>
      </c>
      <c r="E52" s="156">
        <v>1234915.164411</v>
      </c>
      <c r="F52" s="156">
        <v>1686410.658537</v>
      </c>
      <c r="G52" s="21">
        <f t="shared" si="6"/>
        <v>-451495.49412599998</v>
      </c>
      <c r="H52" s="21">
        <f t="shared" si="7"/>
        <v>2921325.8229479999</v>
      </c>
      <c r="I52" s="21">
        <v>50480.877359999999</v>
      </c>
      <c r="J52" s="21">
        <v>30140.261304</v>
      </c>
      <c r="K52" s="21">
        <f t="shared" si="8"/>
        <v>20340.616055999999</v>
      </c>
      <c r="L52" s="21">
        <f t="shared" si="9"/>
        <v>80621.138663999998</v>
      </c>
      <c r="M52" s="65">
        <v>6535367</v>
      </c>
      <c r="N52" s="65">
        <v>4653434</v>
      </c>
      <c r="O52" s="65">
        <f t="shared" si="10"/>
        <v>1881933</v>
      </c>
      <c r="P52" s="65">
        <v>1219090</v>
      </c>
      <c r="Q52" s="65">
        <v>13370</v>
      </c>
      <c r="R52" s="65">
        <f t="shared" si="11"/>
        <v>1205720</v>
      </c>
    </row>
    <row r="53" spans="1:18" s="172" customFormat="1">
      <c r="A53" s="237">
        <v>243</v>
      </c>
      <c r="B53" s="237">
        <v>11460</v>
      </c>
      <c r="C53" s="106">
        <v>49</v>
      </c>
      <c r="D53" s="106" t="s">
        <v>469</v>
      </c>
      <c r="E53" s="149">
        <v>2441416.1689829999</v>
      </c>
      <c r="F53" s="149">
        <v>4591194.7078210004</v>
      </c>
      <c r="G53" s="270">
        <f t="shared" si="6"/>
        <v>-2149778.5388380005</v>
      </c>
      <c r="H53" s="107">
        <f t="shared" si="7"/>
        <v>7032610.8768039998</v>
      </c>
      <c r="I53" s="107">
        <v>40840</v>
      </c>
      <c r="J53" s="107">
        <v>0</v>
      </c>
      <c r="K53" s="107">
        <f t="shared" si="8"/>
        <v>40840</v>
      </c>
      <c r="L53" s="107">
        <f t="shared" si="9"/>
        <v>40840</v>
      </c>
      <c r="M53" s="108">
        <v>32003458</v>
      </c>
      <c r="N53" s="108">
        <v>2413762</v>
      </c>
      <c r="O53" s="108">
        <f t="shared" si="10"/>
        <v>29589696</v>
      </c>
      <c r="P53" s="108">
        <v>3914987</v>
      </c>
      <c r="Q53" s="108">
        <v>0</v>
      </c>
      <c r="R53" s="108">
        <f t="shared" si="11"/>
        <v>3914987</v>
      </c>
    </row>
    <row r="54" spans="1:18" s="172" customFormat="1">
      <c r="A54" s="237">
        <v>288</v>
      </c>
      <c r="B54" s="237">
        <v>11701</v>
      </c>
      <c r="C54" s="155">
        <v>50</v>
      </c>
      <c r="D54" s="70" t="s">
        <v>627</v>
      </c>
      <c r="E54" s="156">
        <v>166562.39388799999</v>
      </c>
      <c r="F54" s="156">
        <v>156478.46298800001</v>
      </c>
      <c r="G54" s="21">
        <f t="shared" si="6"/>
        <v>10083.930899999978</v>
      </c>
      <c r="H54" s="21">
        <f t="shared" si="7"/>
        <v>323040.85687600001</v>
      </c>
      <c r="I54" s="21">
        <v>39847.735769999999</v>
      </c>
      <c r="J54" s="21">
        <v>32856.09809</v>
      </c>
      <c r="K54" s="21">
        <f t="shared" si="8"/>
        <v>6991.6376799999998</v>
      </c>
      <c r="L54" s="21">
        <f t="shared" si="9"/>
        <v>72703.833859999999</v>
      </c>
      <c r="M54" s="65">
        <v>362928</v>
      </c>
      <c r="N54" s="65">
        <v>164937</v>
      </c>
      <c r="O54" s="65">
        <f t="shared" si="10"/>
        <v>197991</v>
      </c>
      <c r="P54" s="65">
        <v>62648</v>
      </c>
      <c r="Q54" s="65">
        <v>22382</v>
      </c>
      <c r="R54" s="65">
        <f t="shared" si="11"/>
        <v>40266</v>
      </c>
    </row>
    <row r="55" spans="1:18" s="172" customFormat="1">
      <c r="A55" s="237">
        <v>279</v>
      </c>
      <c r="B55" s="237">
        <v>11660</v>
      </c>
      <c r="C55" s="106">
        <v>51</v>
      </c>
      <c r="D55" s="106" t="s">
        <v>484</v>
      </c>
      <c r="E55" s="149">
        <v>644153.24058700004</v>
      </c>
      <c r="F55" s="149">
        <v>677820.91393699998</v>
      </c>
      <c r="G55" s="270">
        <f t="shared" si="6"/>
        <v>-33667.673349999939</v>
      </c>
      <c r="H55" s="107">
        <f t="shared" si="7"/>
        <v>1321974.1545239999</v>
      </c>
      <c r="I55" s="107">
        <v>33384.463810000001</v>
      </c>
      <c r="J55" s="107">
        <v>52576.011509999997</v>
      </c>
      <c r="K55" s="107">
        <f t="shared" si="8"/>
        <v>-19191.547699999996</v>
      </c>
      <c r="L55" s="107">
        <f t="shared" si="9"/>
        <v>85960.475319999998</v>
      </c>
      <c r="M55" s="108">
        <v>5388854</v>
      </c>
      <c r="N55" s="108">
        <v>971801</v>
      </c>
      <c r="O55" s="108">
        <f t="shared" si="10"/>
        <v>4417053</v>
      </c>
      <c r="P55" s="108">
        <v>0</v>
      </c>
      <c r="Q55" s="108">
        <v>30138</v>
      </c>
      <c r="R55" s="108">
        <f t="shared" si="11"/>
        <v>-30138</v>
      </c>
    </row>
    <row r="56" spans="1:18" s="172" customFormat="1">
      <c r="A56" s="237">
        <v>289</v>
      </c>
      <c r="B56" s="237">
        <v>11725</v>
      </c>
      <c r="C56" s="155">
        <v>52</v>
      </c>
      <c r="D56" s="70" t="s">
        <v>614</v>
      </c>
      <c r="E56" s="156">
        <v>446892.07815399999</v>
      </c>
      <c r="F56" s="156">
        <v>252453.07227400001</v>
      </c>
      <c r="G56" s="21">
        <f t="shared" si="6"/>
        <v>194439.00587999998</v>
      </c>
      <c r="H56" s="21">
        <f t="shared" si="7"/>
        <v>699345.15042800002</v>
      </c>
      <c r="I56" s="21">
        <v>31440</v>
      </c>
      <c r="J56" s="21">
        <v>0</v>
      </c>
      <c r="K56" s="21">
        <f t="shared" si="8"/>
        <v>31440</v>
      </c>
      <c r="L56" s="21">
        <f t="shared" si="9"/>
        <v>31440</v>
      </c>
      <c r="M56" s="65">
        <v>0</v>
      </c>
      <c r="N56" s="65">
        <v>87543</v>
      </c>
      <c r="O56" s="65">
        <f t="shared" si="10"/>
        <v>-87543</v>
      </c>
      <c r="P56" s="65">
        <v>0</v>
      </c>
      <c r="Q56" s="65">
        <v>20540</v>
      </c>
      <c r="R56" s="65">
        <f t="shared" si="11"/>
        <v>-20540</v>
      </c>
    </row>
    <row r="57" spans="1:18" s="172" customFormat="1">
      <c r="A57" s="237">
        <v>249</v>
      </c>
      <c r="B57" s="237">
        <v>11499</v>
      </c>
      <c r="C57" s="106">
        <v>53</v>
      </c>
      <c r="D57" s="106" t="s">
        <v>472</v>
      </c>
      <c r="E57" s="149">
        <v>128119.098218</v>
      </c>
      <c r="F57" s="149">
        <v>196608.879972</v>
      </c>
      <c r="G57" s="270">
        <f t="shared" si="6"/>
        <v>-68489.781753999996</v>
      </c>
      <c r="H57" s="107">
        <f t="shared" si="7"/>
        <v>324727.97818999999</v>
      </c>
      <c r="I57" s="107">
        <v>31200</v>
      </c>
      <c r="J57" s="107">
        <v>0</v>
      </c>
      <c r="K57" s="107">
        <f t="shared" si="8"/>
        <v>31200</v>
      </c>
      <c r="L57" s="107">
        <f t="shared" si="9"/>
        <v>31200</v>
      </c>
      <c r="M57" s="108">
        <v>3954733</v>
      </c>
      <c r="N57" s="108">
        <v>570816</v>
      </c>
      <c r="O57" s="108">
        <f t="shared" si="10"/>
        <v>3383917</v>
      </c>
      <c r="P57" s="108">
        <v>0</v>
      </c>
      <c r="Q57" s="108">
        <v>60295</v>
      </c>
      <c r="R57" s="108">
        <f t="shared" si="11"/>
        <v>-60295</v>
      </c>
    </row>
    <row r="58" spans="1:18" s="172" customFormat="1">
      <c r="A58" s="237">
        <v>212</v>
      </c>
      <c r="B58" s="237">
        <v>11380</v>
      </c>
      <c r="C58" s="155">
        <v>54</v>
      </c>
      <c r="D58" s="70" t="s">
        <v>456</v>
      </c>
      <c r="E58" s="156">
        <v>191364.33476100001</v>
      </c>
      <c r="F58" s="156">
        <v>236601.07442200001</v>
      </c>
      <c r="G58" s="21">
        <f t="shared" si="6"/>
        <v>-45236.739661</v>
      </c>
      <c r="H58" s="21">
        <f t="shared" si="7"/>
        <v>427965.40918299998</v>
      </c>
      <c r="I58" s="21">
        <v>30005.002015999999</v>
      </c>
      <c r="J58" s="21">
        <v>24627.63408</v>
      </c>
      <c r="K58" s="21">
        <f t="shared" si="8"/>
        <v>5377.3679359999987</v>
      </c>
      <c r="L58" s="21">
        <f t="shared" si="9"/>
        <v>54632.636096000002</v>
      </c>
      <c r="M58" s="65">
        <v>219287</v>
      </c>
      <c r="N58" s="65">
        <v>184594</v>
      </c>
      <c r="O58" s="65">
        <f t="shared" si="10"/>
        <v>34693</v>
      </c>
      <c r="P58" s="65">
        <v>12999</v>
      </c>
      <c r="Q58" s="65">
        <v>25759</v>
      </c>
      <c r="R58" s="65">
        <f t="shared" si="11"/>
        <v>-12760</v>
      </c>
    </row>
    <row r="59" spans="1:18" s="172" customFormat="1">
      <c r="A59" s="237">
        <v>255</v>
      </c>
      <c r="B59" s="237">
        <v>11521</v>
      </c>
      <c r="C59" s="106">
        <v>55</v>
      </c>
      <c r="D59" s="106" t="s">
        <v>475</v>
      </c>
      <c r="E59" s="149">
        <v>694179.27881499997</v>
      </c>
      <c r="F59" s="149">
        <v>1247682.650067</v>
      </c>
      <c r="G59" s="270">
        <f t="shared" si="6"/>
        <v>-553503.37125199998</v>
      </c>
      <c r="H59" s="107">
        <f t="shared" si="7"/>
        <v>1941861.928882</v>
      </c>
      <c r="I59" s="107">
        <v>28553.335179999998</v>
      </c>
      <c r="J59" s="107">
        <v>17914.877347000001</v>
      </c>
      <c r="K59" s="107">
        <f t="shared" si="8"/>
        <v>10638.457832999997</v>
      </c>
      <c r="L59" s="107">
        <f t="shared" si="9"/>
        <v>46468.212526999996</v>
      </c>
      <c r="M59" s="108">
        <v>2446506</v>
      </c>
      <c r="N59" s="108">
        <v>2453304</v>
      </c>
      <c r="O59" s="108">
        <f t="shared" si="10"/>
        <v>-6798</v>
      </c>
      <c r="P59" s="108">
        <v>91864</v>
      </c>
      <c r="Q59" s="108">
        <v>102832</v>
      </c>
      <c r="R59" s="108">
        <f t="shared" si="11"/>
        <v>-10968</v>
      </c>
    </row>
    <row r="60" spans="1:18" s="172" customFormat="1">
      <c r="A60" s="237">
        <v>225</v>
      </c>
      <c r="B60" s="237">
        <v>11421</v>
      </c>
      <c r="C60" s="155">
        <v>56</v>
      </c>
      <c r="D60" s="70" t="s">
        <v>463</v>
      </c>
      <c r="E60" s="156">
        <v>855643.43886600004</v>
      </c>
      <c r="F60" s="156">
        <v>1234247.880598</v>
      </c>
      <c r="G60" s="21">
        <f t="shared" si="6"/>
        <v>-378604.44173199998</v>
      </c>
      <c r="H60" s="21">
        <f t="shared" si="7"/>
        <v>2089891.3194639999</v>
      </c>
      <c r="I60" s="21">
        <v>24185.5</v>
      </c>
      <c r="J60" s="21">
        <v>27132.000838</v>
      </c>
      <c r="K60" s="21">
        <f t="shared" si="8"/>
        <v>-2946.5008379999999</v>
      </c>
      <c r="L60" s="21">
        <f t="shared" si="9"/>
        <v>51317.500838</v>
      </c>
      <c r="M60" s="65">
        <v>2011345</v>
      </c>
      <c r="N60" s="65">
        <v>2003502</v>
      </c>
      <c r="O60" s="65">
        <f t="shared" si="10"/>
        <v>7843</v>
      </c>
      <c r="P60" s="65">
        <v>48069</v>
      </c>
      <c r="Q60" s="65">
        <v>41421</v>
      </c>
      <c r="R60" s="65">
        <f t="shared" si="11"/>
        <v>6648</v>
      </c>
    </row>
    <row r="61" spans="1:18" s="172" customFormat="1">
      <c r="A61" s="237">
        <v>259</v>
      </c>
      <c r="B61" s="237">
        <v>11518</v>
      </c>
      <c r="C61" s="106">
        <v>57</v>
      </c>
      <c r="D61" s="106" t="s">
        <v>476</v>
      </c>
      <c r="E61" s="149">
        <v>312050.52378300001</v>
      </c>
      <c r="F61" s="149">
        <v>384924.16182500002</v>
      </c>
      <c r="G61" s="270">
        <f t="shared" si="6"/>
        <v>-72873.638042000006</v>
      </c>
      <c r="H61" s="107">
        <f t="shared" si="7"/>
        <v>696974.68560800003</v>
      </c>
      <c r="I61" s="107">
        <v>21719.287748999999</v>
      </c>
      <c r="J61" s="107">
        <v>22549.913294999998</v>
      </c>
      <c r="K61" s="107">
        <f t="shared" si="8"/>
        <v>-830.6255459999993</v>
      </c>
      <c r="L61" s="107">
        <f t="shared" si="9"/>
        <v>44269.201044000001</v>
      </c>
      <c r="M61" s="108">
        <v>0</v>
      </c>
      <c r="N61" s="108">
        <v>29486</v>
      </c>
      <c r="O61" s="108">
        <f t="shared" si="10"/>
        <v>-29486</v>
      </c>
      <c r="P61" s="108">
        <v>0</v>
      </c>
      <c r="Q61" s="108">
        <v>0</v>
      </c>
      <c r="R61" s="108">
        <f t="shared" si="11"/>
        <v>0</v>
      </c>
    </row>
    <row r="62" spans="1:18" s="172" customFormat="1">
      <c r="A62" s="237">
        <v>2</v>
      </c>
      <c r="B62" s="237">
        <v>10778</v>
      </c>
      <c r="C62" s="155">
        <v>58</v>
      </c>
      <c r="D62" s="70" t="s">
        <v>417</v>
      </c>
      <c r="E62" s="156">
        <v>458911.22756500001</v>
      </c>
      <c r="F62" s="156">
        <v>695302.95376499998</v>
      </c>
      <c r="G62" s="21">
        <f t="shared" si="6"/>
        <v>-236391.72619999998</v>
      </c>
      <c r="H62" s="21">
        <f t="shared" si="7"/>
        <v>1154214.1813300001</v>
      </c>
      <c r="I62" s="21">
        <v>20800</v>
      </c>
      <c r="J62" s="21">
        <v>0</v>
      </c>
      <c r="K62" s="21">
        <f t="shared" si="8"/>
        <v>20800</v>
      </c>
      <c r="L62" s="21">
        <f t="shared" si="9"/>
        <v>20800</v>
      </c>
      <c r="M62" s="65">
        <v>5864114</v>
      </c>
      <c r="N62" s="65">
        <v>4308995</v>
      </c>
      <c r="O62" s="65">
        <f t="shared" si="10"/>
        <v>1555119</v>
      </c>
      <c r="P62" s="65">
        <v>56773</v>
      </c>
      <c r="Q62" s="65">
        <v>70246</v>
      </c>
      <c r="R62" s="65">
        <f t="shared" si="11"/>
        <v>-13473</v>
      </c>
    </row>
    <row r="63" spans="1:18" s="172" customFormat="1">
      <c r="A63" s="237">
        <v>235</v>
      </c>
      <c r="B63" s="237">
        <v>11449</v>
      </c>
      <c r="C63" s="106">
        <v>59</v>
      </c>
      <c r="D63" s="106" t="s">
        <v>467</v>
      </c>
      <c r="E63" s="149">
        <v>207770.30977399999</v>
      </c>
      <c r="F63" s="149">
        <v>392399.57318499999</v>
      </c>
      <c r="G63" s="270">
        <f t="shared" si="6"/>
        <v>-184629.26341099999</v>
      </c>
      <c r="H63" s="107">
        <f t="shared" si="7"/>
        <v>600169.88295899995</v>
      </c>
      <c r="I63" s="107">
        <v>16092.704540000001</v>
      </c>
      <c r="J63" s="107">
        <v>51169.207799999996</v>
      </c>
      <c r="K63" s="107">
        <f t="shared" si="8"/>
        <v>-35076.503259999998</v>
      </c>
      <c r="L63" s="107">
        <f t="shared" si="9"/>
        <v>67261.912339999995</v>
      </c>
      <c r="M63" s="108">
        <v>6307185</v>
      </c>
      <c r="N63" s="108">
        <v>3584213</v>
      </c>
      <c r="O63" s="108">
        <f t="shared" si="10"/>
        <v>2722972</v>
      </c>
      <c r="P63" s="108">
        <v>192242</v>
      </c>
      <c r="Q63" s="108">
        <v>154467</v>
      </c>
      <c r="R63" s="108">
        <f t="shared" si="11"/>
        <v>37775</v>
      </c>
    </row>
    <row r="64" spans="1:18" s="172" customFormat="1">
      <c r="A64" s="237">
        <v>231</v>
      </c>
      <c r="B64" s="237">
        <v>11416</v>
      </c>
      <c r="C64" s="155">
        <v>60</v>
      </c>
      <c r="D64" s="70" t="s">
        <v>466</v>
      </c>
      <c r="E64" s="156">
        <v>10829648.956057999</v>
      </c>
      <c r="F64" s="156">
        <v>18759492.698394999</v>
      </c>
      <c r="G64" s="21">
        <f t="shared" si="6"/>
        <v>-7929843.7423369996</v>
      </c>
      <c r="H64" s="21">
        <f t="shared" si="7"/>
        <v>29589141.654452998</v>
      </c>
      <c r="I64" s="21">
        <v>13824.738600000001</v>
      </c>
      <c r="J64" s="21">
        <v>471022.23433599999</v>
      </c>
      <c r="K64" s="21">
        <f t="shared" si="8"/>
        <v>-457197.49573600001</v>
      </c>
      <c r="L64" s="21">
        <f t="shared" si="9"/>
        <v>484846.97293599998</v>
      </c>
      <c r="M64" s="65">
        <v>21553834</v>
      </c>
      <c r="N64" s="65">
        <v>18993320</v>
      </c>
      <c r="O64" s="65">
        <f t="shared" si="10"/>
        <v>2560514</v>
      </c>
      <c r="P64" s="65">
        <v>0</v>
      </c>
      <c r="Q64" s="65">
        <v>3138396</v>
      </c>
      <c r="R64" s="65">
        <f t="shared" si="11"/>
        <v>-3138396</v>
      </c>
    </row>
    <row r="65" spans="1:18" s="172" customFormat="1">
      <c r="A65" s="237">
        <v>223</v>
      </c>
      <c r="B65" s="237">
        <v>11420</v>
      </c>
      <c r="C65" s="106">
        <v>61</v>
      </c>
      <c r="D65" s="106" t="s">
        <v>461</v>
      </c>
      <c r="E65" s="149">
        <v>100713.940116</v>
      </c>
      <c r="F65" s="149">
        <v>97275.719660000002</v>
      </c>
      <c r="G65" s="270">
        <f t="shared" si="6"/>
        <v>3438.2204559999955</v>
      </c>
      <c r="H65" s="107">
        <f t="shared" si="7"/>
        <v>197989.65977600001</v>
      </c>
      <c r="I65" s="107">
        <v>6327.8699500000002</v>
      </c>
      <c r="J65" s="107">
        <v>0</v>
      </c>
      <c r="K65" s="107">
        <f t="shared" si="8"/>
        <v>6327.8699500000002</v>
      </c>
      <c r="L65" s="107">
        <f t="shared" si="9"/>
        <v>6327.8699500000002</v>
      </c>
      <c r="M65" s="108">
        <v>631695</v>
      </c>
      <c r="N65" s="108">
        <v>460051</v>
      </c>
      <c r="O65" s="108">
        <f t="shared" si="10"/>
        <v>171644</v>
      </c>
      <c r="P65" s="108">
        <v>2943</v>
      </c>
      <c r="Q65" s="108">
        <v>12239</v>
      </c>
      <c r="R65" s="108">
        <f t="shared" si="11"/>
        <v>-9296</v>
      </c>
    </row>
    <row r="66" spans="1:18" s="172" customFormat="1">
      <c r="A66" s="237">
        <v>280</v>
      </c>
      <c r="B66" s="237">
        <v>11665</v>
      </c>
      <c r="C66" s="155">
        <v>62</v>
      </c>
      <c r="D66" s="70" t="s">
        <v>650</v>
      </c>
      <c r="E66" s="156">
        <v>261306.03520400001</v>
      </c>
      <c r="F66" s="156">
        <v>317189.52556799998</v>
      </c>
      <c r="G66" s="21">
        <f t="shared" si="6"/>
        <v>-55883.490363999968</v>
      </c>
      <c r="H66" s="21">
        <f t="shared" si="7"/>
        <v>578495.560772</v>
      </c>
      <c r="I66" s="21">
        <v>5269.6668</v>
      </c>
      <c r="J66" s="21">
        <v>25644.297395000001</v>
      </c>
      <c r="K66" s="21">
        <f t="shared" si="8"/>
        <v>-20374.630595000002</v>
      </c>
      <c r="L66" s="21">
        <f t="shared" si="9"/>
        <v>30913.964195</v>
      </c>
      <c r="M66" s="65">
        <v>2675113</v>
      </c>
      <c r="N66" s="65">
        <v>2139407</v>
      </c>
      <c r="O66" s="65">
        <f t="shared" si="10"/>
        <v>535706</v>
      </c>
      <c r="P66" s="65">
        <v>40456</v>
      </c>
      <c r="Q66" s="65">
        <v>87835</v>
      </c>
      <c r="R66" s="65">
        <f t="shared" si="11"/>
        <v>-47379</v>
      </c>
    </row>
    <row r="67" spans="1:18" s="172" customFormat="1">
      <c r="A67" s="237">
        <v>5</v>
      </c>
      <c r="B67" s="237">
        <v>10765</v>
      </c>
      <c r="C67" s="106">
        <v>63</v>
      </c>
      <c r="D67" s="106" t="s">
        <v>416</v>
      </c>
      <c r="E67" s="149">
        <v>12854256.095996</v>
      </c>
      <c r="F67" s="149">
        <v>31047152.998624999</v>
      </c>
      <c r="G67" s="270">
        <f t="shared" si="6"/>
        <v>-18192896.902628999</v>
      </c>
      <c r="H67" s="107">
        <f t="shared" si="7"/>
        <v>43901409.094621003</v>
      </c>
      <c r="I67" s="107">
        <v>2077.3211999999999</v>
      </c>
      <c r="J67" s="107">
        <v>542405.57011199999</v>
      </c>
      <c r="K67" s="107">
        <f t="shared" si="8"/>
        <v>-540328.24891199998</v>
      </c>
      <c r="L67" s="107">
        <f t="shared" si="9"/>
        <v>544482.89131199999</v>
      </c>
      <c r="M67" s="108">
        <v>118523088</v>
      </c>
      <c r="N67" s="108">
        <v>97496064</v>
      </c>
      <c r="O67" s="108">
        <f t="shared" si="10"/>
        <v>21027024</v>
      </c>
      <c r="P67" s="108">
        <v>12318777</v>
      </c>
      <c r="Q67" s="108">
        <v>4819699</v>
      </c>
      <c r="R67" s="108">
        <f t="shared" si="11"/>
        <v>7499078</v>
      </c>
    </row>
    <row r="68" spans="1:18" s="172" customFormat="1">
      <c r="A68" s="237">
        <v>1</v>
      </c>
      <c r="B68" s="237">
        <v>10837</v>
      </c>
      <c r="C68" s="155">
        <v>64</v>
      </c>
      <c r="D68" s="70" t="s">
        <v>419</v>
      </c>
      <c r="E68" s="156">
        <v>1143507.0411419999</v>
      </c>
      <c r="F68" s="156">
        <v>13437036.171133</v>
      </c>
      <c r="G68" s="21">
        <f t="shared" si="6"/>
        <v>-12293529.129991001</v>
      </c>
      <c r="H68" s="21">
        <f t="shared" si="7"/>
        <v>14580543.212275</v>
      </c>
      <c r="I68" s="21">
        <v>1769.309</v>
      </c>
      <c r="J68" s="21">
        <v>16194.160852999999</v>
      </c>
      <c r="K68" s="21">
        <f t="shared" si="8"/>
        <v>-14424.851853</v>
      </c>
      <c r="L68" s="21">
        <f t="shared" si="9"/>
        <v>17963.469852999999</v>
      </c>
      <c r="M68" s="65">
        <v>247852</v>
      </c>
      <c r="N68" s="65">
        <v>47009054</v>
      </c>
      <c r="O68" s="65">
        <f t="shared" si="10"/>
        <v>-46761202</v>
      </c>
      <c r="P68" s="65">
        <v>7938</v>
      </c>
      <c r="Q68" s="65">
        <v>667335</v>
      </c>
      <c r="R68" s="65">
        <f t="shared" si="11"/>
        <v>-659397</v>
      </c>
    </row>
    <row r="69" spans="1:18" s="172" customFormat="1">
      <c r="A69" s="237">
        <v>11</v>
      </c>
      <c r="B69" s="237">
        <v>10639</v>
      </c>
      <c r="C69" s="106">
        <v>65</v>
      </c>
      <c r="D69" s="106" t="s">
        <v>412</v>
      </c>
      <c r="E69" s="149">
        <v>5553145.6010849997</v>
      </c>
      <c r="F69" s="149">
        <v>9719921.8800259996</v>
      </c>
      <c r="G69" s="270">
        <f t="shared" ref="G69:G90" si="12">E69-F69</f>
        <v>-4166776.2789409999</v>
      </c>
      <c r="H69" s="107">
        <f t="shared" ref="H69:H90" si="13">E69+F69</f>
        <v>15273067.481110999</v>
      </c>
      <c r="I69" s="107">
        <v>890.76379999999995</v>
      </c>
      <c r="J69" s="107">
        <v>71007.293049999993</v>
      </c>
      <c r="K69" s="107">
        <f t="shared" ref="K69:K90" si="14">I69-J69</f>
        <v>-70116.529249999992</v>
      </c>
      <c r="L69" s="107">
        <f t="shared" ref="L69:L90" si="15">I69+J69</f>
        <v>71898.056849999994</v>
      </c>
      <c r="M69" s="108">
        <v>64785185</v>
      </c>
      <c r="N69" s="108">
        <v>36908061</v>
      </c>
      <c r="O69" s="108">
        <f t="shared" ref="O69:O90" si="16">M69-N69</f>
        <v>27877124</v>
      </c>
      <c r="P69" s="108">
        <v>5080163</v>
      </c>
      <c r="Q69" s="108">
        <v>2465271</v>
      </c>
      <c r="R69" s="108">
        <f t="shared" ref="R69:R90" si="17">P69-Q69</f>
        <v>2614892</v>
      </c>
    </row>
    <row r="70" spans="1:18" s="172" customFormat="1">
      <c r="A70" s="237">
        <v>102</v>
      </c>
      <c r="B70" s="237">
        <v>10895</v>
      </c>
      <c r="C70" s="155">
        <v>66</v>
      </c>
      <c r="D70" s="70" t="s">
        <v>422</v>
      </c>
      <c r="E70" s="156">
        <v>838233.65279199998</v>
      </c>
      <c r="F70" s="156">
        <v>482551.53016700002</v>
      </c>
      <c r="G70" s="21">
        <f t="shared" si="12"/>
        <v>355682.12262499996</v>
      </c>
      <c r="H70" s="21">
        <f t="shared" si="13"/>
        <v>1320785.1829590001</v>
      </c>
      <c r="I70" s="21">
        <v>660.64020000000005</v>
      </c>
      <c r="J70" s="21">
        <v>9767.3620210000008</v>
      </c>
      <c r="K70" s="21">
        <f t="shared" si="14"/>
        <v>-9106.721821000001</v>
      </c>
      <c r="L70" s="21">
        <f t="shared" si="15"/>
        <v>10428.002221000001</v>
      </c>
      <c r="M70" s="65">
        <v>5355502</v>
      </c>
      <c r="N70" s="65">
        <v>2157704</v>
      </c>
      <c r="O70" s="65">
        <f t="shared" si="16"/>
        <v>3197798</v>
      </c>
      <c r="P70" s="65">
        <v>132991</v>
      </c>
      <c r="Q70" s="65">
        <v>112586</v>
      </c>
      <c r="R70" s="65">
        <f t="shared" si="17"/>
        <v>20405</v>
      </c>
    </row>
    <row r="71" spans="1:18" s="172" customFormat="1">
      <c r="A71" s="237">
        <v>241</v>
      </c>
      <c r="B71" s="237">
        <v>11459</v>
      </c>
      <c r="C71" s="106">
        <v>67</v>
      </c>
      <c r="D71" s="106" t="s">
        <v>468</v>
      </c>
      <c r="E71" s="149">
        <v>3505.19839</v>
      </c>
      <c r="F71" s="149">
        <v>743668.96087199997</v>
      </c>
      <c r="G71" s="270">
        <f t="shared" si="12"/>
        <v>-740163.76248199993</v>
      </c>
      <c r="H71" s="107">
        <f t="shared" si="13"/>
        <v>747174.159262</v>
      </c>
      <c r="I71" s="107">
        <v>104.3158</v>
      </c>
      <c r="J71" s="107">
        <v>4930.6828999999998</v>
      </c>
      <c r="K71" s="107">
        <f t="shared" si="14"/>
        <v>-4826.3670999999995</v>
      </c>
      <c r="L71" s="107">
        <f t="shared" si="15"/>
        <v>5034.9987000000001</v>
      </c>
      <c r="M71" s="108">
        <v>24490933</v>
      </c>
      <c r="N71" s="108">
        <v>9342103</v>
      </c>
      <c r="O71" s="108">
        <f t="shared" si="16"/>
        <v>15148830</v>
      </c>
      <c r="P71" s="108">
        <v>2512527</v>
      </c>
      <c r="Q71" s="108">
        <v>2081981</v>
      </c>
      <c r="R71" s="108">
        <f t="shared" si="17"/>
        <v>430546</v>
      </c>
    </row>
    <row r="72" spans="1:18" s="172" customFormat="1">
      <c r="A72" s="237">
        <v>261</v>
      </c>
      <c r="B72" s="237">
        <v>11562</v>
      </c>
      <c r="C72" s="155">
        <v>68</v>
      </c>
      <c r="D72" s="70" t="s">
        <v>478</v>
      </c>
      <c r="E72" s="156">
        <v>19307.185834</v>
      </c>
      <c r="F72" s="156">
        <v>230704.25577799999</v>
      </c>
      <c r="G72" s="21">
        <f t="shared" si="12"/>
        <v>-211397.06994399999</v>
      </c>
      <c r="H72" s="21">
        <f t="shared" si="13"/>
        <v>250011.441612</v>
      </c>
      <c r="I72" s="21">
        <v>84.694400000000002</v>
      </c>
      <c r="J72" s="21">
        <v>3766.7360640000002</v>
      </c>
      <c r="K72" s="21">
        <f t="shared" si="14"/>
        <v>-3682.0416640000003</v>
      </c>
      <c r="L72" s="21">
        <f t="shared" si="15"/>
        <v>3851.430464</v>
      </c>
      <c r="M72" s="65">
        <v>6878765</v>
      </c>
      <c r="N72" s="65">
        <v>5072174</v>
      </c>
      <c r="O72" s="65">
        <f t="shared" si="16"/>
        <v>1806591</v>
      </c>
      <c r="P72" s="65">
        <v>911211</v>
      </c>
      <c r="Q72" s="65">
        <v>662519</v>
      </c>
      <c r="R72" s="65">
        <f t="shared" si="17"/>
        <v>248692</v>
      </c>
    </row>
    <row r="73" spans="1:18" s="172" customFormat="1">
      <c r="A73" s="237">
        <v>108</v>
      </c>
      <c r="B73" s="237">
        <v>10923</v>
      </c>
      <c r="C73" s="106">
        <v>69</v>
      </c>
      <c r="D73" s="106" t="s">
        <v>427</v>
      </c>
      <c r="E73" s="149">
        <v>261613.89266499999</v>
      </c>
      <c r="F73" s="149">
        <v>441024.120184</v>
      </c>
      <c r="G73" s="270">
        <f t="shared" si="12"/>
        <v>-179410.22751900001</v>
      </c>
      <c r="H73" s="107">
        <f t="shared" si="13"/>
        <v>702638.01284900005</v>
      </c>
      <c r="I73" s="107">
        <v>80.396000000000001</v>
      </c>
      <c r="J73" s="107">
        <v>0</v>
      </c>
      <c r="K73" s="107">
        <f t="shared" si="14"/>
        <v>80.396000000000001</v>
      </c>
      <c r="L73" s="107">
        <f t="shared" si="15"/>
        <v>80.396000000000001</v>
      </c>
      <c r="M73" s="108">
        <v>5120811</v>
      </c>
      <c r="N73" s="108">
        <v>3743697</v>
      </c>
      <c r="O73" s="108">
        <f t="shared" si="16"/>
        <v>1377114</v>
      </c>
      <c r="P73" s="108">
        <v>237107</v>
      </c>
      <c r="Q73" s="108">
        <v>269316</v>
      </c>
      <c r="R73" s="108">
        <f t="shared" si="17"/>
        <v>-32209</v>
      </c>
    </row>
    <row r="74" spans="1:18" s="172" customFormat="1">
      <c r="A74" s="237">
        <v>246</v>
      </c>
      <c r="B74" s="237">
        <v>11476</v>
      </c>
      <c r="C74" s="155">
        <v>70</v>
      </c>
      <c r="D74" s="70" t="s">
        <v>470</v>
      </c>
      <c r="E74" s="156">
        <v>4604.0662359999997</v>
      </c>
      <c r="F74" s="156">
        <v>52228.608476000001</v>
      </c>
      <c r="G74" s="21">
        <f t="shared" si="12"/>
        <v>-47624.542240000002</v>
      </c>
      <c r="H74" s="21">
        <f t="shared" si="13"/>
        <v>56832.674712</v>
      </c>
      <c r="I74" s="21">
        <v>51.134616000000001</v>
      </c>
      <c r="J74" s="21">
        <v>32.070416000000002</v>
      </c>
      <c r="K74" s="21">
        <f t="shared" si="14"/>
        <v>19.0642</v>
      </c>
      <c r="L74" s="21">
        <f t="shared" si="15"/>
        <v>83.205032000000003</v>
      </c>
      <c r="M74" s="65">
        <v>277026</v>
      </c>
      <c r="N74" s="65">
        <v>124010</v>
      </c>
      <c r="O74" s="65">
        <f t="shared" si="16"/>
        <v>153016</v>
      </c>
      <c r="P74" s="65">
        <v>8301</v>
      </c>
      <c r="Q74" s="65">
        <v>27559</v>
      </c>
      <c r="R74" s="65">
        <f t="shared" si="17"/>
        <v>-19258</v>
      </c>
    </row>
    <row r="75" spans="1:18" s="172" customFormat="1">
      <c r="A75" s="237">
        <v>197</v>
      </c>
      <c r="B75" s="237">
        <v>11323</v>
      </c>
      <c r="C75" s="106">
        <v>71</v>
      </c>
      <c r="D75" s="106" t="s">
        <v>450</v>
      </c>
      <c r="E75" s="149">
        <v>214485.62995999999</v>
      </c>
      <c r="F75" s="149">
        <v>375739.399186</v>
      </c>
      <c r="G75" s="270">
        <f t="shared" si="12"/>
        <v>-161253.769226</v>
      </c>
      <c r="H75" s="107">
        <f t="shared" si="13"/>
        <v>590225.02914600004</v>
      </c>
      <c r="I75" s="107">
        <v>47.799799999999998</v>
      </c>
      <c r="J75" s="107">
        <v>392.80946</v>
      </c>
      <c r="K75" s="107">
        <f t="shared" si="14"/>
        <v>-345.00966</v>
      </c>
      <c r="L75" s="107">
        <f t="shared" si="15"/>
        <v>440.60926000000001</v>
      </c>
      <c r="M75" s="108">
        <v>3110808</v>
      </c>
      <c r="N75" s="108">
        <v>1239634</v>
      </c>
      <c r="O75" s="108">
        <f t="shared" si="16"/>
        <v>1871174</v>
      </c>
      <c r="P75" s="108">
        <v>0</v>
      </c>
      <c r="Q75" s="108">
        <v>0</v>
      </c>
      <c r="R75" s="108">
        <f t="shared" si="17"/>
        <v>0</v>
      </c>
    </row>
    <row r="76" spans="1:18" s="172" customFormat="1">
      <c r="A76" s="237">
        <v>300</v>
      </c>
      <c r="B76" s="237">
        <v>11692</v>
      </c>
      <c r="C76" s="155">
        <v>72</v>
      </c>
      <c r="D76" s="70" t="s">
        <v>585</v>
      </c>
      <c r="E76" s="156">
        <v>121076.34246499999</v>
      </c>
      <c r="F76" s="156">
        <v>167285.27962300001</v>
      </c>
      <c r="G76" s="21">
        <f t="shared" si="12"/>
        <v>-46208.937158000015</v>
      </c>
      <c r="H76" s="21">
        <f t="shared" si="13"/>
        <v>288361.622088</v>
      </c>
      <c r="I76" s="21">
        <v>21.651199999999999</v>
      </c>
      <c r="J76" s="21">
        <v>23916.094312000001</v>
      </c>
      <c r="K76" s="21">
        <f t="shared" si="14"/>
        <v>-23894.443112000001</v>
      </c>
      <c r="L76" s="21">
        <f t="shared" si="15"/>
        <v>23937.745512000001</v>
      </c>
      <c r="M76" s="65">
        <v>3442543</v>
      </c>
      <c r="N76" s="65">
        <v>1565300</v>
      </c>
      <c r="O76" s="65">
        <f t="shared" si="16"/>
        <v>1877243</v>
      </c>
      <c r="P76" s="65">
        <v>968990</v>
      </c>
      <c r="Q76" s="65">
        <v>250996</v>
      </c>
      <c r="R76" s="65">
        <f t="shared" si="17"/>
        <v>717994</v>
      </c>
    </row>
    <row r="77" spans="1:18" s="172" customFormat="1">
      <c r="A77" s="237">
        <v>106</v>
      </c>
      <c r="B77" s="237">
        <v>10920</v>
      </c>
      <c r="C77" s="106">
        <v>73</v>
      </c>
      <c r="D77" s="106" t="s">
        <v>424</v>
      </c>
      <c r="E77" s="149">
        <v>104201.85666999999</v>
      </c>
      <c r="F77" s="149">
        <v>126876.277459</v>
      </c>
      <c r="G77" s="270">
        <f t="shared" si="12"/>
        <v>-22674.420789000011</v>
      </c>
      <c r="H77" s="107">
        <f t="shared" si="13"/>
        <v>231078.13412900001</v>
      </c>
      <c r="I77" s="107">
        <v>19.661200000000001</v>
      </c>
      <c r="J77" s="107">
        <v>1407.5434600000001</v>
      </c>
      <c r="K77" s="107">
        <f t="shared" si="14"/>
        <v>-1387.8822600000001</v>
      </c>
      <c r="L77" s="107">
        <f t="shared" si="15"/>
        <v>1427.2046600000001</v>
      </c>
      <c r="M77" s="108">
        <v>1705467</v>
      </c>
      <c r="N77" s="108">
        <v>0</v>
      </c>
      <c r="O77" s="108">
        <f t="shared" si="16"/>
        <v>1705467</v>
      </c>
      <c r="P77" s="108">
        <v>0</v>
      </c>
      <c r="Q77" s="108">
        <v>0</v>
      </c>
      <c r="R77" s="108">
        <f t="shared" si="17"/>
        <v>0</v>
      </c>
    </row>
    <row r="78" spans="1:18" s="172" customFormat="1">
      <c r="A78" s="237">
        <v>227</v>
      </c>
      <c r="B78" s="237">
        <v>11427</v>
      </c>
      <c r="C78" s="155">
        <v>74</v>
      </c>
      <c r="D78" s="70" t="s">
        <v>464</v>
      </c>
      <c r="E78" s="156">
        <v>4401.3340600000001</v>
      </c>
      <c r="F78" s="156">
        <v>38038.550865999998</v>
      </c>
      <c r="G78" s="21">
        <f t="shared" si="12"/>
        <v>-33637.216805999997</v>
      </c>
      <c r="H78" s="21">
        <f t="shared" si="13"/>
        <v>42439.884925999999</v>
      </c>
      <c r="I78" s="21">
        <v>2.8258000000000001</v>
      </c>
      <c r="J78" s="21">
        <v>0</v>
      </c>
      <c r="K78" s="21">
        <f t="shared" si="14"/>
        <v>2.8258000000000001</v>
      </c>
      <c r="L78" s="21">
        <f t="shared" si="15"/>
        <v>2.8258000000000001</v>
      </c>
      <c r="M78" s="65">
        <v>113</v>
      </c>
      <c r="N78" s="65">
        <v>89094</v>
      </c>
      <c r="O78" s="65">
        <f t="shared" si="16"/>
        <v>-88981</v>
      </c>
      <c r="P78" s="65">
        <v>57</v>
      </c>
      <c r="Q78" s="65">
        <v>38</v>
      </c>
      <c r="R78" s="65">
        <f t="shared" si="17"/>
        <v>19</v>
      </c>
    </row>
    <row r="79" spans="1:18" s="172" customFormat="1">
      <c r="A79" s="237">
        <v>175</v>
      </c>
      <c r="B79" s="237">
        <v>11290</v>
      </c>
      <c r="C79" s="106">
        <v>75</v>
      </c>
      <c r="D79" s="106" t="s">
        <v>444</v>
      </c>
      <c r="E79" s="149">
        <v>826.87207699999999</v>
      </c>
      <c r="F79" s="149">
        <v>33726.233346000001</v>
      </c>
      <c r="G79" s="270">
        <f t="shared" si="12"/>
        <v>-32899.361269000001</v>
      </c>
      <c r="H79" s="107">
        <f t="shared" si="13"/>
        <v>34553.105423000001</v>
      </c>
      <c r="I79" s="107">
        <v>2.2351920000000001</v>
      </c>
      <c r="J79" s="107">
        <v>1.558592</v>
      </c>
      <c r="K79" s="107">
        <f t="shared" si="14"/>
        <v>0.67660000000000009</v>
      </c>
      <c r="L79" s="107">
        <f t="shared" si="15"/>
        <v>3.793784</v>
      </c>
      <c r="M79" s="108">
        <v>0</v>
      </c>
      <c r="N79" s="108">
        <v>365</v>
      </c>
      <c r="O79" s="108">
        <f t="shared" si="16"/>
        <v>-365</v>
      </c>
      <c r="P79" s="108">
        <v>0</v>
      </c>
      <c r="Q79" s="108">
        <v>0</v>
      </c>
      <c r="R79" s="108">
        <f t="shared" si="17"/>
        <v>0</v>
      </c>
    </row>
    <row r="80" spans="1:18" s="172" customFormat="1">
      <c r="A80" s="237">
        <v>164</v>
      </c>
      <c r="B80" s="237">
        <v>11256</v>
      </c>
      <c r="C80" s="155">
        <v>76</v>
      </c>
      <c r="D80" s="70" t="s">
        <v>442</v>
      </c>
      <c r="E80" s="156">
        <v>2795.231734</v>
      </c>
      <c r="F80" s="156">
        <v>8383.1975810000004</v>
      </c>
      <c r="G80" s="21">
        <f t="shared" si="12"/>
        <v>-5587.9658470000004</v>
      </c>
      <c r="H80" s="21">
        <f t="shared" si="13"/>
        <v>11178.429315000001</v>
      </c>
      <c r="I80" s="21">
        <v>1.5124</v>
      </c>
      <c r="J80" s="21">
        <v>4.6803819999999998</v>
      </c>
      <c r="K80" s="21">
        <f t="shared" si="14"/>
        <v>-3.1679819999999999</v>
      </c>
      <c r="L80" s="21">
        <f t="shared" si="15"/>
        <v>6.1927819999999993</v>
      </c>
      <c r="M80" s="65">
        <v>19850</v>
      </c>
      <c r="N80" s="65">
        <v>9</v>
      </c>
      <c r="O80" s="65">
        <f t="shared" si="16"/>
        <v>19841</v>
      </c>
      <c r="P80" s="65">
        <v>3374</v>
      </c>
      <c r="Q80" s="65">
        <v>9</v>
      </c>
      <c r="R80" s="65">
        <f t="shared" si="17"/>
        <v>3365</v>
      </c>
    </row>
    <row r="81" spans="1:18" s="172" customFormat="1">
      <c r="A81" s="237">
        <v>283</v>
      </c>
      <c r="B81" s="237">
        <v>11673</v>
      </c>
      <c r="C81" s="106">
        <v>77</v>
      </c>
      <c r="D81" s="106" t="s">
        <v>486</v>
      </c>
      <c r="E81" s="149">
        <v>478163.03359000001</v>
      </c>
      <c r="F81" s="149">
        <v>497414.351241</v>
      </c>
      <c r="G81" s="270">
        <f t="shared" si="12"/>
        <v>-19251.31765099999</v>
      </c>
      <c r="H81" s="107">
        <f t="shared" si="13"/>
        <v>975577.384831</v>
      </c>
      <c r="I81" s="107">
        <v>0.27860000000000001</v>
      </c>
      <c r="J81" s="107">
        <v>35239.500142999997</v>
      </c>
      <c r="K81" s="107">
        <f t="shared" si="14"/>
        <v>-35239.221543</v>
      </c>
      <c r="L81" s="107">
        <f t="shared" si="15"/>
        <v>35239.778742999995</v>
      </c>
      <c r="M81" s="108">
        <v>5434355</v>
      </c>
      <c r="N81" s="108">
        <v>3599291</v>
      </c>
      <c r="O81" s="108">
        <f t="shared" si="16"/>
        <v>1835064</v>
      </c>
      <c r="P81" s="108">
        <v>501150</v>
      </c>
      <c r="Q81" s="108">
        <v>874527</v>
      </c>
      <c r="R81" s="108">
        <f t="shared" si="17"/>
        <v>-373377</v>
      </c>
    </row>
    <row r="82" spans="1:18" s="172" customFormat="1">
      <c r="A82" s="237">
        <v>201</v>
      </c>
      <c r="B82" s="237">
        <v>11340</v>
      </c>
      <c r="C82" s="155">
        <v>78</v>
      </c>
      <c r="D82" s="70" t="s">
        <v>451</v>
      </c>
      <c r="E82" s="156">
        <v>141504.40880500001</v>
      </c>
      <c r="F82" s="156">
        <v>344435.89316099999</v>
      </c>
      <c r="G82" s="21">
        <f t="shared" si="12"/>
        <v>-202931.48435599997</v>
      </c>
      <c r="H82" s="21">
        <f t="shared" si="13"/>
        <v>485940.301966</v>
      </c>
      <c r="I82" s="21">
        <v>0.27860000000000001</v>
      </c>
      <c r="J82" s="21">
        <v>0</v>
      </c>
      <c r="K82" s="21">
        <f t="shared" si="14"/>
        <v>0.27860000000000001</v>
      </c>
      <c r="L82" s="21">
        <f t="shared" si="15"/>
        <v>0.27860000000000001</v>
      </c>
      <c r="M82" s="65">
        <v>3867545</v>
      </c>
      <c r="N82" s="65">
        <v>1509444</v>
      </c>
      <c r="O82" s="65">
        <f t="shared" si="16"/>
        <v>2358101</v>
      </c>
      <c r="P82" s="65">
        <v>0</v>
      </c>
      <c r="Q82" s="65">
        <v>0</v>
      </c>
      <c r="R82" s="65">
        <f t="shared" si="17"/>
        <v>0</v>
      </c>
    </row>
    <row r="83" spans="1:18" s="172" customFormat="1">
      <c r="A83" s="237">
        <v>248</v>
      </c>
      <c r="B83" s="237">
        <v>11495</v>
      </c>
      <c r="C83" s="106">
        <v>79</v>
      </c>
      <c r="D83" s="106" t="s">
        <v>399</v>
      </c>
      <c r="E83" s="149">
        <v>3748954.0318229999</v>
      </c>
      <c r="F83" s="149">
        <v>3952563.6285680002</v>
      </c>
      <c r="G83" s="270">
        <f t="shared" si="12"/>
        <v>-203609.59674500022</v>
      </c>
      <c r="H83" s="107">
        <f t="shared" si="13"/>
        <v>7701517.6603910001</v>
      </c>
      <c r="I83" s="107">
        <v>0</v>
      </c>
      <c r="J83" s="107">
        <v>0</v>
      </c>
      <c r="K83" s="107">
        <f t="shared" si="14"/>
        <v>0</v>
      </c>
      <c r="L83" s="107">
        <f t="shared" si="15"/>
        <v>0</v>
      </c>
      <c r="M83" s="108">
        <v>75923242</v>
      </c>
      <c r="N83" s="108">
        <v>52439150</v>
      </c>
      <c r="O83" s="108">
        <f t="shared" si="16"/>
        <v>23484092</v>
      </c>
      <c r="P83" s="108">
        <v>1862916</v>
      </c>
      <c r="Q83" s="108">
        <v>3307018</v>
      </c>
      <c r="R83" s="108">
        <f t="shared" si="17"/>
        <v>-1444102</v>
      </c>
    </row>
    <row r="84" spans="1:18" s="172" customFormat="1">
      <c r="A84" s="237">
        <v>114</v>
      </c>
      <c r="B84" s="237">
        <v>11014</v>
      </c>
      <c r="C84" s="155">
        <v>80</v>
      </c>
      <c r="D84" s="70" t="s">
        <v>429</v>
      </c>
      <c r="E84" s="156">
        <v>1234704.3135939999</v>
      </c>
      <c r="F84" s="156">
        <v>416477.50509699999</v>
      </c>
      <c r="G84" s="21">
        <f t="shared" si="12"/>
        <v>818226.80849700002</v>
      </c>
      <c r="H84" s="21">
        <f t="shared" si="13"/>
        <v>1651181.8186909999</v>
      </c>
      <c r="I84" s="21">
        <v>0</v>
      </c>
      <c r="J84" s="21">
        <v>2752.0338299999999</v>
      </c>
      <c r="K84" s="21">
        <f t="shared" si="14"/>
        <v>-2752.0338299999999</v>
      </c>
      <c r="L84" s="21">
        <f t="shared" si="15"/>
        <v>2752.0338299999999</v>
      </c>
      <c r="M84" s="65">
        <v>5372559</v>
      </c>
      <c r="N84" s="65">
        <v>3847997</v>
      </c>
      <c r="O84" s="65">
        <f t="shared" si="16"/>
        <v>1524562</v>
      </c>
      <c r="P84" s="65">
        <v>22730</v>
      </c>
      <c r="Q84" s="65">
        <v>104445</v>
      </c>
      <c r="R84" s="65">
        <f t="shared" si="17"/>
        <v>-81715</v>
      </c>
    </row>
    <row r="85" spans="1:18" s="172" customFormat="1">
      <c r="A85" s="237">
        <v>110</v>
      </c>
      <c r="B85" s="237">
        <v>10929</v>
      </c>
      <c r="C85" s="106">
        <v>81</v>
      </c>
      <c r="D85" s="106" t="s">
        <v>425</v>
      </c>
      <c r="E85" s="149">
        <v>243791.42886399999</v>
      </c>
      <c r="F85" s="149">
        <v>489897.76817400003</v>
      </c>
      <c r="G85" s="270">
        <f t="shared" si="12"/>
        <v>-246106.33931000004</v>
      </c>
      <c r="H85" s="107">
        <f t="shared" si="13"/>
        <v>733689.19703799998</v>
      </c>
      <c r="I85" s="107">
        <v>0</v>
      </c>
      <c r="J85" s="107">
        <v>0</v>
      </c>
      <c r="K85" s="107">
        <f t="shared" si="14"/>
        <v>0</v>
      </c>
      <c r="L85" s="107">
        <f t="shared" si="15"/>
        <v>0</v>
      </c>
      <c r="M85" s="108">
        <v>8589625</v>
      </c>
      <c r="N85" s="108">
        <v>4910580</v>
      </c>
      <c r="O85" s="108">
        <f t="shared" si="16"/>
        <v>3679045</v>
      </c>
      <c r="P85" s="108">
        <v>217108</v>
      </c>
      <c r="Q85" s="108">
        <v>254864</v>
      </c>
      <c r="R85" s="108">
        <f t="shared" si="17"/>
        <v>-37756</v>
      </c>
    </row>
    <row r="86" spans="1:18" s="172" customFormat="1">
      <c r="A86" s="237">
        <v>154</v>
      </c>
      <c r="B86" s="237">
        <v>11217</v>
      </c>
      <c r="C86" s="155">
        <v>82</v>
      </c>
      <c r="D86" s="70" t="s">
        <v>441</v>
      </c>
      <c r="E86" s="156">
        <v>203903.507086</v>
      </c>
      <c r="F86" s="156">
        <v>525817.77523899998</v>
      </c>
      <c r="G86" s="21">
        <f t="shared" si="12"/>
        <v>-321914.26815299998</v>
      </c>
      <c r="H86" s="21">
        <f t="shared" si="13"/>
        <v>729721.28232500004</v>
      </c>
      <c r="I86" s="21">
        <v>0</v>
      </c>
      <c r="J86" s="21">
        <v>0</v>
      </c>
      <c r="K86" s="21">
        <f t="shared" si="14"/>
        <v>0</v>
      </c>
      <c r="L86" s="21">
        <f t="shared" si="15"/>
        <v>0</v>
      </c>
      <c r="M86" s="65">
        <v>26277168</v>
      </c>
      <c r="N86" s="65">
        <v>15394348</v>
      </c>
      <c r="O86" s="65">
        <f t="shared" si="16"/>
        <v>10882820</v>
      </c>
      <c r="P86" s="65">
        <v>3450010</v>
      </c>
      <c r="Q86" s="65">
        <v>2109970</v>
      </c>
      <c r="R86" s="65">
        <f t="shared" si="17"/>
        <v>1340040</v>
      </c>
    </row>
    <row r="87" spans="1:18" s="172" customFormat="1">
      <c r="A87" s="237">
        <v>215</v>
      </c>
      <c r="B87" s="237">
        <v>11391</v>
      </c>
      <c r="C87" s="106">
        <v>83</v>
      </c>
      <c r="D87" s="106" t="s">
        <v>457</v>
      </c>
      <c r="E87" s="149">
        <v>11126.963931</v>
      </c>
      <c r="F87" s="149">
        <v>36543.141109999997</v>
      </c>
      <c r="G87" s="270">
        <f t="shared" si="12"/>
        <v>-25416.177178999998</v>
      </c>
      <c r="H87" s="107">
        <f t="shared" si="13"/>
        <v>47670.105040999995</v>
      </c>
      <c r="I87" s="107">
        <v>0</v>
      </c>
      <c r="J87" s="107">
        <v>805.025847</v>
      </c>
      <c r="K87" s="107">
        <f t="shared" si="14"/>
        <v>-805.025847</v>
      </c>
      <c r="L87" s="107">
        <f t="shared" si="15"/>
        <v>805.025847</v>
      </c>
      <c r="M87" s="108">
        <v>318467</v>
      </c>
      <c r="N87" s="108">
        <v>256503</v>
      </c>
      <c r="O87" s="108">
        <f t="shared" si="16"/>
        <v>61964</v>
      </c>
      <c r="P87" s="108">
        <v>56012</v>
      </c>
      <c r="Q87" s="108">
        <v>44039</v>
      </c>
      <c r="R87" s="108">
        <f t="shared" si="17"/>
        <v>11973</v>
      </c>
    </row>
    <row r="88" spans="1:18" s="172" customFormat="1">
      <c r="A88" s="237">
        <v>208</v>
      </c>
      <c r="B88" s="237">
        <v>11379</v>
      </c>
      <c r="C88" s="155">
        <v>84</v>
      </c>
      <c r="D88" s="70" t="s">
        <v>453</v>
      </c>
      <c r="E88" s="156">
        <v>1851460.8422979999</v>
      </c>
      <c r="F88" s="156">
        <v>42547749.039245002</v>
      </c>
      <c r="G88" s="21">
        <f t="shared" si="12"/>
        <v>-40696288.196947001</v>
      </c>
      <c r="H88" s="21">
        <f t="shared" si="13"/>
        <v>44399209.881543003</v>
      </c>
      <c r="I88" s="21">
        <v>0</v>
      </c>
      <c r="J88" s="21">
        <v>0</v>
      </c>
      <c r="K88" s="21">
        <f t="shared" si="14"/>
        <v>0</v>
      </c>
      <c r="L88" s="21">
        <f t="shared" si="15"/>
        <v>0</v>
      </c>
      <c r="M88" s="65">
        <v>22516660</v>
      </c>
      <c r="N88" s="65">
        <v>38181850</v>
      </c>
      <c r="O88" s="65">
        <f t="shared" si="16"/>
        <v>-15665190</v>
      </c>
      <c r="P88" s="65">
        <v>22516634</v>
      </c>
      <c r="Q88" s="65">
        <v>4199755</v>
      </c>
      <c r="R88" s="65">
        <f t="shared" si="17"/>
        <v>18316879</v>
      </c>
    </row>
    <row r="89" spans="1:18" s="172" customFormat="1">
      <c r="A89" s="237">
        <v>310</v>
      </c>
      <c r="B89" s="237">
        <v>11753</v>
      </c>
      <c r="C89" s="106">
        <v>85</v>
      </c>
      <c r="D89" s="106" t="s">
        <v>725</v>
      </c>
      <c r="E89" s="149">
        <v>0</v>
      </c>
      <c r="F89" s="149">
        <v>0</v>
      </c>
      <c r="G89" s="270">
        <f t="shared" si="12"/>
        <v>0</v>
      </c>
      <c r="H89" s="107">
        <f t="shared" si="13"/>
        <v>0</v>
      </c>
      <c r="I89" s="107">
        <v>0</v>
      </c>
      <c r="J89" s="107">
        <v>0</v>
      </c>
      <c r="K89" s="107">
        <f t="shared" si="14"/>
        <v>0</v>
      </c>
      <c r="L89" s="107">
        <f t="shared" si="15"/>
        <v>0</v>
      </c>
      <c r="M89" s="108">
        <v>652690</v>
      </c>
      <c r="N89" s="108">
        <v>0</v>
      </c>
      <c r="O89" s="108">
        <f t="shared" si="16"/>
        <v>652690</v>
      </c>
      <c r="P89" s="108">
        <v>652690</v>
      </c>
      <c r="Q89" s="108">
        <v>0</v>
      </c>
      <c r="R89" s="108">
        <f t="shared" si="17"/>
        <v>652690</v>
      </c>
    </row>
    <row r="90" spans="1:18" s="172" customFormat="1">
      <c r="A90" s="237">
        <v>150</v>
      </c>
      <c r="B90" s="237">
        <v>11198</v>
      </c>
      <c r="C90" s="155">
        <v>86</v>
      </c>
      <c r="D90" s="70" t="s">
        <v>440</v>
      </c>
      <c r="E90" s="156">
        <v>0</v>
      </c>
      <c r="F90" s="156">
        <v>0</v>
      </c>
      <c r="G90" s="21">
        <f t="shared" si="12"/>
        <v>0</v>
      </c>
      <c r="H90" s="21">
        <f t="shared" si="13"/>
        <v>0</v>
      </c>
      <c r="I90" s="21">
        <v>0</v>
      </c>
      <c r="J90" s="21">
        <v>0</v>
      </c>
      <c r="K90" s="21">
        <f t="shared" si="14"/>
        <v>0</v>
      </c>
      <c r="L90" s="21">
        <f t="shared" si="15"/>
        <v>0</v>
      </c>
      <c r="M90" s="65">
        <v>0</v>
      </c>
      <c r="N90" s="65">
        <v>0</v>
      </c>
      <c r="O90" s="65">
        <f t="shared" si="16"/>
        <v>0</v>
      </c>
      <c r="P90" s="65">
        <v>0</v>
      </c>
      <c r="Q90" s="65">
        <v>0</v>
      </c>
      <c r="R90" s="65">
        <f t="shared" si="17"/>
        <v>0</v>
      </c>
    </row>
    <row r="91" spans="1:18" ht="26.25" customHeight="1">
      <c r="A91" s="238"/>
      <c r="B91" s="237"/>
      <c r="C91" s="427" t="s">
        <v>23</v>
      </c>
      <c r="D91" s="427"/>
      <c r="E91" s="109">
        <f>SUM(E5:E90)</f>
        <v>338718428.50664002</v>
      </c>
      <c r="F91" s="109">
        <f t="shared" ref="F91:R91" si="18">SUM(F5:F90)</f>
        <v>591293826.1112572</v>
      </c>
      <c r="G91" s="109">
        <f t="shared" si="18"/>
        <v>-252575397.60461691</v>
      </c>
      <c r="H91" s="109">
        <f t="shared" si="18"/>
        <v>930012254.6178962</v>
      </c>
      <c r="I91" s="109">
        <f t="shared" si="18"/>
        <v>30732883.804339003</v>
      </c>
      <c r="J91" s="109">
        <f t="shared" si="18"/>
        <v>11445954.606347999</v>
      </c>
      <c r="K91" s="109">
        <f t="shared" si="18"/>
        <v>19286929.19799101</v>
      </c>
      <c r="L91" s="109">
        <f t="shared" si="18"/>
        <v>42178838.410687</v>
      </c>
      <c r="M91" s="109">
        <f t="shared" si="18"/>
        <v>3656307998</v>
      </c>
      <c r="N91" s="109">
        <f t="shared" si="18"/>
        <v>2678344698</v>
      </c>
      <c r="O91" s="109">
        <f t="shared" si="18"/>
        <v>977963300</v>
      </c>
      <c r="P91" s="109">
        <f t="shared" si="18"/>
        <v>321772755</v>
      </c>
      <c r="Q91" s="109">
        <f t="shared" si="18"/>
        <v>159488288</v>
      </c>
      <c r="R91" s="109">
        <f t="shared" si="18"/>
        <v>162284467</v>
      </c>
    </row>
    <row r="92" spans="1:18">
      <c r="A92" s="237">
        <v>143</v>
      </c>
      <c r="B92" s="237">
        <v>11172</v>
      </c>
      <c r="C92" s="155">
        <v>87</v>
      </c>
      <c r="D92" s="70" t="s">
        <v>496</v>
      </c>
      <c r="E92" s="156">
        <v>4463692.5876249997</v>
      </c>
      <c r="F92" s="156">
        <v>3429374.7618120001</v>
      </c>
      <c r="G92" s="21">
        <f t="shared" ref="G92:G111" si="19">E92-F92</f>
        <v>1034317.8258129996</v>
      </c>
      <c r="H92" s="21">
        <f t="shared" ref="H92:H111" si="20">E92+F92</f>
        <v>7893067.3494370002</v>
      </c>
      <c r="I92" s="21">
        <v>422148.13127999997</v>
      </c>
      <c r="J92" s="21">
        <v>439589.55342299998</v>
      </c>
      <c r="K92" s="21">
        <f t="shared" ref="K92:K111" si="21">I92-J92</f>
        <v>-17441.422143000003</v>
      </c>
      <c r="L92" s="21">
        <f t="shared" ref="L92:L111" si="22">I92+J92</f>
        <v>861737.68470299989</v>
      </c>
      <c r="M92" s="65">
        <v>2565135</v>
      </c>
      <c r="N92" s="65">
        <v>453624</v>
      </c>
      <c r="O92" s="65">
        <f t="shared" ref="O92:O111" si="23">M92-N92</f>
        <v>2111511</v>
      </c>
      <c r="P92" s="65">
        <v>0</v>
      </c>
      <c r="Q92" s="65">
        <v>11211</v>
      </c>
      <c r="R92" s="65">
        <f t="shared" ref="R92:R111" si="24">P92-Q92</f>
        <v>-11211</v>
      </c>
    </row>
    <row r="93" spans="1:18" s="172" customFormat="1">
      <c r="A93" s="237">
        <v>145</v>
      </c>
      <c r="B93" s="237">
        <v>11188</v>
      </c>
      <c r="C93" s="106">
        <v>88</v>
      </c>
      <c r="D93" s="106" t="s">
        <v>497</v>
      </c>
      <c r="E93" s="149">
        <v>2274520.3888849998</v>
      </c>
      <c r="F93" s="149">
        <v>2757047.1859499998</v>
      </c>
      <c r="G93" s="270">
        <f t="shared" si="19"/>
        <v>-482526.79706500005</v>
      </c>
      <c r="H93" s="107">
        <f t="shared" si="20"/>
        <v>5031567.5748349996</v>
      </c>
      <c r="I93" s="107">
        <v>409214.65108500002</v>
      </c>
      <c r="J93" s="107">
        <v>493555.87169200002</v>
      </c>
      <c r="K93" s="107">
        <f t="shared" si="21"/>
        <v>-84341.220606999996</v>
      </c>
      <c r="L93" s="107">
        <f t="shared" si="22"/>
        <v>902770.52277699998</v>
      </c>
      <c r="M93" s="108">
        <v>5934391</v>
      </c>
      <c r="N93" s="108">
        <v>5872009</v>
      </c>
      <c r="O93" s="108">
        <f t="shared" si="23"/>
        <v>62382</v>
      </c>
      <c r="P93" s="108">
        <v>148772</v>
      </c>
      <c r="Q93" s="108">
        <v>294206</v>
      </c>
      <c r="R93" s="108">
        <f t="shared" si="24"/>
        <v>-145434</v>
      </c>
    </row>
    <row r="94" spans="1:18">
      <c r="A94" s="237">
        <v>10</v>
      </c>
      <c r="B94" s="237">
        <v>10762</v>
      </c>
      <c r="C94" s="155">
        <v>89</v>
      </c>
      <c r="D94" s="70" t="s">
        <v>487</v>
      </c>
      <c r="E94" s="156">
        <v>2020491.1768740001</v>
      </c>
      <c r="F94" s="156">
        <v>2826178.9996859999</v>
      </c>
      <c r="G94" s="21">
        <f t="shared" si="19"/>
        <v>-805687.82281199982</v>
      </c>
      <c r="H94" s="21">
        <f t="shared" si="20"/>
        <v>4846670.1765599996</v>
      </c>
      <c r="I94" s="21">
        <v>346204.49774299999</v>
      </c>
      <c r="J94" s="21">
        <v>131533.29248199999</v>
      </c>
      <c r="K94" s="21">
        <f t="shared" si="21"/>
        <v>214671.205261</v>
      </c>
      <c r="L94" s="21">
        <f t="shared" si="22"/>
        <v>477737.790225</v>
      </c>
      <c r="M94" s="65">
        <v>2498247</v>
      </c>
      <c r="N94" s="65">
        <v>2936602</v>
      </c>
      <c r="O94" s="65">
        <f t="shared" si="23"/>
        <v>-438355</v>
      </c>
      <c r="P94" s="65">
        <v>91790</v>
      </c>
      <c r="Q94" s="65">
        <v>236748</v>
      </c>
      <c r="R94" s="65">
        <f t="shared" si="24"/>
        <v>-144958</v>
      </c>
    </row>
    <row r="95" spans="1:18" s="172" customFormat="1">
      <c r="A95" s="237">
        <v>65</v>
      </c>
      <c r="B95" s="237">
        <v>10615</v>
      </c>
      <c r="C95" s="106">
        <v>90</v>
      </c>
      <c r="D95" s="106" t="s">
        <v>30</v>
      </c>
      <c r="E95" s="149">
        <v>690286.97972199996</v>
      </c>
      <c r="F95" s="149">
        <v>905996.14410300006</v>
      </c>
      <c r="G95" s="270">
        <f t="shared" si="19"/>
        <v>-215709.1643810001</v>
      </c>
      <c r="H95" s="107">
        <f t="shared" si="20"/>
        <v>1596283.1238250001</v>
      </c>
      <c r="I95" s="107">
        <v>270181.24779599998</v>
      </c>
      <c r="J95" s="107">
        <v>260051.70220199999</v>
      </c>
      <c r="K95" s="107">
        <f t="shared" si="21"/>
        <v>10129.545593999996</v>
      </c>
      <c r="L95" s="107">
        <f t="shared" si="22"/>
        <v>530232.94999799994</v>
      </c>
      <c r="M95" s="108">
        <v>342794</v>
      </c>
      <c r="N95" s="108">
        <v>412502</v>
      </c>
      <c r="O95" s="108">
        <f t="shared" si="23"/>
        <v>-69708</v>
      </c>
      <c r="P95" s="108">
        <v>20661</v>
      </c>
      <c r="Q95" s="108">
        <v>10252</v>
      </c>
      <c r="R95" s="108">
        <f t="shared" si="24"/>
        <v>10409</v>
      </c>
    </row>
    <row r="96" spans="1:18">
      <c r="A96" s="237">
        <v>128</v>
      </c>
      <c r="B96" s="237">
        <v>11131</v>
      </c>
      <c r="C96" s="155">
        <v>91</v>
      </c>
      <c r="D96" s="70" t="s">
        <v>494</v>
      </c>
      <c r="E96" s="156">
        <v>2262435.3652909999</v>
      </c>
      <c r="F96" s="156">
        <v>1941884.30339</v>
      </c>
      <c r="G96" s="21">
        <f t="shared" si="19"/>
        <v>320551.06190099986</v>
      </c>
      <c r="H96" s="21">
        <f t="shared" si="20"/>
        <v>4204319.6686809994</v>
      </c>
      <c r="I96" s="21">
        <v>159127.88220299999</v>
      </c>
      <c r="J96" s="21">
        <v>379344.49904899998</v>
      </c>
      <c r="K96" s="21">
        <f t="shared" si="21"/>
        <v>-220216.61684599999</v>
      </c>
      <c r="L96" s="21">
        <f t="shared" si="22"/>
        <v>538472.38125199999</v>
      </c>
      <c r="M96" s="65">
        <v>3448291</v>
      </c>
      <c r="N96" s="65">
        <v>2661826</v>
      </c>
      <c r="O96" s="65">
        <f t="shared" si="23"/>
        <v>786465</v>
      </c>
      <c r="P96" s="65">
        <v>31135</v>
      </c>
      <c r="Q96" s="65">
        <v>68016</v>
      </c>
      <c r="R96" s="65">
        <f t="shared" si="24"/>
        <v>-36881</v>
      </c>
    </row>
    <row r="97" spans="1:18" s="172" customFormat="1">
      <c r="A97" s="237">
        <v>37</v>
      </c>
      <c r="B97" s="237">
        <v>10763</v>
      </c>
      <c r="C97" s="106">
        <v>92</v>
      </c>
      <c r="D97" s="106" t="s">
        <v>489</v>
      </c>
      <c r="E97" s="149">
        <v>217066.30542399999</v>
      </c>
      <c r="F97" s="149">
        <v>229336.97348399999</v>
      </c>
      <c r="G97" s="270">
        <f t="shared" si="19"/>
        <v>-12270.668059999996</v>
      </c>
      <c r="H97" s="107">
        <f t="shared" si="20"/>
        <v>446403.27890799998</v>
      </c>
      <c r="I97" s="107">
        <v>66696.793147000004</v>
      </c>
      <c r="J97" s="107">
        <v>3484.7539579999998</v>
      </c>
      <c r="K97" s="107">
        <f t="shared" si="21"/>
        <v>63212.039189000003</v>
      </c>
      <c r="L97" s="107">
        <f t="shared" si="22"/>
        <v>70181.547105000005</v>
      </c>
      <c r="M97" s="108">
        <v>101982</v>
      </c>
      <c r="N97" s="108">
        <v>29426</v>
      </c>
      <c r="O97" s="108">
        <f t="shared" si="23"/>
        <v>72556</v>
      </c>
      <c r="P97" s="108">
        <v>125</v>
      </c>
      <c r="Q97" s="108">
        <v>4414</v>
      </c>
      <c r="R97" s="108">
        <f t="shared" si="24"/>
        <v>-4289</v>
      </c>
    </row>
    <row r="98" spans="1:18">
      <c r="A98" s="237">
        <v>151</v>
      </c>
      <c r="B98" s="237">
        <v>11196</v>
      </c>
      <c r="C98" s="155">
        <v>93</v>
      </c>
      <c r="D98" s="70" t="s">
        <v>498</v>
      </c>
      <c r="E98" s="156">
        <v>818071.77138799999</v>
      </c>
      <c r="F98" s="156">
        <v>1263836.850116</v>
      </c>
      <c r="G98" s="21">
        <f t="shared" si="19"/>
        <v>-445765.07872800005</v>
      </c>
      <c r="H98" s="21">
        <f t="shared" si="20"/>
        <v>2081908.6215039999</v>
      </c>
      <c r="I98" s="21">
        <v>58462.023873999999</v>
      </c>
      <c r="J98" s="21">
        <v>3834.9872599999999</v>
      </c>
      <c r="K98" s="21">
        <f t="shared" si="21"/>
        <v>54627.036613999997</v>
      </c>
      <c r="L98" s="21">
        <f t="shared" si="22"/>
        <v>62297.011134</v>
      </c>
      <c r="M98" s="65">
        <v>234540</v>
      </c>
      <c r="N98" s="65">
        <v>0</v>
      </c>
      <c r="O98" s="65">
        <f t="shared" si="23"/>
        <v>234540</v>
      </c>
      <c r="P98" s="65">
        <v>0</v>
      </c>
      <c r="Q98" s="65">
        <v>0</v>
      </c>
      <c r="R98" s="65">
        <f t="shared" si="24"/>
        <v>0</v>
      </c>
    </row>
    <row r="99" spans="1:18" s="172" customFormat="1">
      <c r="A99" s="237">
        <v>101</v>
      </c>
      <c r="B99" s="237">
        <v>10897</v>
      </c>
      <c r="C99" s="106">
        <v>94</v>
      </c>
      <c r="D99" s="106" t="s">
        <v>491</v>
      </c>
      <c r="E99" s="149">
        <v>1314954.9765010001</v>
      </c>
      <c r="F99" s="149">
        <v>1507774.7481130001</v>
      </c>
      <c r="G99" s="270">
        <f t="shared" si="19"/>
        <v>-192819.77161199995</v>
      </c>
      <c r="H99" s="107">
        <f t="shared" si="20"/>
        <v>2822729.7246139999</v>
      </c>
      <c r="I99" s="107">
        <v>57916.610710000001</v>
      </c>
      <c r="J99" s="107">
        <v>14983.409180000001</v>
      </c>
      <c r="K99" s="107">
        <f t="shared" si="21"/>
        <v>42933.201529999998</v>
      </c>
      <c r="L99" s="107">
        <f t="shared" si="22"/>
        <v>72900.019889999996</v>
      </c>
      <c r="M99" s="108">
        <v>704643</v>
      </c>
      <c r="N99" s="108">
        <v>693942</v>
      </c>
      <c r="O99" s="108">
        <f t="shared" si="23"/>
        <v>10701</v>
      </c>
      <c r="P99" s="108">
        <v>8382</v>
      </c>
      <c r="Q99" s="108">
        <v>22855</v>
      </c>
      <c r="R99" s="108">
        <f t="shared" si="24"/>
        <v>-14473</v>
      </c>
    </row>
    <row r="100" spans="1:18">
      <c r="A100" s="237">
        <v>135</v>
      </c>
      <c r="B100" s="237">
        <v>11157</v>
      </c>
      <c r="C100" s="155">
        <v>95</v>
      </c>
      <c r="D100" s="70" t="s">
        <v>495</v>
      </c>
      <c r="E100" s="156">
        <v>444139.759456</v>
      </c>
      <c r="F100" s="156">
        <v>842611.56359599996</v>
      </c>
      <c r="G100" s="21">
        <f t="shared" si="19"/>
        <v>-398471.80413999996</v>
      </c>
      <c r="H100" s="21">
        <f t="shared" si="20"/>
        <v>1286751.323052</v>
      </c>
      <c r="I100" s="21">
        <v>51284.205502999997</v>
      </c>
      <c r="J100" s="21">
        <v>38294.944213000002</v>
      </c>
      <c r="K100" s="21">
        <f t="shared" si="21"/>
        <v>12989.261289999995</v>
      </c>
      <c r="L100" s="21">
        <f t="shared" si="22"/>
        <v>89579.149716</v>
      </c>
      <c r="M100" s="65">
        <v>900984</v>
      </c>
      <c r="N100" s="65">
        <v>1327817</v>
      </c>
      <c r="O100" s="65">
        <f t="shared" si="23"/>
        <v>-426833</v>
      </c>
      <c r="P100" s="65">
        <v>6046</v>
      </c>
      <c r="Q100" s="65">
        <v>12051</v>
      </c>
      <c r="R100" s="65">
        <f t="shared" si="24"/>
        <v>-6005</v>
      </c>
    </row>
    <row r="101" spans="1:18" s="172" customFormat="1">
      <c r="A101" s="237">
        <v>213</v>
      </c>
      <c r="B101" s="237">
        <v>11381</v>
      </c>
      <c r="C101" s="106">
        <v>96</v>
      </c>
      <c r="D101" s="106" t="s">
        <v>505</v>
      </c>
      <c r="E101" s="149">
        <v>1322309.529878</v>
      </c>
      <c r="F101" s="149">
        <v>1761087.7612699999</v>
      </c>
      <c r="G101" s="270">
        <f t="shared" si="19"/>
        <v>-438778.23139199987</v>
      </c>
      <c r="H101" s="107">
        <f t="shared" si="20"/>
        <v>3083397.2911479999</v>
      </c>
      <c r="I101" s="107">
        <v>36007.018530000001</v>
      </c>
      <c r="J101" s="107">
        <v>27722.47509</v>
      </c>
      <c r="K101" s="107">
        <f t="shared" si="21"/>
        <v>8284.5434400000013</v>
      </c>
      <c r="L101" s="107">
        <f t="shared" si="22"/>
        <v>63729.493620000001</v>
      </c>
      <c r="M101" s="108">
        <v>0</v>
      </c>
      <c r="N101" s="108">
        <v>0</v>
      </c>
      <c r="O101" s="108">
        <f t="shared" si="23"/>
        <v>0</v>
      </c>
      <c r="P101" s="108">
        <v>0</v>
      </c>
      <c r="Q101" s="108">
        <v>0</v>
      </c>
      <c r="R101" s="108">
        <f t="shared" si="24"/>
        <v>0</v>
      </c>
    </row>
    <row r="102" spans="1:18">
      <c r="A102" s="237">
        <v>32</v>
      </c>
      <c r="B102" s="237">
        <v>10767</v>
      </c>
      <c r="C102" s="155">
        <v>97</v>
      </c>
      <c r="D102" s="70" t="s">
        <v>488</v>
      </c>
      <c r="E102" s="156">
        <v>684583.68634500005</v>
      </c>
      <c r="F102" s="156">
        <v>793308.29996600002</v>
      </c>
      <c r="G102" s="21">
        <f t="shared" si="19"/>
        <v>-108724.61362099997</v>
      </c>
      <c r="H102" s="21">
        <f t="shared" si="20"/>
        <v>1477891.9863110001</v>
      </c>
      <c r="I102" s="21">
        <v>31076.536451</v>
      </c>
      <c r="J102" s="21">
        <v>81889.237854999999</v>
      </c>
      <c r="K102" s="21">
        <f t="shared" si="21"/>
        <v>-50812.701403999999</v>
      </c>
      <c r="L102" s="21">
        <f t="shared" si="22"/>
        <v>112965.77430600001</v>
      </c>
      <c r="M102" s="65">
        <v>70705</v>
      </c>
      <c r="N102" s="65">
        <v>81328</v>
      </c>
      <c r="O102" s="65">
        <f t="shared" si="23"/>
        <v>-10623</v>
      </c>
      <c r="P102" s="65">
        <v>0</v>
      </c>
      <c r="Q102" s="65">
        <v>35117</v>
      </c>
      <c r="R102" s="65">
        <f t="shared" si="24"/>
        <v>-35117</v>
      </c>
    </row>
    <row r="103" spans="1:18" s="172" customFormat="1">
      <c r="A103" s="237">
        <v>180</v>
      </c>
      <c r="B103" s="237">
        <v>11305</v>
      </c>
      <c r="C103" s="106">
        <v>98</v>
      </c>
      <c r="D103" s="106" t="s">
        <v>502</v>
      </c>
      <c r="E103" s="149">
        <v>300999.91143600002</v>
      </c>
      <c r="F103" s="149">
        <v>456974.84006299998</v>
      </c>
      <c r="G103" s="270">
        <f t="shared" si="19"/>
        <v>-155974.92862699996</v>
      </c>
      <c r="H103" s="107">
        <f t="shared" si="20"/>
        <v>757974.75149900001</v>
      </c>
      <c r="I103" s="107">
        <v>13989.192800000001</v>
      </c>
      <c r="J103" s="107">
        <v>15514.937442</v>
      </c>
      <c r="K103" s="107">
        <f t="shared" si="21"/>
        <v>-1525.7446419999997</v>
      </c>
      <c r="L103" s="107">
        <f t="shared" si="22"/>
        <v>29504.130241999999</v>
      </c>
      <c r="M103" s="108">
        <v>316717</v>
      </c>
      <c r="N103" s="108">
        <v>432427</v>
      </c>
      <c r="O103" s="108">
        <f t="shared" si="23"/>
        <v>-115710</v>
      </c>
      <c r="P103" s="108">
        <v>730</v>
      </c>
      <c r="Q103" s="108">
        <v>8341</v>
      </c>
      <c r="R103" s="108">
        <f t="shared" si="24"/>
        <v>-7611</v>
      </c>
    </row>
    <row r="104" spans="1:18">
      <c r="A104" s="237">
        <v>291</v>
      </c>
      <c r="B104" s="237">
        <v>11691</v>
      </c>
      <c r="C104" s="155">
        <v>99</v>
      </c>
      <c r="D104" s="70" t="s">
        <v>605</v>
      </c>
      <c r="E104" s="156">
        <v>72564.930408999993</v>
      </c>
      <c r="F104" s="156">
        <v>57105.677605999997</v>
      </c>
      <c r="G104" s="21">
        <f t="shared" si="19"/>
        <v>15459.252802999996</v>
      </c>
      <c r="H104" s="21">
        <f t="shared" si="20"/>
        <v>129670.60801499999</v>
      </c>
      <c r="I104" s="21">
        <v>8852.5928600000007</v>
      </c>
      <c r="J104" s="21">
        <v>2055.9517430000001</v>
      </c>
      <c r="K104" s="21">
        <f t="shared" si="21"/>
        <v>6796.641117000001</v>
      </c>
      <c r="L104" s="21">
        <f t="shared" si="22"/>
        <v>10908.544603</v>
      </c>
      <c r="M104" s="65">
        <v>35179</v>
      </c>
      <c r="N104" s="65">
        <v>218</v>
      </c>
      <c r="O104" s="65">
        <f t="shared" si="23"/>
        <v>34961</v>
      </c>
      <c r="P104" s="65">
        <v>1214</v>
      </c>
      <c r="Q104" s="65">
        <v>0</v>
      </c>
      <c r="R104" s="65">
        <f t="shared" si="24"/>
        <v>1214</v>
      </c>
    </row>
    <row r="105" spans="1:18" s="172" customFormat="1">
      <c r="A105" s="237">
        <v>166</v>
      </c>
      <c r="B105" s="237">
        <v>11258</v>
      </c>
      <c r="C105" s="106">
        <v>100</v>
      </c>
      <c r="D105" s="106" t="s">
        <v>500</v>
      </c>
      <c r="E105" s="149">
        <v>93976.645231999995</v>
      </c>
      <c r="F105" s="149">
        <v>134723.157787</v>
      </c>
      <c r="G105" s="270">
        <f t="shared" si="19"/>
        <v>-40746.512555000008</v>
      </c>
      <c r="H105" s="107">
        <f t="shared" si="20"/>
        <v>228699.80301899998</v>
      </c>
      <c r="I105" s="107">
        <v>1028.24</v>
      </c>
      <c r="J105" s="107">
        <v>1610.107632</v>
      </c>
      <c r="K105" s="107">
        <f t="shared" si="21"/>
        <v>-581.86763199999996</v>
      </c>
      <c r="L105" s="107">
        <f t="shared" si="22"/>
        <v>2638.347632</v>
      </c>
      <c r="M105" s="108">
        <v>74637</v>
      </c>
      <c r="N105" s="108">
        <v>59679</v>
      </c>
      <c r="O105" s="108">
        <f t="shared" si="23"/>
        <v>14958</v>
      </c>
      <c r="P105" s="108">
        <v>0</v>
      </c>
      <c r="Q105" s="108">
        <v>8574</v>
      </c>
      <c r="R105" s="108">
        <f t="shared" si="24"/>
        <v>-8574</v>
      </c>
    </row>
    <row r="106" spans="1:18">
      <c r="A106" s="237">
        <v>17</v>
      </c>
      <c r="B106" s="237">
        <v>10885</v>
      </c>
      <c r="C106" s="155">
        <v>101</v>
      </c>
      <c r="D106" s="70" t="s">
        <v>490</v>
      </c>
      <c r="E106" s="156">
        <v>7682648.3610650003</v>
      </c>
      <c r="F106" s="156">
        <v>9390628.0501479991</v>
      </c>
      <c r="G106" s="21">
        <f t="shared" si="19"/>
        <v>-1707979.6890829988</v>
      </c>
      <c r="H106" s="21">
        <f t="shared" si="20"/>
        <v>17073276.411212999</v>
      </c>
      <c r="I106" s="21">
        <v>224.83019999999999</v>
      </c>
      <c r="J106" s="21">
        <v>821591.00425300002</v>
      </c>
      <c r="K106" s="21">
        <f t="shared" si="21"/>
        <v>-821366.17405300005</v>
      </c>
      <c r="L106" s="21">
        <f t="shared" si="22"/>
        <v>821815.83445299999</v>
      </c>
      <c r="M106" s="65">
        <v>22999441</v>
      </c>
      <c r="N106" s="65">
        <v>25070244</v>
      </c>
      <c r="O106" s="65">
        <f t="shared" si="23"/>
        <v>-2070803</v>
      </c>
      <c r="P106" s="65">
        <v>23936</v>
      </c>
      <c r="Q106" s="65">
        <v>778208</v>
      </c>
      <c r="R106" s="65">
        <f t="shared" si="24"/>
        <v>-754272</v>
      </c>
    </row>
    <row r="107" spans="1:18" s="172" customFormat="1">
      <c r="A107" s="237">
        <v>111</v>
      </c>
      <c r="B107" s="237">
        <v>10934</v>
      </c>
      <c r="C107" s="106">
        <v>102</v>
      </c>
      <c r="D107" s="106" t="s">
        <v>492</v>
      </c>
      <c r="E107" s="149">
        <v>78393.025359000007</v>
      </c>
      <c r="F107" s="149">
        <v>139555.32716099999</v>
      </c>
      <c r="G107" s="270">
        <f t="shared" si="19"/>
        <v>-61162.301801999987</v>
      </c>
      <c r="H107" s="107">
        <f t="shared" si="20"/>
        <v>217948.35252000001</v>
      </c>
      <c r="I107" s="107">
        <v>37.3324</v>
      </c>
      <c r="J107" s="107">
        <v>3698.8403400000002</v>
      </c>
      <c r="K107" s="107">
        <f t="shared" si="21"/>
        <v>-3661.5079400000004</v>
      </c>
      <c r="L107" s="107">
        <f t="shared" si="22"/>
        <v>3736.17274</v>
      </c>
      <c r="M107" s="108">
        <v>399</v>
      </c>
      <c r="N107" s="108">
        <v>645</v>
      </c>
      <c r="O107" s="108">
        <f t="shared" si="23"/>
        <v>-246</v>
      </c>
      <c r="P107" s="108">
        <v>0</v>
      </c>
      <c r="Q107" s="108">
        <v>0</v>
      </c>
      <c r="R107" s="108">
        <f t="shared" si="24"/>
        <v>0</v>
      </c>
    </row>
    <row r="108" spans="1:18">
      <c r="A108" s="237">
        <v>165</v>
      </c>
      <c r="B108" s="237">
        <v>11239</v>
      </c>
      <c r="C108" s="155">
        <v>103</v>
      </c>
      <c r="D108" s="70" t="s">
        <v>503</v>
      </c>
      <c r="E108" s="156">
        <v>734015.60717500001</v>
      </c>
      <c r="F108" s="156">
        <v>822346.64735700004</v>
      </c>
      <c r="G108" s="21">
        <f t="shared" si="19"/>
        <v>-88331.040182000026</v>
      </c>
      <c r="H108" s="21">
        <f t="shared" si="20"/>
        <v>1556362.254532</v>
      </c>
      <c r="I108" s="21">
        <v>19.541799999999999</v>
      </c>
      <c r="J108" s="21">
        <v>7276.3051400000004</v>
      </c>
      <c r="K108" s="21">
        <f t="shared" si="21"/>
        <v>-7256.7633400000004</v>
      </c>
      <c r="L108" s="21">
        <f t="shared" si="22"/>
        <v>7295.8469400000004</v>
      </c>
      <c r="M108" s="65">
        <v>543353</v>
      </c>
      <c r="N108" s="65">
        <v>619836</v>
      </c>
      <c r="O108" s="65">
        <f t="shared" si="23"/>
        <v>-76483</v>
      </c>
      <c r="P108" s="65">
        <v>20049</v>
      </c>
      <c r="Q108" s="65">
        <v>24075</v>
      </c>
      <c r="R108" s="65">
        <f t="shared" si="24"/>
        <v>-4026</v>
      </c>
    </row>
    <row r="109" spans="1:18" s="172" customFormat="1">
      <c r="A109" s="237">
        <v>153</v>
      </c>
      <c r="B109" s="237">
        <v>11222</v>
      </c>
      <c r="C109" s="106">
        <v>104</v>
      </c>
      <c r="D109" s="106" t="s">
        <v>499</v>
      </c>
      <c r="E109" s="149">
        <v>81046.626042000004</v>
      </c>
      <c r="F109" s="149">
        <v>289614.14867199998</v>
      </c>
      <c r="G109" s="270">
        <f t="shared" si="19"/>
        <v>-208567.52262999996</v>
      </c>
      <c r="H109" s="107">
        <f t="shared" si="20"/>
        <v>370660.774714</v>
      </c>
      <c r="I109" s="107">
        <v>6.5271999999999997</v>
      </c>
      <c r="J109" s="107">
        <v>0</v>
      </c>
      <c r="K109" s="107">
        <f t="shared" si="21"/>
        <v>6.5271999999999997</v>
      </c>
      <c r="L109" s="107">
        <f t="shared" si="22"/>
        <v>6.5271999999999997</v>
      </c>
      <c r="M109" s="108">
        <v>33353</v>
      </c>
      <c r="N109" s="108">
        <v>195816</v>
      </c>
      <c r="O109" s="108">
        <f t="shared" si="23"/>
        <v>-162463</v>
      </c>
      <c r="P109" s="108">
        <v>1225</v>
      </c>
      <c r="Q109" s="108">
        <v>566</v>
      </c>
      <c r="R109" s="108">
        <f t="shared" si="24"/>
        <v>659</v>
      </c>
    </row>
    <row r="110" spans="1:18">
      <c r="A110" s="237">
        <v>179</v>
      </c>
      <c r="B110" s="237">
        <v>11304</v>
      </c>
      <c r="C110" s="155">
        <v>105</v>
      </c>
      <c r="D110" s="70" t="s">
        <v>501</v>
      </c>
      <c r="E110" s="156">
        <v>80018.606111000001</v>
      </c>
      <c r="F110" s="156">
        <v>370651.288665</v>
      </c>
      <c r="G110" s="21">
        <f t="shared" si="19"/>
        <v>-290632.682554</v>
      </c>
      <c r="H110" s="21">
        <f t="shared" si="20"/>
        <v>450669.894776</v>
      </c>
      <c r="I110" s="21">
        <v>0</v>
      </c>
      <c r="J110" s="21">
        <v>0</v>
      </c>
      <c r="K110" s="21">
        <f t="shared" si="21"/>
        <v>0</v>
      </c>
      <c r="L110" s="21">
        <f t="shared" si="22"/>
        <v>0</v>
      </c>
      <c r="M110" s="65">
        <v>658</v>
      </c>
      <c r="N110" s="65">
        <v>597</v>
      </c>
      <c r="O110" s="65">
        <f t="shared" si="23"/>
        <v>61</v>
      </c>
      <c r="P110" s="65">
        <v>0</v>
      </c>
      <c r="Q110" s="65">
        <v>0</v>
      </c>
      <c r="R110" s="65">
        <f t="shared" si="24"/>
        <v>0</v>
      </c>
    </row>
    <row r="111" spans="1:18" s="172" customFormat="1">
      <c r="A111" s="237">
        <v>112</v>
      </c>
      <c r="B111" s="237">
        <v>10980</v>
      </c>
      <c r="C111" s="106">
        <v>106</v>
      </c>
      <c r="D111" s="106" t="s">
        <v>493</v>
      </c>
      <c r="E111" s="149">
        <v>0</v>
      </c>
      <c r="F111" s="149">
        <v>0</v>
      </c>
      <c r="G111" s="270">
        <f t="shared" si="19"/>
        <v>0</v>
      </c>
      <c r="H111" s="107">
        <f t="shared" si="20"/>
        <v>0</v>
      </c>
      <c r="I111" s="107">
        <v>0</v>
      </c>
      <c r="J111" s="107">
        <v>0</v>
      </c>
      <c r="K111" s="107">
        <f t="shared" si="21"/>
        <v>0</v>
      </c>
      <c r="L111" s="107">
        <f t="shared" si="22"/>
        <v>0</v>
      </c>
      <c r="M111" s="108">
        <v>0</v>
      </c>
      <c r="N111" s="108">
        <v>0</v>
      </c>
      <c r="O111" s="108">
        <f t="shared" si="23"/>
        <v>0</v>
      </c>
      <c r="P111" s="108">
        <v>0</v>
      </c>
      <c r="Q111" s="108">
        <v>0</v>
      </c>
      <c r="R111" s="108">
        <f t="shared" si="24"/>
        <v>0</v>
      </c>
    </row>
    <row r="112" spans="1:18" ht="17.25">
      <c r="A112" s="238"/>
      <c r="B112" s="237"/>
      <c r="C112" s="428" t="s">
        <v>26</v>
      </c>
      <c r="D112" s="428"/>
      <c r="E112" s="109">
        <f t="shared" ref="E112:R112" si="25">SUM(E92:E111)</f>
        <v>25636216.240217999</v>
      </c>
      <c r="F112" s="109">
        <f t="shared" si="25"/>
        <v>29920036.728944998</v>
      </c>
      <c r="G112" s="109">
        <f t="shared" si="25"/>
        <v>-4283820.4887269987</v>
      </c>
      <c r="H112" s="109">
        <f t="shared" si="25"/>
        <v>55556252.969162993</v>
      </c>
      <c r="I112" s="109">
        <f t="shared" si="25"/>
        <v>1932477.8555819995</v>
      </c>
      <c r="J112" s="109">
        <f t="shared" si="25"/>
        <v>2726031.8729540003</v>
      </c>
      <c r="K112" s="109">
        <f t="shared" si="25"/>
        <v>-793554.01737200003</v>
      </c>
      <c r="L112" s="109">
        <f t="shared" si="25"/>
        <v>4658509.7285360005</v>
      </c>
      <c r="M112" s="109">
        <f t="shared" si="25"/>
        <v>40805449</v>
      </c>
      <c r="N112" s="109">
        <f t="shared" si="25"/>
        <v>40848538</v>
      </c>
      <c r="O112" s="109">
        <f t="shared" si="25"/>
        <v>-43089</v>
      </c>
      <c r="P112" s="109">
        <f t="shared" si="25"/>
        <v>354065</v>
      </c>
      <c r="Q112" s="109">
        <f t="shared" si="25"/>
        <v>1514634</v>
      </c>
      <c r="R112" s="109">
        <f t="shared" si="25"/>
        <v>-1160569</v>
      </c>
    </row>
    <row r="113" spans="1:18">
      <c r="A113" s="237">
        <v>156</v>
      </c>
      <c r="B113" s="237">
        <v>11234</v>
      </c>
      <c r="C113" s="155">
        <v>107</v>
      </c>
      <c r="D113" s="70" t="s">
        <v>549</v>
      </c>
      <c r="E113" s="156">
        <v>15997789.670085</v>
      </c>
      <c r="F113" s="156">
        <v>3612625.5831329999</v>
      </c>
      <c r="G113" s="21">
        <f t="shared" ref="G113:G144" si="26">E113-F113</f>
        <v>12385164.086952001</v>
      </c>
      <c r="H113" s="21">
        <f t="shared" ref="H113:H144" si="27">E113+F113</f>
        <v>19610415.253217999</v>
      </c>
      <c r="I113" s="21">
        <v>8428482.2478299998</v>
      </c>
      <c r="J113" s="21">
        <v>180438.50030000001</v>
      </c>
      <c r="K113" s="21">
        <f t="shared" ref="K113:K144" si="28">I113-J113</f>
        <v>8248043.7475299994</v>
      </c>
      <c r="L113" s="21">
        <f t="shared" ref="L113:L144" si="29">I113+J113</f>
        <v>8608920.7481299993</v>
      </c>
      <c r="M113" s="65">
        <v>14346062</v>
      </c>
      <c r="N113" s="65">
        <v>2469726</v>
      </c>
      <c r="O113" s="65">
        <f t="shared" ref="O113:O144" si="30">M113-N113</f>
        <v>11876336</v>
      </c>
      <c r="P113" s="65">
        <v>8841039</v>
      </c>
      <c r="Q113" s="65">
        <v>209661</v>
      </c>
      <c r="R113" s="65">
        <f t="shared" ref="R113:R144" si="31">P113-Q113</f>
        <v>8631378</v>
      </c>
    </row>
    <row r="114" spans="1:18" s="172" customFormat="1">
      <c r="A114" s="237">
        <v>124</v>
      </c>
      <c r="B114" s="237">
        <v>11099</v>
      </c>
      <c r="C114" s="106">
        <v>108</v>
      </c>
      <c r="D114" s="106" t="s">
        <v>536</v>
      </c>
      <c r="E114" s="149">
        <v>40423294.513090998</v>
      </c>
      <c r="F114" s="149">
        <v>36226040.323351003</v>
      </c>
      <c r="G114" s="270">
        <f t="shared" si="26"/>
        <v>4197254.1897399947</v>
      </c>
      <c r="H114" s="107">
        <f t="shared" si="27"/>
        <v>76649334.836441994</v>
      </c>
      <c r="I114" s="107">
        <v>3597284.056814</v>
      </c>
      <c r="J114" s="107">
        <v>4408340.1537260003</v>
      </c>
      <c r="K114" s="107">
        <f t="shared" si="28"/>
        <v>-811056.09691200033</v>
      </c>
      <c r="L114" s="107">
        <f t="shared" si="29"/>
        <v>8005624.2105400003</v>
      </c>
      <c r="M114" s="108">
        <v>41613608</v>
      </c>
      <c r="N114" s="108">
        <v>38196816</v>
      </c>
      <c r="O114" s="108">
        <f t="shared" si="30"/>
        <v>3416792</v>
      </c>
      <c r="P114" s="108">
        <v>573146</v>
      </c>
      <c r="Q114" s="108">
        <v>2094531</v>
      </c>
      <c r="R114" s="108">
        <f t="shared" si="31"/>
        <v>-1521385</v>
      </c>
    </row>
    <row r="115" spans="1:18">
      <c r="A115" s="237">
        <v>126</v>
      </c>
      <c r="B115" s="237">
        <v>11132</v>
      </c>
      <c r="C115" s="155">
        <v>109</v>
      </c>
      <c r="D115" s="70" t="s">
        <v>537</v>
      </c>
      <c r="E115" s="156">
        <v>29944679.607783001</v>
      </c>
      <c r="F115" s="156">
        <v>19850988.650274001</v>
      </c>
      <c r="G115" s="21">
        <f t="shared" si="26"/>
        <v>10093690.957509</v>
      </c>
      <c r="H115" s="21">
        <f t="shared" si="27"/>
        <v>49795668.258056998</v>
      </c>
      <c r="I115" s="21">
        <v>2586275.0067739999</v>
      </c>
      <c r="J115" s="21">
        <v>683941.93755699997</v>
      </c>
      <c r="K115" s="21">
        <f t="shared" si="28"/>
        <v>1902333.0692169999</v>
      </c>
      <c r="L115" s="21">
        <f t="shared" si="29"/>
        <v>3270216.9443309996</v>
      </c>
      <c r="M115" s="65">
        <v>40609234</v>
      </c>
      <c r="N115" s="65">
        <v>28017961</v>
      </c>
      <c r="O115" s="65">
        <f t="shared" si="30"/>
        <v>12591273</v>
      </c>
      <c r="P115" s="65">
        <v>3348327</v>
      </c>
      <c r="Q115" s="65">
        <v>2523513</v>
      </c>
      <c r="R115" s="65">
        <f t="shared" si="31"/>
        <v>824814</v>
      </c>
    </row>
    <row r="116" spans="1:18" s="172" customFormat="1">
      <c r="A116" s="237">
        <v>21</v>
      </c>
      <c r="B116" s="237">
        <v>10743</v>
      </c>
      <c r="C116" s="106">
        <v>110</v>
      </c>
      <c r="D116" s="106" t="s">
        <v>514</v>
      </c>
      <c r="E116" s="149">
        <v>46246148.032406002</v>
      </c>
      <c r="F116" s="149">
        <v>43924305.958444998</v>
      </c>
      <c r="G116" s="270">
        <f t="shared" si="26"/>
        <v>2321842.0739610046</v>
      </c>
      <c r="H116" s="107">
        <f t="shared" si="27"/>
        <v>90170453.990851</v>
      </c>
      <c r="I116" s="107">
        <v>1893453.544244</v>
      </c>
      <c r="J116" s="107">
        <v>1945189.637199</v>
      </c>
      <c r="K116" s="107">
        <f t="shared" si="28"/>
        <v>-51736.092955</v>
      </c>
      <c r="L116" s="107">
        <f t="shared" si="29"/>
        <v>3838643.1814430002</v>
      </c>
      <c r="M116" s="108">
        <v>11527060</v>
      </c>
      <c r="N116" s="108">
        <v>9433437</v>
      </c>
      <c r="O116" s="108">
        <f t="shared" si="30"/>
        <v>2093623</v>
      </c>
      <c r="P116" s="108">
        <v>934166</v>
      </c>
      <c r="Q116" s="108">
        <v>716896</v>
      </c>
      <c r="R116" s="108">
        <f t="shared" si="31"/>
        <v>217270</v>
      </c>
    </row>
    <row r="117" spans="1:18">
      <c r="A117" s="237">
        <v>204</v>
      </c>
      <c r="B117" s="237">
        <v>11327</v>
      </c>
      <c r="C117" s="155">
        <v>111</v>
      </c>
      <c r="D117" s="70" t="s">
        <v>504</v>
      </c>
      <c r="E117" s="156">
        <v>4258620.9493410001</v>
      </c>
      <c r="F117" s="156">
        <v>3692697.2610590002</v>
      </c>
      <c r="G117" s="21">
        <f t="shared" si="26"/>
        <v>565923.6882819999</v>
      </c>
      <c r="H117" s="21">
        <f t="shared" si="27"/>
        <v>7951318.2104000002</v>
      </c>
      <c r="I117" s="21">
        <v>1620071.3304310001</v>
      </c>
      <c r="J117" s="21">
        <v>250407.94088000001</v>
      </c>
      <c r="K117" s="21">
        <f t="shared" si="28"/>
        <v>1369663.3895510002</v>
      </c>
      <c r="L117" s="21">
        <f t="shared" si="29"/>
        <v>1870479.271311</v>
      </c>
      <c r="M117" s="65">
        <v>886315</v>
      </c>
      <c r="N117" s="65">
        <v>763363</v>
      </c>
      <c r="O117" s="65">
        <f t="shared" si="30"/>
        <v>122952</v>
      </c>
      <c r="P117" s="65">
        <v>0</v>
      </c>
      <c r="Q117" s="65">
        <v>16705</v>
      </c>
      <c r="R117" s="65">
        <f t="shared" si="31"/>
        <v>-16705</v>
      </c>
    </row>
    <row r="118" spans="1:18" s="172" customFormat="1">
      <c r="A118" s="237">
        <v>275</v>
      </c>
      <c r="B118" s="237">
        <v>11649</v>
      </c>
      <c r="C118" s="106">
        <v>112</v>
      </c>
      <c r="D118" s="106" t="s">
        <v>571</v>
      </c>
      <c r="E118" s="149">
        <v>15186470.619814999</v>
      </c>
      <c r="F118" s="149">
        <v>14042173.259144001</v>
      </c>
      <c r="G118" s="270">
        <f t="shared" si="26"/>
        <v>1144297.3606709987</v>
      </c>
      <c r="H118" s="107">
        <f t="shared" si="27"/>
        <v>29228643.878959</v>
      </c>
      <c r="I118" s="107">
        <v>1607876.416518</v>
      </c>
      <c r="J118" s="107">
        <v>1794298.1321960001</v>
      </c>
      <c r="K118" s="107">
        <f t="shared" si="28"/>
        <v>-186421.71567800012</v>
      </c>
      <c r="L118" s="107">
        <f t="shared" si="29"/>
        <v>3402174.5487139998</v>
      </c>
      <c r="M118" s="108">
        <v>6439263</v>
      </c>
      <c r="N118" s="108">
        <v>4816504</v>
      </c>
      <c r="O118" s="108">
        <f t="shared" si="30"/>
        <v>1622759</v>
      </c>
      <c r="P118" s="108">
        <v>219179</v>
      </c>
      <c r="Q118" s="108">
        <v>349030</v>
      </c>
      <c r="R118" s="108">
        <f t="shared" si="31"/>
        <v>-129851</v>
      </c>
    </row>
    <row r="119" spans="1:18">
      <c r="A119" s="237">
        <v>290</v>
      </c>
      <c r="B119" s="237">
        <v>11712</v>
      </c>
      <c r="C119" s="155">
        <v>113</v>
      </c>
      <c r="D119" s="70" t="s">
        <v>617</v>
      </c>
      <c r="E119" s="156">
        <v>13943976.809478</v>
      </c>
      <c r="F119" s="156">
        <v>9910072.7203359995</v>
      </c>
      <c r="G119" s="21">
        <f t="shared" si="26"/>
        <v>4033904.0891420003</v>
      </c>
      <c r="H119" s="21">
        <f t="shared" si="27"/>
        <v>23854049.529813997</v>
      </c>
      <c r="I119" s="21">
        <v>1423649.921993</v>
      </c>
      <c r="J119" s="21">
        <v>1370047.6280040001</v>
      </c>
      <c r="K119" s="21">
        <f t="shared" si="28"/>
        <v>53602.293988999911</v>
      </c>
      <c r="L119" s="21">
        <f t="shared" si="29"/>
        <v>2793697.549997</v>
      </c>
      <c r="M119" s="65">
        <v>151754</v>
      </c>
      <c r="N119" s="65">
        <v>276978</v>
      </c>
      <c r="O119" s="65">
        <f t="shared" si="30"/>
        <v>-125224</v>
      </c>
      <c r="P119" s="65">
        <v>0</v>
      </c>
      <c r="Q119" s="65">
        <v>0</v>
      </c>
      <c r="R119" s="65">
        <f t="shared" si="31"/>
        <v>0</v>
      </c>
    </row>
    <row r="120" spans="1:18" s="172" customFormat="1">
      <c r="A120" s="237">
        <v>27</v>
      </c>
      <c r="B120" s="237">
        <v>10706</v>
      </c>
      <c r="C120" s="106">
        <v>114</v>
      </c>
      <c r="D120" s="106" t="s">
        <v>512</v>
      </c>
      <c r="E120" s="149">
        <v>22537961.726434998</v>
      </c>
      <c r="F120" s="149">
        <v>24739683.277718998</v>
      </c>
      <c r="G120" s="270">
        <f t="shared" si="26"/>
        <v>-2201721.5512840003</v>
      </c>
      <c r="H120" s="107">
        <f t="shared" si="27"/>
        <v>47277645.004153997</v>
      </c>
      <c r="I120" s="107">
        <v>1223352.150409</v>
      </c>
      <c r="J120" s="107">
        <v>386015.95802999998</v>
      </c>
      <c r="K120" s="107">
        <f t="shared" si="28"/>
        <v>837336.19237900001</v>
      </c>
      <c r="L120" s="107">
        <f t="shared" si="29"/>
        <v>1609368.1084389999</v>
      </c>
      <c r="M120" s="108">
        <v>27830406</v>
      </c>
      <c r="N120" s="108">
        <v>28074392</v>
      </c>
      <c r="O120" s="108">
        <f t="shared" si="30"/>
        <v>-243986</v>
      </c>
      <c r="P120" s="108">
        <v>303943</v>
      </c>
      <c r="Q120" s="108">
        <v>1980804</v>
      </c>
      <c r="R120" s="108">
        <f t="shared" si="31"/>
        <v>-1676861</v>
      </c>
    </row>
    <row r="121" spans="1:18">
      <c r="A121" s="237">
        <v>237</v>
      </c>
      <c r="B121" s="237">
        <v>11461</v>
      </c>
      <c r="C121" s="155">
        <v>115</v>
      </c>
      <c r="D121" s="70" t="s">
        <v>566</v>
      </c>
      <c r="E121" s="156">
        <v>10338853.029548001</v>
      </c>
      <c r="F121" s="156">
        <v>8452775.1568420008</v>
      </c>
      <c r="G121" s="21">
        <f t="shared" si="26"/>
        <v>1886077.8727059998</v>
      </c>
      <c r="H121" s="21">
        <f t="shared" si="27"/>
        <v>18791628.186390001</v>
      </c>
      <c r="I121" s="21">
        <v>1026844.986239</v>
      </c>
      <c r="J121" s="21">
        <v>1503656.4286720001</v>
      </c>
      <c r="K121" s="21">
        <f t="shared" si="28"/>
        <v>-476811.44243300008</v>
      </c>
      <c r="L121" s="21">
        <f t="shared" si="29"/>
        <v>2530501.4149110001</v>
      </c>
      <c r="M121" s="65">
        <v>6786587</v>
      </c>
      <c r="N121" s="65">
        <v>4846677</v>
      </c>
      <c r="O121" s="65">
        <f t="shared" si="30"/>
        <v>1939910</v>
      </c>
      <c r="P121" s="65">
        <v>12581</v>
      </c>
      <c r="Q121" s="65">
        <v>165725</v>
      </c>
      <c r="R121" s="65">
        <f t="shared" si="31"/>
        <v>-153144</v>
      </c>
    </row>
    <row r="122" spans="1:18" s="172" customFormat="1">
      <c r="A122" s="237">
        <v>284</v>
      </c>
      <c r="B122" s="237">
        <v>11736</v>
      </c>
      <c r="C122" s="106">
        <v>116</v>
      </c>
      <c r="D122" s="106" t="s">
        <v>658</v>
      </c>
      <c r="E122" s="149">
        <v>6844188.0282060001</v>
      </c>
      <c r="F122" s="149">
        <v>2825162.0915339999</v>
      </c>
      <c r="G122" s="270">
        <f t="shared" si="26"/>
        <v>4019025.9366720002</v>
      </c>
      <c r="H122" s="107">
        <f t="shared" si="27"/>
        <v>9669350.11974</v>
      </c>
      <c r="I122" s="107">
        <v>990621.37976200006</v>
      </c>
      <c r="J122" s="107">
        <v>345597.909614</v>
      </c>
      <c r="K122" s="107">
        <f t="shared" si="28"/>
        <v>645023.47014800005</v>
      </c>
      <c r="L122" s="107">
        <f t="shared" si="29"/>
        <v>1336219.2893759999</v>
      </c>
      <c r="M122" s="108">
        <v>0</v>
      </c>
      <c r="N122" s="108">
        <v>0</v>
      </c>
      <c r="O122" s="108">
        <f t="shared" si="30"/>
        <v>0</v>
      </c>
      <c r="P122" s="108">
        <v>0</v>
      </c>
      <c r="Q122" s="108">
        <v>0</v>
      </c>
      <c r="R122" s="108">
        <f t="shared" si="31"/>
        <v>0</v>
      </c>
    </row>
    <row r="123" spans="1:18">
      <c r="A123" s="237">
        <v>174</v>
      </c>
      <c r="B123" s="237">
        <v>11285</v>
      </c>
      <c r="C123" s="155">
        <v>117</v>
      </c>
      <c r="D123" s="70" t="s">
        <v>555</v>
      </c>
      <c r="E123" s="156">
        <v>34970147.250288002</v>
      </c>
      <c r="F123" s="156">
        <v>23002717.426890001</v>
      </c>
      <c r="G123" s="21">
        <f t="shared" si="26"/>
        <v>11967429.823398001</v>
      </c>
      <c r="H123" s="21">
        <f t="shared" si="27"/>
        <v>57972864.677178003</v>
      </c>
      <c r="I123" s="21">
        <v>926170.66269599996</v>
      </c>
      <c r="J123" s="21">
        <v>1917465.110474</v>
      </c>
      <c r="K123" s="21">
        <f t="shared" si="28"/>
        <v>-991294.44777800003</v>
      </c>
      <c r="L123" s="21">
        <f t="shared" si="29"/>
        <v>2843635.7731699999</v>
      </c>
      <c r="M123" s="65">
        <v>36224888</v>
      </c>
      <c r="N123" s="65">
        <v>24337874</v>
      </c>
      <c r="O123" s="65">
        <f t="shared" si="30"/>
        <v>11887014</v>
      </c>
      <c r="P123" s="65">
        <v>153997</v>
      </c>
      <c r="Q123" s="65">
        <v>1502903</v>
      </c>
      <c r="R123" s="65">
        <f t="shared" si="31"/>
        <v>-1348906</v>
      </c>
    </row>
    <row r="124" spans="1:18" s="172" customFormat="1">
      <c r="A124" s="237">
        <v>103</v>
      </c>
      <c r="B124" s="237">
        <v>10896</v>
      </c>
      <c r="C124" s="106">
        <v>118</v>
      </c>
      <c r="D124" s="106" t="s">
        <v>654</v>
      </c>
      <c r="E124" s="149">
        <v>11424921.524131</v>
      </c>
      <c r="F124" s="149">
        <v>9895840.6311719995</v>
      </c>
      <c r="G124" s="270">
        <f t="shared" si="26"/>
        <v>1529080.8929590005</v>
      </c>
      <c r="H124" s="107">
        <f t="shared" si="27"/>
        <v>21320762.155303001</v>
      </c>
      <c r="I124" s="107">
        <v>858049.309656</v>
      </c>
      <c r="J124" s="107">
        <v>782144.27499099995</v>
      </c>
      <c r="K124" s="107">
        <f t="shared" si="28"/>
        <v>75905.034665000043</v>
      </c>
      <c r="L124" s="107">
        <f t="shared" si="29"/>
        <v>1640193.5846469998</v>
      </c>
      <c r="M124" s="108">
        <v>4088729</v>
      </c>
      <c r="N124" s="108">
        <v>2491909</v>
      </c>
      <c r="O124" s="108">
        <f t="shared" si="30"/>
        <v>1596820</v>
      </c>
      <c r="P124" s="108">
        <v>199791</v>
      </c>
      <c r="Q124" s="108">
        <v>146299</v>
      </c>
      <c r="R124" s="108">
        <f t="shared" si="31"/>
        <v>53492</v>
      </c>
    </row>
    <row r="125" spans="1:18">
      <c r="A125" s="237">
        <v>160</v>
      </c>
      <c r="B125" s="237">
        <v>11223</v>
      </c>
      <c r="C125" s="155">
        <v>119</v>
      </c>
      <c r="D125" s="70" t="s">
        <v>550</v>
      </c>
      <c r="E125" s="156">
        <v>13915022.419036999</v>
      </c>
      <c r="F125" s="156">
        <v>20561438.058724001</v>
      </c>
      <c r="G125" s="21">
        <f t="shared" si="26"/>
        <v>-6646415.6396870017</v>
      </c>
      <c r="H125" s="21">
        <f t="shared" si="27"/>
        <v>34476460.477761</v>
      </c>
      <c r="I125" s="21">
        <v>823609.099009</v>
      </c>
      <c r="J125" s="21">
        <v>909871.03031499998</v>
      </c>
      <c r="K125" s="21">
        <f t="shared" si="28"/>
        <v>-86261.931305999984</v>
      </c>
      <c r="L125" s="21">
        <f t="shared" si="29"/>
        <v>1733480.1293239999</v>
      </c>
      <c r="M125" s="65">
        <v>12746301</v>
      </c>
      <c r="N125" s="65">
        <v>19157014</v>
      </c>
      <c r="O125" s="65">
        <f t="shared" si="30"/>
        <v>-6410713</v>
      </c>
      <c r="P125" s="65">
        <v>882371</v>
      </c>
      <c r="Q125" s="65">
        <v>544669</v>
      </c>
      <c r="R125" s="65">
        <f t="shared" si="31"/>
        <v>337702</v>
      </c>
    </row>
    <row r="126" spans="1:18" s="172" customFormat="1">
      <c r="A126" s="237">
        <v>20</v>
      </c>
      <c r="B126" s="237">
        <v>10600</v>
      </c>
      <c r="C126" s="106">
        <v>120</v>
      </c>
      <c r="D126" s="106" t="s">
        <v>509</v>
      </c>
      <c r="E126" s="149">
        <v>8199979.4740289999</v>
      </c>
      <c r="F126" s="149">
        <v>8260073.2970899995</v>
      </c>
      <c r="G126" s="270">
        <f t="shared" si="26"/>
        <v>-60093.823060999624</v>
      </c>
      <c r="H126" s="107">
        <f t="shared" si="27"/>
        <v>16460052.771118999</v>
      </c>
      <c r="I126" s="107">
        <v>731983.32004499994</v>
      </c>
      <c r="J126" s="107">
        <v>286662.41068799997</v>
      </c>
      <c r="K126" s="107">
        <f t="shared" si="28"/>
        <v>445320.90935699997</v>
      </c>
      <c r="L126" s="107">
        <f t="shared" si="29"/>
        <v>1018645.730733</v>
      </c>
      <c r="M126" s="108">
        <v>14698193</v>
      </c>
      <c r="N126" s="108">
        <v>12072368</v>
      </c>
      <c r="O126" s="108">
        <f t="shared" si="30"/>
        <v>2625825</v>
      </c>
      <c r="P126" s="108">
        <v>2588195</v>
      </c>
      <c r="Q126" s="108">
        <v>1832683</v>
      </c>
      <c r="R126" s="108">
        <f t="shared" si="31"/>
        <v>755512</v>
      </c>
    </row>
    <row r="127" spans="1:18">
      <c r="A127" s="237">
        <v>148</v>
      </c>
      <c r="B127" s="237">
        <v>11195</v>
      </c>
      <c r="C127" s="155">
        <v>121</v>
      </c>
      <c r="D127" s="70" t="s">
        <v>545</v>
      </c>
      <c r="E127" s="156">
        <v>9310917.5256970003</v>
      </c>
      <c r="F127" s="156">
        <v>8414401.2898539994</v>
      </c>
      <c r="G127" s="21">
        <f t="shared" si="26"/>
        <v>896516.23584300093</v>
      </c>
      <c r="H127" s="21">
        <f t="shared" si="27"/>
        <v>17725318.815550998</v>
      </c>
      <c r="I127" s="21">
        <v>722156.47007200005</v>
      </c>
      <c r="J127" s="21">
        <v>467311.49187799997</v>
      </c>
      <c r="K127" s="21">
        <f t="shared" si="28"/>
        <v>254844.97819400008</v>
      </c>
      <c r="L127" s="21">
        <f t="shared" si="29"/>
        <v>1189467.9619499999</v>
      </c>
      <c r="M127" s="65">
        <v>2228515</v>
      </c>
      <c r="N127" s="65">
        <v>1478611</v>
      </c>
      <c r="O127" s="65">
        <f t="shared" si="30"/>
        <v>749904</v>
      </c>
      <c r="P127" s="65">
        <v>0</v>
      </c>
      <c r="Q127" s="65">
        <v>18380</v>
      </c>
      <c r="R127" s="65">
        <f t="shared" si="31"/>
        <v>-18380</v>
      </c>
    </row>
    <row r="128" spans="1:18" s="172" customFormat="1">
      <c r="A128" s="237">
        <v>9</v>
      </c>
      <c r="B128" s="237">
        <v>10851</v>
      </c>
      <c r="C128" s="106">
        <v>122</v>
      </c>
      <c r="D128" s="106" t="s">
        <v>527</v>
      </c>
      <c r="E128" s="149">
        <v>12071424.236767</v>
      </c>
      <c r="F128" s="149">
        <v>14882962.319848999</v>
      </c>
      <c r="G128" s="270">
        <f t="shared" si="26"/>
        <v>-2811538.0830819998</v>
      </c>
      <c r="H128" s="107">
        <f t="shared" si="27"/>
        <v>26954386.556616001</v>
      </c>
      <c r="I128" s="107">
        <v>661740.90547500004</v>
      </c>
      <c r="J128" s="107">
        <v>204085.29022600001</v>
      </c>
      <c r="K128" s="107">
        <f t="shared" si="28"/>
        <v>457655.61524900002</v>
      </c>
      <c r="L128" s="107">
        <f t="shared" si="29"/>
        <v>865826.19570100005</v>
      </c>
      <c r="M128" s="108">
        <v>31116377</v>
      </c>
      <c r="N128" s="108">
        <v>31958953</v>
      </c>
      <c r="O128" s="108">
        <f t="shared" si="30"/>
        <v>-842576</v>
      </c>
      <c r="P128" s="108">
        <v>2910680</v>
      </c>
      <c r="Q128" s="108">
        <v>3266912</v>
      </c>
      <c r="R128" s="108">
        <f t="shared" si="31"/>
        <v>-356232</v>
      </c>
    </row>
    <row r="129" spans="1:18">
      <c r="A129" s="237">
        <v>167</v>
      </c>
      <c r="B129" s="237">
        <v>11268</v>
      </c>
      <c r="C129" s="155">
        <v>123</v>
      </c>
      <c r="D129" s="70" t="s">
        <v>551</v>
      </c>
      <c r="E129" s="156">
        <v>6280776.2718190001</v>
      </c>
      <c r="F129" s="156">
        <v>6508629.252696</v>
      </c>
      <c r="G129" s="21">
        <f t="shared" si="26"/>
        <v>-227852.98087699991</v>
      </c>
      <c r="H129" s="21">
        <f t="shared" si="27"/>
        <v>12789405.524514999</v>
      </c>
      <c r="I129" s="21">
        <v>587216.46487000003</v>
      </c>
      <c r="J129" s="21">
        <v>651669.62936000002</v>
      </c>
      <c r="K129" s="21">
        <f t="shared" si="28"/>
        <v>-64453.164489999996</v>
      </c>
      <c r="L129" s="21">
        <f t="shared" si="29"/>
        <v>1238886.0942299999</v>
      </c>
      <c r="M129" s="65">
        <v>1291884</v>
      </c>
      <c r="N129" s="65">
        <v>909058</v>
      </c>
      <c r="O129" s="65">
        <f t="shared" si="30"/>
        <v>382826</v>
      </c>
      <c r="P129" s="65">
        <v>1989</v>
      </c>
      <c r="Q129" s="65">
        <v>39080</v>
      </c>
      <c r="R129" s="65">
        <f t="shared" si="31"/>
        <v>-37091</v>
      </c>
    </row>
    <row r="130" spans="1:18" s="172" customFormat="1">
      <c r="A130" s="237">
        <v>185</v>
      </c>
      <c r="B130" s="237">
        <v>11309</v>
      </c>
      <c r="C130" s="106">
        <v>124</v>
      </c>
      <c r="D130" s="106" t="s">
        <v>560</v>
      </c>
      <c r="E130" s="149">
        <v>13706208.221974</v>
      </c>
      <c r="F130" s="149">
        <v>13318418.03301</v>
      </c>
      <c r="G130" s="270">
        <f t="shared" si="26"/>
        <v>387790.18896399997</v>
      </c>
      <c r="H130" s="107">
        <f t="shared" si="27"/>
        <v>27024626.254983999</v>
      </c>
      <c r="I130" s="107">
        <v>518533.32958000002</v>
      </c>
      <c r="J130" s="107">
        <v>749143.187607</v>
      </c>
      <c r="K130" s="107">
        <f t="shared" si="28"/>
        <v>-230609.85802699998</v>
      </c>
      <c r="L130" s="107">
        <f t="shared" si="29"/>
        <v>1267676.517187</v>
      </c>
      <c r="M130" s="108">
        <v>7615029</v>
      </c>
      <c r="N130" s="108">
        <v>6870311</v>
      </c>
      <c r="O130" s="108">
        <f t="shared" si="30"/>
        <v>744718</v>
      </c>
      <c r="P130" s="108">
        <v>88516</v>
      </c>
      <c r="Q130" s="108">
        <v>237492</v>
      </c>
      <c r="R130" s="108">
        <f t="shared" si="31"/>
        <v>-148976</v>
      </c>
    </row>
    <row r="131" spans="1:18">
      <c r="A131" s="237">
        <v>43</v>
      </c>
      <c r="B131" s="237">
        <v>10789</v>
      </c>
      <c r="C131" s="155">
        <v>125</v>
      </c>
      <c r="D131" s="70" t="s">
        <v>520</v>
      </c>
      <c r="E131" s="156">
        <v>1868554.129249</v>
      </c>
      <c r="F131" s="156">
        <v>2938550.3134869998</v>
      </c>
      <c r="G131" s="21">
        <f t="shared" si="26"/>
        <v>-1069996.1842379998</v>
      </c>
      <c r="H131" s="21">
        <f t="shared" si="27"/>
        <v>4807104.4427359998</v>
      </c>
      <c r="I131" s="21">
        <v>511341.97132000001</v>
      </c>
      <c r="J131" s="21">
        <v>232450.72560800001</v>
      </c>
      <c r="K131" s="21">
        <f t="shared" si="28"/>
        <v>278891.245712</v>
      </c>
      <c r="L131" s="21">
        <f t="shared" si="29"/>
        <v>743792.69692800008</v>
      </c>
      <c r="M131" s="65">
        <v>1106728</v>
      </c>
      <c r="N131" s="65">
        <v>2472347</v>
      </c>
      <c r="O131" s="65">
        <f t="shared" si="30"/>
        <v>-1365619</v>
      </c>
      <c r="P131" s="65">
        <v>60775</v>
      </c>
      <c r="Q131" s="65">
        <v>31516</v>
      </c>
      <c r="R131" s="65">
        <f t="shared" si="31"/>
        <v>29259</v>
      </c>
    </row>
    <row r="132" spans="1:18" s="172" customFormat="1">
      <c r="A132" s="237">
        <v>4</v>
      </c>
      <c r="B132" s="237">
        <v>10843</v>
      </c>
      <c r="C132" s="106">
        <v>126</v>
      </c>
      <c r="D132" s="106" t="s">
        <v>526</v>
      </c>
      <c r="E132" s="149">
        <v>3852912.9257720001</v>
      </c>
      <c r="F132" s="149">
        <v>3764027.3791709999</v>
      </c>
      <c r="G132" s="270">
        <f t="shared" si="26"/>
        <v>88885.546601000242</v>
      </c>
      <c r="H132" s="107">
        <f t="shared" si="27"/>
        <v>7616940.304943</v>
      </c>
      <c r="I132" s="107">
        <v>509048.24040100002</v>
      </c>
      <c r="J132" s="107">
        <v>828741.21185099997</v>
      </c>
      <c r="K132" s="107">
        <f t="shared" si="28"/>
        <v>-319692.97144999995</v>
      </c>
      <c r="L132" s="107">
        <f t="shared" si="29"/>
        <v>1337789.4522520001</v>
      </c>
      <c r="M132" s="108">
        <v>2792521</v>
      </c>
      <c r="N132" s="108">
        <v>2817297</v>
      </c>
      <c r="O132" s="108">
        <f t="shared" si="30"/>
        <v>-24776</v>
      </c>
      <c r="P132" s="108">
        <v>65922</v>
      </c>
      <c r="Q132" s="108">
        <v>338732</v>
      </c>
      <c r="R132" s="108">
        <f t="shared" si="31"/>
        <v>-272810</v>
      </c>
    </row>
    <row r="133" spans="1:18">
      <c r="A133" s="237">
        <v>168</v>
      </c>
      <c r="B133" s="237">
        <v>11273</v>
      </c>
      <c r="C133" s="155">
        <v>127</v>
      </c>
      <c r="D133" s="70" t="s">
        <v>552</v>
      </c>
      <c r="E133" s="156">
        <v>24155894.16745</v>
      </c>
      <c r="F133" s="156">
        <v>18827103.455091</v>
      </c>
      <c r="G133" s="21">
        <f t="shared" si="26"/>
        <v>5328790.712359</v>
      </c>
      <c r="H133" s="21">
        <f t="shared" si="27"/>
        <v>42982997.622540995</v>
      </c>
      <c r="I133" s="21">
        <v>482886.58893299999</v>
      </c>
      <c r="J133" s="21">
        <v>556299.91516900004</v>
      </c>
      <c r="K133" s="21">
        <f t="shared" si="28"/>
        <v>-73413.326236000052</v>
      </c>
      <c r="L133" s="21">
        <f t="shared" si="29"/>
        <v>1039186.504102</v>
      </c>
      <c r="M133" s="65">
        <v>11496513</v>
      </c>
      <c r="N133" s="65">
        <v>6316285</v>
      </c>
      <c r="O133" s="65">
        <f t="shared" si="30"/>
        <v>5180228</v>
      </c>
      <c r="P133" s="65">
        <v>364807</v>
      </c>
      <c r="Q133" s="65">
        <v>617582</v>
      </c>
      <c r="R133" s="65">
        <f t="shared" si="31"/>
        <v>-252775</v>
      </c>
    </row>
    <row r="134" spans="1:18" s="172" customFormat="1">
      <c r="A134" s="237">
        <v>60</v>
      </c>
      <c r="B134" s="237">
        <v>10753</v>
      </c>
      <c r="C134" s="106">
        <v>128</v>
      </c>
      <c r="D134" s="106" t="s">
        <v>515</v>
      </c>
      <c r="E134" s="149">
        <v>4951316.718045</v>
      </c>
      <c r="F134" s="149">
        <v>4852942.2701199995</v>
      </c>
      <c r="G134" s="270">
        <f t="shared" si="26"/>
        <v>98374.447925000452</v>
      </c>
      <c r="H134" s="107">
        <f t="shared" si="27"/>
        <v>9804258.9881649986</v>
      </c>
      <c r="I134" s="107">
        <v>444420.45736900001</v>
      </c>
      <c r="J134" s="107">
        <v>501977.114031</v>
      </c>
      <c r="K134" s="107">
        <f t="shared" si="28"/>
        <v>-57556.656661999994</v>
      </c>
      <c r="L134" s="107">
        <f t="shared" si="29"/>
        <v>946397.57140000002</v>
      </c>
      <c r="M134" s="108">
        <v>1752564</v>
      </c>
      <c r="N134" s="108">
        <v>1682080</v>
      </c>
      <c r="O134" s="108">
        <f t="shared" si="30"/>
        <v>70484</v>
      </c>
      <c r="P134" s="108">
        <v>960</v>
      </c>
      <c r="Q134" s="108">
        <v>55324</v>
      </c>
      <c r="R134" s="108">
        <f t="shared" si="31"/>
        <v>-54364</v>
      </c>
    </row>
    <row r="135" spans="1:18">
      <c r="A135" s="237">
        <v>155</v>
      </c>
      <c r="B135" s="237">
        <v>11235</v>
      </c>
      <c r="C135" s="155">
        <v>129</v>
      </c>
      <c r="D135" s="70" t="s">
        <v>548</v>
      </c>
      <c r="E135" s="156">
        <v>17093754.847479999</v>
      </c>
      <c r="F135" s="156">
        <v>14990180.488264</v>
      </c>
      <c r="G135" s="21">
        <f t="shared" si="26"/>
        <v>2103574.359215999</v>
      </c>
      <c r="H135" s="21">
        <f t="shared" si="27"/>
        <v>32083935.335744001</v>
      </c>
      <c r="I135" s="21">
        <v>429204.02798399999</v>
      </c>
      <c r="J135" s="21">
        <v>730581.51559199998</v>
      </c>
      <c r="K135" s="21">
        <f t="shared" si="28"/>
        <v>-301377.487608</v>
      </c>
      <c r="L135" s="21">
        <f t="shared" si="29"/>
        <v>1159785.543576</v>
      </c>
      <c r="M135" s="65">
        <v>16271412</v>
      </c>
      <c r="N135" s="65">
        <v>13956191</v>
      </c>
      <c r="O135" s="65">
        <f t="shared" si="30"/>
        <v>2315221</v>
      </c>
      <c r="P135" s="65">
        <v>112452</v>
      </c>
      <c r="Q135" s="65">
        <v>723316</v>
      </c>
      <c r="R135" s="65">
        <f t="shared" si="31"/>
        <v>-610864</v>
      </c>
    </row>
    <row r="136" spans="1:18" s="172" customFormat="1">
      <c r="A136" s="237">
        <v>169</v>
      </c>
      <c r="B136" s="237">
        <v>11260</v>
      </c>
      <c r="C136" s="106">
        <v>130</v>
      </c>
      <c r="D136" s="106" t="s">
        <v>553</v>
      </c>
      <c r="E136" s="149">
        <v>5080483.752719</v>
      </c>
      <c r="F136" s="149">
        <v>5035680.6386280004</v>
      </c>
      <c r="G136" s="270">
        <f t="shared" si="26"/>
        <v>44803.114090999588</v>
      </c>
      <c r="H136" s="107">
        <f t="shared" si="27"/>
        <v>10116164.391347</v>
      </c>
      <c r="I136" s="107">
        <v>423956.83265200001</v>
      </c>
      <c r="J136" s="107">
        <v>420182.96232400002</v>
      </c>
      <c r="K136" s="107">
        <f t="shared" si="28"/>
        <v>3773.87032799999</v>
      </c>
      <c r="L136" s="107">
        <f t="shared" si="29"/>
        <v>844139.79497599998</v>
      </c>
      <c r="M136" s="108">
        <v>306209</v>
      </c>
      <c r="N136" s="108">
        <v>225047</v>
      </c>
      <c r="O136" s="108">
        <f t="shared" si="30"/>
        <v>81162</v>
      </c>
      <c r="P136" s="108">
        <v>0</v>
      </c>
      <c r="Q136" s="108">
        <v>0</v>
      </c>
      <c r="R136" s="108">
        <f t="shared" si="31"/>
        <v>0</v>
      </c>
    </row>
    <row r="137" spans="1:18">
      <c r="A137" s="237">
        <v>33</v>
      </c>
      <c r="B137" s="237">
        <v>10764</v>
      </c>
      <c r="C137" s="155">
        <v>131</v>
      </c>
      <c r="D137" s="70" t="s">
        <v>517</v>
      </c>
      <c r="E137" s="156">
        <v>3867891.0543749998</v>
      </c>
      <c r="F137" s="156">
        <v>3911213.7184629999</v>
      </c>
      <c r="G137" s="21">
        <f t="shared" si="26"/>
        <v>-43322.664088000078</v>
      </c>
      <c r="H137" s="21">
        <f t="shared" si="27"/>
        <v>7779104.7728380002</v>
      </c>
      <c r="I137" s="21">
        <v>413743.57760700001</v>
      </c>
      <c r="J137" s="21">
        <v>334380.03413799999</v>
      </c>
      <c r="K137" s="21">
        <f t="shared" si="28"/>
        <v>79363.543469000026</v>
      </c>
      <c r="L137" s="21">
        <f t="shared" si="29"/>
        <v>748123.611745</v>
      </c>
      <c r="M137" s="65">
        <v>810843</v>
      </c>
      <c r="N137" s="65">
        <v>824509</v>
      </c>
      <c r="O137" s="65">
        <f t="shared" si="30"/>
        <v>-13666</v>
      </c>
      <c r="P137" s="65">
        <v>0</v>
      </c>
      <c r="Q137" s="65">
        <v>202</v>
      </c>
      <c r="R137" s="65">
        <f t="shared" si="31"/>
        <v>-202</v>
      </c>
    </row>
    <row r="138" spans="1:18" s="172" customFormat="1">
      <c r="A138" s="237">
        <v>226</v>
      </c>
      <c r="B138" s="237">
        <v>11378</v>
      </c>
      <c r="C138" s="106">
        <v>132</v>
      </c>
      <c r="D138" s="106" t="s">
        <v>564</v>
      </c>
      <c r="E138" s="149">
        <v>4395144.02795</v>
      </c>
      <c r="F138" s="149">
        <v>3469390.2859160001</v>
      </c>
      <c r="G138" s="270">
        <f t="shared" si="26"/>
        <v>925753.74203399988</v>
      </c>
      <c r="H138" s="107">
        <f t="shared" si="27"/>
        <v>7864534.3138660006</v>
      </c>
      <c r="I138" s="107">
        <v>396403.44584599999</v>
      </c>
      <c r="J138" s="107">
        <v>345515.63563700003</v>
      </c>
      <c r="K138" s="107">
        <f t="shared" si="28"/>
        <v>50887.810208999959</v>
      </c>
      <c r="L138" s="107">
        <f t="shared" si="29"/>
        <v>741919.08148299996</v>
      </c>
      <c r="M138" s="108">
        <v>1645452</v>
      </c>
      <c r="N138" s="108">
        <v>670526</v>
      </c>
      <c r="O138" s="108">
        <f t="shared" si="30"/>
        <v>974926</v>
      </c>
      <c r="P138" s="108">
        <v>100374</v>
      </c>
      <c r="Q138" s="108">
        <v>0</v>
      </c>
      <c r="R138" s="108">
        <f t="shared" si="31"/>
        <v>100374</v>
      </c>
    </row>
    <row r="139" spans="1:18">
      <c r="A139" s="237">
        <v>177</v>
      </c>
      <c r="B139" s="237">
        <v>11297</v>
      </c>
      <c r="C139" s="155">
        <v>133</v>
      </c>
      <c r="D139" s="70" t="s">
        <v>556</v>
      </c>
      <c r="E139" s="156">
        <v>15640672.130184</v>
      </c>
      <c r="F139" s="156">
        <v>10959607.262495</v>
      </c>
      <c r="G139" s="21">
        <f t="shared" si="26"/>
        <v>4681064.8676890004</v>
      </c>
      <c r="H139" s="21">
        <f t="shared" si="27"/>
        <v>26600279.392678998</v>
      </c>
      <c r="I139" s="21">
        <v>372203.13125600002</v>
      </c>
      <c r="J139" s="21">
        <v>926718.78929300001</v>
      </c>
      <c r="K139" s="21">
        <f t="shared" si="28"/>
        <v>-554515.65803699999</v>
      </c>
      <c r="L139" s="21">
        <f t="shared" si="29"/>
        <v>1298921.9205490001</v>
      </c>
      <c r="M139" s="65">
        <v>11796109</v>
      </c>
      <c r="N139" s="65">
        <v>6953078</v>
      </c>
      <c r="O139" s="65">
        <f t="shared" si="30"/>
        <v>4843031</v>
      </c>
      <c r="P139" s="65">
        <v>127831</v>
      </c>
      <c r="Q139" s="65">
        <v>764256</v>
      </c>
      <c r="R139" s="65">
        <f t="shared" si="31"/>
        <v>-636425</v>
      </c>
    </row>
    <row r="140" spans="1:18" s="172" customFormat="1">
      <c r="A140" s="237">
        <v>144</v>
      </c>
      <c r="B140" s="237">
        <v>11183</v>
      </c>
      <c r="C140" s="106">
        <v>134</v>
      </c>
      <c r="D140" s="106" t="s">
        <v>542</v>
      </c>
      <c r="E140" s="149">
        <v>7104875.7345559997</v>
      </c>
      <c r="F140" s="149">
        <v>5259184.6261879997</v>
      </c>
      <c r="G140" s="270">
        <f t="shared" si="26"/>
        <v>1845691.108368</v>
      </c>
      <c r="H140" s="107">
        <f t="shared" si="27"/>
        <v>12364060.360743999</v>
      </c>
      <c r="I140" s="107">
        <v>365072.46042000002</v>
      </c>
      <c r="J140" s="107">
        <v>365113.70278499997</v>
      </c>
      <c r="K140" s="107">
        <f t="shared" si="28"/>
        <v>-41.242364999954589</v>
      </c>
      <c r="L140" s="107">
        <f t="shared" si="29"/>
        <v>730186.16320499999</v>
      </c>
      <c r="M140" s="108">
        <v>3770270</v>
      </c>
      <c r="N140" s="108">
        <v>2103247</v>
      </c>
      <c r="O140" s="108">
        <f t="shared" si="30"/>
        <v>1667023</v>
      </c>
      <c r="P140" s="108">
        <v>0</v>
      </c>
      <c r="Q140" s="108">
        <v>0</v>
      </c>
      <c r="R140" s="108">
        <f t="shared" si="31"/>
        <v>0</v>
      </c>
    </row>
    <row r="141" spans="1:18">
      <c r="A141" s="237">
        <v>184</v>
      </c>
      <c r="B141" s="237">
        <v>11312</v>
      </c>
      <c r="C141" s="155">
        <v>135</v>
      </c>
      <c r="D141" s="70" t="s">
        <v>559</v>
      </c>
      <c r="E141" s="156">
        <v>8236041.5267129997</v>
      </c>
      <c r="F141" s="156">
        <v>6977599.434901</v>
      </c>
      <c r="G141" s="21">
        <f t="shared" si="26"/>
        <v>1258442.0918119997</v>
      </c>
      <c r="H141" s="21">
        <f t="shared" si="27"/>
        <v>15213640.961614</v>
      </c>
      <c r="I141" s="21">
        <v>341261.80220999999</v>
      </c>
      <c r="J141" s="21">
        <v>659276.88275800005</v>
      </c>
      <c r="K141" s="21">
        <f t="shared" si="28"/>
        <v>-318015.08054800006</v>
      </c>
      <c r="L141" s="21">
        <f t="shared" si="29"/>
        <v>1000538.684968</v>
      </c>
      <c r="M141" s="65">
        <v>3541744</v>
      </c>
      <c r="N141" s="65">
        <v>1842180</v>
      </c>
      <c r="O141" s="65">
        <f t="shared" si="30"/>
        <v>1699564</v>
      </c>
      <c r="P141" s="65">
        <v>0</v>
      </c>
      <c r="Q141" s="65">
        <v>198190</v>
      </c>
      <c r="R141" s="65">
        <f t="shared" si="31"/>
        <v>-198190</v>
      </c>
    </row>
    <row r="142" spans="1:18" s="172" customFormat="1">
      <c r="A142" s="237">
        <v>209</v>
      </c>
      <c r="B142" s="237">
        <v>11384</v>
      </c>
      <c r="C142" s="106">
        <v>136</v>
      </c>
      <c r="D142" s="106" t="s">
        <v>562</v>
      </c>
      <c r="E142" s="149">
        <v>2146395.588244</v>
      </c>
      <c r="F142" s="149">
        <v>1947790.8392409999</v>
      </c>
      <c r="G142" s="270">
        <f t="shared" si="26"/>
        <v>198604.74900300009</v>
      </c>
      <c r="H142" s="107">
        <f t="shared" si="27"/>
        <v>4094186.4274849999</v>
      </c>
      <c r="I142" s="107">
        <v>340743.93071699998</v>
      </c>
      <c r="J142" s="107">
        <v>591910.56325899996</v>
      </c>
      <c r="K142" s="107">
        <f t="shared" si="28"/>
        <v>-251166.63254199998</v>
      </c>
      <c r="L142" s="107">
        <f t="shared" si="29"/>
        <v>932654.493976</v>
      </c>
      <c r="M142" s="108">
        <v>2600967</v>
      </c>
      <c r="N142" s="108">
        <v>2309828</v>
      </c>
      <c r="O142" s="108">
        <f t="shared" si="30"/>
        <v>291139</v>
      </c>
      <c r="P142" s="108">
        <v>18785</v>
      </c>
      <c r="Q142" s="108">
        <v>165109</v>
      </c>
      <c r="R142" s="108">
        <f t="shared" si="31"/>
        <v>-146324</v>
      </c>
    </row>
    <row r="143" spans="1:18">
      <c r="A143" s="237">
        <v>147</v>
      </c>
      <c r="B143" s="237">
        <v>11197</v>
      </c>
      <c r="C143" s="155">
        <v>137</v>
      </c>
      <c r="D143" s="70" t="s">
        <v>544</v>
      </c>
      <c r="E143" s="156">
        <v>9000831.9265080001</v>
      </c>
      <c r="F143" s="156">
        <v>9060177.3403689992</v>
      </c>
      <c r="G143" s="21">
        <f t="shared" si="26"/>
        <v>-59345.413860999048</v>
      </c>
      <c r="H143" s="21">
        <f t="shared" si="27"/>
        <v>18061009.266876999</v>
      </c>
      <c r="I143" s="21">
        <v>335443.99204899999</v>
      </c>
      <c r="J143" s="21">
        <v>199714.08115700001</v>
      </c>
      <c r="K143" s="21">
        <f t="shared" si="28"/>
        <v>135729.91089199999</v>
      </c>
      <c r="L143" s="21">
        <f t="shared" si="29"/>
        <v>535158.07320600003</v>
      </c>
      <c r="M143" s="65">
        <v>4720407</v>
      </c>
      <c r="N143" s="65">
        <v>4784695</v>
      </c>
      <c r="O143" s="65">
        <f t="shared" si="30"/>
        <v>-64288</v>
      </c>
      <c r="P143" s="65">
        <v>156036</v>
      </c>
      <c r="Q143" s="65">
        <v>0</v>
      </c>
      <c r="R143" s="65">
        <f t="shared" si="31"/>
        <v>156036</v>
      </c>
    </row>
    <row r="144" spans="1:18" s="172" customFormat="1">
      <c r="A144" s="237">
        <v>12</v>
      </c>
      <c r="B144" s="237">
        <v>10869</v>
      </c>
      <c r="C144" s="106">
        <v>138</v>
      </c>
      <c r="D144" s="106" t="s">
        <v>531</v>
      </c>
      <c r="E144" s="149">
        <v>3104713.0642229998</v>
      </c>
      <c r="F144" s="149">
        <v>2950620.9594470002</v>
      </c>
      <c r="G144" s="270">
        <f t="shared" si="26"/>
        <v>154092.10477599967</v>
      </c>
      <c r="H144" s="107">
        <f t="shared" si="27"/>
        <v>6055334.02367</v>
      </c>
      <c r="I144" s="107">
        <v>326398.25653399999</v>
      </c>
      <c r="J144" s="107">
        <v>304769.42002199998</v>
      </c>
      <c r="K144" s="107">
        <f t="shared" si="28"/>
        <v>21628.836512000009</v>
      </c>
      <c r="L144" s="107">
        <f t="shared" si="29"/>
        <v>631167.67655600002</v>
      </c>
      <c r="M144" s="108">
        <v>2501741</v>
      </c>
      <c r="N144" s="108">
        <v>2374228</v>
      </c>
      <c r="O144" s="108">
        <f t="shared" si="30"/>
        <v>127513</v>
      </c>
      <c r="P144" s="108">
        <v>51540</v>
      </c>
      <c r="Q144" s="108">
        <v>28839</v>
      </c>
      <c r="R144" s="108">
        <f t="shared" si="31"/>
        <v>22701</v>
      </c>
    </row>
    <row r="145" spans="1:18">
      <c r="A145" s="237">
        <v>25</v>
      </c>
      <c r="B145" s="237">
        <v>10616</v>
      </c>
      <c r="C145" s="155">
        <v>139</v>
      </c>
      <c r="D145" s="70" t="s">
        <v>510</v>
      </c>
      <c r="E145" s="156">
        <v>8521890.5628900006</v>
      </c>
      <c r="F145" s="156">
        <v>7873420.4825719995</v>
      </c>
      <c r="G145" s="21">
        <f t="shared" ref="G145:G176" si="32">E145-F145</f>
        <v>648470.0803180011</v>
      </c>
      <c r="H145" s="21">
        <f t="shared" ref="H145:H176" si="33">E145+F145</f>
        <v>16395311.045462001</v>
      </c>
      <c r="I145" s="21">
        <v>311297.13680600002</v>
      </c>
      <c r="J145" s="21">
        <v>1002918.081211</v>
      </c>
      <c r="K145" s="21">
        <f t="shared" ref="K145:K176" si="34">I145-J145</f>
        <v>-691620.94440499996</v>
      </c>
      <c r="L145" s="21">
        <f t="shared" ref="L145:L176" si="35">I145+J145</f>
        <v>1314215.218017</v>
      </c>
      <c r="M145" s="65">
        <v>15462009</v>
      </c>
      <c r="N145" s="65">
        <v>15154620</v>
      </c>
      <c r="O145" s="65">
        <f t="shared" ref="O145:O176" si="36">M145-N145</f>
        <v>307389</v>
      </c>
      <c r="P145" s="65">
        <v>166995</v>
      </c>
      <c r="Q145" s="65">
        <v>1337248</v>
      </c>
      <c r="R145" s="65">
        <f t="shared" ref="R145:R176" si="37">P145-Q145</f>
        <v>-1170253</v>
      </c>
    </row>
    <row r="146" spans="1:18" s="172" customFormat="1">
      <c r="A146" s="237">
        <v>8</v>
      </c>
      <c r="B146" s="237">
        <v>10855</v>
      </c>
      <c r="C146" s="106">
        <v>140</v>
      </c>
      <c r="D146" s="106" t="s">
        <v>528</v>
      </c>
      <c r="E146" s="149">
        <v>16846772.205970999</v>
      </c>
      <c r="F146" s="149">
        <v>11608942.227034001</v>
      </c>
      <c r="G146" s="270">
        <f t="shared" si="32"/>
        <v>5237829.9789369982</v>
      </c>
      <c r="H146" s="107">
        <f t="shared" si="33"/>
        <v>28455714.433004998</v>
      </c>
      <c r="I146" s="107">
        <v>281353.739229</v>
      </c>
      <c r="J146" s="107">
        <v>609372.64752600004</v>
      </c>
      <c r="K146" s="107">
        <f t="shared" si="34"/>
        <v>-328018.90829700005</v>
      </c>
      <c r="L146" s="107">
        <f t="shared" si="35"/>
        <v>890726.3867550001</v>
      </c>
      <c r="M146" s="108">
        <v>17707775</v>
      </c>
      <c r="N146" s="108">
        <v>12694872</v>
      </c>
      <c r="O146" s="108">
        <f t="shared" si="36"/>
        <v>5012903</v>
      </c>
      <c r="P146" s="108">
        <v>77542</v>
      </c>
      <c r="Q146" s="108">
        <v>756516</v>
      </c>
      <c r="R146" s="108">
        <f t="shared" si="37"/>
        <v>-678974</v>
      </c>
    </row>
    <row r="147" spans="1:18">
      <c r="A147" s="237">
        <v>36</v>
      </c>
      <c r="B147" s="237">
        <v>10596</v>
      </c>
      <c r="C147" s="155">
        <v>141</v>
      </c>
      <c r="D147" s="70" t="s">
        <v>508</v>
      </c>
      <c r="E147" s="156">
        <v>4841285.1822889997</v>
      </c>
      <c r="F147" s="156">
        <v>3593126.1104140002</v>
      </c>
      <c r="G147" s="21">
        <f t="shared" si="32"/>
        <v>1248159.0718749994</v>
      </c>
      <c r="H147" s="21">
        <f t="shared" si="33"/>
        <v>8434411.292702999</v>
      </c>
      <c r="I147" s="21">
        <v>279618.1716</v>
      </c>
      <c r="J147" s="21">
        <v>557030.913527</v>
      </c>
      <c r="K147" s="21">
        <f t="shared" si="34"/>
        <v>-277412.741927</v>
      </c>
      <c r="L147" s="21">
        <f t="shared" si="35"/>
        <v>836649.085127</v>
      </c>
      <c r="M147" s="65">
        <v>5893741</v>
      </c>
      <c r="N147" s="65">
        <v>4757099</v>
      </c>
      <c r="O147" s="65">
        <f t="shared" si="36"/>
        <v>1136642</v>
      </c>
      <c r="P147" s="65">
        <v>18198</v>
      </c>
      <c r="Q147" s="65">
        <v>194692</v>
      </c>
      <c r="R147" s="65">
        <f t="shared" si="37"/>
        <v>-176494</v>
      </c>
    </row>
    <row r="148" spans="1:18" s="172" customFormat="1">
      <c r="A148" s="237">
        <v>244</v>
      </c>
      <c r="B148" s="237">
        <v>11454</v>
      </c>
      <c r="C148" s="106">
        <v>142</v>
      </c>
      <c r="D148" s="106" t="s">
        <v>655</v>
      </c>
      <c r="E148" s="149">
        <v>5874487.1695670001</v>
      </c>
      <c r="F148" s="149">
        <v>6142287.8603800004</v>
      </c>
      <c r="G148" s="270">
        <f t="shared" si="32"/>
        <v>-267800.69081300031</v>
      </c>
      <c r="H148" s="107">
        <f t="shared" si="33"/>
        <v>12016775.029947001</v>
      </c>
      <c r="I148" s="107">
        <v>268357.15461000003</v>
      </c>
      <c r="J148" s="107">
        <v>171059.94696500001</v>
      </c>
      <c r="K148" s="107">
        <f t="shared" si="34"/>
        <v>97297.207645000017</v>
      </c>
      <c r="L148" s="107">
        <f t="shared" si="35"/>
        <v>439417.10157500004</v>
      </c>
      <c r="M148" s="108">
        <v>2046919</v>
      </c>
      <c r="N148" s="108">
        <v>2366838</v>
      </c>
      <c r="O148" s="108">
        <f t="shared" si="36"/>
        <v>-319919</v>
      </c>
      <c r="P148" s="108">
        <v>81707</v>
      </c>
      <c r="Q148" s="108">
        <v>131886</v>
      </c>
      <c r="R148" s="108">
        <f t="shared" si="37"/>
        <v>-50179</v>
      </c>
    </row>
    <row r="149" spans="1:18">
      <c r="A149" s="237">
        <v>64</v>
      </c>
      <c r="B149" s="237">
        <v>10864</v>
      </c>
      <c r="C149" s="155">
        <v>143</v>
      </c>
      <c r="D149" s="70" t="s">
        <v>529</v>
      </c>
      <c r="E149" s="156">
        <v>2447847.1056269999</v>
      </c>
      <c r="F149" s="156">
        <v>1710119.8449530001</v>
      </c>
      <c r="G149" s="21">
        <f t="shared" si="32"/>
        <v>737727.26067399979</v>
      </c>
      <c r="H149" s="21">
        <f t="shared" si="33"/>
        <v>4157966.9505799999</v>
      </c>
      <c r="I149" s="21">
        <v>237289.015006</v>
      </c>
      <c r="J149" s="21">
        <v>364158.95281599998</v>
      </c>
      <c r="K149" s="21">
        <f t="shared" si="34"/>
        <v>-126869.93780999997</v>
      </c>
      <c r="L149" s="21">
        <f t="shared" si="35"/>
        <v>601447.96782199992</v>
      </c>
      <c r="M149" s="65">
        <v>2132482</v>
      </c>
      <c r="N149" s="65">
        <v>1389252</v>
      </c>
      <c r="O149" s="65">
        <f t="shared" si="36"/>
        <v>743230</v>
      </c>
      <c r="P149" s="65">
        <v>15057</v>
      </c>
      <c r="Q149" s="65">
        <v>264857</v>
      </c>
      <c r="R149" s="65">
        <f t="shared" si="37"/>
        <v>-249800</v>
      </c>
    </row>
    <row r="150" spans="1:18" s="172" customFormat="1">
      <c r="A150" s="237">
        <v>51</v>
      </c>
      <c r="B150" s="237">
        <v>10781</v>
      </c>
      <c r="C150" s="106">
        <v>144</v>
      </c>
      <c r="D150" s="106" t="s">
        <v>519</v>
      </c>
      <c r="E150" s="149">
        <v>10401558.102537001</v>
      </c>
      <c r="F150" s="149">
        <v>9959196.5917310007</v>
      </c>
      <c r="G150" s="270">
        <f t="shared" si="32"/>
        <v>442361.51080599986</v>
      </c>
      <c r="H150" s="107">
        <f t="shared" si="33"/>
        <v>20360754.694268003</v>
      </c>
      <c r="I150" s="107">
        <v>223331.93235799999</v>
      </c>
      <c r="J150" s="107">
        <v>865470.88076600002</v>
      </c>
      <c r="K150" s="107">
        <f t="shared" si="34"/>
        <v>-642138.94840800005</v>
      </c>
      <c r="L150" s="107">
        <f t="shared" si="35"/>
        <v>1088802.8131240001</v>
      </c>
      <c r="M150" s="108">
        <v>13295912</v>
      </c>
      <c r="N150" s="108">
        <v>12800390</v>
      </c>
      <c r="O150" s="108">
        <f t="shared" si="36"/>
        <v>495522</v>
      </c>
      <c r="P150" s="108">
        <v>41876</v>
      </c>
      <c r="Q150" s="108">
        <v>466854</v>
      </c>
      <c r="R150" s="108">
        <f t="shared" si="37"/>
        <v>-424978</v>
      </c>
    </row>
    <row r="151" spans="1:18">
      <c r="A151" s="237">
        <v>116</v>
      </c>
      <c r="B151" s="237">
        <v>11055</v>
      </c>
      <c r="C151" s="155">
        <v>145</v>
      </c>
      <c r="D151" s="70" t="s">
        <v>533</v>
      </c>
      <c r="E151" s="156">
        <v>9558340.1810529996</v>
      </c>
      <c r="F151" s="156">
        <v>10440407.557848001</v>
      </c>
      <c r="G151" s="21">
        <f t="shared" si="32"/>
        <v>-882067.37679500133</v>
      </c>
      <c r="H151" s="21">
        <f t="shared" si="33"/>
        <v>19998747.738901</v>
      </c>
      <c r="I151" s="21">
        <v>223012.78312599999</v>
      </c>
      <c r="J151" s="21">
        <v>646752.19568200002</v>
      </c>
      <c r="K151" s="21">
        <f t="shared" si="34"/>
        <v>-423739.41255600005</v>
      </c>
      <c r="L151" s="21">
        <f t="shared" si="35"/>
        <v>869764.97880799999</v>
      </c>
      <c r="M151" s="65">
        <v>10842178</v>
      </c>
      <c r="N151" s="65">
        <v>11608879</v>
      </c>
      <c r="O151" s="65">
        <f t="shared" si="36"/>
        <v>-766701</v>
      </c>
      <c r="P151" s="65">
        <v>28199</v>
      </c>
      <c r="Q151" s="65">
        <v>375848</v>
      </c>
      <c r="R151" s="65">
        <f t="shared" si="37"/>
        <v>-347649</v>
      </c>
    </row>
    <row r="152" spans="1:18" s="172" customFormat="1">
      <c r="A152" s="237">
        <v>181</v>
      </c>
      <c r="B152" s="237">
        <v>11308</v>
      </c>
      <c r="C152" s="106">
        <v>146</v>
      </c>
      <c r="D152" s="106" t="s">
        <v>557</v>
      </c>
      <c r="E152" s="149">
        <v>2777811.0409169998</v>
      </c>
      <c r="F152" s="149">
        <v>2057796.4459869999</v>
      </c>
      <c r="G152" s="270">
        <f t="shared" si="32"/>
        <v>720014.5949299999</v>
      </c>
      <c r="H152" s="107">
        <f t="shared" si="33"/>
        <v>4835607.4869039999</v>
      </c>
      <c r="I152" s="107">
        <v>209574.51276000001</v>
      </c>
      <c r="J152" s="107">
        <v>233216.09643599999</v>
      </c>
      <c r="K152" s="107">
        <f t="shared" si="34"/>
        <v>-23641.58367599998</v>
      </c>
      <c r="L152" s="107">
        <f t="shared" si="35"/>
        <v>442790.60919600003</v>
      </c>
      <c r="M152" s="108">
        <v>2406815</v>
      </c>
      <c r="N152" s="108">
        <v>1684218</v>
      </c>
      <c r="O152" s="108">
        <f t="shared" si="36"/>
        <v>722597</v>
      </c>
      <c r="P152" s="108">
        <v>0</v>
      </c>
      <c r="Q152" s="108">
        <v>297144</v>
      </c>
      <c r="R152" s="108">
        <f t="shared" si="37"/>
        <v>-297144</v>
      </c>
    </row>
    <row r="153" spans="1:18">
      <c r="A153" s="237">
        <v>239</v>
      </c>
      <c r="B153" s="237">
        <v>11463</v>
      </c>
      <c r="C153" s="155">
        <v>147</v>
      </c>
      <c r="D153" s="70" t="s">
        <v>565</v>
      </c>
      <c r="E153" s="156">
        <v>3161259.7923289998</v>
      </c>
      <c r="F153" s="156">
        <v>3286437.100116</v>
      </c>
      <c r="G153" s="21">
        <f t="shared" si="32"/>
        <v>-125177.3077870002</v>
      </c>
      <c r="H153" s="21">
        <f t="shared" si="33"/>
        <v>6447696.8924449999</v>
      </c>
      <c r="I153" s="21">
        <v>201351.64418999999</v>
      </c>
      <c r="J153" s="21">
        <v>188585.593108</v>
      </c>
      <c r="K153" s="21">
        <f t="shared" si="34"/>
        <v>12766.051081999991</v>
      </c>
      <c r="L153" s="21">
        <f t="shared" si="35"/>
        <v>389937.23729800002</v>
      </c>
      <c r="M153" s="65">
        <v>492273</v>
      </c>
      <c r="N153" s="65">
        <v>645662</v>
      </c>
      <c r="O153" s="65">
        <f t="shared" si="36"/>
        <v>-153389</v>
      </c>
      <c r="P153" s="65">
        <v>1250</v>
      </c>
      <c r="Q153" s="65">
        <v>12289</v>
      </c>
      <c r="R153" s="65">
        <f t="shared" si="37"/>
        <v>-11039</v>
      </c>
    </row>
    <row r="154" spans="1:18" s="172" customFormat="1">
      <c r="A154" s="237">
        <v>19</v>
      </c>
      <c r="B154" s="237">
        <v>10630</v>
      </c>
      <c r="C154" s="106">
        <v>148</v>
      </c>
      <c r="D154" s="106" t="s">
        <v>511</v>
      </c>
      <c r="E154" s="149">
        <v>1365702.2302939999</v>
      </c>
      <c r="F154" s="149">
        <v>1238232.6346529999</v>
      </c>
      <c r="G154" s="270">
        <f t="shared" si="32"/>
        <v>127469.59564099996</v>
      </c>
      <c r="H154" s="107">
        <f t="shared" si="33"/>
        <v>2603934.8649469996</v>
      </c>
      <c r="I154" s="107">
        <v>196617.76733999999</v>
      </c>
      <c r="J154" s="107">
        <v>92194.373483000003</v>
      </c>
      <c r="K154" s="107">
        <f t="shared" si="34"/>
        <v>104423.39385699999</v>
      </c>
      <c r="L154" s="107">
        <f t="shared" si="35"/>
        <v>288812.14082299999</v>
      </c>
      <c r="M154" s="108">
        <v>672032</v>
      </c>
      <c r="N154" s="108">
        <v>613021</v>
      </c>
      <c r="O154" s="108">
        <f t="shared" si="36"/>
        <v>59011</v>
      </c>
      <c r="P154" s="108">
        <v>22196</v>
      </c>
      <c r="Q154" s="108">
        <v>7029</v>
      </c>
      <c r="R154" s="108">
        <f t="shared" si="37"/>
        <v>15167</v>
      </c>
    </row>
    <row r="155" spans="1:18">
      <c r="A155" s="237">
        <v>141</v>
      </c>
      <c r="B155" s="237">
        <v>11182</v>
      </c>
      <c r="C155" s="155">
        <v>149</v>
      </c>
      <c r="D155" s="70" t="s">
        <v>541</v>
      </c>
      <c r="E155" s="156">
        <v>5736836.9581279997</v>
      </c>
      <c r="F155" s="156">
        <v>4414232.4799809996</v>
      </c>
      <c r="G155" s="21">
        <f t="shared" si="32"/>
        <v>1322604.4781470001</v>
      </c>
      <c r="H155" s="21">
        <f t="shared" si="33"/>
        <v>10151069.438108999</v>
      </c>
      <c r="I155" s="21">
        <v>193207.06531199999</v>
      </c>
      <c r="J155" s="21">
        <v>185493.18682</v>
      </c>
      <c r="K155" s="21">
        <f t="shared" si="34"/>
        <v>7713.8784919999889</v>
      </c>
      <c r="L155" s="21">
        <f t="shared" si="35"/>
        <v>378700.25213199999</v>
      </c>
      <c r="M155" s="65">
        <v>8842728</v>
      </c>
      <c r="N155" s="65">
        <v>7941671</v>
      </c>
      <c r="O155" s="65">
        <f t="shared" si="36"/>
        <v>901057</v>
      </c>
      <c r="P155" s="65">
        <v>46545</v>
      </c>
      <c r="Q155" s="65">
        <v>393167</v>
      </c>
      <c r="R155" s="65">
        <f t="shared" si="37"/>
        <v>-346622</v>
      </c>
    </row>
    <row r="156" spans="1:18" s="172" customFormat="1">
      <c r="A156" s="237">
        <v>240</v>
      </c>
      <c r="B156" s="237">
        <v>11470</v>
      </c>
      <c r="C156" s="106">
        <v>150</v>
      </c>
      <c r="D156" s="106" t="s">
        <v>567</v>
      </c>
      <c r="E156" s="149">
        <v>2405897.1235500001</v>
      </c>
      <c r="F156" s="149">
        <v>2270331.1505240002</v>
      </c>
      <c r="G156" s="270">
        <f t="shared" si="32"/>
        <v>135565.97302599996</v>
      </c>
      <c r="H156" s="107">
        <f t="shared" si="33"/>
        <v>4676228.2740740003</v>
      </c>
      <c r="I156" s="107">
        <v>178409.95881000001</v>
      </c>
      <c r="J156" s="107">
        <v>56334.128357000001</v>
      </c>
      <c r="K156" s="107">
        <f t="shared" si="34"/>
        <v>122075.830453</v>
      </c>
      <c r="L156" s="107">
        <f t="shared" si="35"/>
        <v>234744.08716700002</v>
      </c>
      <c r="M156" s="108">
        <v>1110184</v>
      </c>
      <c r="N156" s="108">
        <v>1018076</v>
      </c>
      <c r="O156" s="108">
        <f t="shared" si="36"/>
        <v>92108</v>
      </c>
      <c r="P156" s="108">
        <v>116471</v>
      </c>
      <c r="Q156" s="108">
        <v>96265</v>
      </c>
      <c r="R156" s="108">
        <f t="shared" si="37"/>
        <v>20206</v>
      </c>
    </row>
    <row r="157" spans="1:18">
      <c r="A157" s="237">
        <v>18</v>
      </c>
      <c r="B157" s="237">
        <v>10835</v>
      </c>
      <c r="C157" s="155">
        <v>151</v>
      </c>
      <c r="D157" s="70" t="s">
        <v>525</v>
      </c>
      <c r="E157" s="156">
        <v>3841763.1885239999</v>
      </c>
      <c r="F157" s="156">
        <v>2315422.9481409998</v>
      </c>
      <c r="G157" s="21">
        <f t="shared" si="32"/>
        <v>1526340.2403830001</v>
      </c>
      <c r="H157" s="21">
        <f t="shared" si="33"/>
        <v>6157186.1366649996</v>
      </c>
      <c r="I157" s="21">
        <v>154634.59106899999</v>
      </c>
      <c r="J157" s="21">
        <v>197132.45996000001</v>
      </c>
      <c r="K157" s="21">
        <f t="shared" si="34"/>
        <v>-42497.86889100002</v>
      </c>
      <c r="L157" s="21">
        <f t="shared" si="35"/>
        <v>351767.05102899997</v>
      </c>
      <c r="M157" s="65">
        <v>4931666</v>
      </c>
      <c r="N157" s="65">
        <v>3468473</v>
      </c>
      <c r="O157" s="65">
        <f t="shared" si="36"/>
        <v>1463193</v>
      </c>
      <c r="P157" s="65">
        <v>208365</v>
      </c>
      <c r="Q157" s="65">
        <v>412017</v>
      </c>
      <c r="R157" s="65">
        <f t="shared" si="37"/>
        <v>-203652</v>
      </c>
    </row>
    <row r="158" spans="1:18" s="172" customFormat="1">
      <c r="A158" s="237">
        <v>140</v>
      </c>
      <c r="B158" s="237">
        <v>11173</v>
      </c>
      <c r="C158" s="106">
        <v>152</v>
      </c>
      <c r="D158" s="106" t="s">
        <v>540</v>
      </c>
      <c r="E158" s="149">
        <v>1762382.9277580001</v>
      </c>
      <c r="F158" s="149">
        <v>1902354.6514089999</v>
      </c>
      <c r="G158" s="270">
        <f t="shared" si="32"/>
        <v>-139971.72365099983</v>
      </c>
      <c r="H158" s="107">
        <f t="shared" si="33"/>
        <v>3664737.579167</v>
      </c>
      <c r="I158" s="107">
        <v>139481.59739700001</v>
      </c>
      <c r="J158" s="107">
        <v>188998.24408100001</v>
      </c>
      <c r="K158" s="107">
        <f t="shared" si="34"/>
        <v>-49516.646684000007</v>
      </c>
      <c r="L158" s="107">
        <f t="shared" si="35"/>
        <v>328479.84147800005</v>
      </c>
      <c r="M158" s="108">
        <v>96396</v>
      </c>
      <c r="N158" s="108">
        <v>210135</v>
      </c>
      <c r="O158" s="108">
        <f t="shared" si="36"/>
        <v>-113739</v>
      </c>
      <c r="P158" s="108">
        <v>0</v>
      </c>
      <c r="Q158" s="108">
        <v>701</v>
      </c>
      <c r="R158" s="108">
        <f t="shared" si="37"/>
        <v>-701</v>
      </c>
    </row>
    <row r="159" spans="1:18">
      <c r="A159" s="237">
        <v>264</v>
      </c>
      <c r="B159" s="237">
        <v>11233</v>
      </c>
      <c r="C159" s="155">
        <v>153</v>
      </c>
      <c r="D159" s="70" t="s">
        <v>570</v>
      </c>
      <c r="E159" s="156">
        <v>4111147.7100669998</v>
      </c>
      <c r="F159" s="156">
        <v>3203985.8670080001</v>
      </c>
      <c r="G159" s="21">
        <f t="shared" si="32"/>
        <v>907161.84305899963</v>
      </c>
      <c r="H159" s="21">
        <f t="shared" si="33"/>
        <v>7315133.5770749999</v>
      </c>
      <c r="I159" s="21">
        <v>123038.63618</v>
      </c>
      <c r="J159" s="21">
        <v>116029.422555</v>
      </c>
      <c r="K159" s="21">
        <f t="shared" si="34"/>
        <v>7009.213625000004</v>
      </c>
      <c r="L159" s="21">
        <f t="shared" si="35"/>
        <v>239068.058735</v>
      </c>
      <c r="M159" s="65">
        <v>1063437</v>
      </c>
      <c r="N159" s="65">
        <v>82899</v>
      </c>
      <c r="O159" s="65">
        <f t="shared" si="36"/>
        <v>980538</v>
      </c>
      <c r="P159" s="65">
        <v>0</v>
      </c>
      <c r="Q159" s="65">
        <v>0</v>
      </c>
      <c r="R159" s="65">
        <f t="shared" si="37"/>
        <v>0</v>
      </c>
    </row>
    <row r="160" spans="1:18" s="172" customFormat="1">
      <c r="A160" s="237">
        <v>211</v>
      </c>
      <c r="B160" s="237">
        <v>11341</v>
      </c>
      <c r="C160" s="106">
        <v>154</v>
      </c>
      <c r="D160" s="106" t="s">
        <v>563</v>
      </c>
      <c r="E160" s="149">
        <v>13870818.895725001</v>
      </c>
      <c r="F160" s="149">
        <v>14184459.462208999</v>
      </c>
      <c r="G160" s="270">
        <f t="shared" si="32"/>
        <v>-313640.56648399867</v>
      </c>
      <c r="H160" s="107">
        <f t="shared" si="33"/>
        <v>28055278.357933998</v>
      </c>
      <c r="I160" s="107">
        <v>122098.44718</v>
      </c>
      <c r="J160" s="107">
        <v>1205421.3925699999</v>
      </c>
      <c r="K160" s="107">
        <f t="shared" si="34"/>
        <v>-1083322.94539</v>
      </c>
      <c r="L160" s="107">
        <f t="shared" si="35"/>
        <v>1327519.8397499998</v>
      </c>
      <c r="M160" s="108">
        <v>20799462</v>
      </c>
      <c r="N160" s="108">
        <v>14327159</v>
      </c>
      <c r="O160" s="108">
        <f t="shared" si="36"/>
        <v>6472303</v>
      </c>
      <c r="P160" s="108">
        <v>7298</v>
      </c>
      <c r="Q160" s="108">
        <v>746748</v>
      </c>
      <c r="R160" s="108">
        <f t="shared" si="37"/>
        <v>-739450</v>
      </c>
    </row>
    <row r="161" spans="1:18">
      <c r="A161" s="237">
        <v>45</v>
      </c>
      <c r="B161" s="237">
        <v>10782</v>
      </c>
      <c r="C161" s="155">
        <v>155</v>
      </c>
      <c r="D161" s="70" t="s">
        <v>516</v>
      </c>
      <c r="E161" s="156">
        <v>1812893.5757550001</v>
      </c>
      <c r="F161" s="156">
        <v>931980.09949099994</v>
      </c>
      <c r="G161" s="21">
        <f t="shared" si="32"/>
        <v>880913.47626400017</v>
      </c>
      <c r="H161" s="21">
        <f t="shared" si="33"/>
        <v>2744873.6752460003</v>
      </c>
      <c r="I161" s="21">
        <v>111975.40313000001</v>
      </c>
      <c r="J161" s="21">
        <v>126510.562613</v>
      </c>
      <c r="K161" s="21">
        <f t="shared" si="34"/>
        <v>-14535.159482999996</v>
      </c>
      <c r="L161" s="21">
        <f t="shared" si="35"/>
        <v>238485.96574300001</v>
      </c>
      <c r="M161" s="65">
        <v>2651234</v>
      </c>
      <c r="N161" s="65">
        <v>1823009</v>
      </c>
      <c r="O161" s="65">
        <f t="shared" si="36"/>
        <v>828225</v>
      </c>
      <c r="P161" s="65">
        <v>8998</v>
      </c>
      <c r="Q161" s="65">
        <v>166320</v>
      </c>
      <c r="R161" s="65">
        <f t="shared" si="37"/>
        <v>-157322</v>
      </c>
    </row>
    <row r="162" spans="1:18" s="172" customFormat="1">
      <c r="A162" s="237">
        <v>38</v>
      </c>
      <c r="B162" s="237">
        <v>10830</v>
      </c>
      <c r="C162" s="106">
        <v>156</v>
      </c>
      <c r="D162" s="106" t="s">
        <v>524</v>
      </c>
      <c r="E162" s="149">
        <v>1423049.0107700001</v>
      </c>
      <c r="F162" s="149">
        <v>932871.07967799995</v>
      </c>
      <c r="G162" s="270">
        <f t="shared" si="32"/>
        <v>490177.9310920001</v>
      </c>
      <c r="H162" s="107">
        <f t="shared" si="33"/>
        <v>2355920.090448</v>
      </c>
      <c r="I162" s="107">
        <v>111785.353515</v>
      </c>
      <c r="J162" s="107">
        <v>214846.24787299999</v>
      </c>
      <c r="K162" s="107">
        <f t="shared" si="34"/>
        <v>-103060.89435799999</v>
      </c>
      <c r="L162" s="107">
        <f t="shared" si="35"/>
        <v>326631.60138799995</v>
      </c>
      <c r="M162" s="108">
        <v>2738690</v>
      </c>
      <c r="N162" s="108">
        <v>2248476</v>
      </c>
      <c r="O162" s="108">
        <f t="shared" si="36"/>
        <v>490214</v>
      </c>
      <c r="P162" s="108">
        <v>18990</v>
      </c>
      <c r="Q162" s="108">
        <v>179048</v>
      </c>
      <c r="R162" s="108">
        <f t="shared" si="37"/>
        <v>-160058</v>
      </c>
    </row>
    <row r="163" spans="1:18">
      <c r="A163" s="237">
        <v>44</v>
      </c>
      <c r="B163" s="237">
        <v>10591</v>
      </c>
      <c r="C163" s="155">
        <v>157</v>
      </c>
      <c r="D163" s="70" t="s">
        <v>507</v>
      </c>
      <c r="E163" s="156">
        <v>6354579.2513189996</v>
      </c>
      <c r="F163" s="156">
        <v>5471202.1464400003</v>
      </c>
      <c r="G163" s="21">
        <f t="shared" si="32"/>
        <v>883377.10487899929</v>
      </c>
      <c r="H163" s="21">
        <f t="shared" si="33"/>
        <v>11825781.397759</v>
      </c>
      <c r="I163" s="21">
        <v>104273.851301</v>
      </c>
      <c r="J163" s="21">
        <v>277077.57788900001</v>
      </c>
      <c r="K163" s="21">
        <f t="shared" si="34"/>
        <v>-172803.72658800002</v>
      </c>
      <c r="L163" s="21">
        <f t="shared" si="35"/>
        <v>381351.42919</v>
      </c>
      <c r="M163" s="65">
        <v>4415772</v>
      </c>
      <c r="N163" s="65">
        <v>3512020</v>
      </c>
      <c r="O163" s="65">
        <f t="shared" si="36"/>
        <v>903752</v>
      </c>
      <c r="P163" s="65">
        <v>13569</v>
      </c>
      <c r="Q163" s="65">
        <v>158090</v>
      </c>
      <c r="R163" s="65">
        <f t="shared" si="37"/>
        <v>-144521</v>
      </c>
    </row>
    <row r="164" spans="1:18" s="172" customFormat="1">
      <c r="A164" s="237">
        <v>287</v>
      </c>
      <c r="B164" s="237">
        <v>11729</v>
      </c>
      <c r="C164" s="106">
        <v>158</v>
      </c>
      <c r="D164" s="106" t="s">
        <v>624</v>
      </c>
      <c r="E164" s="149">
        <v>3578696.1356489998</v>
      </c>
      <c r="F164" s="149">
        <v>2423897.2962779999</v>
      </c>
      <c r="G164" s="270">
        <f t="shared" si="32"/>
        <v>1154798.839371</v>
      </c>
      <c r="H164" s="107">
        <f t="shared" si="33"/>
        <v>6002593.4319269992</v>
      </c>
      <c r="I164" s="107">
        <v>96489.328999999998</v>
      </c>
      <c r="J164" s="107">
        <v>142846.85196</v>
      </c>
      <c r="K164" s="107">
        <f t="shared" si="34"/>
        <v>-46357.522960000002</v>
      </c>
      <c r="L164" s="107">
        <f t="shared" si="35"/>
        <v>239336.18096</v>
      </c>
      <c r="M164" s="108">
        <v>560706</v>
      </c>
      <c r="N164" s="108">
        <v>0</v>
      </c>
      <c r="O164" s="108">
        <f t="shared" si="36"/>
        <v>560706</v>
      </c>
      <c r="P164" s="108">
        <v>0</v>
      </c>
      <c r="Q164" s="108">
        <v>0</v>
      </c>
      <c r="R164" s="108">
        <f t="shared" si="37"/>
        <v>0</v>
      </c>
    </row>
    <row r="165" spans="1:18">
      <c r="A165" s="237">
        <v>54</v>
      </c>
      <c r="B165" s="237">
        <v>10787</v>
      </c>
      <c r="C165" s="155">
        <v>159</v>
      </c>
      <c r="D165" s="70" t="s">
        <v>521</v>
      </c>
      <c r="E165" s="156">
        <v>27130479.295669001</v>
      </c>
      <c r="F165" s="156">
        <v>13710525.01969</v>
      </c>
      <c r="G165" s="21">
        <f t="shared" si="32"/>
        <v>13419954.275979001</v>
      </c>
      <c r="H165" s="21">
        <f t="shared" si="33"/>
        <v>40841004.315358996</v>
      </c>
      <c r="I165" s="21">
        <v>91157.074745999998</v>
      </c>
      <c r="J165" s="21">
        <v>160320.80288999999</v>
      </c>
      <c r="K165" s="21">
        <f t="shared" si="34"/>
        <v>-69163.728143999993</v>
      </c>
      <c r="L165" s="21">
        <f t="shared" si="35"/>
        <v>251477.87763599999</v>
      </c>
      <c r="M165" s="65">
        <v>27181061</v>
      </c>
      <c r="N165" s="65">
        <v>13943784</v>
      </c>
      <c r="O165" s="65">
        <f t="shared" si="36"/>
        <v>13237277</v>
      </c>
      <c r="P165" s="65">
        <v>143495</v>
      </c>
      <c r="Q165" s="65">
        <v>853822</v>
      </c>
      <c r="R165" s="65">
        <f t="shared" si="37"/>
        <v>-710327</v>
      </c>
    </row>
    <row r="166" spans="1:18" s="172" customFormat="1">
      <c r="A166" s="237">
        <v>170</v>
      </c>
      <c r="B166" s="237">
        <v>11280</v>
      </c>
      <c r="C166" s="106">
        <v>160</v>
      </c>
      <c r="D166" s="106" t="s">
        <v>554</v>
      </c>
      <c r="E166" s="149">
        <v>1866495.5735150001</v>
      </c>
      <c r="F166" s="149">
        <v>468727.45883299998</v>
      </c>
      <c r="G166" s="270">
        <f t="shared" si="32"/>
        <v>1397768.1146820001</v>
      </c>
      <c r="H166" s="107">
        <f t="shared" si="33"/>
        <v>2335223.032348</v>
      </c>
      <c r="I166" s="107">
        <v>79308.775875000007</v>
      </c>
      <c r="J166" s="107">
        <v>45838.35843</v>
      </c>
      <c r="K166" s="107">
        <f t="shared" si="34"/>
        <v>33470.417445000006</v>
      </c>
      <c r="L166" s="107">
        <f t="shared" si="35"/>
        <v>125147.13430500001</v>
      </c>
      <c r="M166" s="108">
        <v>3597593</v>
      </c>
      <c r="N166" s="108">
        <v>2052467</v>
      </c>
      <c r="O166" s="108">
        <f t="shared" si="36"/>
        <v>1545126</v>
      </c>
      <c r="P166" s="108">
        <v>68619</v>
      </c>
      <c r="Q166" s="108">
        <v>202597</v>
      </c>
      <c r="R166" s="108">
        <f t="shared" si="37"/>
        <v>-133978</v>
      </c>
    </row>
    <row r="167" spans="1:18">
      <c r="A167" s="237">
        <v>149</v>
      </c>
      <c r="B167" s="237">
        <v>11215</v>
      </c>
      <c r="C167" s="155">
        <v>161</v>
      </c>
      <c r="D167" s="70" t="s">
        <v>546</v>
      </c>
      <c r="E167" s="156">
        <v>5858025.6908830004</v>
      </c>
      <c r="F167" s="156">
        <v>5666120.7902859999</v>
      </c>
      <c r="G167" s="21">
        <f t="shared" si="32"/>
        <v>191904.90059700049</v>
      </c>
      <c r="H167" s="21">
        <f t="shared" si="33"/>
        <v>11524146.481169</v>
      </c>
      <c r="I167" s="21">
        <v>65876.409400000004</v>
      </c>
      <c r="J167" s="21">
        <v>713734.41579</v>
      </c>
      <c r="K167" s="21">
        <f t="shared" si="34"/>
        <v>-647858.00639</v>
      </c>
      <c r="L167" s="21">
        <f t="shared" si="35"/>
        <v>779610.82519</v>
      </c>
      <c r="M167" s="65">
        <v>6828815</v>
      </c>
      <c r="N167" s="65">
        <v>5859924</v>
      </c>
      <c r="O167" s="65">
        <f t="shared" si="36"/>
        <v>968891</v>
      </c>
      <c r="P167" s="65">
        <v>3896</v>
      </c>
      <c r="Q167" s="65">
        <v>530777</v>
      </c>
      <c r="R167" s="65">
        <f t="shared" si="37"/>
        <v>-526881</v>
      </c>
    </row>
    <row r="168" spans="1:18" s="172" customFormat="1">
      <c r="A168" s="237">
        <v>119</v>
      </c>
      <c r="B168" s="237">
        <v>11087</v>
      </c>
      <c r="C168" s="106">
        <v>162</v>
      </c>
      <c r="D168" s="106" t="s">
        <v>534</v>
      </c>
      <c r="E168" s="149">
        <v>1126114.148394</v>
      </c>
      <c r="F168" s="149">
        <v>1178244.7029490001</v>
      </c>
      <c r="G168" s="270">
        <f t="shared" si="32"/>
        <v>-52130.554555000039</v>
      </c>
      <c r="H168" s="107">
        <f t="shared" si="33"/>
        <v>2304358.8513430003</v>
      </c>
      <c r="I168" s="107">
        <v>65114.594569000001</v>
      </c>
      <c r="J168" s="107">
        <v>171218.13313</v>
      </c>
      <c r="K168" s="107">
        <f t="shared" si="34"/>
        <v>-106103.53856099999</v>
      </c>
      <c r="L168" s="107">
        <f t="shared" si="35"/>
        <v>236332.72769900001</v>
      </c>
      <c r="M168" s="108">
        <v>1105602</v>
      </c>
      <c r="N168" s="108">
        <v>1060679</v>
      </c>
      <c r="O168" s="108">
        <f t="shared" si="36"/>
        <v>44923</v>
      </c>
      <c r="P168" s="108">
        <v>78025</v>
      </c>
      <c r="Q168" s="108">
        <v>119196</v>
      </c>
      <c r="R168" s="108">
        <f t="shared" si="37"/>
        <v>-41171</v>
      </c>
    </row>
    <row r="169" spans="1:18">
      <c r="A169" s="237">
        <v>61</v>
      </c>
      <c r="B169" s="237">
        <v>10825</v>
      </c>
      <c r="C169" s="155">
        <v>163</v>
      </c>
      <c r="D169" s="70" t="s">
        <v>523</v>
      </c>
      <c r="E169" s="156">
        <v>288571.19897199998</v>
      </c>
      <c r="F169" s="156">
        <v>287681.168741</v>
      </c>
      <c r="G169" s="21">
        <f t="shared" si="32"/>
        <v>890.03023099998245</v>
      </c>
      <c r="H169" s="21">
        <f t="shared" si="33"/>
        <v>576252.36771299993</v>
      </c>
      <c r="I169" s="21">
        <v>58221.197999999997</v>
      </c>
      <c r="J169" s="21">
        <v>77029.757343999998</v>
      </c>
      <c r="K169" s="21">
        <f t="shared" si="34"/>
        <v>-18808.559344000001</v>
      </c>
      <c r="L169" s="21">
        <f t="shared" si="35"/>
        <v>135250.95534399999</v>
      </c>
      <c r="M169" s="65">
        <v>15599</v>
      </c>
      <c r="N169" s="65">
        <v>22206</v>
      </c>
      <c r="O169" s="65">
        <f t="shared" si="36"/>
        <v>-6607</v>
      </c>
      <c r="P169" s="65">
        <v>2376</v>
      </c>
      <c r="Q169" s="65">
        <v>2407</v>
      </c>
      <c r="R169" s="65">
        <f t="shared" si="37"/>
        <v>-31</v>
      </c>
    </row>
    <row r="170" spans="1:18" s="172" customFormat="1">
      <c r="A170" s="237">
        <v>152</v>
      </c>
      <c r="B170" s="237">
        <v>11220</v>
      </c>
      <c r="C170" s="106">
        <v>164</v>
      </c>
      <c r="D170" s="106" t="s">
        <v>547</v>
      </c>
      <c r="E170" s="149">
        <v>916523.02112599998</v>
      </c>
      <c r="F170" s="149">
        <v>1082034.699909</v>
      </c>
      <c r="G170" s="270">
        <f t="shared" si="32"/>
        <v>-165511.67878299998</v>
      </c>
      <c r="H170" s="107">
        <f t="shared" si="33"/>
        <v>1998557.7210349999</v>
      </c>
      <c r="I170" s="107">
        <v>50067.122990000003</v>
      </c>
      <c r="J170" s="107">
        <v>101424.51502399999</v>
      </c>
      <c r="K170" s="107">
        <f t="shared" si="34"/>
        <v>-51357.39203399999</v>
      </c>
      <c r="L170" s="107">
        <f t="shared" si="35"/>
        <v>151491.638014</v>
      </c>
      <c r="M170" s="108">
        <v>968308</v>
      </c>
      <c r="N170" s="108">
        <v>1238743</v>
      </c>
      <c r="O170" s="108">
        <f t="shared" si="36"/>
        <v>-270435</v>
      </c>
      <c r="P170" s="108">
        <v>10775</v>
      </c>
      <c r="Q170" s="108">
        <v>121518</v>
      </c>
      <c r="R170" s="108">
        <f t="shared" si="37"/>
        <v>-110743</v>
      </c>
    </row>
    <row r="171" spans="1:18">
      <c r="A171" s="237">
        <v>133</v>
      </c>
      <c r="B171" s="237">
        <v>11149</v>
      </c>
      <c r="C171" s="155">
        <v>165</v>
      </c>
      <c r="D171" s="70" t="s">
        <v>539</v>
      </c>
      <c r="E171" s="156">
        <v>9233401.3055659998</v>
      </c>
      <c r="F171" s="156">
        <v>8100946.4557739999</v>
      </c>
      <c r="G171" s="21">
        <f t="shared" si="32"/>
        <v>1132454.8497919999</v>
      </c>
      <c r="H171" s="21">
        <f t="shared" si="33"/>
        <v>17334347.76134</v>
      </c>
      <c r="I171" s="21">
        <v>47387.609451999997</v>
      </c>
      <c r="J171" s="21">
        <v>165509.304489</v>
      </c>
      <c r="K171" s="21">
        <f t="shared" si="34"/>
        <v>-118121.695037</v>
      </c>
      <c r="L171" s="21">
        <f t="shared" si="35"/>
        <v>212896.91394100001</v>
      </c>
      <c r="M171" s="65">
        <v>5846896</v>
      </c>
      <c r="N171" s="65">
        <v>4656082</v>
      </c>
      <c r="O171" s="65">
        <f t="shared" si="36"/>
        <v>1190814</v>
      </c>
      <c r="P171" s="65">
        <v>201686</v>
      </c>
      <c r="Q171" s="65">
        <v>122143</v>
      </c>
      <c r="R171" s="65">
        <f t="shared" si="37"/>
        <v>79543</v>
      </c>
    </row>
    <row r="172" spans="1:18" s="172" customFormat="1">
      <c r="A172" s="237">
        <v>194</v>
      </c>
      <c r="B172" s="237">
        <v>11334</v>
      </c>
      <c r="C172" s="106">
        <v>166</v>
      </c>
      <c r="D172" s="106" t="s">
        <v>561</v>
      </c>
      <c r="E172" s="149">
        <v>2674694.9582799999</v>
      </c>
      <c r="F172" s="149">
        <v>1675707.222422</v>
      </c>
      <c r="G172" s="270">
        <f t="shared" si="32"/>
        <v>998987.73585799988</v>
      </c>
      <c r="H172" s="107">
        <f t="shared" si="33"/>
        <v>4350402.1807019999</v>
      </c>
      <c r="I172" s="107">
        <v>43491.711541999997</v>
      </c>
      <c r="J172" s="107">
        <v>168961.426401</v>
      </c>
      <c r="K172" s="107">
        <f t="shared" si="34"/>
        <v>-125469.714859</v>
      </c>
      <c r="L172" s="107">
        <f t="shared" si="35"/>
        <v>212453.13794300001</v>
      </c>
      <c r="M172" s="108">
        <v>1795779</v>
      </c>
      <c r="N172" s="108">
        <v>807352</v>
      </c>
      <c r="O172" s="108">
        <f t="shared" si="36"/>
        <v>988427</v>
      </c>
      <c r="P172" s="108">
        <v>4244</v>
      </c>
      <c r="Q172" s="108">
        <v>181601</v>
      </c>
      <c r="R172" s="108">
        <f t="shared" si="37"/>
        <v>-177357</v>
      </c>
    </row>
    <row r="173" spans="1:18">
      <c r="A173" s="237">
        <v>182</v>
      </c>
      <c r="B173" s="237">
        <v>11314</v>
      </c>
      <c r="C173" s="155">
        <v>167</v>
      </c>
      <c r="D173" s="70" t="s">
        <v>558</v>
      </c>
      <c r="E173" s="156">
        <v>1797074.1911160001</v>
      </c>
      <c r="F173" s="156">
        <v>1765623.821517</v>
      </c>
      <c r="G173" s="21">
        <f t="shared" si="32"/>
        <v>31450.369599000085</v>
      </c>
      <c r="H173" s="21">
        <f t="shared" si="33"/>
        <v>3562698.012633</v>
      </c>
      <c r="I173" s="21">
        <v>34591.690999999999</v>
      </c>
      <c r="J173" s="21">
        <v>208475.774852</v>
      </c>
      <c r="K173" s="21">
        <f t="shared" si="34"/>
        <v>-173884.08385200001</v>
      </c>
      <c r="L173" s="21">
        <f t="shared" si="35"/>
        <v>243067.46585199999</v>
      </c>
      <c r="M173" s="65">
        <v>252366</v>
      </c>
      <c r="N173" s="65">
        <v>245826</v>
      </c>
      <c r="O173" s="65">
        <f t="shared" si="36"/>
        <v>6540</v>
      </c>
      <c r="P173" s="65">
        <v>0</v>
      </c>
      <c r="Q173" s="65">
        <v>85796</v>
      </c>
      <c r="R173" s="65">
        <f t="shared" si="37"/>
        <v>-85796</v>
      </c>
    </row>
    <row r="174" spans="1:18" s="172" customFormat="1">
      <c r="A174" s="237">
        <v>46</v>
      </c>
      <c r="B174" s="237">
        <v>10801</v>
      </c>
      <c r="C174" s="106">
        <v>168</v>
      </c>
      <c r="D174" s="106" t="s">
        <v>522</v>
      </c>
      <c r="E174" s="149">
        <v>1178814.4701360001</v>
      </c>
      <c r="F174" s="149">
        <v>697875.75170699996</v>
      </c>
      <c r="G174" s="270">
        <f t="shared" si="32"/>
        <v>480938.71842900012</v>
      </c>
      <c r="H174" s="107">
        <f t="shared" si="33"/>
        <v>1876690.221843</v>
      </c>
      <c r="I174" s="107">
        <v>32953.540150000001</v>
      </c>
      <c r="J174" s="107">
        <v>84533.393842999998</v>
      </c>
      <c r="K174" s="107">
        <f t="shared" si="34"/>
        <v>-51579.853692999997</v>
      </c>
      <c r="L174" s="107">
        <f t="shared" si="35"/>
        <v>117486.933993</v>
      </c>
      <c r="M174" s="108">
        <v>1895145</v>
      </c>
      <c r="N174" s="108">
        <v>1427810</v>
      </c>
      <c r="O174" s="108">
        <f t="shared" si="36"/>
        <v>467335</v>
      </c>
      <c r="P174" s="108">
        <v>17472</v>
      </c>
      <c r="Q174" s="108">
        <v>122127</v>
      </c>
      <c r="R174" s="108">
        <f t="shared" si="37"/>
        <v>-104655</v>
      </c>
    </row>
    <row r="175" spans="1:18">
      <c r="A175" s="237">
        <v>15</v>
      </c>
      <c r="B175" s="237">
        <v>10872</v>
      </c>
      <c r="C175" s="155">
        <v>169</v>
      </c>
      <c r="D175" s="70" t="s">
        <v>530</v>
      </c>
      <c r="E175" s="156">
        <v>9041091.8551850002</v>
      </c>
      <c r="F175" s="156">
        <v>7206122.9533820003</v>
      </c>
      <c r="G175" s="21">
        <f t="shared" si="32"/>
        <v>1834968.9018029999</v>
      </c>
      <c r="H175" s="21">
        <f t="shared" si="33"/>
        <v>16247214.808567001</v>
      </c>
      <c r="I175" s="21">
        <v>28768.1479</v>
      </c>
      <c r="J175" s="21">
        <v>261997.65728000001</v>
      </c>
      <c r="K175" s="21">
        <f t="shared" si="34"/>
        <v>-233229.50938</v>
      </c>
      <c r="L175" s="21">
        <f t="shared" si="35"/>
        <v>290765.80518000002</v>
      </c>
      <c r="M175" s="65">
        <v>8096110</v>
      </c>
      <c r="N175" s="65">
        <v>6378360</v>
      </c>
      <c r="O175" s="65">
        <f t="shared" si="36"/>
        <v>1717750</v>
      </c>
      <c r="P175" s="65">
        <v>12057</v>
      </c>
      <c r="Q175" s="65">
        <v>254467</v>
      </c>
      <c r="R175" s="65">
        <f t="shared" si="37"/>
        <v>-242410</v>
      </c>
    </row>
    <row r="176" spans="1:18" s="172" customFormat="1">
      <c r="A176" s="237">
        <v>142</v>
      </c>
      <c r="B176" s="237">
        <v>11186</v>
      </c>
      <c r="C176" s="106">
        <v>170</v>
      </c>
      <c r="D176" s="106" t="s">
        <v>543</v>
      </c>
      <c r="E176" s="149">
        <v>736524.54241400003</v>
      </c>
      <c r="F176" s="149">
        <v>1419714.208296</v>
      </c>
      <c r="G176" s="270">
        <f t="shared" si="32"/>
        <v>-683189.665882</v>
      </c>
      <c r="H176" s="107">
        <f t="shared" si="33"/>
        <v>2156238.7507100003</v>
      </c>
      <c r="I176" s="107">
        <v>20252.343000000001</v>
      </c>
      <c r="J176" s="107">
        <v>10864.438399999999</v>
      </c>
      <c r="K176" s="107">
        <f t="shared" si="34"/>
        <v>9387.9046000000017</v>
      </c>
      <c r="L176" s="107">
        <f t="shared" si="35"/>
        <v>31116.7814</v>
      </c>
      <c r="M176" s="108">
        <v>362701</v>
      </c>
      <c r="N176" s="108">
        <v>1054807</v>
      </c>
      <c r="O176" s="108">
        <f t="shared" si="36"/>
        <v>-692106</v>
      </c>
      <c r="P176" s="108">
        <v>0</v>
      </c>
      <c r="Q176" s="108">
        <v>4283</v>
      </c>
      <c r="R176" s="108">
        <f t="shared" si="37"/>
        <v>-4283</v>
      </c>
    </row>
    <row r="177" spans="1:18">
      <c r="A177" s="237">
        <v>245</v>
      </c>
      <c r="B177" s="237">
        <v>11477</v>
      </c>
      <c r="C177" s="155">
        <v>171</v>
      </c>
      <c r="D177" s="70" t="s">
        <v>569</v>
      </c>
      <c r="E177" s="156">
        <v>2753956.955511</v>
      </c>
      <c r="F177" s="156">
        <v>5405753.6594629996</v>
      </c>
      <c r="G177" s="21">
        <f t="shared" ref="G177:G185" si="38">E177-F177</f>
        <v>-2651796.7039519995</v>
      </c>
      <c r="H177" s="21">
        <f t="shared" ref="H177:H185" si="39">E177+F177</f>
        <v>8159710.6149739996</v>
      </c>
      <c r="I177" s="21">
        <v>14198.99509</v>
      </c>
      <c r="J177" s="21">
        <v>199220.84456999999</v>
      </c>
      <c r="K177" s="21">
        <f t="shared" ref="K177:K185" si="40">I177-J177</f>
        <v>-185021.84947999998</v>
      </c>
      <c r="L177" s="21">
        <f t="shared" ref="L177:L185" si="41">I177+J177</f>
        <v>213419.83966</v>
      </c>
      <c r="M177" s="65">
        <v>2883238</v>
      </c>
      <c r="N177" s="65">
        <v>5967530</v>
      </c>
      <c r="O177" s="65">
        <f t="shared" ref="O177:O185" si="42">M177-N177</f>
        <v>-3084292</v>
      </c>
      <c r="P177" s="65">
        <v>32606</v>
      </c>
      <c r="Q177" s="65">
        <v>368717</v>
      </c>
      <c r="R177" s="65">
        <f t="shared" ref="R177:R185" si="43">P177-Q177</f>
        <v>-336111</v>
      </c>
    </row>
    <row r="178" spans="1:18" s="172" customFormat="1">
      <c r="A178" s="237">
        <v>122</v>
      </c>
      <c r="B178" s="237">
        <v>11095</v>
      </c>
      <c r="C178" s="106">
        <v>172</v>
      </c>
      <c r="D178" s="106" t="s">
        <v>535</v>
      </c>
      <c r="E178" s="149">
        <v>2559511.0858789999</v>
      </c>
      <c r="F178" s="149">
        <v>1666695.907623</v>
      </c>
      <c r="G178" s="270">
        <f t="shared" si="38"/>
        <v>892815.17825599993</v>
      </c>
      <c r="H178" s="107">
        <f t="shared" si="39"/>
        <v>4226206.9935020003</v>
      </c>
      <c r="I178" s="107">
        <v>13358.275</v>
      </c>
      <c r="J178" s="107">
        <v>270801.348726</v>
      </c>
      <c r="K178" s="107">
        <f t="shared" si="40"/>
        <v>-257443.073726</v>
      </c>
      <c r="L178" s="107">
        <f t="shared" si="41"/>
        <v>284159.62372600002</v>
      </c>
      <c r="M178" s="108">
        <v>5190453</v>
      </c>
      <c r="N178" s="108">
        <v>4351723</v>
      </c>
      <c r="O178" s="108">
        <f t="shared" si="42"/>
        <v>838730</v>
      </c>
      <c r="P178" s="108">
        <v>62907</v>
      </c>
      <c r="Q178" s="108">
        <v>350673</v>
      </c>
      <c r="R178" s="108">
        <f t="shared" si="43"/>
        <v>-287766</v>
      </c>
    </row>
    <row r="179" spans="1:18">
      <c r="A179" s="237">
        <v>26</v>
      </c>
      <c r="B179" s="237">
        <v>10589</v>
      </c>
      <c r="C179" s="155">
        <v>173</v>
      </c>
      <c r="D179" s="70" t="s">
        <v>506</v>
      </c>
      <c r="E179" s="156">
        <v>1689885.9431499999</v>
      </c>
      <c r="F179" s="156">
        <v>1201590.6197929999</v>
      </c>
      <c r="G179" s="21">
        <f t="shared" si="38"/>
        <v>488295.32335700002</v>
      </c>
      <c r="H179" s="21">
        <f t="shared" si="39"/>
        <v>2891476.5629429999</v>
      </c>
      <c r="I179" s="21">
        <v>4979.94542</v>
      </c>
      <c r="J179" s="21">
        <v>43755.398594999999</v>
      </c>
      <c r="K179" s="21">
        <f t="shared" si="40"/>
        <v>-38775.453175000002</v>
      </c>
      <c r="L179" s="21">
        <f t="shared" si="41"/>
        <v>48735.344014999995</v>
      </c>
      <c r="M179" s="65">
        <v>1944586</v>
      </c>
      <c r="N179" s="65">
        <v>1527668</v>
      </c>
      <c r="O179" s="65">
        <f t="shared" si="42"/>
        <v>416918</v>
      </c>
      <c r="P179" s="65">
        <v>855</v>
      </c>
      <c r="Q179" s="65">
        <v>32728</v>
      </c>
      <c r="R179" s="65">
        <f t="shared" si="43"/>
        <v>-31873</v>
      </c>
    </row>
    <row r="180" spans="1:18" s="172" customFormat="1">
      <c r="A180" s="237">
        <v>296</v>
      </c>
      <c r="B180" s="237">
        <v>11706</v>
      </c>
      <c r="C180" s="106">
        <v>174</v>
      </c>
      <c r="D180" s="106" t="s">
        <v>656</v>
      </c>
      <c r="E180" s="149">
        <v>2166362.460459</v>
      </c>
      <c r="F180" s="149">
        <v>1178021.14096</v>
      </c>
      <c r="G180" s="270">
        <f t="shared" si="38"/>
        <v>988341.31949899998</v>
      </c>
      <c r="H180" s="107">
        <f t="shared" si="39"/>
        <v>3344383.601419</v>
      </c>
      <c r="I180" s="107">
        <v>1734.5250000000001</v>
      </c>
      <c r="J180" s="107">
        <v>115058.65235400001</v>
      </c>
      <c r="K180" s="107">
        <f t="shared" si="40"/>
        <v>-113324.12735400001</v>
      </c>
      <c r="L180" s="107">
        <f t="shared" si="41"/>
        <v>116793.177354</v>
      </c>
      <c r="M180" s="108">
        <v>2838968</v>
      </c>
      <c r="N180" s="108">
        <v>1870049</v>
      </c>
      <c r="O180" s="108">
        <f t="shared" si="42"/>
        <v>968919</v>
      </c>
      <c r="P180" s="108">
        <v>90907</v>
      </c>
      <c r="Q180" s="108">
        <v>217910</v>
      </c>
      <c r="R180" s="108">
        <f t="shared" si="43"/>
        <v>-127003</v>
      </c>
    </row>
    <row r="181" spans="1:18">
      <c r="A181" s="237">
        <v>22</v>
      </c>
      <c r="B181" s="237">
        <v>10719</v>
      </c>
      <c r="C181" s="155">
        <v>175</v>
      </c>
      <c r="D181" s="70" t="s">
        <v>513</v>
      </c>
      <c r="E181" s="156">
        <v>8536889.3864389993</v>
      </c>
      <c r="F181" s="156">
        <v>22154246.074721001</v>
      </c>
      <c r="G181" s="21">
        <f t="shared" si="38"/>
        <v>-13617356.688282002</v>
      </c>
      <c r="H181" s="21">
        <f t="shared" si="39"/>
        <v>30691135.46116</v>
      </c>
      <c r="I181" s="21">
        <v>106.26600000000001</v>
      </c>
      <c r="J181" s="21">
        <v>9112380.0344440006</v>
      </c>
      <c r="K181" s="21">
        <f t="shared" si="40"/>
        <v>-9112273.7684439998</v>
      </c>
      <c r="L181" s="21">
        <f t="shared" si="41"/>
        <v>9112486.3004440013</v>
      </c>
      <c r="M181" s="65">
        <v>3714883</v>
      </c>
      <c r="N181" s="65">
        <v>17881695</v>
      </c>
      <c r="O181" s="65">
        <f t="shared" si="42"/>
        <v>-14166812</v>
      </c>
      <c r="P181" s="65">
        <v>234165</v>
      </c>
      <c r="Q181" s="65">
        <v>9536296</v>
      </c>
      <c r="R181" s="65">
        <f t="shared" si="43"/>
        <v>-9302131</v>
      </c>
    </row>
    <row r="182" spans="1:18" s="172" customFormat="1">
      <c r="A182" s="237">
        <v>49</v>
      </c>
      <c r="B182" s="237">
        <v>10771</v>
      </c>
      <c r="C182" s="106">
        <v>176</v>
      </c>
      <c r="D182" s="106" t="s">
        <v>518</v>
      </c>
      <c r="E182" s="149">
        <v>1357501.8923760001</v>
      </c>
      <c r="F182" s="149">
        <v>1269683.597332</v>
      </c>
      <c r="G182" s="270">
        <f t="shared" si="38"/>
        <v>87818.295044000028</v>
      </c>
      <c r="H182" s="107">
        <f t="shared" si="39"/>
        <v>2627185.4897079999</v>
      </c>
      <c r="I182" s="107">
        <v>27.86</v>
      </c>
      <c r="J182" s="107">
        <v>28686.10699</v>
      </c>
      <c r="K182" s="107">
        <f t="shared" si="40"/>
        <v>-28658.24699</v>
      </c>
      <c r="L182" s="107">
        <f t="shared" si="41"/>
        <v>28713.966990000001</v>
      </c>
      <c r="M182" s="108">
        <v>919012</v>
      </c>
      <c r="N182" s="108">
        <v>761381</v>
      </c>
      <c r="O182" s="108">
        <f t="shared" si="42"/>
        <v>157631</v>
      </c>
      <c r="P182" s="108">
        <v>0</v>
      </c>
      <c r="Q182" s="108">
        <v>5427</v>
      </c>
      <c r="R182" s="108">
        <f t="shared" si="43"/>
        <v>-5427</v>
      </c>
    </row>
    <row r="183" spans="1:18">
      <c r="A183" s="237">
        <v>307</v>
      </c>
      <c r="B183" s="237">
        <v>11745</v>
      </c>
      <c r="C183" s="155">
        <v>177</v>
      </c>
      <c r="D183" s="70" t="s">
        <v>709</v>
      </c>
      <c r="E183" s="156">
        <v>125802522.314182</v>
      </c>
      <c r="F183" s="156">
        <v>0</v>
      </c>
      <c r="G183" s="21">
        <f t="shared" si="38"/>
        <v>125802522.314182</v>
      </c>
      <c r="H183" s="21">
        <f t="shared" si="39"/>
        <v>125802522.314182</v>
      </c>
      <c r="I183" s="21">
        <v>0</v>
      </c>
      <c r="J183" s="21">
        <v>0</v>
      </c>
      <c r="K183" s="21">
        <f t="shared" si="40"/>
        <v>0</v>
      </c>
      <c r="L183" s="21">
        <f t="shared" si="41"/>
        <v>0</v>
      </c>
      <c r="M183" s="65">
        <v>0</v>
      </c>
      <c r="N183" s="65">
        <v>0</v>
      </c>
      <c r="O183" s="65">
        <f t="shared" si="42"/>
        <v>0</v>
      </c>
      <c r="P183" s="65">
        <v>0</v>
      </c>
      <c r="Q183" s="65">
        <v>0</v>
      </c>
      <c r="R183" s="65">
        <f t="shared" si="43"/>
        <v>0</v>
      </c>
    </row>
    <row r="184" spans="1:18" s="172" customFormat="1">
      <c r="A184" s="237">
        <v>129</v>
      </c>
      <c r="B184" s="237">
        <v>11141</v>
      </c>
      <c r="C184" s="106">
        <v>178</v>
      </c>
      <c r="D184" s="106" t="s">
        <v>538</v>
      </c>
      <c r="E184" s="149">
        <v>858828.35563600005</v>
      </c>
      <c r="F184" s="149">
        <v>928520.45636499999</v>
      </c>
      <c r="G184" s="270">
        <f t="shared" si="38"/>
        <v>-69692.10072899994</v>
      </c>
      <c r="H184" s="107">
        <f t="shared" si="39"/>
        <v>1787348.8120010002</v>
      </c>
      <c r="I184" s="107">
        <v>0</v>
      </c>
      <c r="J184" s="107">
        <v>1978.38662</v>
      </c>
      <c r="K184" s="107">
        <f t="shared" si="40"/>
        <v>-1978.38662</v>
      </c>
      <c r="L184" s="107">
        <f t="shared" si="41"/>
        <v>1978.38662</v>
      </c>
      <c r="M184" s="108">
        <v>1128727</v>
      </c>
      <c r="N184" s="108">
        <v>1110848</v>
      </c>
      <c r="O184" s="108">
        <f t="shared" si="42"/>
        <v>17879</v>
      </c>
      <c r="P184" s="108">
        <v>7925</v>
      </c>
      <c r="Q184" s="108">
        <v>49345</v>
      </c>
      <c r="R184" s="108">
        <f t="shared" si="43"/>
        <v>-41420</v>
      </c>
    </row>
    <row r="185" spans="1:18">
      <c r="A185" s="237">
        <v>286</v>
      </c>
      <c r="B185" s="237">
        <v>11709</v>
      </c>
      <c r="C185" s="155">
        <v>179</v>
      </c>
      <c r="D185" s="70" t="s">
        <v>657</v>
      </c>
      <c r="E185" s="156">
        <v>55883176.320876002</v>
      </c>
      <c r="F185" s="156">
        <v>4.9859999999999998</v>
      </c>
      <c r="G185" s="21">
        <f t="shared" si="38"/>
        <v>55883171.334876001</v>
      </c>
      <c r="H185" s="21">
        <f t="shared" si="39"/>
        <v>55883181.306876004</v>
      </c>
      <c r="I185" s="21">
        <v>0</v>
      </c>
      <c r="J185" s="21">
        <v>0</v>
      </c>
      <c r="K185" s="21">
        <f t="shared" si="40"/>
        <v>0</v>
      </c>
      <c r="L185" s="21">
        <f t="shared" si="41"/>
        <v>0</v>
      </c>
      <c r="M185" s="65">
        <v>0</v>
      </c>
      <c r="N185" s="65">
        <v>0</v>
      </c>
      <c r="O185" s="65">
        <f t="shared" si="42"/>
        <v>0</v>
      </c>
      <c r="P185" s="65">
        <v>0</v>
      </c>
      <c r="Q185" s="65">
        <v>0</v>
      </c>
      <c r="R185" s="65">
        <f t="shared" si="43"/>
        <v>0</v>
      </c>
    </row>
    <row r="186" spans="1:18" s="116" customFormat="1">
      <c r="A186" s="239"/>
      <c r="B186" s="386"/>
      <c r="C186" s="425" t="s">
        <v>196</v>
      </c>
      <c r="D186" s="426"/>
      <c r="E186" s="115">
        <f>SUM(E113:E185)</f>
        <v>800252324.81988084</v>
      </c>
      <c r="F186" s="115">
        <f t="shared" ref="F186:R186" si="44">SUM(F113:F185)</f>
        <v>540089618.33551276</v>
      </c>
      <c r="G186" s="115">
        <f t="shared" si="44"/>
        <v>260162706.48436803</v>
      </c>
      <c r="H186" s="115">
        <f t="shared" si="44"/>
        <v>1340341943.1553938</v>
      </c>
      <c r="I186" s="115">
        <f t="shared" si="44"/>
        <v>40338293.49276799</v>
      </c>
      <c r="J186" s="115">
        <f t="shared" si="44"/>
        <v>45217157.711711012</v>
      </c>
      <c r="K186" s="115">
        <f t="shared" si="44"/>
        <v>-4878864.218942998</v>
      </c>
      <c r="L186" s="115">
        <f t="shared" si="44"/>
        <v>85555451.204478994</v>
      </c>
      <c r="M186" s="115">
        <f t="shared" si="44"/>
        <v>520041938</v>
      </c>
      <c r="N186" s="115">
        <f t="shared" si="44"/>
        <v>436069193</v>
      </c>
      <c r="O186" s="115">
        <f t="shared" si="44"/>
        <v>83972745</v>
      </c>
      <c r="P186" s="115">
        <f t="shared" si="44"/>
        <v>23962668</v>
      </c>
      <c r="Q186" s="115">
        <f t="shared" si="44"/>
        <v>37726898</v>
      </c>
      <c r="R186" s="115">
        <f t="shared" si="44"/>
        <v>-13764230</v>
      </c>
    </row>
    <row r="187" spans="1:18" s="116" customFormat="1">
      <c r="A187" s="239"/>
      <c r="B187" s="239"/>
      <c r="C187" s="424" t="s">
        <v>163</v>
      </c>
      <c r="D187" s="424"/>
      <c r="E187" s="115">
        <f t="shared" ref="E187:R187" si="45">E186+E112+E91</f>
        <v>1164606969.5667388</v>
      </c>
      <c r="F187" s="115">
        <f t="shared" si="45"/>
        <v>1161303481.175715</v>
      </c>
      <c r="G187" s="115">
        <f t="shared" si="45"/>
        <v>3303488.3910241127</v>
      </c>
      <c r="H187" s="115">
        <f t="shared" si="45"/>
        <v>2325910450.7424531</v>
      </c>
      <c r="I187" s="115">
        <f t="shared" si="45"/>
        <v>73003655.152688995</v>
      </c>
      <c r="J187" s="115">
        <f t="shared" si="45"/>
        <v>59389144.191013016</v>
      </c>
      <c r="K187" s="115">
        <f t="shared" si="45"/>
        <v>13614510.961676013</v>
      </c>
      <c r="L187" s="115">
        <f t="shared" si="45"/>
        <v>132392799.34370199</v>
      </c>
      <c r="M187" s="115">
        <f t="shared" si="45"/>
        <v>4217155385</v>
      </c>
      <c r="N187" s="115">
        <f t="shared" si="45"/>
        <v>3155262429</v>
      </c>
      <c r="O187" s="115">
        <f t="shared" si="45"/>
        <v>1061892956</v>
      </c>
      <c r="P187" s="115">
        <f t="shared" si="45"/>
        <v>346089488</v>
      </c>
      <c r="Q187" s="115">
        <f t="shared" si="45"/>
        <v>198729820</v>
      </c>
      <c r="R187" s="115">
        <f t="shared" si="45"/>
        <v>147359668</v>
      </c>
    </row>
    <row r="189" spans="1:18">
      <c r="I189" s="23"/>
      <c r="P189" s="175"/>
      <c r="Q189" s="175"/>
      <c r="R189" s="175"/>
    </row>
    <row r="190" spans="1:18">
      <c r="I190" s="24"/>
    </row>
  </sheetData>
  <sortState ref="A113:R185">
    <sortCondition descending="1" ref="I113:I185"/>
  </sortState>
  <mergeCells count="13">
    <mergeCell ref="C1:K1"/>
    <mergeCell ref="E2:L2"/>
    <mergeCell ref="M2:R2"/>
    <mergeCell ref="E3:G3"/>
    <mergeCell ref="I3:J3"/>
    <mergeCell ref="M3:N3"/>
    <mergeCell ref="A2:A4"/>
    <mergeCell ref="C187:D187"/>
    <mergeCell ref="C186:D186"/>
    <mergeCell ref="C91:D91"/>
    <mergeCell ref="C112:D112"/>
    <mergeCell ref="C2:C4"/>
    <mergeCell ref="D2:D4"/>
  </mergeCells>
  <printOptions horizontalCentered="1" verticalCentered="1"/>
  <pageMargins left="0.25" right="0.25" top="0.75" bottom="0.75" header="0.3" footer="0.3"/>
  <pageSetup paperSize="9" scale="71" fitToHeight="0" orientation="landscape" r:id="rId1"/>
  <rowBreaks count="5" manualBreakCount="5">
    <brk id="41" min="2" max="17" man="1"/>
    <brk id="73" min="2" max="17" man="1"/>
    <brk id="91" min="2" max="17" man="1"/>
    <brk id="125" min="2" max="17" man="1"/>
    <brk id="155" min="2"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91"/>
  <sheetViews>
    <sheetView rightToLeft="1" view="pageBreakPreview" zoomScale="115" zoomScaleNormal="110" zoomScaleSheetLayoutView="115" workbookViewId="0">
      <pane xSplit="4" ySplit="3" topLeftCell="E4" activePane="bottomRight" state="frozen"/>
      <selection activeCell="C1" sqref="C1"/>
      <selection pane="topRight" activeCell="D1" sqref="D1"/>
      <selection pane="bottomLeft" activeCell="C4" sqref="C4"/>
      <selection pane="bottomRight" activeCell="H191" sqref="H191"/>
    </sheetView>
  </sheetViews>
  <sheetFormatPr defaultColWidth="9.140625" defaultRowHeight="18"/>
  <cols>
    <col min="1" max="1" width="31.42578125" style="1" hidden="1" customWidth="1"/>
    <col min="2" max="2" width="9.140625" style="1" hidden="1" customWidth="1"/>
    <col min="3" max="3" width="4.140625" style="1" hidden="1" customWidth="1"/>
    <col min="4" max="4" width="4.140625" style="3" customWidth="1"/>
    <col min="5" max="5" width="28.42578125" style="2" bestFit="1" customWidth="1"/>
    <col min="6" max="6" width="12.28515625" style="8" customWidth="1"/>
    <col min="7" max="7" width="9.85546875" style="160" customWidth="1"/>
    <col min="8" max="8" width="10.5703125" style="160" customWidth="1"/>
    <col min="9" max="9" width="14.28515625" style="161" bestFit="1" customWidth="1"/>
    <col min="10" max="10" width="14.140625" style="161" bestFit="1" customWidth="1"/>
    <col min="11" max="11" width="10" style="162" customWidth="1"/>
    <col min="12" max="12" width="11.28515625" style="162" customWidth="1"/>
    <col min="13" max="13" width="10.85546875" style="162" customWidth="1"/>
    <col min="14" max="14" width="15.42578125" style="228" hidden="1" customWidth="1"/>
    <col min="15" max="15" width="8.85546875" style="224" hidden="1" customWidth="1"/>
    <col min="16" max="16" width="11.5703125" style="224" hidden="1" customWidth="1"/>
    <col min="17" max="17" width="11.42578125" style="224" hidden="1" customWidth="1"/>
    <col min="18" max="18" width="13.42578125" style="224" hidden="1" customWidth="1"/>
    <col min="19" max="19" width="14.42578125" style="224" hidden="1" customWidth="1"/>
    <col min="20" max="20" width="11.42578125" style="224" hidden="1" customWidth="1"/>
    <col min="21" max="21" width="11.28515625" style="1" hidden="1" customWidth="1"/>
    <col min="22" max="22" width="9.85546875" style="1" hidden="1" customWidth="1"/>
    <col min="23" max="24" width="9.140625" style="1" hidden="1" customWidth="1"/>
    <col min="25" max="28" width="0" style="1" hidden="1" customWidth="1"/>
    <col min="29" max="16384" width="9.140625" style="1"/>
  </cols>
  <sheetData>
    <row r="1" spans="1:28" ht="27" customHeight="1">
      <c r="C1" s="131"/>
      <c r="D1" s="433" t="s">
        <v>241</v>
      </c>
      <c r="E1" s="433"/>
      <c r="F1" s="433"/>
      <c r="G1" s="433"/>
      <c r="H1" s="433"/>
      <c r="I1" s="433"/>
      <c r="J1" s="163" t="s">
        <v>724</v>
      </c>
      <c r="K1" s="163" t="s">
        <v>312</v>
      </c>
      <c r="L1" s="133"/>
      <c r="M1" s="134"/>
      <c r="N1" s="132"/>
      <c r="O1" s="218"/>
      <c r="P1" s="218"/>
      <c r="Q1" s="218"/>
      <c r="R1" s="219"/>
      <c r="S1" s="219"/>
      <c r="T1" s="218"/>
    </row>
    <row r="2" spans="1:28" ht="21" customHeight="1">
      <c r="C2" s="438" t="s">
        <v>161</v>
      </c>
      <c r="D2" s="440" t="s">
        <v>48</v>
      </c>
      <c r="E2" s="430" t="s">
        <v>58</v>
      </c>
      <c r="F2" s="434" t="s">
        <v>253</v>
      </c>
      <c r="G2" s="435"/>
      <c r="H2" s="196" t="s">
        <v>724</v>
      </c>
      <c r="I2" s="436" t="s">
        <v>254</v>
      </c>
      <c r="J2" s="437"/>
      <c r="K2" s="197" t="s">
        <v>724</v>
      </c>
      <c r="L2" s="129"/>
      <c r="M2" s="130"/>
      <c r="N2" s="25"/>
      <c r="O2" s="218" t="s">
        <v>170</v>
      </c>
      <c r="P2" s="218"/>
      <c r="Q2" s="218"/>
      <c r="R2" s="219" t="s">
        <v>171</v>
      </c>
      <c r="S2" s="219"/>
      <c r="T2" s="218"/>
    </row>
    <row r="3" spans="1:28" ht="71.25" customHeight="1">
      <c r="C3" s="438"/>
      <c r="D3" s="440"/>
      <c r="E3" s="430"/>
      <c r="F3" s="340" t="s">
        <v>575</v>
      </c>
      <c r="G3" s="341" t="s">
        <v>67</v>
      </c>
      <c r="H3" s="341" t="s">
        <v>68</v>
      </c>
      <c r="I3" s="269" t="s">
        <v>279</v>
      </c>
      <c r="J3" s="269" t="s">
        <v>280</v>
      </c>
      <c r="K3" s="342" t="s">
        <v>66</v>
      </c>
      <c r="L3" s="342" t="s">
        <v>67</v>
      </c>
      <c r="M3" s="342" t="s">
        <v>68</v>
      </c>
      <c r="N3" s="226" t="s">
        <v>50</v>
      </c>
      <c r="O3" s="220" t="s">
        <v>66</v>
      </c>
      <c r="P3" s="221" t="s">
        <v>67</v>
      </c>
      <c r="Q3" s="221" t="s">
        <v>68</v>
      </c>
      <c r="R3" s="221" t="s">
        <v>66</v>
      </c>
      <c r="S3" s="221" t="s">
        <v>67</v>
      </c>
      <c r="T3" s="221" t="s">
        <v>68</v>
      </c>
      <c r="U3" s="390" t="s">
        <v>735</v>
      </c>
      <c r="V3" s="390" t="s">
        <v>736</v>
      </c>
      <c r="W3" s="1" t="s">
        <v>742</v>
      </c>
      <c r="X3" s="1" t="s">
        <v>741</v>
      </c>
      <c r="Y3" s="1" t="s">
        <v>737</v>
      </c>
      <c r="Z3" s="1" t="s">
        <v>738</v>
      </c>
      <c r="AA3" s="1" t="s">
        <v>739</v>
      </c>
      <c r="AB3" s="1" t="s">
        <v>740</v>
      </c>
    </row>
    <row r="4" spans="1:28">
      <c r="A4" s="1" t="s">
        <v>481</v>
      </c>
      <c r="B4" s="1">
        <v>11621</v>
      </c>
      <c r="C4" s="383">
        <v>271</v>
      </c>
      <c r="D4" s="111">
        <v>1</v>
      </c>
      <c r="E4" s="111" t="s">
        <v>481</v>
      </c>
      <c r="F4" s="333">
        <f t="shared" ref="F4:F35" si="0">W4/U4</f>
        <v>1.5361201726961653</v>
      </c>
      <c r="G4" s="333">
        <f t="shared" ref="G4:G35" si="1">Y4/U4</f>
        <v>1.6592732246228039</v>
      </c>
      <c r="H4" s="333">
        <f t="shared" ref="H4:H35" si="2">Z4/U4</f>
        <v>1.5730417575857927</v>
      </c>
      <c r="I4" s="334">
        <v>175117.65690500001</v>
      </c>
      <c r="J4" s="334">
        <v>120219.45568899999</v>
      </c>
      <c r="K4" s="333">
        <f t="shared" ref="K4:K35" si="3">X4/V4</f>
        <v>8.1903370815390314E-2</v>
      </c>
      <c r="L4" s="333">
        <f t="shared" ref="L4:L35" si="4">AA4/V4</f>
        <v>2.5991789740918106E-2</v>
      </c>
      <c r="M4" s="333">
        <f t="shared" ref="M4:M35" si="5">AB4/V4</f>
        <v>0.14773605247861793</v>
      </c>
      <c r="N4" s="227">
        <f>VLOOKUP(B4,پیوست2!$A$4:$E$199,5,0)</f>
        <v>1466867</v>
      </c>
      <c r="O4" s="222">
        <f t="shared" ref="O4:O35" si="6">$N4/$N$90*F4</f>
        <v>7.8929723025076626E-4</v>
      </c>
      <c r="P4" s="222">
        <f t="shared" ref="P4:P35" si="7">$N4/$N$90*G4</f>
        <v>8.5257636980663417E-4</v>
      </c>
      <c r="Q4" s="222">
        <f t="shared" ref="Q4:Q35" si="8">$N4/$N$90*H4</f>
        <v>8.0826847039710311E-4</v>
      </c>
      <c r="R4" s="222">
        <f t="shared" ref="R4:R35" si="9">$N4/$N$90*K4</f>
        <v>4.208401457245598E-5</v>
      </c>
      <c r="S4" s="222">
        <f t="shared" ref="S4:S35" si="10">$N4/$N$90*L4</f>
        <v>1.3355236143900785E-5</v>
      </c>
      <c r="T4" s="222">
        <f t="shared" ref="T4:T35" si="11">$N4/$N$90*M4</f>
        <v>7.5910504335665173E-5</v>
      </c>
      <c r="U4" s="1">
        <v>1686774.039662</v>
      </c>
      <c r="V4" s="1">
        <v>1574497.193457</v>
      </c>
      <c r="W4" s="1">
        <f>VLOOKUP(B4,پیوست3!$B$5:$H$187,7,0)/2</f>
        <v>2591087.6291049998</v>
      </c>
      <c r="X4" s="1">
        <f>VLOOKUP(B4,پیوست3!$B$5:$L$187,11,0)/2</f>
        <v>128956.62748350001</v>
      </c>
      <c r="Y4" s="1">
        <f>VLOOKUP(B4,پیوست3!$B$5:$M$187,12,0)</f>
        <v>2798819</v>
      </c>
      <c r="Z4" s="1">
        <f>VLOOKUP(B4,پیوست3!$B$5:$N$187,13,0)</f>
        <v>2653366</v>
      </c>
      <c r="AA4" s="1">
        <f>VLOOKUP(B4,پیوست3!$B$5:$P$187,15,0)</f>
        <v>40924</v>
      </c>
      <c r="AB4" s="1">
        <f>VLOOKUP(B4,پیوست3!$B$5:$Q$187,16,0)</f>
        <v>232610</v>
      </c>
    </row>
    <row r="5" spans="1:28">
      <c r="B5" s="1">
        <v>11701</v>
      </c>
      <c r="C5" s="383">
        <v>288</v>
      </c>
      <c r="D5" s="157">
        <v>2</v>
      </c>
      <c r="E5" s="157" t="s">
        <v>627</v>
      </c>
      <c r="F5" s="335">
        <f t="shared" si="0"/>
        <v>1.4760429546185621</v>
      </c>
      <c r="G5" s="335">
        <f t="shared" si="1"/>
        <v>3.3165917315495119</v>
      </c>
      <c r="H5" s="335">
        <f t="shared" si="2"/>
        <v>1.5072650509924335</v>
      </c>
      <c r="I5" s="336">
        <v>1157.810424</v>
      </c>
      <c r="J5" s="336">
        <v>7088.9255119999998</v>
      </c>
      <c r="K5" s="335">
        <f t="shared" si="3"/>
        <v>0.19760879831919068</v>
      </c>
      <c r="L5" s="335">
        <f t="shared" si="4"/>
        <v>0.34055414521714078</v>
      </c>
      <c r="M5" s="335">
        <f t="shared" si="5"/>
        <v>0.12166841524470126</v>
      </c>
      <c r="N5" s="227">
        <f>VLOOKUP(B5,پیوست2!$A$4:$E$199,5,0)</f>
        <v>206973</v>
      </c>
      <c r="O5" s="222">
        <f t="shared" si="6"/>
        <v>1.0701319701499924E-4</v>
      </c>
      <c r="P5" s="222">
        <f t="shared" si="7"/>
        <v>2.4045308659621179E-4</v>
      </c>
      <c r="Q5" s="222">
        <f t="shared" si="8"/>
        <v>1.0927680075364642E-4</v>
      </c>
      <c r="R5" s="222">
        <f t="shared" si="9"/>
        <v>1.4326648963880276E-5</v>
      </c>
      <c r="S5" s="222">
        <f t="shared" si="10"/>
        <v>2.4690194633132696E-5</v>
      </c>
      <c r="T5" s="222">
        <f t="shared" si="11"/>
        <v>8.8209669307683572E-6</v>
      </c>
      <c r="U5" s="1">
        <v>109428</v>
      </c>
      <c r="V5" s="1">
        <v>183959</v>
      </c>
      <c r="W5" s="1">
        <f>VLOOKUP(B5,پیوست3!$B$5:$H$187,7,0)/2</f>
        <v>161520.428438</v>
      </c>
      <c r="X5" s="1">
        <f>VLOOKUP(B5,پیوست3!$B$5:$L$187,11,0)/2</f>
        <v>36351.916929999999</v>
      </c>
      <c r="Y5" s="1">
        <f>VLOOKUP(B5,پیوست3!$B$5:$M$187,12,0)</f>
        <v>362928</v>
      </c>
      <c r="Z5" s="1">
        <f>VLOOKUP(B5,پیوست3!$B$5:$N$187,13,0)</f>
        <v>164937</v>
      </c>
      <c r="AA5" s="1">
        <f>VLOOKUP(B5,پیوست3!$B$5:$P$187,15,0)</f>
        <v>62648</v>
      </c>
      <c r="AB5" s="1">
        <f>VLOOKUP(B5,پیوست3!$B$5:$Q$187,16,0)</f>
        <v>22382</v>
      </c>
    </row>
    <row r="6" spans="1:28">
      <c r="A6" s="1" t="s">
        <v>459</v>
      </c>
      <c r="B6" s="1">
        <v>11411</v>
      </c>
      <c r="C6" s="391">
        <v>220</v>
      </c>
      <c r="D6" s="111">
        <v>3</v>
      </c>
      <c r="E6" s="111" t="s">
        <v>459</v>
      </c>
      <c r="F6" s="333">
        <f t="shared" si="0"/>
        <v>1.4295540496940702</v>
      </c>
      <c r="G6" s="333">
        <f t="shared" si="1"/>
        <v>0.84069520903189998</v>
      </c>
      <c r="H6" s="333">
        <f t="shared" si="2"/>
        <v>0.92432121807368739</v>
      </c>
      <c r="I6" s="334">
        <v>135535.640851</v>
      </c>
      <c r="J6" s="334">
        <v>152870.01005400001</v>
      </c>
      <c r="K6" s="333">
        <f t="shared" si="3"/>
        <v>0.17094882018334248</v>
      </c>
      <c r="L6" s="333">
        <f t="shared" si="4"/>
        <v>3.461229433298698E-2</v>
      </c>
      <c r="M6" s="333">
        <f t="shared" si="5"/>
        <v>0.27034304143575616</v>
      </c>
      <c r="N6" s="227">
        <f>VLOOKUP(B6,پیوست2!$A$4:$E$199,5,0)</f>
        <v>855831</v>
      </c>
      <c r="O6" s="222">
        <f t="shared" si="6"/>
        <v>4.2856158701004327E-4</v>
      </c>
      <c r="P6" s="222">
        <f t="shared" si="7"/>
        <v>2.5202941648240192E-4</v>
      </c>
      <c r="Q6" s="222">
        <f t="shared" si="8"/>
        <v>2.770993990814749E-4</v>
      </c>
      <c r="R6" s="222">
        <f t="shared" si="9"/>
        <v>5.1248218065589147E-5</v>
      </c>
      <c r="S6" s="222">
        <f t="shared" si="10"/>
        <v>1.0376312663783543E-5</v>
      </c>
      <c r="T6" s="222">
        <f t="shared" si="11"/>
        <v>8.1045304232899568E-5</v>
      </c>
      <c r="U6" s="1">
        <v>1063556.6735650001</v>
      </c>
      <c r="V6" s="1">
        <v>997969.09351599996</v>
      </c>
      <c r="W6" s="1">
        <f>VLOOKUP(B6,پیوست3!$B$5:$H$187,7,0)/2</f>
        <v>1520411.7497740001</v>
      </c>
      <c r="X6" s="1">
        <f>VLOOKUP(B6,پیوست3!$B$5:$L$187,11,0)/2</f>
        <v>170601.63911599998</v>
      </c>
      <c r="Y6" s="1">
        <f>VLOOKUP(B6,پیوست3!$B$5:$M$187,12,0)</f>
        <v>894127</v>
      </c>
      <c r="Z6" s="1">
        <f>VLOOKUP(B6,پیوست3!$B$5:$N$187,13,0)</f>
        <v>983068</v>
      </c>
      <c r="AA6" s="1">
        <f>VLOOKUP(B6,پیوست3!$B$5:$P$187,15,0)</f>
        <v>34542</v>
      </c>
      <c r="AB6" s="1">
        <f>VLOOKUP(B6,پیوست3!$B$5:$Q$187,16,0)</f>
        <v>269794</v>
      </c>
    </row>
    <row r="7" spans="1:28">
      <c r="B7" s="1">
        <v>11722</v>
      </c>
      <c r="C7" s="391">
        <v>301</v>
      </c>
      <c r="D7" s="157">
        <v>4</v>
      </c>
      <c r="E7" s="157" t="s">
        <v>652</v>
      </c>
      <c r="F7" s="335">
        <f t="shared" si="0"/>
        <v>1.3154268794971284</v>
      </c>
      <c r="G7" s="335">
        <f t="shared" si="1"/>
        <v>0.86464190366637761</v>
      </c>
      <c r="H7" s="335">
        <f t="shared" si="2"/>
        <v>0.65008455588843772</v>
      </c>
      <c r="I7" s="336">
        <v>18381.762937</v>
      </c>
      <c r="J7" s="336">
        <v>22076.261568999998</v>
      </c>
      <c r="K7" s="335">
        <f t="shared" si="3"/>
        <v>0.22434841219687043</v>
      </c>
      <c r="L7" s="335">
        <f t="shared" si="4"/>
        <v>0.68604262505607405</v>
      </c>
      <c r="M7" s="335">
        <f t="shared" si="5"/>
        <v>9.8320857778676912E-2</v>
      </c>
      <c r="N7" s="227">
        <f>VLOOKUP(B7,پیوست2!$A$4:$E$199,5,0)</f>
        <v>318619</v>
      </c>
      <c r="O7" s="222">
        <f t="shared" si="6"/>
        <v>1.4681249867847315E-4</v>
      </c>
      <c r="P7" s="222">
        <f t="shared" si="7"/>
        <v>9.6501174119157626E-5</v>
      </c>
      <c r="Q7" s="222">
        <f t="shared" si="8"/>
        <v>7.2554802923559546E-5</v>
      </c>
      <c r="R7" s="222">
        <f t="shared" si="9"/>
        <v>2.5039134810565873E-5</v>
      </c>
      <c r="S7" s="222">
        <f t="shared" si="10"/>
        <v>7.656802027865281E-5</v>
      </c>
      <c r="T7" s="222">
        <f t="shared" si="11"/>
        <v>1.0973419372589201E-5</v>
      </c>
      <c r="U7" s="1">
        <v>232982</v>
      </c>
      <c r="V7" s="1">
        <v>227378</v>
      </c>
      <c r="W7" s="1">
        <f>VLOOKUP(B7,پیوست3!$B$5:$H$187,7,0)/2</f>
        <v>306470.78523899999</v>
      </c>
      <c r="X7" s="1">
        <f>VLOOKUP(B7,پیوست3!$B$5:$L$187,11,0)/2</f>
        <v>51011.893268500004</v>
      </c>
      <c r="Y7" s="1">
        <f>VLOOKUP(B7,پیوست3!$B$5:$M$187,12,0)</f>
        <v>201446</v>
      </c>
      <c r="Z7" s="1">
        <f>VLOOKUP(B7,پیوست3!$B$5:$N$187,13,0)</f>
        <v>151458</v>
      </c>
      <c r="AA7" s="1">
        <f>VLOOKUP(B7,پیوست3!$B$5:$P$187,15,0)</f>
        <v>155991</v>
      </c>
      <c r="AB7" s="1">
        <f>VLOOKUP(B7,پیوست3!$B$5:$Q$187,16,0)</f>
        <v>22356</v>
      </c>
    </row>
    <row r="8" spans="1:28">
      <c r="A8" s="1" t="s">
        <v>483</v>
      </c>
      <c r="B8" s="1">
        <v>11661</v>
      </c>
      <c r="C8" s="391">
        <v>277</v>
      </c>
      <c r="D8" s="111">
        <v>5</v>
      </c>
      <c r="E8" s="111" t="s">
        <v>649</v>
      </c>
      <c r="F8" s="333">
        <f t="shared" si="0"/>
        <v>1.1374025416546683</v>
      </c>
      <c r="G8" s="333">
        <f t="shared" si="1"/>
        <v>2.2775071205679702</v>
      </c>
      <c r="H8" s="333">
        <f t="shared" si="2"/>
        <v>1.6753322059100715</v>
      </c>
      <c r="I8" s="334">
        <v>111672.330565</v>
      </c>
      <c r="J8" s="334">
        <v>110540.52044399999</v>
      </c>
      <c r="K8" s="333">
        <f t="shared" si="3"/>
        <v>0.12818248653749403</v>
      </c>
      <c r="L8" s="333">
        <f t="shared" si="4"/>
        <v>0.20480630622411181</v>
      </c>
      <c r="M8" s="333">
        <f t="shared" si="5"/>
        <v>0.14463102906253827</v>
      </c>
      <c r="N8" s="227">
        <f>VLOOKUP(B8,پیوست2!$A$4:$E$199,5,0)</f>
        <v>748134</v>
      </c>
      <c r="O8" s="222">
        <f t="shared" si="6"/>
        <v>2.9806997741868211E-4</v>
      </c>
      <c r="P8" s="222">
        <f t="shared" si="7"/>
        <v>5.9684805610773215E-4</v>
      </c>
      <c r="Q8" s="222">
        <f t="shared" si="8"/>
        <v>4.3904089756818972E-4</v>
      </c>
      <c r="R8" s="222">
        <f t="shared" si="9"/>
        <v>3.3591757947118836E-5</v>
      </c>
      <c r="S8" s="222">
        <f t="shared" si="10"/>
        <v>5.3671948879783078E-5</v>
      </c>
      <c r="T8" s="222">
        <f t="shared" si="11"/>
        <v>3.7902295790543789E-5</v>
      </c>
      <c r="U8" s="1">
        <v>763984</v>
      </c>
      <c r="V8" s="1">
        <v>767242</v>
      </c>
      <c r="W8" s="1">
        <f>VLOOKUP(B8,پیوست3!$B$5:$H$187,7,0)/2</f>
        <v>868957.3433835</v>
      </c>
      <c r="X8" s="1">
        <f>VLOOKUP(B8,پیوست3!$B$5:$L$187,11,0)/2</f>
        <v>98346.987335999991</v>
      </c>
      <c r="Y8" s="1">
        <f>VLOOKUP(B8,پیوست3!$B$5:$M$187,12,0)</f>
        <v>1739979</v>
      </c>
      <c r="Z8" s="1">
        <f>VLOOKUP(B8,پیوست3!$B$5:$N$187,13,0)</f>
        <v>1279927</v>
      </c>
      <c r="AA8" s="1">
        <f>VLOOKUP(B8,پیوست3!$B$5:$P$187,15,0)</f>
        <v>157136</v>
      </c>
      <c r="AB8" s="1">
        <f>VLOOKUP(B8,پیوست3!$B$5:$Q$187,16,0)</f>
        <v>110967</v>
      </c>
    </row>
    <row r="9" spans="1:28">
      <c r="A9" s="1" t="s">
        <v>465</v>
      </c>
      <c r="B9" s="1">
        <v>11442</v>
      </c>
      <c r="C9" s="391">
        <v>230</v>
      </c>
      <c r="D9" s="157">
        <v>6</v>
      </c>
      <c r="E9" s="157" t="s">
        <v>465</v>
      </c>
      <c r="F9" s="335">
        <f t="shared" si="0"/>
        <v>0.98958711179269898</v>
      </c>
      <c r="G9" s="335">
        <f t="shared" si="1"/>
        <v>3.004846990306544</v>
      </c>
      <c r="H9" s="335">
        <f t="shared" si="2"/>
        <v>2.7565916812046645</v>
      </c>
      <c r="I9" s="336">
        <v>235624.57159199999</v>
      </c>
      <c r="J9" s="336">
        <v>157796.32748800001</v>
      </c>
      <c r="K9" s="335">
        <f t="shared" si="3"/>
        <v>8.1782183813752851E-2</v>
      </c>
      <c r="L9" s="335">
        <f t="shared" si="4"/>
        <v>0.14733570159857903</v>
      </c>
      <c r="M9" s="335">
        <f t="shared" si="5"/>
        <v>0.2520164086949167</v>
      </c>
      <c r="N9" s="227">
        <f>VLOOKUP(B9,پیوست2!$A$4:$E$199,5,0)</f>
        <v>1139522</v>
      </c>
      <c r="O9" s="222">
        <f t="shared" si="6"/>
        <v>3.9500390828354814E-4</v>
      </c>
      <c r="P9" s="222">
        <f t="shared" si="7"/>
        <v>1.1994156864219368E-3</v>
      </c>
      <c r="Q9" s="222">
        <f t="shared" si="8"/>
        <v>1.100322017780944E-3</v>
      </c>
      <c r="R9" s="222">
        <f t="shared" si="9"/>
        <v>3.2644202667387898E-5</v>
      </c>
      <c r="S9" s="222">
        <f t="shared" si="10"/>
        <v>5.881056580830736E-5</v>
      </c>
      <c r="T9" s="222">
        <f t="shared" si="11"/>
        <v>1.0059495035837684E-4</v>
      </c>
      <c r="U9" s="1">
        <v>1905925</v>
      </c>
      <c r="V9" s="1">
        <v>1182300</v>
      </c>
      <c r="W9" s="1">
        <f>VLOOKUP(B9,پیوست3!$B$5:$H$187,7,0)/2</f>
        <v>1886078.8160434999</v>
      </c>
      <c r="X9" s="1">
        <f>VLOOKUP(B9,پیوست3!$B$5:$L$187,11,0)/2</f>
        <v>96691.075922999997</v>
      </c>
      <c r="Y9" s="1">
        <f>VLOOKUP(B9,پیوست3!$B$5:$M$187,12,0)</f>
        <v>5727013</v>
      </c>
      <c r="Z9" s="1">
        <f>VLOOKUP(B9,پیوست3!$B$5:$N$187,13,0)</f>
        <v>5253857</v>
      </c>
      <c r="AA9" s="1">
        <f>VLOOKUP(B9,پیوست3!$B$5:$P$187,15,0)</f>
        <v>174195</v>
      </c>
      <c r="AB9" s="1">
        <f>VLOOKUP(B9,پیوست3!$B$5:$Q$187,16,0)</f>
        <v>297959</v>
      </c>
    </row>
    <row r="10" spans="1:28">
      <c r="A10" s="1" t="s">
        <v>477</v>
      </c>
      <c r="B10" s="1">
        <v>11551</v>
      </c>
      <c r="C10" s="391">
        <v>262</v>
      </c>
      <c r="D10" s="111">
        <v>7</v>
      </c>
      <c r="E10" s="111" t="s">
        <v>477</v>
      </c>
      <c r="F10" s="333">
        <f t="shared" si="0"/>
        <v>0.8987124083887541</v>
      </c>
      <c r="G10" s="333">
        <f t="shared" si="1"/>
        <v>7.5159882126041309</v>
      </c>
      <c r="H10" s="333">
        <f t="shared" si="2"/>
        <v>6.2158718327587303</v>
      </c>
      <c r="I10" s="334">
        <v>426706.65677</v>
      </c>
      <c r="J10" s="334">
        <v>104941.333078</v>
      </c>
      <c r="K10" s="333">
        <f t="shared" si="3"/>
        <v>2.1269125248282086E-2</v>
      </c>
      <c r="L10" s="333">
        <f t="shared" si="4"/>
        <v>0.4344495405825029</v>
      </c>
      <c r="M10" s="333">
        <f t="shared" si="5"/>
        <v>0.47432068946320283</v>
      </c>
      <c r="N10" s="227">
        <f>VLOOKUP(B10,پیوست2!$A$4:$E$199,5,0)</f>
        <v>11620935</v>
      </c>
      <c r="O10" s="222">
        <f t="shared" si="6"/>
        <v>3.6583601523387777E-3</v>
      </c>
      <c r="P10" s="222">
        <f t="shared" si="7"/>
        <v>3.0595095300547957E-2</v>
      </c>
      <c r="Q10" s="222">
        <f t="shared" si="8"/>
        <v>2.5302752707930785E-2</v>
      </c>
      <c r="R10" s="222">
        <f t="shared" si="9"/>
        <v>8.6579554879985193E-5</v>
      </c>
      <c r="S10" s="222">
        <f t="shared" si="10"/>
        <v>1.7684999924707902E-3</v>
      </c>
      <c r="T10" s="222">
        <f t="shared" si="11"/>
        <v>1.9308022161094159E-3</v>
      </c>
      <c r="U10" s="1">
        <v>7081123</v>
      </c>
      <c r="V10" s="1">
        <v>12286428</v>
      </c>
      <c r="W10" s="1">
        <f>VLOOKUP(B10,پیوست3!$B$5:$H$187,7,0)/2</f>
        <v>6363893.1054269997</v>
      </c>
      <c r="X10" s="1">
        <f>VLOOKUP(B10,پیوست3!$B$5:$L$187,11,0)/2</f>
        <v>261321.57598599998</v>
      </c>
      <c r="Y10" s="1">
        <f>VLOOKUP(B10,پیوست3!$B$5:$M$187,12,0)</f>
        <v>53221637</v>
      </c>
      <c r="Z10" s="1">
        <f>VLOOKUP(B10,پیوست3!$B$5:$N$187,13,0)</f>
        <v>44015353</v>
      </c>
      <c r="AA10" s="1">
        <f>VLOOKUP(B10,پیوست3!$B$5:$P$187,15,0)</f>
        <v>5337833</v>
      </c>
      <c r="AB10" s="1">
        <f>VLOOKUP(B10,پیوست3!$B$5:$Q$187,16,0)</f>
        <v>5827707</v>
      </c>
    </row>
    <row r="11" spans="1:28">
      <c r="A11" s="1" t="s">
        <v>453</v>
      </c>
      <c r="B11" s="1">
        <v>11379</v>
      </c>
      <c r="C11" s="391">
        <v>208</v>
      </c>
      <c r="D11" s="157">
        <v>8</v>
      </c>
      <c r="E11" s="157" t="s">
        <v>453</v>
      </c>
      <c r="F11" s="335">
        <f t="shared" si="0"/>
        <v>0.88309999242669524</v>
      </c>
      <c r="G11" s="335">
        <f t="shared" si="1"/>
        <v>0.89571243851078319</v>
      </c>
      <c r="H11" s="335">
        <f t="shared" si="2"/>
        <v>1.5188734905777741</v>
      </c>
      <c r="I11" s="336">
        <v>6232876.4868470002</v>
      </c>
      <c r="J11" s="336">
        <v>3207205.8318460002</v>
      </c>
      <c r="K11" s="335">
        <f t="shared" si="3"/>
        <v>0</v>
      </c>
      <c r="L11" s="335">
        <f t="shared" si="4"/>
        <v>0.87511004597701836</v>
      </c>
      <c r="M11" s="335">
        <f t="shared" si="5"/>
        <v>0.16322367682230893</v>
      </c>
      <c r="N11" s="227">
        <f>VLOOKUP(B11,پیوست2!$A$4:$E$199,5,0)</f>
        <v>27338403</v>
      </c>
      <c r="O11" s="222">
        <f t="shared" si="6"/>
        <v>8.4568313589037467E-3</v>
      </c>
      <c r="P11" s="222">
        <f t="shared" si="7"/>
        <v>8.5776119392130049E-3</v>
      </c>
      <c r="Q11" s="222">
        <f t="shared" si="8"/>
        <v>1.4545189758216361E-2</v>
      </c>
      <c r="R11" s="222">
        <f t="shared" si="9"/>
        <v>0</v>
      </c>
      <c r="S11" s="222">
        <f t="shared" si="10"/>
        <v>8.3803172265619341E-3</v>
      </c>
      <c r="T11" s="222">
        <f t="shared" si="11"/>
        <v>1.5630790629647228E-3</v>
      </c>
      <c r="U11" s="1">
        <v>25138268.747765001</v>
      </c>
      <c r="V11" s="1">
        <v>25730060.011893999</v>
      </c>
      <c r="W11" s="1">
        <f>VLOOKUP(B11,پیوست3!$B$5:$H$187,7,0)/2</f>
        <v>22199604.940771502</v>
      </c>
      <c r="X11" s="1">
        <f>VLOOKUP(B11,پیوست3!$B$5:$L$187,11,0)/2</f>
        <v>0</v>
      </c>
      <c r="Y11" s="1">
        <f>VLOOKUP(B11,پیوست3!$B$5:$M$187,12,0)</f>
        <v>22516660</v>
      </c>
      <c r="Z11" s="1">
        <f>VLOOKUP(B11,پیوست3!$B$5:$N$187,13,0)</f>
        <v>38181850</v>
      </c>
      <c r="AA11" s="1">
        <f>VLOOKUP(B11,پیوست3!$B$5:$P$187,15,0)</f>
        <v>22516634</v>
      </c>
      <c r="AB11" s="1">
        <f>VLOOKUP(B11,پیوست3!$B$5:$Q$187,16,0)</f>
        <v>4199755</v>
      </c>
    </row>
    <row r="12" spans="1:28">
      <c r="A12" s="1" t="s">
        <v>436</v>
      </c>
      <c r="B12" s="1">
        <v>11148</v>
      </c>
      <c r="C12" s="391">
        <v>131</v>
      </c>
      <c r="D12" s="111">
        <v>9</v>
      </c>
      <c r="E12" s="111" t="s">
        <v>436</v>
      </c>
      <c r="F12" s="333">
        <f t="shared" si="0"/>
        <v>0.6931039227176623</v>
      </c>
      <c r="G12" s="333">
        <f t="shared" si="1"/>
        <v>2.7339136368851347</v>
      </c>
      <c r="H12" s="333">
        <f t="shared" si="2"/>
        <v>1.396533972640704</v>
      </c>
      <c r="I12" s="334">
        <v>31044.937730000001</v>
      </c>
      <c r="J12" s="334">
        <v>24259.566146000001</v>
      </c>
      <c r="K12" s="333">
        <f t="shared" si="3"/>
        <v>8.9870772191200349E-2</v>
      </c>
      <c r="L12" s="333">
        <f t="shared" si="4"/>
        <v>0.14637822385485805</v>
      </c>
      <c r="M12" s="333">
        <f t="shared" si="5"/>
        <v>8.0743702907003778E-2</v>
      </c>
      <c r="N12" s="227">
        <f>VLOOKUP(B12,پیوست2!$A$4:$E$199,5,0)</f>
        <v>971813</v>
      </c>
      <c r="O12" s="222">
        <f t="shared" si="6"/>
        <v>2.3594224591720638E-4</v>
      </c>
      <c r="P12" s="222">
        <f t="shared" si="7"/>
        <v>9.3066234728715798E-4</v>
      </c>
      <c r="Q12" s="222">
        <f t="shared" si="8"/>
        <v>4.7539964961177891E-4</v>
      </c>
      <c r="R12" s="222">
        <f t="shared" si="9"/>
        <v>3.0593264787715039E-5</v>
      </c>
      <c r="S12" s="222">
        <f t="shared" si="10"/>
        <v>4.982918976171408E-5</v>
      </c>
      <c r="T12" s="222">
        <f t="shared" si="11"/>
        <v>2.7486283056733689E-5</v>
      </c>
      <c r="U12" s="1">
        <v>671143</v>
      </c>
      <c r="V12" s="1">
        <v>989266</v>
      </c>
      <c r="W12" s="1">
        <f>VLOOKUP(B12,پیوست3!$B$5:$H$187,7,0)/2</f>
        <v>465171.84600450005</v>
      </c>
      <c r="X12" s="1">
        <f>VLOOKUP(B12,پیوست3!$B$5:$L$187,11,0)/2</f>
        <v>88906.099322499998</v>
      </c>
      <c r="Y12" s="1">
        <f>VLOOKUP(B12,پیوست3!$B$5:$M$187,12,0)</f>
        <v>1834847</v>
      </c>
      <c r="Z12" s="1">
        <f>VLOOKUP(B12,پیوست3!$B$5:$N$187,13,0)</f>
        <v>937274</v>
      </c>
      <c r="AA12" s="1">
        <f>VLOOKUP(B12,پیوست3!$B$5:$P$187,15,0)</f>
        <v>144807</v>
      </c>
      <c r="AB12" s="1">
        <f>VLOOKUP(B12,پیوست3!$B$5:$Q$187,16,0)</f>
        <v>79877</v>
      </c>
    </row>
    <row r="13" spans="1:28">
      <c r="A13" s="1" t="s">
        <v>456</v>
      </c>
      <c r="B13" s="1">
        <v>11380</v>
      </c>
      <c r="C13" s="391">
        <v>212</v>
      </c>
      <c r="D13" s="157">
        <v>10</v>
      </c>
      <c r="E13" s="157" t="s">
        <v>456</v>
      </c>
      <c r="F13" s="335">
        <f t="shared" si="0"/>
        <v>0.67292486404089447</v>
      </c>
      <c r="G13" s="335">
        <f t="shared" si="1"/>
        <v>0.68960561528857911</v>
      </c>
      <c r="H13" s="335">
        <f t="shared" si="2"/>
        <v>0.5805043570689552</v>
      </c>
      <c r="I13" s="336">
        <v>33521.082461999998</v>
      </c>
      <c r="J13" s="336">
        <v>38017.950893000001</v>
      </c>
      <c r="K13" s="335">
        <f t="shared" si="3"/>
        <v>7.8314682966267396E-2</v>
      </c>
      <c r="L13" s="335">
        <f t="shared" si="4"/>
        <v>3.7267561539211361E-2</v>
      </c>
      <c r="M13" s="335">
        <f t="shared" si="5"/>
        <v>7.3849920585317738E-2</v>
      </c>
      <c r="N13" s="227">
        <f>VLOOKUP(B13,پیوست2!$A$4:$E$199,5,0)</f>
        <v>329114</v>
      </c>
      <c r="O13" s="222">
        <f t="shared" si="6"/>
        <v>7.7577821589380275E-5</v>
      </c>
      <c r="P13" s="222">
        <f t="shared" si="7"/>
        <v>7.9500854030920549E-5</v>
      </c>
      <c r="Q13" s="222">
        <f t="shared" si="8"/>
        <v>6.6923167579399355E-5</v>
      </c>
      <c r="R13" s="222">
        <f t="shared" si="9"/>
        <v>9.0284708258554647E-6</v>
      </c>
      <c r="S13" s="222">
        <f t="shared" si="10"/>
        <v>4.2963730345747655E-6</v>
      </c>
      <c r="T13" s="222">
        <f t="shared" si="11"/>
        <v>8.5137528269567943E-6</v>
      </c>
      <c r="U13" s="1">
        <v>317989</v>
      </c>
      <c r="V13" s="1">
        <v>348802</v>
      </c>
      <c r="W13" s="1">
        <f>VLOOKUP(B13,پیوست3!$B$5:$H$187,7,0)/2</f>
        <v>213982.70459149999</v>
      </c>
      <c r="X13" s="1">
        <f>VLOOKUP(B13,پیوست3!$B$5:$L$187,11,0)/2</f>
        <v>27316.318048000001</v>
      </c>
      <c r="Y13" s="1">
        <f>VLOOKUP(B13,پیوست3!$B$5:$M$187,12,0)</f>
        <v>219287</v>
      </c>
      <c r="Z13" s="1">
        <f>VLOOKUP(B13,پیوست3!$B$5:$N$187,13,0)</f>
        <v>184594</v>
      </c>
      <c r="AA13" s="1">
        <f>VLOOKUP(B13,پیوست3!$B$5:$P$187,15,0)</f>
        <v>12999</v>
      </c>
      <c r="AB13" s="1">
        <f>VLOOKUP(B13,پیوست3!$B$5:$Q$187,16,0)</f>
        <v>25759</v>
      </c>
    </row>
    <row r="14" spans="1:28">
      <c r="A14" s="1" t="s">
        <v>437</v>
      </c>
      <c r="B14" s="1">
        <v>11158</v>
      </c>
      <c r="C14" s="391">
        <v>136</v>
      </c>
      <c r="D14" s="111">
        <v>11</v>
      </c>
      <c r="E14" s="111" t="s">
        <v>437</v>
      </c>
      <c r="F14" s="333">
        <f t="shared" si="0"/>
        <v>0.60676412335876895</v>
      </c>
      <c r="G14" s="333">
        <f t="shared" si="1"/>
        <v>1.941187605556048</v>
      </c>
      <c r="H14" s="333">
        <f t="shared" si="2"/>
        <v>1.6698506049153499</v>
      </c>
      <c r="I14" s="334">
        <v>1794368.907846</v>
      </c>
      <c r="J14" s="334">
        <v>2128414.597455</v>
      </c>
      <c r="K14" s="333">
        <f t="shared" si="3"/>
        <v>6.5577664010352699E-2</v>
      </c>
      <c r="L14" s="333">
        <f t="shared" si="4"/>
        <v>0.15361247444207876</v>
      </c>
      <c r="M14" s="333">
        <f t="shared" si="5"/>
        <v>0.24611547244991683</v>
      </c>
      <c r="N14" s="227">
        <f>VLOOKUP(B14,پیوست2!$A$4:$E$199,5,0)</f>
        <v>8090563</v>
      </c>
      <c r="O14" s="222">
        <f t="shared" si="6"/>
        <v>1.7195835661811649E-3</v>
      </c>
      <c r="P14" s="222">
        <f t="shared" si="7"/>
        <v>5.5013705934209046E-3</v>
      </c>
      <c r="Q14" s="222">
        <f t="shared" si="8"/>
        <v>4.7323952548398718E-3</v>
      </c>
      <c r="R14" s="222">
        <f t="shared" si="9"/>
        <v>1.8584861727903419E-4</v>
      </c>
      <c r="S14" s="222">
        <f t="shared" si="10"/>
        <v>4.3534130717685151E-4</v>
      </c>
      <c r="T14" s="222">
        <f t="shared" si="11"/>
        <v>6.9749694405967704E-4</v>
      </c>
      <c r="U14" s="1">
        <v>8404895</v>
      </c>
      <c r="V14" s="1">
        <v>8499811</v>
      </c>
      <c r="W14" s="1">
        <f>VLOOKUP(B14,پیوست3!$B$5:$H$187,7,0)/2</f>
        <v>5099788.7465975005</v>
      </c>
      <c r="X14" s="1">
        <f>VLOOKUP(B14,پیوست3!$B$5:$L$187,11,0)/2</f>
        <v>557397.74990950001</v>
      </c>
      <c r="Y14" s="1">
        <f>VLOOKUP(B14,پیوست3!$B$5:$M$187,12,0)</f>
        <v>16315478</v>
      </c>
      <c r="Z14" s="1">
        <f>VLOOKUP(B14,پیوست3!$B$5:$N$187,13,0)</f>
        <v>14034919</v>
      </c>
      <c r="AA14" s="1">
        <f>VLOOKUP(B14,پیوست3!$B$5:$P$187,15,0)</f>
        <v>1305677</v>
      </c>
      <c r="AB14" s="1">
        <f>VLOOKUP(B14,پیوست3!$B$5:$Q$187,16,0)</f>
        <v>2091935</v>
      </c>
    </row>
    <row r="15" spans="1:28">
      <c r="A15" s="1" t="s">
        <v>463</v>
      </c>
      <c r="B15" s="1">
        <v>11421</v>
      </c>
      <c r="C15" s="391">
        <v>225</v>
      </c>
      <c r="D15" s="157">
        <v>12</v>
      </c>
      <c r="E15" s="157" t="s">
        <v>463</v>
      </c>
      <c r="F15" s="335">
        <f t="shared" si="0"/>
        <v>0.52822333318269332</v>
      </c>
      <c r="G15" s="335">
        <f t="shared" si="1"/>
        <v>1.0167412536579472</v>
      </c>
      <c r="H15" s="335">
        <f t="shared" si="2"/>
        <v>1.0127765923728673</v>
      </c>
      <c r="I15" s="336">
        <v>196989.93265599999</v>
      </c>
      <c r="J15" s="336">
        <v>125099.35824</v>
      </c>
      <c r="K15" s="335">
        <f t="shared" si="3"/>
        <v>1.2808580479092193E-2</v>
      </c>
      <c r="L15" s="335">
        <f t="shared" si="4"/>
        <v>2.3995543235557071E-2</v>
      </c>
      <c r="M15" s="335">
        <f t="shared" si="5"/>
        <v>2.0676931002517412E-2</v>
      </c>
      <c r="N15" s="227">
        <f>VLOOKUP(B15,پیوست2!$A$4:$E$199,5,0)</f>
        <v>2002186</v>
      </c>
      <c r="O15" s="222">
        <f t="shared" si="6"/>
        <v>3.7046454425105165E-4</v>
      </c>
      <c r="P15" s="222">
        <f t="shared" si="7"/>
        <v>7.1308206490635847E-4</v>
      </c>
      <c r="Q15" s="222">
        <f t="shared" si="8"/>
        <v>7.1030148642029043E-4</v>
      </c>
      <c r="R15" s="222">
        <f t="shared" si="9"/>
        <v>8.9831793326869927E-6</v>
      </c>
      <c r="S15" s="222">
        <f t="shared" si="10"/>
        <v>1.6829052089114171E-5</v>
      </c>
      <c r="T15" s="222">
        <f t="shared" si="11"/>
        <v>1.4501574124346213E-5</v>
      </c>
      <c r="U15" s="1">
        <v>1978227</v>
      </c>
      <c r="V15" s="1">
        <v>2003247</v>
      </c>
      <c r="W15" s="1">
        <f>VLOOKUP(B15,پیوست3!$B$5:$H$187,7,0)/2</f>
        <v>1044945.659732</v>
      </c>
      <c r="X15" s="1">
        <f>VLOOKUP(B15,پیوست3!$B$5:$L$187,11,0)/2</f>
        <v>25658.750419</v>
      </c>
      <c r="Y15" s="1">
        <f>VLOOKUP(B15,پیوست3!$B$5:$M$187,12,0)</f>
        <v>2011345</v>
      </c>
      <c r="Z15" s="1">
        <f>VLOOKUP(B15,پیوست3!$B$5:$N$187,13,0)</f>
        <v>2003502</v>
      </c>
      <c r="AA15" s="1">
        <f>VLOOKUP(B15,پیوست3!$B$5:$P$187,15,0)</f>
        <v>48069</v>
      </c>
      <c r="AB15" s="1">
        <f>VLOOKUP(B15,پیوست3!$B$5:$Q$187,16,0)</f>
        <v>41421</v>
      </c>
    </row>
    <row r="16" spans="1:28">
      <c r="A16" s="1" t="s">
        <v>479</v>
      </c>
      <c r="B16" s="1">
        <v>11569</v>
      </c>
      <c r="C16" s="391">
        <v>263</v>
      </c>
      <c r="D16" s="111">
        <v>13</v>
      </c>
      <c r="E16" s="111" t="s">
        <v>479</v>
      </c>
      <c r="F16" s="333">
        <f t="shared" si="0"/>
        <v>0.47116089489234519</v>
      </c>
      <c r="G16" s="333">
        <f t="shared" si="1"/>
        <v>0.21164287323924713</v>
      </c>
      <c r="H16" s="333">
        <f t="shared" si="2"/>
        <v>0.62661213153681605</v>
      </c>
      <c r="I16" s="334">
        <v>149460.61989999999</v>
      </c>
      <c r="J16" s="334">
        <v>607644.97603200004</v>
      </c>
      <c r="K16" s="333">
        <f t="shared" si="3"/>
        <v>8.5039437558054168E-2</v>
      </c>
      <c r="L16" s="333">
        <f t="shared" si="4"/>
        <v>0</v>
      </c>
      <c r="M16" s="333">
        <f t="shared" si="5"/>
        <v>5.6690876889789153E-2</v>
      </c>
      <c r="N16" s="227">
        <f>VLOOKUP(B16,پیوست2!$A$4:$E$199,5,0)</f>
        <v>4107312</v>
      </c>
      <c r="O16" s="222">
        <f t="shared" si="6"/>
        <v>6.7787806324601024E-4</v>
      </c>
      <c r="P16" s="222">
        <f t="shared" si="7"/>
        <v>3.0449908421203433E-4</v>
      </c>
      <c r="Q16" s="222">
        <f t="shared" si="8"/>
        <v>9.0153198777178929E-4</v>
      </c>
      <c r="R16" s="222">
        <f t="shared" si="9"/>
        <v>1.2234964712968234E-4</v>
      </c>
      <c r="S16" s="222">
        <f t="shared" si="10"/>
        <v>0</v>
      </c>
      <c r="T16" s="222">
        <f t="shared" si="11"/>
        <v>8.1563436707855321E-5</v>
      </c>
      <c r="U16" s="1">
        <v>4757056</v>
      </c>
      <c r="V16" s="1">
        <v>4199741</v>
      </c>
      <c r="W16" s="1">
        <f>VLOOKUP(B16,پیوست3!$B$5:$H$187,7,0)/2</f>
        <v>2241338.762013</v>
      </c>
      <c r="X16" s="1">
        <f>VLOOKUP(B16,پیوست3!$B$5:$L$187,11,0)/2</f>
        <v>357143.61252949998</v>
      </c>
      <c r="Y16" s="1">
        <f>VLOOKUP(B16,پیوست3!$B$5:$M$187,12,0)</f>
        <v>1006797</v>
      </c>
      <c r="Z16" s="1">
        <f>VLOOKUP(B16,پیوست3!$B$5:$N$187,13,0)</f>
        <v>2980829</v>
      </c>
      <c r="AA16" s="1">
        <f>VLOOKUP(B16,پیوست3!$B$5:$P$187,15,0)</f>
        <v>0</v>
      </c>
      <c r="AB16" s="1">
        <f>VLOOKUP(B16,پیوست3!$B$5:$Q$187,16,0)</f>
        <v>238087</v>
      </c>
    </row>
    <row r="17" spans="1:28">
      <c r="A17" s="1" t="s">
        <v>461</v>
      </c>
      <c r="B17" s="1">
        <v>11420</v>
      </c>
      <c r="C17" s="391">
        <v>223</v>
      </c>
      <c r="D17" s="157">
        <v>14</v>
      </c>
      <c r="E17" s="157" t="s">
        <v>461</v>
      </c>
      <c r="F17" s="335">
        <f t="shared" si="0"/>
        <v>0.46800755416879414</v>
      </c>
      <c r="G17" s="335">
        <f t="shared" si="1"/>
        <v>2.9863987065297555</v>
      </c>
      <c r="H17" s="335">
        <f t="shared" si="2"/>
        <v>2.1749352319358559</v>
      </c>
      <c r="I17" s="336">
        <v>49851.594836999997</v>
      </c>
      <c r="J17" s="336">
        <v>43168.626096</v>
      </c>
      <c r="K17" s="335">
        <f t="shared" si="3"/>
        <v>1.1040898138293233E-2</v>
      </c>
      <c r="L17" s="335">
        <f t="shared" si="4"/>
        <v>1.0269921309301554E-2</v>
      </c>
      <c r="M17" s="335">
        <f t="shared" si="5"/>
        <v>4.27093329611083E-2</v>
      </c>
      <c r="N17" s="227">
        <f>VLOOKUP(B17,پیوست2!$A$4:$E$199,5,0)</f>
        <v>276950</v>
      </c>
      <c r="O17" s="222">
        <f t="shared" si="6"/>
        <v>4.5402407321341359E-5</v>
      </c>
      <c r="P17" s="222">
        <f t="shared" si="7"/>
        <v>2.8971688446056238E-4</v>
      </c>
      <c r="Q17" s="222">
        <f t="shared" si="8"/>
        <v>2.1099508847302289E-4</v>
      </c>
      <c r="R17" s="222">
        <f t="shared" si="9"/>
        <v>1.0711009897234122E-6</v>
      </c>
      <c r="S17" s="222">
        <f t="shared" si="10"/>
        <v>9.9630688925773561E-7</v>
      </c>
      <c r="T17" s="222">
        <f t="shared" si="11"/>
        <v>4.1433231456423468E-6</v>
      </c>
      <c r="U17" s="1">
        <v>211524</v>
      </c>
      <c r="V17" s="1">
        <v>286565</v>
      </c>
      <c r="W17" s="1">
        <f>VLOOKUP(B17,پیوست3!$B$5:$H$187,7,0)/2</f>
        <v>98994.829888000007</v>
      </c>
      <c r="X17" s="1">
        <f>VLOOKUP(B17,پیوست3!$B$5:$L$187,11,0)/2</f>
        <v>3163.9349750000001</v>
      </c>
      <c r="Y17" s="1">
        <f>VLOOKUP(B17,پیوست3!$B$5:$M$187,12,0)</f>
        <v>631695</v>
      </c>
      <c r="Z17" s="1">
        <f>VLOOKUP(B17,پیوست3!$B$5:$N$187,13,0)</f>
        <v>460051</v>
      </c>
      <c r="AA17" s="1">
        <f>VLOOKUP(B17,پیوست3!$B$5:$P$187,15,0)</f>
        <v>2943</v>
      </c>
      <c r="AB17" s="1">
        <f>VLOOKUP(B17,پیوست3!$B$5:$Q$187,16,0)</f>
        <v>12239</v>
      </c>
    </row>
    <row r="18" spans="1:28">
      <c r="B18" s="1">
        <v>11698</v>
      </c>
      <c r="C18" s="391">
        <v>295</v>
      </c>
      <c r="D18" s="111">
        <v>15</v>
      </c>
      <c r="E18" s="111" t="s">
        <v>651</v>
      </c>
      <c r="F18" s="333">
        <f t="shared" si="0"/>
        <v>0.41733877327575047</v>
      </c>
      <c r="G18" s="333">
        <f t="shared" si="1"/>
        <v>2.3050062159085045</v>
      </c>
      <c r="H18" s="333">
        <f t="shared" si="2"/>
        <v>0.12997705037305482</v>
      </c>
      <c r="I18" s="334">
        <v>1583082.066685</v>
      </c>
      <c r="J18" s="334">
        <v>1226279.343502</v>
      </c>
      <c r="K18" s="333">
        <f t="shared" si="3"/>
        <v>3.4154038981438123E-2</v>
      </c>
      <c r="L18" s="333">
        <f t="shared" si="4"/>
        <v>0.14797568064743913</v>
      </c>
      <c r="M18" s="333">
        <f t="shared" si="5"/>
        <v>0</v>
      </c>
      <c r="N18" s="227">
        <f>VLOOKUP(B18,پیوست2!$A$4:$E$199,5,0)</f>
        <v>30334362</v>
      </c>
      <c r="O18" s="222">
        <f t="shared" si="6"/>
        <v>4.4345366474267886E-3</v>
      </c>
      <c r="P18" s="222">
        <f t="shared" si="7"/>
        <v>2.4492415254786338E-2</v>
      </c>
      <c r="Q18" s="222">
        <f t="shared" si="8"/>
        <v>1.3811033867752072E-3</v>
      </c>
      <c r="R18" s="222">
        <f t="shared" si="9"/>
        <v>3.6291221237849674E-4</v>
      </c>
      <c r="S18" s="222">
        <f t="shared" si="10"/>
        <v>1.5723522969321973E-3</v>
      </c>
      <c r="T18" s="222">
        <f t="shared" si="11"/>
        <v>0</v>
      </c>
      <c r="U18" s="1">
        <v>12460769</v>
      </c>
      <c r="V18" s="1">
        <v>28030187</v>
      </c>
      <c r="W18" s="1">
        <f>VLOOKUP(B18,پیوست3!$B$5:$H$187,7,0)/2</f>
        <v>5200362.0485324999</v>
      </c>
      <c r="X18" s="1">
        <f>VLOOKUP(B18,پیوست3!$B$5:$L$187,11,0)/2</f>
        <v>957344.09945500002</v>
      </c>
      <c r="Y18" s="1">
        <f>VLOOKUP(B18,پیوست3!$B$5:$M$187,12,0)</f>
        <v>28722150</v>
      </c>
      <c r="Z18" s="1">
        <f>VLOOKUP(B18,پیوست3!$B$5:$N$187,13,0)</f>
        <v>1619614</v>
      </c>
      <c r="AA18" s="1">
        <f>VLOOKUP(B18,پیوست3!$B$5:$P$187,15,0)</f>
        <v>4147786</v>
      </c>
      <c r="AB18" s="1">
        <f>VLOOKUP(B18,پیوست3!$B$5:$Q$187,16,0)</f>
        <v>0</v>
      </c>
    </row>
    <row r="19" spans="1:28">
      <c r="B19" s="1">
        <v>11741</v>
      </c>
      <c r="C19" s="391">
        <v>303</v>
      </c>
      <c r="D19" s="157">
        <v>16</v>
      </c>
      <c r="E19" s="157" t="s">
        <v>644</v>
      </c>
      <c r="F19" s="335">
        <f t="shared" si="0"/>
        <v>0.41152072076803259</v>
      </c>
      <c r="G19" s="335">
        <f t="shared" si="1"/>
        <v>2.2242064685293657</v>
      </c>
      <c r="H19" s="335">
        <f t="shared" si="2"/>
        <v>0.32886000890054246</v>
      </c>
      <c r="I19" s="336">
        <v>56281.01354</v>
      </c>
      <c r="J19" s="336">
        <v>141303.56114000001</v>
      </c>
      <c r="K19" s="335">
        <f t="shared" si="3"/>
        <v>7.4164310170501374E-2</v>
      </c>
      <c r="L19" s="335">
        <f t="shared" si="4"/>
        <v>0.34780531152210392</v>
      </c>
      <c r="M19" s="335">
        <f t="shared" si="5"/>
        <v>0.15484909156184143</v>
      </c>
      <c r="N19" s="227">
        <f>VLOOKUP(B19,پیوست2!$A$4:$E$199,5,0)</f>
        <v>1268597</v>
      </c>
      <c r="O19" s="222">
        <f t="shared" si="6"/>
        <v>1.8286897707781079E-4</v>
      </c>
      <c r="P19" s="222">
        <f t="shared" si="7"/>
        <v>9.8837881346705439E-4</v>
      </c>
      <c r="Q19" s="222">
        <f t="shared" si="8"/>
        <v>1.4613673235506629E-4</v>
      </c>
      <c r="R19" s="222">
        <f t="shared" si="9"/>
        <v>3.2956667434021965E-5</v>
      </c>
      <c r="S19" s="222">
        <f t="shared" si="10"/>
        <v>1.5455552619944089E-4</v>
      </c>
      <c r="T19" s="222">
        <f t="shared" si="11"/>
        <v>6.8810860659684932E-5</v>
      </c>
      <c r="U19" s="1">
        <v>665128</v>
      </c>
      <c r="V19" s="1">
        <v>1178231</v>
      </c>
      <c r="W19" s="1">
        <f>VLOOKUP(B19,پیوست3!$B$5:$H$187,7,0)/2</f>
        <v>273713.95396299998</v>
      </c>
      <c r="X19" s="1">
        <f>VLOOKUP(B19,پیوست3!$B$5:$L$187,11,0)/2</f>
        <v>87382.6893365</v>
      </c>
      <c r="Y19" s="1">
        <f>VLOOKUP(B19,پیوست3!$B$5:$M$187,12,0)</f>
        <v>1479382</v>
      </c>
      <c r="Z19" s="1">
        <f>VLOOKUP(B19,پیوست3!$B$5:$N$187,13,0)</f>
        <v>218734</v>
      </c>
      <c r="AA19" s="1">
        <f>VLOOKUP(B19,پیوست3!$B$5:$P$187,15,0)</f>
        <v>409795</v>
      </c>
      <c r="AB19" s="1">
        <f>VLOOKUP(B19,پیوست3!$B$5:$Q$187,16,0)</f>
        <v>182448</v>
      </c>
    </row>
    <row r="20" spans="1:28">
      <c r="A20" s="1" t="s">
        <v>413</v>
      </c>
      <c r="B20" s="1">
        <v>10720</v>
      </c>
      <c r="C20" s="391">
        <v>53</v>
      </c>
      <c r="D20" s="111">
        <v>17</v>
      </c>
      <c r="E20" s="111" t="s">
        <v>413</v>
      </c>
      <c r="F20" s="333">
        <f t="shared" si="0"/>
        <v>0.3884785039613422</v>
      </c>
      <c r="G20" s="333">
        <f t="shared" si="1"/>
        <v>1.7381488740864199</v>
      </c>
      <c r="H20" s="333">
        <f t="shared" si="2"/>
        <v>1.237629205480804</v>
      </c>
      <c r="I20" s="334">
        <v>730208.10534500005</v>
      </c>
      <c r="J20" s="334">
        <v>716143.75775700004</v>
      </c>
      <c r="K20" s="333">
        <f t="shared" si="3"/>
        <v>1.290595862148123E-2</v>
      </c>
      <c r="L20" s="333">
        <f t="shared" si="4"/>
        <v>0.39030768745237504</v>
      </c>
      <c r="M20" s="333">
        <f t="shared" si="5"/>
        <v>4.2805812378399087E-3</v>
      </c>
      <c r="N20" s="227">
        <f>VLOOKUP(B20,پیوست2!$A$4:$E$199,5,0)</f>
        <v>3142675</v>
      </c>
      <c r="O20" s="222">
        <f t="shared" si="6"/>
        <v>4.2765259462004081E-4</v>
      </c>
      <c r="P20" s="222">
        <f t="shared" si="7"/>
        <v>1.9134234410893656E-3</v>
      </c>
      <c r="Q20" s="222">
        <f t="shared" si="8"/>
        <v>1.362431474339888E-3</v>
      </c>
      <c r="R20" s="222">
        <f t="shared" si="9"/>
        <v>1.4207392775288693E-5</v>
      </c>
      <c r="S20" s="222">
        <f t="shared" si="10"/>
        <v>4.2966623258970871E-4</v>
      </c>
      <c r="T20" s="222">
        <f t="shared" si="11"/>
        <v>4.7122341498366861E-6</v>
      </c>
      <c r="U20" s="1">
        <v>3759958.1355969999</v>
      </c>
      <c r="V20" s="1">
        <v>3123407.6068480001</v>
      </c>
      <c r="W20" s="1">
        <f>VLOOKUP(B20,پیوست3!$B$5:$H$187,7,0)/2</f>
        <v>1460662.911474</v>
      </c>
      <c r="X20" s="1">
        <f>VLOOKUP(B20,پیوست3!$B$5:$L$187,11,0)/2</f>
        <v>40310.569331999999</v>
      </c>
      <c r="Y20" s="1">
        <f>VLOOKUP(B20,پیوست3!$B$5:$M$187,12,0)</f>
        <v>6535367</v>
      </c>
      <c r="Z20" s="1">
        <f>VLOOKUP(B20,پیوست3!$B$5:$N$187,13,0)</f>
        <v>4653434</v>
      </c>
      <c r="AA20" s="1">
        <f>VLOOKUP(B20,پیوست3!$B$5:$P$187,15,0)</f>
        <v>1219090</v>
      </c>
      <c r="AB20" s="1">
        <f>VLOOKUP(B20,پیوست3!$B$5:$Q$187,16,0)</f>
        <v>13370</v>
      </c>
    </row>
    <row r="21" spans="1:28">
      <c r="A21" s="1" t="s">
        <v>471</v>
      </c>
      <c r="B21" s="1">
        <v>11500</v>
      </c>
      <c r="C21" s="391">
        <v>247</v>
      </c>
      <c r="D21" s="157">
        <v>18</v>
      </c>
      <c r="E21" s="157" t="s">
        <v>471</v>
      </c>
      <c r="F21" s="335">
        <f t="shared" si="0"/>
        <v>0.38290709100695036</v>
      </c>
      <c r="G21" s="335">
        <f t="shared" si="1"/>
        <v>1.5361931004470608</v>
      </c>
      <c r="H21" s="335">
        <f t="shared" si="2"/>
        <v>0.81475448673232242</v>
      </c>
      <c r="I21" s="336">
        <v>464725.483993</v>
      </c>
      <c r="J21" s="336">
        <v>375998.344025</v>
      </c>
      <c r="K21" s="335">
        <f t="shared" si="3"/>
        <v>1.2823106076348904E-2</v>
      </c>
      <c r="L21" s="335">
        <f t="shared" si="4"/>
        <v>0.18496654545455157</v>
      </c>
      <c r="M21" s="335">
        <f t="shared" si="5"/>
        <v>4.6655958122677657E-2</v>
      </c>
      <c r="N21" s="227">
        <f>VLOOKUP(B21,پیوست2!$A$4:$E$199,5,0)</f>
        <v>4965380</v>
      </c>
      <c r="O21" s="222">
        <f t="shared" si="6"/>
        <v>6.6599435432451314E-4</v>
      </c>
      <c r="P21" s="222">
        <f t="shared" si="7"/>
        <v>2.671916911644348E-3</v>
      </c>
      <c r="Q21" s="222">
        <f t="shared" si="8"/>
        <v>1.4171110984059674E-3</v>
      </c>
      <c r="R21" s="222">
        <f t="shared" si="9"/>
        <v>2.2303364059658305E-5</v>
      </c>
      <c r="S21" s="222">
        <f t="shared" si="10"/>
        <v>3.2171426934844553E-4</v>
      </c>
      <c r="T21" s="222">
        <f t="shared" si="11"/>
        <v>8.114920155589443E-5</v>
      </c>
      <c r="U21" s="1">
        <v>4747777.4752909997</v>
      </c>
      <c r="V21" s="1">
        <v>4747517.9786809999</v>
      </c>
      <c r="W21" s="1">
        <f>VLOOKUP(B21,پیوست3!$B$5:$H$187,7,0)/2</f>
        <v>1817957.661812</v>
      </c>
      <c r="X21" s="1">
        <f>VLOOKUP(B21,پیوست3!$B$5:$L$187,11,0)/2</f>
        <v>60877.926639999998</v>
      </c>
      <c r="Y21" s="1">
        <f>VLOOKUP(B21,پیوست3!$B$5:$M$187,12,0)</f>
        <v>7293503</v>
      </c>
      <c r="Z21" s="1">
        <f>VLOOKUP(B21,پیوست3!$B$5:$N$187,13,0)</f>
        <v>3868273</v>
      </c>
      <c r="AA21" s="1">
        <f>VLOOKUP(B21,پیوست3!$B$5:$P$187,15,0)</f>
        <v>878132</v>
      </c>
      <c r="AB21" s="1">
        <f>VLOOKUP(B21,پیوست3!$B$5:$Q$187,16,0)</f>
        <v>221500</v>
      </c>
    </row>
    <row r="22" spans="1:28">
      <c r="A22" s="1" t="s">
        <v>462</v>
      </c>
      <c r="B22" s="1">
        <v>11725</v>
      </c>
      <c r="C22" s="391">
        <v>289</v>
      </c>
      <c r="D22" s="111">
        <v>19</v>
      </c>
      <c r="E22" s="111" t="s">
        <v>614</v>
      </c>
      <c r="F22" s="333">
        <f t="shared" si="0"/>
        <v>0.35653843587361828</v>
      </c>
      <c r="G22" s="333">
        <f t="shared" si="1"/>
        <v>0</v>
      </c>
      <c r="H22" s="333">
        <f t="shared" si="2"/>
        <v>8.9261916730478827E-2</v>
      </c>
      <c r="I22" s="334">
        <v>115731.52945</v>
      </c>
      <c r="J22" s="334">
        <v>108474.243684</v>
      </c>
      <c r="K22" s="333">
        <f t="shared" si="3"/>
        <v>1.6347634740595689E-2</v>
      </c>
      <c r="L22" s="333">
        <f t="shared" si="4"/>
        <v>0</v>
      </c>
      <c r="M22" s="333">
        <f t="shared" si="5"/>
        <v>2.1360077453679103E-2</v>
      </c>
      <c r="N22" s="227">
        <f>VLOOKUP(B22,پیوست2!$A$4:$E$199,5,0)</f>
        <v>938604</v>
      </c>
      <c r="O22" s="222">
        <f t="shared" si="6"/>
        <v>1.1722315434029338E-4</v>
      </c>
      <c r="P22" s="222">
        <f t="shared" si="7"/>
        <v>0</v>
      </c>
      <c r="Q22" s="222">
        <f t="shared" si="8"/>
        <v>2.9347644990837231E-5</v>
      </c>
      <c r="R22" s="222">
        <f t="shared" si="9"/>
        <v>5.3747958634531793E-6</v>
      </c>
      <c r="S22" s="222">
        <f t="shared" si="10"/>
        <v>0</v>
      </c>
      <c r="T22" s="222">
        <f t="shared" si="11"/>
        <v>7.0227930684051094E-6</v>
      </c>
      <c r="U22" s="1">
        <v>980743</v>
      </c>
      <c r="V22" s="1">
        <v>961607</v>
      </c>
      <c r="W22" s="1">
        <f>VLOOKUP(B22,پیوست3!$B$5:$H$187,7,0)/2</f>
        <v>349672.57521400001</v>
      </c>
      <c r="X22" s="1">
        <f>VLOOKUP(B22,پیوست3!$B$5:$L$187,11,0)/2</f>
        <v>15720</v>
      </c>
      <c r="Y22" s="1">
        <f>VLOOKUP(B22,پیوست3!$B$5:$M$187,12,0)</f>
        <v>0</v>
      </c>
      <c r="Z22" s="1">
        <f>VLOOKUP(B22,پیوست3!$B$5:$N$187,13,0)</f>
        <v>87543</v>
      </c>
      <c r="AA22" s="1">
        <f>VLOOKUP(B22,پیوست3!$B$5:$P$187,15,0)</f>
        <v>0</v>
      </c>
      <c r="AB22" s="1">
        <f>VLOOKUP(B22,پیوست3!$B$5:$Q$187,16,0)</f>
        <v>20540</v>
      </c>
    </row>
    <row r="23" spans="1:28">
      <c r="A23" s="1" t="s">
        <v>455</v>
      </c>
      <c r="B23" s="1">
        <v>11383</v>
      </c>
      <c r="C23" s="391">
        <v>214</v>
      </c>
      <c r="D23" s="157">
        <v>20</v>
      </c>
      <c r="E23" s="157" t="s">
        <v>455</v>
      </c>
      <c r="F23" s="335">
        <f t="shared" si="0"/>
        <v>0.33632621172971727</v>
      </c>
      <c r="G23" s="335">
        <f t="shared" si="1"/>
        <v>1.0452759812914114</v>
      </c>
      <c r="H23" s="335">
        <f t="shared" si="2"/>
        <v>1.0716412351638418</v>
      </c>
      <c r="I23" s="336">
        <v>9260349.5461560003</v>
      </c>
      <c r="J23" s="336">
        <v>8218872.5322209997</v>
      </c>
      <c r="K23" s="335">
        <f t="shared" si="3"/>
        <v>1.4049441788545485E-2</v>
      </c>
      <c r="L23" s="335">
        <f t="shared" si="4"/>
        <v>1.163730675580112E-2</v>
      </c>
      <c r="M23" s="335">
        <f t="shared" si="5"/>
        <v>3.701649783499053E-2</v>
      </c>
      <c r="N23" s="227">
        <f>VLOOKUP(B23,پیوست2!$A$4:$E$199,5,0)</f>
        <v>38873255</v>
      </c>
      <c r="O23" s="222">
        <f t="shared" si="6"/>
        <v>4.5796919953386955E-3</v>
      </c>
      <c r="P23" s="222">
        <f t="shared" si="7"/>
        <v>1.4233330253447807E-2</v>
      </c>
      <c r="Q23" s="222">
        <f t="shared" si="8"/>
        <v>1.4592341052795424E-2</v>
      </c>
      <c r="R23" s="222">
        <f t="shared" si="9"/>
        <v>1.91308657648385E-4</v>
      </c>
      <c r="S23" s="222">
        <f t="shared" si="10"/>
        <v>1.5846305978575687E-4</v>
      </c>
      <c r="T23" s="222">
        <f t="shared" si="11"/>
        <v>5.0404682394072052E-4</v>
      </c>
      <c r="U23" s="1">
        <v>41323743.942373998</v>
      </c>
      <c r="V23" s="1">
        <v>41034838.216493003</v>
      </c>
      <c r="W23" s="1">
        <f>VLOOKUP(B23,پیوست3!$B$5:$H$187,7,0)/2</f>
        <v>13898258.2546275</v>
      </c>
      <c r="X23" s="1">
        <f>VLOOKUP(B23,پیوست3!$B$5:$L$187,11,0)/2</f>
        <v>576516.57082500006</v>
      </c>
      <c r="Y23" s="1">
        <f>VLOOKUP(B23,پیوست3!$B$5:$M$187,12,0)</f>
        <v>43194717</v>
      </c>
      <c r="Z23" s="1">
        <f>VLOOKUP(B23,پیوست3!$B$5:$N$187,13,0)</f>
        <v>44284228</v>
      </c>
      <c r="AA23" s="1">
        <f>VLOOKUP(B23,پیوست3!$B$5:$P$187,15,0)</f>
        <v>477535</v>
      </c>
      <c r="AB23" s="1">
        <f>VLOOKUP(B23,پیوست3!$B$5:$Q$187,16,0)</f>
        <v>1518966</v>
      </c>
    </row>
    <row r="24" spans="1:28">
      <c r="A24" s="1" t="s">
        <v>418</v>
      </c>
      <c r="B24" s="1">
        <v>10784</v>
      </c>
      <c r="C24" s="391">
        <v>42</v>
      </c>
      <c r="D24" s="111">
        <v>21</v>
      </c>
      <c r="E24" s="111" t="s">
        <v>418</v>
      </c>
      <c r="F24" s="333">
        <f t="shared" si="0"/>
        <v>0.33262364469422417</v>
      </c>
      <c r="G24" s="333">
        <f t="shared" si="1"/>
        <v>1.6676312607773571</v>
      </c>
      <c r="H24" s="333">
        <f t="shared" si="2"/>
        <v>1.2671754671903326</v>
      </c>
      <c r="I24" s="334">
        <v>1830035.4091630001</v>
      </c>
      <c r="J24" s="334">
        <v>1668229.4720689999</v>
      </c>
      <c r="K24" s="333">
        <f t="shared" si="3"/>
        <v>2.3155069564754552E-2</v>
      </c>
      <c r="L24" s="333">
        <f t="shared" si="4"/>
        <v>0.13436794592284876</v>
      </c>
      <c r="M24" s="333">
        <f t="shared" si="5"/>
        <v>7.3236397281849719E-2</v>
      </c>
      <c r="N24" s="227">
        <f>VLOOKUP(B24,پیوست2!$A$4:$E$199,5,0)</f>
        <v>15272893</v>
      </c>
      <c r="O24" s="222">
        <f t="shared" si="6"/>
        <v>1.7795044366015846E-3</v>
      </c>
      <c r="P24" s="222">
        <f t="shared" si="7"/>
        <v>8.9216664975721467E-3</v>
      </c>
      <c r="Q24" s="222">
        <f t="shared" si="8"/>
        <v>6.7792666029224064E-3</v>
      </c>
      <c r="R24" s="222">
        <f t="shared" si="9"/>
        <v>1.2387739019027874E-4</v>
      </c>
      <c r="S24" s="222">
        <f t="shared" si="10"/>
        <v>7.1885555858952784E-4</v>
      </c>
      <c r="T24" s="222">
        <f t="shared" si="11"/>
        <v>3.918076659991298E-4</v>
      </c>
      <c r="U24" s="1">
        <v>13117780</v>
      </c>
      <c r="V24" s="1">
        <v>14832734</v>
      </c>
      <c r="W24" s="1">
        <f>VLOOKUP(B24,پیوست3!$B$5:$H$187,7,0)/2</f>
        <v>4363283.7938970001</v>
      </c>
      <c r="X24" s="1">
        <f>VLOOKUP(B24,پیوست3!$B$5:$L$187,11,0)/2</f>
        <v>343452.98760550003</v>
      </c>
      <c r="Y24" s="1">
        <f>VLOOKUP(B24,پیوست3!$B$5:$M$187,12,0)</f>
        <v>21875620</v>
      </c>
      <c r="Z24" s="1">
        <f>VLOOKUP(B24,پیوست3!$B$5:$N$187,13,0)</f>
        <v>16622529</v>
      </c>
      <c r="AA24" s="1">
        <f>VLOOKUP(B24,پیوست3!$B$5:$P$187,15,0)</f>
        <v>1993044</v>
      </c>
      <c r="AB24" s="1">
        <f>VLOOKUP(B24,پیوست3!$B$5:$Q$187,16,0)</f>
        <v>1086296</v>
      </c>
    </row>
    <row r="25" spans="1:28">
      <c r="A25" s="1" t="s">
        <v>475</v>
      </c>
      <c r="B25" s="1">
        <v>11521</v>
      </c>
      <c r="C25" s="391">
        <v>255</v>
      </c>
      <c r="D25" s="157">
        <v>22</v>
      </c>
      <c r="E25" s="157" t="s">
        <v>475</v>
      </c>
      <c r="F25" s="335">
        <f t="shared" si="0"/>
        <v>0.3304040521241795</v>
      </c>
      <c r="G25" s="335">
        <f t="shared" si="1"/>
        <v>0.83253652993908356</v>
      </c>
      <c r="H25" s="335">
        <f t="shared" si="2"/>
        <v>0.83484986304782149</v>
      </c>
      <c r="I25" s="336">
        <v>221349.91773799999</v>
      </c>
      <c r="J25" s="336">
        <v>175342.90093</v>
      </c>
      <c r="K25" s="335">
        <f t="shared" si="3"/>
        <v>7.7381066416058039E-3</v>
      </c>
      <c r="L25" s="335">
        <f t="shared" si="4"/>
        <v>3.0595255976822423E-2</v>
      </c>
      <c r="M25" s="335">
        <f t="shared" si="5"/>
        <v>3.4248142499875942E-2</v>
      </c>
      <c r="N25" s="227">
        <f>VLOOKUP(B25,پیوست2!$A$4:$E$199,5,0)</f>
        <v>3003707</v>
      </c>
      <c r="O25" s="222">
        <f t="shared" si="6"/>
        <v>3.4763826962543802E-4</v>
      </c>
      <c r="P25" s="222">
        <f t="shared" si="7"/>
        <v>8.7596249745512536E-4</v>
      </c>
      <c r="Q25" s="222">
        <f t="shared" si="8"/>
        <v>8.7839649641433492E-4</v>
      </c>
      <c r="R25" s="222">
        <f t="shared" si="9"/>
        <v>8.1417342970537007E-6</v>
      </c>
      <c r="S25" s="222">
        <f t="shared" si="10"/>
        <v>3.2191136210800489E-5</v>
      </c>
      <c r="T25" s="222">
        <f t="shared" si="11"/>
        <v>3.6034561077560702E-5</v>
      </c>
      <c r="U25" s="1">
        <v>2938617</v>
      </c>
      <c r="V25" s="1">
        <v>3002557</v>
      </c>
      <c r="W25" s="1">
        <f>VLOOKUP(B25,پیوست3!$B$5:$H$187,7,0)/2</f>
        <v>970930.96444100002</v>
      </c>
      <c r="X25" s="1">
        <f>VLOOKUP(B25,پیوست3!$B$5:$L$187,11,0)/2</f>
        <v>23234.106263499998</v>
      </c>
      <c r="Y25" s="1">
        <f>VLOOKUP(B25,پیوست3!$B$5:$M$187,12,0)</f>
        <v>2446506</v>
      </c>
      <c r="Z25" s="1">
        <f>VLOOKUP(B25,پیوست3!$B$5:$N$187,13,0)</f>
        <v>2453304</v>
      </c>
      <c r="AA25" s="1">
        <f>VLOOKUP(B25,پیوست3!$B$5:$P$187,15,0)</f>
        <v>91864</v>
      </c>
      <c r="AB25" s="1">
        <f>VLOOKUP(B25,پیوست3!$B$5:$Q$187,16,0)</f>
        <v>102832</v>
      </c>
    </row>
    <row r="26" spans="1:28">
      <c r="A26" s="1" t="s">
        <v>485</v>
      </c>
      <c r="B26" s="1">
        <v>11665</v>
      </c>
      <c r="C26" s="391">
        <v>280</v>
      </c>
      <c r="D26" s="111">
        <v>23</v>
      </c>
      <c r="E26" s="111" t="s">
        <v>650</v>
      </c>
      <c r="F26" s="333">
        <f t="shared" si="0"/>
        <v>0.32701027265121729</v>
      </c>
      <c r="G26" s="333">
        <f t="shared" si="1"/>
        <v>3.0243600498348262</v>
      </c>
      <c r="H26" s="333">
        <f t="shared" si="2"/>
        <v>2.4187154191755549</v>
      </c>
      <c r="I26" s="334">
        <v>17161.124293000001</v>
      </c>
      <c r="J26" s="334">
        <v>706.30306599999994</v>
      </c>
      <c r="K26" s="333">
        <f t="shared" si="3"/>
        <v>2.1330243244679165E-2</v>
      </c>
      <c r="L26" s="333">
        <f t="shared" si="4"/>
        <v>5.5828253876693747E-2</v>
      </c>
      <c r="M26" s="333">
        <f t="shared" si="5"/>
        <v>0.12121007215887372</v>
      </c>
      <c r="N26" s="227">
        <f>VLOOKUP(B26,پیوست2!$A$4:$E$199,5,0)</f>
        <v>713484</v>
      </c>
      <c r="O26" s="222">
        <f t="shared" si="6"/>
        <v>8.172788913730847E-5</v>
      </c>
      <c r="P26" s="222">
        <f t="shared" si="7"/>
        <v>7.5586176807306883E-4</v>
      </c>
      <c r="Q26" s="222">
        <f t="shared" si="8"/>
        <v>6.0449631759402307E-4</v>
      </c>
      <c r="R26" s="222">
        <f t="shared" si="9"/>
        <v>5.3309510463981817E-6</v>
      </c>
      <c r="S26" s="222">
        <f t="shared" si="10"/>
        <v>1.3952850185934223E-5</v>
      </c>
      <c r="T26" s="222">
        <f t="shared" si="11"/>
        <v>3.0293370478582473E-5</v>
      </c>
      <c r="U26" s="1">
        <v>884522</v>
      </c>
      <c r="V26" s="1">
        <v>724651</v>
      </c>
      <c r="W26" s="1">
        <f>VLOOKUP(B26,پیوست3!$B$5:$H$187,7,0)/2</f>
        <v>289247.780386</v>
      </c>
      <c r="X26" s="1">
        <f>VLOOKUP(B26,پیوست3!$B$5:$L$187,11,0)/2</f>
        <v>15456.9820975</v>
      </c>
      <c r="Y26" s="1">
        <f>VLOOKUP(B26,پیوست3!$B$5:$M$187,12,0)</f>
        <v>2675113</v>
      </c>
      <c r="Z26" s="1">
        <f>VLOOKUP(B26,پیوست3!$B$5:$N$187,13,0)</f>
        <v>2139407</v>
      </c>
      <c r="AA26" s="1">
        <f>VLOOKUP(B26,پیوست3!$B$5:$P$187,15,0)</f>
        <v>40456</v>
      </c>
      <c r="AB26" s="1">
        <f>VLOOKUP(B26,پیوست3!$B$5:$Q$187,16,0)</f>
        <v>87835</v>
      </c>
    </row>
    <row r="27" spans="1:28">
      <c r="A27" s="1" t="s">
        <v>466</v>
      </c>
      <c r="B27" s="1">
        <v>11416</v>
      </c>
      <c r="C27" s="391">
        <v>231</v>
      </c>
      <c r="D27" s="157">
        <v>24</v>
      </c>
      <c r="E27" s="157" t="s">
        <v>466</v>
      </c>
      <c r="F27" s="335">
        <f t="shared" si="0"/>
        <v>0.32230997946015444</v>
      </c>
      <c r="G27" s="335">
        <f t="shared" si="1"/>
        <v>0.46956521246584332</v>
      </c>
      <c r="H27" s="335">
        <f t="shared" si="2"/>
        <v>0.41378264030574563</v>
      </c>
      <c r="I27" s="336">
        <v>5041589.4721879996</v>
      </c>
      <c r="J27" s="336">
        <v>2796303.4930159999</v>
      </c>
      <c r="K27" s="335">
        <f t="shared" si="3"/>
        <v>6.0503282251614162E-3</v>
      </c>
      <c r="L27" s="335">
        <f t="shared" si="4"/>
        <v>0</v>
      </c>
      <c r="M27" s="335">
        <f t="shared" si="5"/>
        <v>7.8327088588589194E-2</v>
      </c>
      <c r="N27" s="227">
        <f>VLOOKUP(B27,پیوست2!$A$4:$E$199,5,0)</f>
        <v>37711555</v>
      </c>
      <c r="O27" s="222">
        <f t="shared" si="6"/>
        <v>4.2576782691157982E-3</v>
      </c>
      <c r="P27" s="222">
        <f t="shared" si="7"/>
        <v>6.2029031939909943E-3</v>
      </c>
      <c r="Q27" s="222">
        <f t="shared" si="8"/>
        <v>5.4660217431614731E-3</v>
      </c>
      <c r="R27" s="222">
        <f t="shared" si="9"/>
        <v>7.9924149566930621E-5</v>
      </c>
      <c r="S27" s="222">
        <f t="shared" si="10"/>
        <v>0</v>
      </c>
      <c r="T27" s="222">
        <f t="shared" si="11"/>
        <v>1.0346919556301611E-3</v>
      </c>
      <c r="U27" s="1">
        <v>45901684</v>
      </c>
      <c r="V27" s="1">
        <v>40067824</v>
      </c>
      <c r="W27" s="1">
        <f>VLOOKUP(B27,پیوست3!$B$5:$H$187,7,0)/2</f>
        <v>14794570.827226499</v>
      </c>
      <c r="X27" s="1">
        <f>VLOOKUP(B27,پیوست3!$B$5:$L$187,11,0)/2</f>
        <v>242423.48646799999</v>
      </c>
      <c r="Y27" s="1">
        <f>VLOOKUP(B27,پیوست3!$B$5:$M$187,12,0)</f>
        <v>21553834</v>
      </c>
      <c r="Z27" s="1">
        <f>VLOOKUP(B27,پیوست3!$B$5:$N$187,13,0)</f>
        <v>18993320</v>
      </c>
      <c r="AA27" s="1">
        <f>VLOOKUP(B27,پیوست3!$B$5:$P$187,15,0)</f>
        <v>0</v>
      </c>
      <c r="AB27" s="1">
        <f>VLOOKUP(B27,پیوست3!$B$5:$Q$187,16,0)</f>
        <v>3138396</v>
      </c>
    </row>
    <row r="28" spans="1:28">
      <c r="A28" s="1" t="s">
        <v>464</v>
      </c>
      <c r="B28" s="1">
        <v>11427</v>
      </c>
      <c r="C28" s="391">
        <v>227</v>
      </c>
      <c r="D28" s="111">
        <v>25</v>
      </c>
      <c r="E28" s="111" t="s">
        <v>464</v>
      </c>
      <c r="F28" s="333">
        <f t="shared" si="0"/>
        <v>0.32071249849618377</v>
      </c>
      <c r="G28" s="333">
        <f t="shared" si="1"/>
        <v>1.7078515831633039E-3</v>
      </c>
      <c r="H28" s="333">
        <f t="shared" si="2"/>
        <v>1.3465427340739062</v>
      </c>
      <c r="I28" s="334">
        <v>2415.9076110000001</v>
      </c>
      <c r="J28" s="334">
        <v>1898.144884</v>
      </c>
      <c r="K28" s="333">
        <f t="shared" si="3"/>
        <v>6.7216936251189346E-4</v>
      </c>
      <c r="L28" s="333">
        <f t="shared" si="4"/>
        <v>2.7117031398667935E-2</v>
      </c>
      <c r="M28" s="333">
        <f t="shared" si="5"/>
        <v>1.8078020932445291E-2</v>
      </c>
      <c r="N28" s="227">
        <f>VLOOKUP(B28,پیوست2!$A$4:$E$199,5,0)</f>
        <v>2137</v>
      </c>
      <c r="O28" s="222">
        <f t="shared" si="6"/>
        <v>2.4007395951020084E-7</v>
      </c>
      <c r="P28" s="222">
        <f t="shared" si="7"/>
        <v>1.278436898307093E-9</v>
      </c>
      <c r="Q28" s="222">
        <f t="shared" si="8"/>
        <v>1.0079739559094881E-6</v>
      </c>
      <c r="R28" s="222">
        <f t="shared" si="9"/>
        <v>5.0316205659692429E-10</v>
      </c>
      <c r="S28" s="222">
        <f t="shared" si="10"/>
        <v>2.02988443810777E-8</v>
      </c>
      <c r="T28" s="222">
        <f t="shared" si="11"/>
        <v>1.3532562920718468E-8</v>
      </c>
      <c r="U28" s="1">
        <v>66165</v>
      </c>
      <c r="V28" s="1">
        <v>2102</v>
      </c>
      <c r="W28" s="1">
        <f>VLOOKUP(B28,پیوست3!$B$5:$H$187,7,0)/2</f>
        <v>21219.942462999999</v>
      </c>
      <c r="X28" s="1">
        <f>VLOOKUP(B28,پیوست3!$B$5:$L$187,11,0)/2</f>
        <v>1.4129</v>
      </c>
      <c r="Y28" s="1">
        <f>VLOOKUP(B28,پیوست3!$B$5:$M$187,12,0)</f>
        <v>113</v>
      </c>
      <c r="Z28" s="1">
        <f>VLOOKUP(B28,پیوست3!$B$5:$N$187,13,0)</f>
        <v>89094</v>
      </c>
      <c r="AA28" s="1">
        <f>VLOOKUP(B28,پیوست3!$B$5:$P$187,15,0)</f>
        <v>57</v>
      </c>
      <c r="AB28" s="1">
        <f>VLOOKUP(B28,پیوست3!$B$5:$Q$187,16,0)</f>
        <v>38</v>
      </c>
    </row>
    <row r="29" spans="1:28">
      <c r="A29" s="1" t="s">
        <v>435</v>
      </c>
      <c r="B29" s="1">
        <v>11145</v>
      </c>
      <c r="C29" s="391">
        <v>132</v>
      </c>
      <c r="D29" s="157">
        <v>26</v>
      </c>
      <c r="E29" s="157" t="s">
        <v>435</v>
      </c>
      <c r="F29" s="335">
        <f t="shared" si="0"/>
        <v>0.30641086898986652</v>
      </c>
      <c r="G29" s="335">
        <f t="shared" si="1"/>
        <v>1.5334069287943113</v>
      </c>
      <c r="H29" s="335">
        <f t="shared" si="2"/>
        <v>0.92889157202710348</v>
      </c>
      <c r="I29" s="336">
        <v>14811996.142425001</v>
      </c>
      <c r="J29" s="336">
        <v>10241197.495293999</v>
      </c>
      <c r="K29" s="335">
        <f t="shared" si="3"/>
        <v>3.1267829090986642E-3</v>
      </c>
      <c r="L29" s="335">
        <f t="shared" si="4"/>
        <v>0.22315841849988832</v>
      </c>
      <c r="M29" s="335">
        <f t="shared" si="5"/>
        <v>3.8891162303067099E-2</v>
      </c>
      <c r="N29" s="227">
        <f>VLOOKUP(B29,پیوست2!$A$4:$E$199,5,0)</f>
        <v>121753095</v>
      </c>
      <c r="O29" s="222">
        <f t="shared" si="6"/>
        <v>1.3067990930484706E-2</v>
      </c>
      <c r="P29" s="222">
        <f t="shared" si="7"/>
        <v>6.5397640443652719E-2</v>
      </c>
      <c r="Q29" s="222">
        <f t="shared" si="8"/>
        <v>3.9615914013335203E-2</v>
      </c>
      <c r="R29" s="222">
        <f t="shared" si="9"/>
        <v>1.3335287626186411E-4</v>
      </c>
      <c r="S29" s="222">
        <f t="shared" si="10"/>
        <v>9.517391464055067E-3</v>
      </c>
      <c r="T29" s="222">
        <f t="shared" si="11"/>
        <v>1.6586531604702883E-3</v>
      </c>
      <c r="U29" s="1">
        <v>93737665</v>
      </c>
      <c r="V29" s="1">
        <v>116794478</v>
      </c>
      <c r="W29" s="1">
        <f>VLOOKUP(B29,پیوست3!$B$5:$H$187,7,0)/2</f>
        <v>28722239.389730997</v>
      </c>
      <c r="X29" s="1">
        <f>VLOOKUP(B29,پیوست3!$B$5:$L$187,11,0)/2</f>
        <v>365190.97768749995</v>
      </c>
      <c r="Y29" s="1">
        <f>VLOOKUP(B29,پیوست3!$B$5:$M$187,12,0)</f>
        <v>143737985</v>
      </c>
      <c r="Z29" s="1">
        <f>VLOOKUP(B29,پیوست3!$B$5:$N$187,13,0)</f>
        <v>87072127</v>
      </c>
      <c r="AA29" s="1">
        <f>VLOOKUP(B29,پیوست3!$B$5:$P$187,15,0)</f>
        <v>26063671</v>
      </c>
      <c r="AB29" s="1">
        <f>VLOOKUP(B29,پیوست3!$B$5:$Q$187,16,0)</f>
        <v>4542273</v>
      </c>
    </row>
    <row r="30" spans="1:28">
      <c r="A30" s="1" t="s">
        <v>446</v>
      </c>
      <c r="B30" s="1">
        <v>11310</v>
      </c>
      <c r="C30" s="391">
        <v>183</v>
      </c>
      <c r="D30" s="111">
        <v>27</v>
      </c>
      <c r="E30" s="111" t="s">
        <v>446</v>
      </c>
      <c r="F30" s="333">
        <f t="shared" si="0"/>
        <v>0.30396796261973225</v>
      </c>
      <c r="G30" s="333">
        <f t="shared" si="1"/>
        <v>1.8311054168752443</v>
      </c>
      <c r="H30" s="333">
        <f t="shared" si="2"/>
        <v>0.70178759487779818</v>
      </c>
      <c r="I30" s="334">
        <v>16792521.161869999</v>
      </c>
      <c r="J30" s="334">
        <v>15591334.339779001</v>
      </c>
      <c r="K30" s="333">
        <f t="shared" si="3"/>
        <v>1.3913014047067523E-2</v>
      </c>
      <c r="L30" s="333">
        <f t="shared" si="4"/>
        <v>0.1484418841763811</v>
      </c>
      <c r="M30" s="333">
        <f t="shared" si="5"/>
        <v>4.6982915112218727E-2</v>
      </c>
      <c r="N30" s="227">
        <f>VLOOKUP(B30,پیوست2!$A$4:$E$199,5,0)</f>
        <v>155937198</v>
      </c>
      <c r="O30" s="222">
        <f t="shared" si="6"/>
        <v>1.6603597117148598E-2</v>
      </c>
      <c r="P30" s="222">
        <f t="shared" si="7"/>
        <v>0.10002020067772552</v>
      </c>
      <c r="Q30" s="222">
        <f t="shared" si="8"/>
        <v>3.8333640120293548E-2</v>
      </c>
      <c r="R30" s="222">
        <f t="shared" si="9"/>
        <v>7.5996851093063967E-4</v>
      </c>
      <c r="S30" s="222">
        <f t="shared" si="10"/>
        <v>8.1083191101241139E-3</v>
      </c>
      <c r="T30" s="222">
        <f t="shared" si="11"/>
        <v>2.5663408314131079E-3</v>
      </c>
      <c r="U30" s="1">
        <v>86026195.733072996</v>
      </c>
      <c r="V30" s="1">
        <v>156796507.46243599</v>
      </c>
      <c r="W30" s="1">
        <f>VLOOKUP(B30,پیوست3!$B$5:$H$187,7,0)/2</f>
        <v>26149207.4489085</v>
      </c>
      <c r="X30" s="1">
        <f>VLOOKUP(B30,پیوست3!$B$5:$L$187,11,0)/2</f>
        <v>2181512.0108559998</v>
      </c>
      <c r="Y30" s="1">
        <f>VLOOKUP(B30,پیوست3!$B$5:$M$187,12,0)</f>
        <v>157523033</v>
      </c>
      <c r="Z30" s="1">
        <f>VLOOKUP(B30,پیوست3!$B$5:$N$187,13,0)</f>
        <v>60372117</v>
      </c>
      <c r="AA30" s="1">
        <f>VLOOKUP(B30,پیوست3!$B$5:$P$187,15,0)</f>
        <v>23275169</v>
      </c>
      <c r="AB30" s="1">
        <f>VLOOKUP(B30,پیوست3!$B$5:$Q$187,16,0)</f>
        <v>7366757</v>
      </c>
    </row>
    <row r="31" spans="1:28">
      <c r="A31" s="1" t="s">
        <v>448</v>
      </c>
      <c r="B31" s="1">
        <v>11338</v>
      </c>
      <c r="C31" s="391">
        <v>195</v>
      </c>
      <c r="D31" s="157">
        <v>28</v>
      </c>
      <c r="E31" s="157" t="s">
        <v>448</v>
      </c>
      <c r="F31" s="335">
        <f t="shared" si="0"/>
        <v>0.30071399141491739</v>
      </c>
      <c r="G31" s="335">
        <f t="shared" si="1"/>
        <v>0.92659187174514923</v>
      </c>
      <c r="H31" s="335">
        <f t="shared" si="2"/>
        <v>0.56915787656955474</v>
      </c>
      <c r="I31" s="336">
        <v>6499461.4955289997</v>
      </c>
      <c r="J31" s="336">
        <v>6266288.2346700002</v>
      </c>
      <c r="K31" s="335">
        <f t="shared" si="3"/>
        <v>1.5815469311504227E-2</v>
      </c>
      <c r="L31" s="335">
        <f t="shared" si="4"/>
        <v>5.4070064271420915E-2</v>
      </c>
      <c r="M31" s="335">
        <f t="shared" si="5"/>
        <v>3.9581285058514631E-2</v>
      </c>
      <c r="N31" s="227">
        <f>VLOOKUP(B31,پیوست2!$A$4:$E$199,5,0)</f>
        <v>37567535</v>
      </c>
      <c r="O31" s="222">
        <f t="shared" si="6"/>
        <v>3.9572271749279946E-3</v>
      </c>
      <c r="P31" s="222">
        <f t="shared" si="7"/>
        <v>1.2193428439044706E-2</v>
      </c>
      <c r="Q31" s="222">
        <f t="shared" si="8"/>
        <v>7.4897978819938177E-3</v>
      </c>
      <c r="R31" s="222">
        <f t="shared" si="9"/>
        <v>2.0812269043168845E-4</v>
      </c>
      <c r="S31" s="222">
        <f t="shared" si="10"/>
        <v>7.1153166727697483E-4</v>
      </c>
      <c r="T31" s="222">
        <f t="shared" si="11"/>
        <v>5.2086747315993197E-4</v>
      </c>
      <c r="U31" s="1">
        <v>34104098</v>
      </c>
      <c r="V31" s="1">
        <v>37577355</v>
      </c>
      <c r="W31" s="1">
        <f>VLOOKUP(B31,پیوست3!$B$5:$H$187,7,0)/2</f>
        <v>10255579.433185501</v>
      </c>
      <c r="X31" s="1">
        <f>VLOOKUP(B31,پیوست3!$B$5:$L$187,11,0)/2</f>
        <v>594303.50480999995</v>
      </c>
      <c r="Y31" s="1">
        <f>VLOOKUP(B31,پیوست3!$B$5:$M$187,12,0)</f>
        <v>31600580</v>
      </c>
      <c r="Z31" s="1">
        <f>VLOOKUP(B31,پیوست3!$B$5:$N$187,13,0)</f>
        <v>19410616</v>
      </c>
      <c r="AA31" s="1">
        <f>VLOOKUP(B31,پیوست3!$B$5:$P$187,15,0)</f>
        <v>2031810</v>
      </c>
      <c r="AB31" s="1">
        <f>VLOOKUP(B31,پیوست3!$B$5:$Q$187,16,0)</f>
        <v>1487360</v>
      </c>
    </row>
    <row r="32" spans="1:28">
      <c r="A32" s="1" t="s">
        <v>444</v>
      </c>
      <c r="B32" s="1">
        <v>11290</v>
      </c>
      <c r="C32" s="391">
        <v>175</v>
      </c>
      <c r="D32" s="111">
        <v>29</v>
      </c>
      <c r="E32" s="111" t="s">
        <v>444</v>
      </c>
      <c r="F32" s="333">
        <f t="shared" si="0"/>
        <v>0.29412905974837417</v>
      </c>
      <c r="G32" s="333">
        <f t="shared" si="1"/>
        <v>0</v>
      </c>
      <c r="H32" s="333">
        <f t="shared" si="2"/>
        <v>6.214035207191256E-3</v>
      </c>
      <c r="I32" s="334">
        <v>4118.4725909999997</v>
      </c>
      <c r="J32" s="334">
        <v>2584.6928630000002</v>
      </c>
      <c r="K32" s="333">
        <f t="shared" si="3"/>
        <v>3.6518019405513632E-5</v>
      </c>
      <c r="L32" s="333">
        <f t="shared" si="4"/>
        <v>0</v>
      </c>
      <c r="M32" s="333">
        <f t="shared" si="5"/>
        <v>0</v>
      </c>
      <c r="N32" s="227">
        <f>VLOOKUP(B32,پیوست2!$A$4:$E$199,5,0)</f>
        <v>51793</v>
      </c>
      <c r="O32" s="222">
        <f t="shared" si="6"/>
        <v>5.3362190623705521E-6</v>
      </c>
      <c r="P32" s="222">
        <f t="shared" si="7"/>
        <v>0</v>
      </c>
      <c r="Q32" s="222">
        <f t="shared" si="8"/>
        <v>1.127377660514859E-7</v>
      </c>
      <c r="R32" s="222">
        <f t="shared" si="9"/>
        <v>6.6252600623151019E-10</v>
      </c>
      <c r="S32" s="222">
        <f t="shared" si="10"/>
        <v>0</v>
      </c>
      <c r="T32" s="222">
        <f t="shared" si="11"/>
        <v>0</v>
      </c>
      <c r="U32" s="1">
        <v>58738</v>
      </c>
      <c r="V32" s="1">
        <v>51944</v>
      </c>
      <c r="W32" s="1">
        <f>VLOOKUP(B32,پیوست3!$B$5:$H$187,7,0)/2</f>
        <v>17276.5527115</v>
      </c>
      <c r="X32" s="1">
        <f>VLOOKUP(B32,پیوست3!$B$5:$L$187,11,0)/2</f>
        <v>1.896892</v>
      </c>
      <c r="Y32" s="1">
        <f>VLOOKUP(B32,پیوست3!$B$5:$M$187,12,0)</f>
        <v>0</v>
      </c>
      <c r="Z32" s="1">
        <f>VLOOKUP(B32,پیوست3!$B$5:$N$187,13,0)</f>
        <v>365</v>
      </c>
      <c r="AA32" s="1">
        <f>VLOOKUP(B32,پیوست3!$B$5:$P$187,15,0)</f>
        <v>0</v>
      </c>
      <c r="AB32" s="1">
        <f>VLOOKUP(B32,پیوست3!$B$5:$Q$187,16,0)</f>
        <v>0</v>
      </c>
    </row>
    <row r="33" spans="1:28">
      <c r="A33" s="1" t="s">
        <v>415</v>
      </c>
      <c r="B33" s="1">
        <v>10766</v>
      </c>
      <c r="C33" s="391">
        <v>56</v>
      </c>
      <c r="D33" s="157">
        <v>30</v>
      </c>
      <c r="E33" s="157" t="s">
        <v>415</v>
      </c>
      <c r="F33" s="335">
        <f t="shared" si="0"/>
        <v>0.26229108345431928</v>
      </c>
      <c r="G33" s="335">
        <f t="shared" si="1"/>
        <v>3.0281778845988425</v>
      </c>
      <c r="H33" s="335">
        <f t="shared" si="2"/>
        <v>1.0204768771292367</v>
      </c>
      <c r="I33" s="336">
        <v>2915659.8226600001</v>
      </c>
      <c r="J33" s="336">
        <v>2623900.437504</v>
      </c>
      <c r="K33" s="335">
        <f t="shared" si="3"/>
        <v>7.9713360446796652E-3</v>
      </c>
      <c r="L33" s="335">
        <f t="shared" si="4"/>
        <v>0.26496446631053533</v>
      </c>
      <c r="M33" s="335">
        <f t="shared" si="5"/>
        <v>5.5696365685270859E-2</v>
      </c>
      <c r="N33" s="227">
        <f>VLOOKUP(B33,پیوست2!$A$4:$E$199,5,0)</f>
        <v>44674564</v>
      </c>
      <c r="O33" s="222">
        <f t="shared" si="6"/>
        <v>4.1045778553390122E-3</v>
      </c>
      <c r="P33" s="222">
        <f t="shared" si="7"/>
        <v>4.7387778964725846E-2</v>
      </c>
      <c r="Q33" s="222">
        <f t="shared" si="8"/>
        <v>1.5969383086099714E-2</v>
      </c>
      <c r="R33" s="222">
        <f t="shared" si="9"/>
        <v>1.2474297248520904E-4</v>
      </c>
      <c r="S33" s="222">
        <f t="shared" si="10"/>
        <v>4.1464134676135649E-3</v>
      </c>
      <c r="T33" s="222">
        <f t="shared" si="11"/>
        <v>8.7158917567413689E-4</v>
      </c>
      <c r="U33" s="1">
        <v>19472647</v>
      </c>
      <c r="V33" s="1">
        <v>43866399</v>
      </c>
      <c r="W33" s="1">
        <f>VLOOKUP(B33,پیوست3!$B$5:$H$187,7,0)/2</f>
        <v>5107501.6793534998</v>
      </c>
      <c r="X33" s="1">
        <f>VLOOKUP(B33,پیوست3!$B$5:$L$187,11,0)/2</f>
        <v>349673.80749899999</v>
      </c>
      <c r="Y33" s="1">
        <f>VLOOKUP(B33,پیوست3!$B$5:$M$187,12,0)</f>
        <v>58966639</v>
      </c>
      <c r="Z33" s="1">
        <f>VLOOKUP(B33,پیوست3!$B$5:$N$187,13,0)</f>
        <v>19871386</v>
      </c>
      <c r="AA33" s="1">
        <f>VLOOKUP(B33,پیوست3!$B$5:$P$187,15,0)</f>
        <v>11623037</v>
      </c>
      <c r="AB33" s="1">
        <f>VLOOKUP(B33,پیوست3!$B$5:$Q$187,16,0)</f>
        <v>2443199</v>
      </c>
    </row>
    <row r="34" spans="1:28">
      <c r="A34" s="1" t="s">
        <v>398</v>
      </c>
      <c r="B34" s="1">
        <v>10919</v>
      </c>
      <c r="C34" s="391">
        <v>104</v>
      </c>
      <c r="D34" s="111">
        <v>31</v>
      </c>
      <c r="E34" s="111" t="s">
        <v>398</v>
      </c>
      <c r="F34" s="333">
        <f t="shared" si="0"/>
        <v>0.25385962642334164</v>
      </c>
      <c r="G34" s="333">
        <f t="shared" si="1"/>
        <v>1.5199606779003723</v>
      </c>
      <c r="H34" s="333">
        <f t="shared" si="2"/>
        <v>1.4074683313553729</v>
      </c>
      <c r="I34" s="334">
        <v>56028563.652624004</v>
      </c>
      <c r="J34" s="334">
        <v>45265496.747339003</v>
      </c>
      <c r="K34" s="333">
        <f t="shared" si="3"/>
        <v>1.0996017769892374E-2</v>
      </c>
      <c r="L34" s="333">
        <f t="shared" si="4"/>
        <v>0.11935834614687785</v>
      </c>
      <c r="M34" s="333">
        <f t="shared" si="5"/>
        <v>5.0775499578988866E-2</v>
      </c>
      <c r="N34" s="227">
        <f>VLOOKUP(B34,پیوست2!$A$4:$E$199,5,0)</f>
        <v>319980747</v>
      </c>
      <c r="O34" s="222">
        <f t="shared" si="6"/>
        <v>2.8453921728595663E-2</v>
      </c>
      <c r="P34" s="222">
        <f t="shared" si="7"/>
        <v>0.17036518476316403</v>
      </c>
      <c r="Q34" s="222">
        <f t="shared" si="8"/>
        <v>0.15775645107535946</v>
      </c>
      <c r="R34" s="222">
        <f t="shared" si="9"/>
        <v>1.2324914889341233E-3</v>
      </c>
      <c r="S34" s="222">
        <f t="shared" si="10"/>
        <v>1.3378311024748355E-2</v>
      </c>
      <c r="T34" s="222">
        <f t="shared" si="11"/>
        <v>5.6911849714202907E-3</v>
      </c>
      <c r="U34" s="1">
        <v>297618824.99808401</v>
      </c>
      <c r="V34" s="1">
        <v>308454650.96085399</v>
      </c>
      <c r="W34" s="1">
        <f>VLOOKUP(B34,پیوست3!$B$5:$H$187,7,0)/2</f>
        <v>75553403.7305675</v>
      </c>
      <c r="X34" s="1">
        <f>VLOOKUP(B34,پیوست3!$B$5:$L$187,11,0)/2</f>
        <v>3391772.8231715001</v>
      </c>
      <c r="Y34" s="1">
        <f>VLOOKUP(B34,پیوست3!$B$5:$M$187,12,0)</f>
        <v>452368911</v>
      </c>
      <c r="Z34" s="1">
        <f>VLOOKUP(B34,پیوست3!$B$5:$N$187,13,0)</f>
        <v>418889071</v>
      </c>
      <c r="AA34" s="1">
        <f>VLOOKUP(B34,پیوست3!$B$5:$P$187,15,0)</f>
        <v>36816637</v>
      </c>
      <c r="AB34" s="1">
        <f>VLOOKUP(B34,پیوست3!$B$5:$Q$187,16,0)</f>
        <v>15661939</v>
      </c>
    </row>
    <row r="35" spans="1:28">
      <c r="A35" s="1" t="s">
        <v>460</v>
      </c>
      <c r="B35" s="1">
        <v>11409</v>
      </c>
      <c r="C35" s="391">
        <v>219</v>
      </c>
      <c r="D35" s="157">
        <v>32</v>
      </c>
      <c r="E35" s="157" t="s">
        <v>460</v>
      </c>
      <c r="F35" s="335">
        <f t="shared" si="0"/>
        <v>0.24634697746228096</v>
      </c>
      <c r="G35" s="335">
        <f t="shared" si="1"/>
        <v>1.1918562308919771</v>
      </c>
      <c r="H35" s="335">
        <f t="shared" si="2"/>
        <v>0.98116084200050213</v>
      </c>
      <c r="I35" s="336">
        <v>471270.47730299999</v>
      </c>
      <c r="J35" s="336">
        <v>213341.112077</v>
      </c>
      <c r="K35" s="335">
        <f t="shared" si="3"/>
        <v>2.8423150258542695E-3</v>
      </c>
      <c r="L35" s="335">
        <f t="shared" si="4"/>
        <v>0.10053060790129073</v>
      </c>
      <c r="M35" s="335">
        <f t="shared" si="5"/>
        <v>8.599557169404487E-2</v>
      </c>
      <c r="N35" s="227">
        <f>VLOOKUP(B35,پیوست2!$A$4:$E$199,5,0)</f>
        <v>13022434</v>
      </c>
      <c r="O35" s="222">
        <f t="shared" si="6"/>
        <v>1.1237353711060236E-3</v>
      </c>
      <c r="P35" s="222">
        <f t="shared" si="7"/>
        <v>5.4367665384954522E-3</v>
      </c>
      <c r="Q35" s="222">
        <f t="shared" si="8"/>
        <v>4.4756593089068869E-3</v>
      </c>
      <c r="R35" s="222">
        <f t="shared" si="9"/>
        <v>1.2965492669247872E-5</v>
      </c>
      <c r="S35" s="222">
        <f t="shared" si="10"/>
        <v>4.585800123923513E-4</v>
      </c>
      <c r="T35" s="222">
        <f t="shared" si="11"/>
        <v>3.9227705030754227E-4</v>
      </c>
      <c r="U35" s="1">
        <v>11579233</v>
      </c>
      <c r="V35" s="1">
        <v>12601207</v>
      </c>
      <c r="W35" s="1">
        <f>VLOOKUP(B35,پیوست3!$B$5:$H$187,7,0)/2</f>
        <v>2852509.0508814999</v>
      </c>
      <c r="X35" s="1">
        <f>VLOOKUP(B35,پیوست3!$B$5:$L$187,11,0)/2</f>
        <v>35816.6</v>
      </c>
      <c r="Y35" s="1">
        <f>VLOOKUP(B35,پیوست3!$B$5:$M$187,12,0)</f>
        <v>13800781</v>
      </c>
      <c r="Z35" s="1">
        <f>VLOOKUP(B35,پیوست3!$B$5:$N$187,13,0)</f>
        <v>11361090</v>
      </c>
      <c r="AA35" s="1">
        <f>VLOOKUP(B35,پیوست3!$B$5:$P$187,15,0)</f>
        <v>1266807</v>
      </c>
      <c r="AB35" s="1">
        <f>VLOOKUP(B35,پیوست3!$B$5:$Q$187,16,0)</f>
        <v>1083648</v>
      </c>
    </row>
    <row r="36" spans="1:28">
      <c r="A36" s="1" t="s">
        <v>458</v>
      </c>
      <c r="B36" s="1">
        <v>11394</v>
      </c>
      <c r="C36" s="391">
        <v>217</v>
      </c>
      <c r="D36" s="111">
        <v>33</v>
      </c>
      <c r="E36" s="111" t="s">
        <v>458</v>
      </c>
      <c r="F36" s="333">
        <f t="shared" ref="F36:F67" si="12">W36/U36</f>
        <v>0.24617810832781342</v>
      </c>
      <c r="G36" s="333">
        <f t="shared" ref="G36:G67" si="13">Y36/U36</f>
        <v>1.0136776520438018</v>
      </c>
      <c r="H36" s="333">
        <f t="shared" ref="H36:H67" si="14">Z36/U36</f>
        <v>0.37425311861680988</v>
      </c>
      <c r="I36" s="334">
        <v>527825.18422499998</v>
      </c>
      <c r="J36" s="334">
        <v>244246.25648499999</v>
      </c>
      <c r="K36" s="333">
        <f t="shared" ref="K36:K67" si="15">X36/V36</f>
        <v>1.0806868292898814E-2</v>
      </c>
      <c r="L36" s="333">
        <f t="shared" ref="L36:L67" si="16">AA36/V36</f>
        <v>0.2492509785098441</v>
      </c>
      <c r="M36" s="333">
        <f t="shared" ref="M36:M67" si="17">AB36/V36</f>
        <v>2.769907880827252E-2</v>
      </c>
      <c r="N36" s="227">
        <f>VLOOKUP(B36,پیوست2!$A$4:$E$199,5,0)</f>
        <v>7378311</v>
      </c>
      <c r="O36" s="222">
        <f t="shared" ref="O36:O67" si="18">$N36/$N$90*F36</f>
        <v>6.3625474643443753E-4</v>
      </c>
      <c r="P36" s="222">
        <f t="shared" ref="P36:P67" si="19">$N36/$N$90*G36</f>
        <v>2.6198804672288452E-3</v>
      </c>
      <c r="Q36" s="222">
        <f t="shared" ref="Q36:Q67" si="20">$N36/$N$90*H36</f>
        <v>9.6726847364816157E-4</v>
      </c>
      <c r="R36" s="222">
        <f t="shared" ref="R36:R67" si="21">$N36/$N$90*K36</f>
        <v>2.7930677070166804E-5</v>
      </c>
      <c r="S36" s="222">
        <f t="shared" ref="S36:S67" si="22">$N36/$N$90*L36</f>
        <v>6.4419667210676584E-4</v>
      </c>
      <c r="T36" s="222">
        <f t="shared" ref="T36:T67" si="23">$N36/$N$90*M36</f>
        <v>7.1589104666273026E-5</v>
      </c>
      <c r="U36" s="1">
        <v>4868745</v>
      </c>
      <c r="V36" s="1">
        <v>6948065</v>
      </c>
      <c r="W36" s="1">
        <f>VLOOKUP(B36,پیوست3!$B$5:$H$187,7,0)/2</f>
        <v>1198578.4340305</v>
      </c>
      <c r="X36" s="1">
        <f>VLOOKUP(B36,پیوست3!$B$5:$L$187,11,0)/2</f>
        <v>75086.823345500001</v>
      </c>
      <c r="Y36" s="1">
        <f>VLOOKUP(B36,پیوست3!$B$5:$M$187,12,0)</f>
        <v>4935338</v>
      </c>
      <c r="Z36" s="1">
        <f>VLOOKUP(B36,پیوست3!$B$5:$N$187,13,0)</f>
        <v>1822143</v>
      </c>
      <c r="AA36" s="1">
        <f>VLOOKUP(B36,پیوست3!$B$5:$P$187,15,0)</f>
        <v>1731812</v>
      </c>
      <c r="AB36" s="1">
        <f>VLOOKUP(B36,پیوست3!$B$5:$Q$187,16,0)</f>
        <v>192455</v>
      </c>
    </row>
    <row r="37" spans="1:28">
      <c r="A37" s="1" t="s">
        <v>422</v>
      </c>
      <c r="B37" s="1">
        <v>10895</v>
      </c>
      <c r="C37" s="391">
        <v>102</v>
      </c>
      <c r="D37" s="157">
        <v>34</v>
      </c>
      <c r="E37" s="157" t="s">
        <v>422</v>
      </c>
      <c r="F37" s="335">
        <f t="shared" si="12"/>
        <v>0.23027100933633787</v>
      </c>
      <c r="G37" s="335">
        <f t="shared" si="13"/>
        <v>1.8673995846621452</v>
      </c>
      <c r="H37" s="335">
        <f t="shared" si="14"/>
        <v>0.75236561454441608</v>
      </c>
      <c r="I37" s="336">
        <v>738538.87702500005</v>
      </c>
      <c r="J37" s="336">
        <v>697252.35206599999</v>
      </c>
      <c r="K37" s="335">
        <f t="shared" si="15"/>
        <v>1.3503859418733302E-3</v>
      </c>
      <c r="L37" s="335">
        <f t="shared" si="16"/>
        <v>3.4443639920601052E-2</v>
      </c>
      <c r="M37" s="335">
        <f t="shared" si="17"/>
        <v>2.9158902813730177E-2</v>
      </c>
      <c r="N37" s="227">
        <f>VLOOKUP(B37,پیوست2!$A$4:$E$199,5,0)</f>
        <v>3719585</v>
      </c>
      <c r="O37" s="222">
        <f t="shared" si="18"/>
        <v>3.0002566029808952E-4</v>
      </c>
      <c r="P37" s="222">
        <f t="shared" si="19"/>
        <v>2.4330800261977452E-3</v>
      </c>
      <c r="Q37" s="222">
        <f t="shared" si="20"/>
        <v>9.8027533270400808E-4</v>
      </c>
      <c r="R37" s="222">
        <f t="shared" si="21"/>
        <v>1.7594504624593605E-6</v>
      </c>
      <c r="S37" s="222">
        <f t="shared" si="22"/>
        <v>4.4877450444289233E-5</v>
      </c>
      <c r="T37" s="222">
        <f t="shared" si="23"/>
        <v>3.7991838814060707E-5</v>
      </c>
      <c r="U37" s="1">
        <v>2867892.8944760002</v>
      </c>
      <c r="V37" s="1">
        <v>3861119.2169750002</v>
      </c>
      <c r="W37" s="1">
        <f>VLOOKUP(B37,پیوست3!$B$5:$H$187,7,0)/2</f>
        <v>660392.59147950006</v>
      </c>
      <c r="X37" s="1">
        <f>VLOOKUP(B37,پیوست3!$B$5:$L$187,11,0)/2</f>
        <v>5214.0011105000003</v>
      </c>
      <c r="Y37" s="1">
        <f>VLOOKUP(B37,پیوست3!$B$5:$M$187,12,0)</f>
        <v>5355502</v>
      </c>
      <c r="Z37" s="1">
        <f>VLOOKUP(B37,پیوست3!$B$5:$N$187,13,0)</f>
        <v>2157704</v>
      </c>
      <c r="AA37" s="1">
        <f>VLOOKUP(B37,پیوست3!$B$5:$P$187,15,0)</f>
        <v>132991</v>
      </c>
      <c r="AB37" s="1">
        <f>VLOOKUP(B37,پیوست3!$B$5:$Q$187,16,0)</f>
        <v>112586</v>
      </c>
    </row>
    <row r="38" spans="1:28">
      <c r="A38" s="1" t="s">
        <v>412</v>
      </c>
      <c r="B38" s="1">
        <v>10639</v>
      </c>
      <c r="C38" s="391">
        <v>11</v>
      </c>
      <c r="D38" s="111">
        <v>35</v>
      </c>
      <c r="E38" s="111" t="s">
        <v>412</v>
      </c>
      <c r="F38" s="333">
        <f t="shared" si="12"/>
        <v>0.22895752039173045</v>
      </c>
      <c r="G38" s="333">
        <f t="shared" si="13"/>
        <v>1.9423806427967851</v>
      </c>
      <c r="H38" s="333">
        <f t="shared" si="14"/>
        <v>1.1065724864344055</v>
      </c>
      <c r="I38" s="334">
        <v>3428429.8650770001</v>
      </c>
      <c r="J38" s="334">
        <v>2893902.424472</v>
      </c>
      <c r="K38" s="333">
        <f t="shared" si="15"/>
        <v>7.0769668455911345E-4</v>
      </c>
      <c r="L38" s="333">
        <f t="shared" si="16"/>
        <v>0.10000866976476235</v>
      </c>
      <c r="M38" s="333">
        <f t="shared" si="17"/>
        <v>4.8531606824356907E-2</v>
      </c>
      <c r="N38" s="227">
        <f>VLOOKUP(B38,پیوست2!$A$4:$E$199,5,0)</f>
        <v>51264928</v>
      </c>
      <c r="O38" s="222">
        <f t="shared" si="18"/>
        <v>4.1114963851184346E-3</v>
      </c>
      <c r="P38" s="222">
        <f t="shared" si="19"/>
        <v>3.4880230086870939E-2</v>
      </c>
      <c r="Q38" s="222">
        <f t="shared" si="20"/>
        <v>1.987123537179477E-2</v>
      </c>
      <c r="R38" s="222">
        <f t="shared" si="21"/>
        <v>1.2708437597274876E-5</v>
      </c>
      <c r="S38" s="222">
        <f t="shared" si="22"/>
        <v>1.795902067400163E-3</v>
      </c>
      <c r="T38" s="222">
        <f t="shared" si="23"/>
        <v>8.7150457290478031E-4</v>
      </c>
      <c r="U38" s="1">
        <v>33353496</v>
      </c>
      <c r="V38" s="1">
        <v>50797226</v>
      </c>
      <c r="W38" s="1">
        <f>VLOOKUP(B38,پیوست3!$B$5:$H$187,7,0)/2</f>
        <v>7636533.7405554997</v>
      </c>
      <c r="X38" s="1">
        <f>VLOOKUP(B38,پیوست3!$B$5:$L$187,11,0)/2</f>
        <v>35949.028424999997</v>
      </c>
      <c r="Y38" s="1">
        <f>VLOOKUP(B38,پیوست3!$B$5:$M$187,12,0)</f>
        <v>64785185</v>
      </c>
      <c r="Z38" s="1">
        <f>VLOOKUP(B38,پیوست3!$B$5:$N$187,13,0)</f>
        <v>36908061</v>
      </c>
      <c r="AA38" s="1">
        <f>VLOOKUP(B38,پیوست3!$B$5:$P$187,15,0)</f>
        <v>5080163</v>
      </c>
      <c r="AB38" s="1">
        <f>VLOOKUP(B38,پیوست3!$B$5:$Q$187,16,0)</f>
        <v>2465271</v>
      </c>
    </row>
    <row r="39" spans="1:28">
      <c r="A39" s="1" t="s">
        <v>480</v>
      </c>
      <c r="B39" s="1">
        <v>11588</v>
      </c>
      <c r="C39" s="391">
        <v>253</v>
      </c>
      <c r="D39" s="157">
        <v>36</v>
      </c>
      <c r="E39" s="157" t="s">
        <v>480</v>
      </c>
      <c r="F39" s="335">
        <f t="shared" si="12"/>
        <v>0.22859071268025929</v>
      </c>
      <c r="G39" s="335">
        <f t="shared" si="13"/>
        <v>0.98128971818563271</v>
      </c>
      <c r="H39" s="335">
        <f t="shared" si="14"/>
        <v>0.48675388554449001</v>
      </c>
      <c r="I39" s="336">
        <v>615385.34672399994</v>
      </c>
      <c r="J39" s="336">
        <v>895547.534399</v>
      </c>
      <c r="K39" s="335">
        <f t="shared" si="15"/>
        <v>3.4043779222999476E-2</v>
      </c>
      <c r="L39" s="335">
        <f t="shared" si="16"/>
        <v>0</v>
      </c>
      <c r="M39" s="335">
        <f t="shared" si="17"/>
        <v>1.1942216089543913E-3</v>
      </c>
      <c r="N39" s="227">
        <f>VLOOKUP(B39,پیوست2!$A$4:$E$199,5,0)</f>
        <v>14717165</v>
      </c>
      <c r="O39" s="222">
        <f t="shared" si="18"/>
        <v>1.1784397643114781E-3</v>
      </c>
      <c r="P39" s="222">
        <f t="shared" si="19"/>
        <v>5.0587830566741036E-3</v>
      </c>
      <c r="Q39" s="222">
        <f t="shared" si="20"/>
        <v>2.5093326296290997E-3</v>
      </c>
      <c r="R39" s="222">
        <f t="shared" si="21"/>
        <v>1.7550381943967782E-4</v>
      </c>
      <c r="S39" s="222">
        <f t="shared" si="22"/>
        <v>0</v>
      </c>
      <c r="T39" s="222">
        <f t="shared" si="23"/>
        <v>6.1564978510757351E-6</v>
      </c>
      <c r="U39" s="1">
        <v>14597375</v>
      </c>
      <c r="V39" s="1">
        <v>14620402</v>
      </c>
      <c r="W39" s="1">
        <f>VLOOKUP(B39,پیوست3!$B$5:$H$187,7,0)/2</f>
        <v>3336824.3545110002</v>
      </c>
      <c r="X39" s="1">
        <f>VLOOKUP(B39,پیوست3!$B$5:$L$187,11,0)/2</f>
        <v>497733.73783949995</v>
      </c>
      <c r="Y39" s="1">
        <f>VLOOKUP(B39,پیوست3!$B$5:$M$187,12,0)</f>
        <v>14324254</v>
      </c>
      <c r="Z39" s="1">
        <f>VLOOKUP(B39,پیوست3!$B$5:$N$187,13,0)</f>
        <v>7105329</v>
      </c>
      <c r="AA39" s="1">
        <f>VLOOKUP(B39,پیوست3!$B$5:$P$187,15,0)</f>
        <v>0</v>
      </c>
      <c r="AB39" s="1">
        <f>VLOOKUP(B39,پیوست3!$B$5:$Q$187,16,0)</f>
        <v>17460</v>
      </c>
    </row>
    <row r="40" spans="1:28">
      <c r="A40" s="1" t="s">
        <v>482</v>
      </c>
      <c r="B40" s="1">
        <v>11626</v>
      </c>
      <c r="C40" s="391">
        <v>272</v>
      </c>
      <c r="D40" s="111">
        <v>37</v>
      </c>
      <c r="E40" s="111" t="s">
        <v>482</v>
      </c>
      <c r="F40" s="333">
        <f t="shared" si="12"/>
        <v>0.22530687237683181</v>
      </c>
      <c r="G40" s="333">
        <f t="shared" si="13"/>
        <v>1.3172858830162619</v>
      </c>
      <c r="H40" s="333">
        <f t="shared" si="14"/>
        <v>0.67756928030820407</v>
      </c>
      <c r="I40" s="334">
        <v>1654594.5067</v>
      </c>
      <c r="J40" s="334">
        <v>1649949.141722</v>
      </c>
      <c r="K40" s="333">
        <f t="shared" si="15"/>
        <v>6.5391996419547436E-3</v>
      </c>
      <c r="L40" s="333">
        <f t="shared" si="16"/>
        <v>0.10875975809384167</v>
      </c>
      <c r="M40" s="333">
        <f t="shared" si="17"/>
        <v>0</v>
      </c>
      <c r="N40" s="227">
        <f>VLOOKUP(B40,پیوست2!$A$4:$E$199,5,0)</f>
        <v>7633518</v>
      </c>
      <c r="O40" s="222">
        <f t="shared" si="18"/>
        <v>6.0245390102035726E-4</v>
      </c>
      <c r="P40" s="222">
        <f t="shared" si="19"/>
        <v>3.5223249544508737E-3</v>
      </c>
      <c r="Q40" s="222">
        <f t="shared" si="20"/>
        <v>1.8117701063751878E-3</v>
      </c>
      <c r="R40" s="222">
        <f t="shared" si="21"/>
        <v>1.7485335854547426E-5</v>
      </c>
      <c r="S40" s="222">
        <f t="shared" si="22"/>
        <v>2.9081554346942749E-4</v>
      </c>
      <c r="T40" s="222">
        <f t="shared" si="23"/>
        <v>0</v>
      </c>
      <c r="U40" s="1">
        <v>5778375.9001280004</v>
      </c>
      <c r="V40" s="1">
        <v>7334403.9558429997</v>
      </c>
      <c r="W40" s="1">
        <f>VLOOKUP(B40,پیوست3!$B$5:$H$187,7,0)/2</f>
        <v>1301907.8014755</v>
      </c>
      <c r="X40" s="1">
        <f>VLOOKUP(B40,پیوست3!$B$5:$L$187,11,0)/2</f>
        <v>47961.131721999998</v>
      </c>
      <c r="Y40" s="1">
        <f>VLOOKUP(B40,پیوست3!$B$5:$M$187,12,0)</f>
        <v>7611773</v>
      </c>
      <c r="Z40" s="1">
        <f>VLOOKUP(B40,پیوست3!$B$5:$N$187,13,0)</f>
        <v>3915250</v>
      </c>
      <c r="AA40" s="1">
        <f>VLOOKUP(B40,پیوست3!$B$5:$P$187,15,0)</f>
        <v>797688</v>
      </c>
      <c r="AB40" s="1">
        <f>VLOOKUP(B40,پیوست3!$B$5:$Q$187,16,0)</f>
        <v>0</v>
      </c>
    </row>
    <row r="41" spans="1:28">
      <c r="A41" s="1" t="s">
        <v>439</v>
      </c>
      <c r="B41" s="1">
        <v>11168</v>
      </c>
      <c r="C41" s="391">
        <v>139</v>
      </c>
      <c r="D41" s="157">
        <v>38</v>
      </c>
      <c r="E41" s="157" t="s">
        <v>439</v>
      </c>
      <c r="F41" s="335">
        <f t="shared" si="12"/>
        <v>0.22226179731175663</v>
      </c>
      <c r="G41" s="335">
        <f t="shared" si="13"/>
        <v>3.8236821506101464</v>
      </c>
      <c r="H41" s="335">
        <f t="shared" si="14"/>
        <v>1.3868813228588746</v>
      </c>
      <c r="I41" s="336">
        <v>488911.791998</v>
      </c>
      <c r="J41" s="336">
        <v>453752.09775999998</v>
      </c>
      <c r="K41" s="335">
        <f t="shared" si="15"/>
        <v>2.0616826642554241E-3</v>
      </c>
      <c r="L41" s="335">
        <f t="shared" si="16"/>
        <v>0.23364868610676973</v>
      </c>
      <c r="M41" s="335">
        <f t="shared" si="17"/>
        <v>6.3020690231747972E-2</v>
      </c>
      <c r="N41" s="227">
        <f>VLOOKUP(B41,پیوست2!$A$4:$E$199,5,0)</f>
        <v>12686900</v>
      </c>
      <c r="O41" s="222">
        <f t="shared" si="18"/>
        <v>9.8774533355890678E-4</v>
      </c>
      <c r="P41" s="222">
        <f t="shared" si="19"/>
        <v>1.6992682714520101E-2</v>
      </c>
      <c r="Q41" s="222">
        <f t="shared" si="20"/>
        <v>6.1633873721104676E-3</v>
      </c>
      <c r="R41" s="222">
        <f t="shared" si="21"/>
        <v>9.1622467537288843E-6</v>
      </c>
      <c r="S41" s="222">
        <f t="shared" si="22"/>
        <v>1.0383493798100593E-3</v>
      </c>
      <c r="T41" s="222">
        <f t="shared" si="23"/>
        <v>2.8006789042004109E-4</v>
      </c>
      <c r="U41" s="1">
        <v>5184166</v>
      </c>
      <c r="V41" s="1">
        <v>12320065</v>
      </c>
      <c r="W41" s="1">
        <f>VLOOKUP(B41,پیوست3!$B$5:$H$187,7,0)/2</f>
        <v>1152242.0527225002</v>
      </c>
      <c r="X41" s="1">
        <f>VLOOKUP(B41,پیوست3!$B$5:$L$187,11,0)/2</f>
        <v>25400.064433</v>
      </c>
      <c r="Y41" s="1">
        <f>VLOOKUP(B41,پیوست3!$B$5:$M$187,12,0)</f>
        <v>19822603</v>
      </c>
      <c r="Z41" s="1">
        <f>VLOOKUP(B41,پیوست3!$B$5:$N$187,13,0)</f>
        <v>7189823</v>
      </c>
      <c r="AA41" s="1">
        <f>VLOOKUP(B41,پیوست3!$B$5:$P$187,15,0)</f>
        <v>2878567</v>
      </c>
      <c r="AB41" s="1">
        <f>VLOOKUP(B41,پیوست3!$B$5:$Q$187,16,0)</f>
        <v>776419</v>
      </c>
    </row>
    <row r="42" spans="1:28">
      <c r="A42" s="1" t="s">
        <v>421</v>
      </c>
      <c r="B42" s="1">
        <v>10883</v>
      </c>
      <c r="C42" s="391">
        <v>16</v>
      </c>
      <c r="D42" s="111">
        <v>39</v>
      </c>
      <c r="E42" s="111" t="s">
        <v>421</v>
      </c>
      <c r="F42" s="333">
        <f t="shared" si="12"/>
        <v>0.21650854985266799</v>
      </c>
      <c r="G42" s="333">
        <f t="shared" si="13"/>
        <v>2.9621765682070782</v>
      </c>
      <c r="H42" s="333">
        <f t="shared" si="14"/>
        <v>1.1779241076499927</v>
      </c>
      <c r="I42" s="334">
        <v>5504075.8452030001</v>
      </c>
      <c r="J42" s="334">
        <v>4708872.7440560004</v>
      </c>
      <c r="K42" s="333">
        <f t="shared" si="15"/>
        <v>4.9484115095691445E-3</v>
      </c>
      <c r="L42" s="333">
        <f t="shared" si="16"/>
        <v>0.31764962502584237</v>
      </c>
      <c r="M42" s="333">
        <f t="shared" si="17"/>
        <v>6.8429059636671091E-2</v>
      </c>
      <c r="N42" s="227">
        <f>VLOOKUP(B42,پیوست2!$A$4:$E$199,5,0)</f>
        <v>87290149</v>
      </c>
      <c r="O42" s="222">
        <f t="shared" si="18"/>
        <v>6.6201058568821471E-3</v>
      </c>
      <c r="P42" s="222">
        <f t="shared" si="19"/>
        <v>9.0573432142292326E-2</v>
      </c>
      <c r="Q42" s="222">
        <f t="shared" si="20"/>
        <v>3.6016971566817324E-2</v>
      </c>
      <c r="R42" s="222">
        <f t="shared" si="21"/>
        <v>1.5130584006522568E-4</v>
      </c>
      <c r="S42" s="222">
        <f t="shared" si="22"/>
        <v>9.7126609757489154E-3</v>
      </c>
      <c r="T42" s="222">
        <f t="shared" si="23"/>
        <v>2.0923313134281829E-3</v>
      </c>
      <c r="U42" s="1">
        <v>38600913</v>
      </c>
      <c r="V42" s="1">
        <v>81663361</v>
      </c>
      <c r="W42" s="1">
        <f>VLOOKUP(B42,پیوست3!$B$5:$H$187,7,0)/2</f>
        <v>8357427.6966190003</v>
      </c>
      <c r="X42" s="1">
        <f>VLOOKUP(B42,پیوست3!$B$5:$L$187,11,0)/2</f>
        <v>404103.91548249999</v>
      </c>
      <c r="Y42" s="1">
        <f>VLOOKUP(B42,پیوست3!$B$5:$M$187,12,0)</f>
        <v>114342720</v>
      </c>
      <c r="Z42" s="1">
        <f>VLOOKUP(B42,پیوست3!$B$5:$N$187,13,0)</f>
        <v>45468946</v>
      </c>
      <c r="AA42" s="1">
        <f>VLOOKUP(B42,پیوست3!$B$5:$P$187,15,0)</f>
        <v>25940336</v>
      </c>
      <c r="AB42" s="1">
        <f>VLOOKUP(B42,پیوست3!$B$5:$Q$187,16,0)</f>
        <v>5588147</v>
      </c>
    </row>
    <row r="43" spans="1:28">
      <c r="A43" s="1" t="s">
        <v>416</v>
      </c>
      <c r="B43" s="1">
        <v>10765</v>
      </c>
      <c r="C43" s="391">
        <v>5</v>
      </c>
      <c r="D43" s="157">
        <v>40</v>
      </c>
      <c r="E43" s="157" t="s">
        <v>416</v>
      </c>
      <c r="F43" s="335">
        <f t="shared" si="12"/>
        <v>0.21633092672633142</v>
      </c>
      <c r="G43" s="335">
        <f t="shared" si="13"/>
        <v>1.1680813893806468</v>
      </c>
      <c r="H43" s="335">
        <f t="shared" si="14"/>
        <v>0.96085361778849754</v>
      </c>
      <c r="I43" s="336">
        <v>9437717.0436719991</v>
      </c>
      <c r="J43" s="336">
        <v>7219471.6746410001</v>
      </c>
      <c r="K43" s="335">
        <f t="shared" si="15"/>
        <v>2.3377648470765222E-3</v>
      </c>
      <c r="L43" s="335">
        <f t="shared" si="16"/>
        <v>0.10578258486756638</v>
      </c>
      <c r="M43" s="335">
        <f t="shared" si="17"/>
        <v>4.138724310892427E-2</v>
      </c>
      <c r="N43" s="227">
        <f>VLOOKUP(B43,پیوست2!$A$4:$E$199,5,0)</f>
        <v>119678011</v>
      </c>
      <c r="O43" s="222">
        <f t="shared" si="18"/>
        <v>9.0689628211198525E-3</v>
      </c>
      <c r="P43" s="222">
        <f t="shared" si="19"/>
        <v>4.8967971674878014E-2</v>
      </c>
      <c r="Q43" s="222">
        <f t="shared" si="20"/>
        <v>4.0280628702182429E-2</v>
      </c>
      <c r="R43" s="222">
        <f t="shared" si="21"/>
        <v>9.8003104796376563E-5</v>
      </c>
      <c r="S43" s="222">
        <f t="shared" si="22"/>
        <v>4.4345870643799452E-3</v>
      </c>
      <c r="T43" s="222">
        <f t="shared" si="23"/>
        <v>1.7350240888040231E-3</v>
      </c>
      <c r="U43" s="1">
        <v>101468176</v>
      </c>
      <c r="V43" s="1">
        <v>116453734</v>
      </c>
      <c r="W43" s="1">
        <f>VLOOKUP(B43,پیوست3!$B$5:$H$187,7,0)/2</f>
        <v>21950704.547310501</v>
      </c>
      <c r="X43" s="1">
        <f>VLOOKUP(B43,پیوست3!$B$5:$L$187,11,0)/2</f>
        <v>272241.445656</v>
      </c>
      <c r="Y43" s="1">
        <f>VLOOKUP(B43,پیوست3!$B$5:$M$187,12,0)</f>
        <v>118523088</v>
      </c>
      <c r="Z43" s="1">
        <f>VLOOKUP(B43,پیوست3!$B$5:$N$187,13,0)</f>
        <v>97496064</v>
      </c>
      <c r="AA43" s="1">
        <f>VLOOKUP(B43,پیوست3!$B$5:$P$187,15,0)</f>
        <v>12318777</v>
      </c>
      <c r="AB43" s="1">
        <f>VLOOKUP(B43,پیوست3!$B$5:$Q$187,16,0)</f>
        <v>4819699</v>
      </c>
    </row>
    <row r="44" spans="1:28">
      <c r="A44" s="1" t="s">
        <v>428</v>
      </c>
      <c r="B44" s="1">
        <v>11008</v>
      </c>
      <c r="C44" s="391">
        <v>113</v>
      </c>
      <c r="D44" s="111">
        <v>41</v>
      </c>
      <c r="E44" s="111" t="s">
        <v>428</v>
      </c>
      <c r="F44" s="333">
        <f t="shared" si="12"/>
        <v>0.21524343883089156</v>
      </c>
      <c r="G44" s="333">
        <f t="shared" si="13"/>
        <v>2.0789474330437137</v>
      </c>
      <c r="H44" s="333">
        <f t="shared" si="14"/>
        <v>1.2509565951153523</v>
      </c>
      <c r="I44" s="334">
        <v>7760685.8782550003</v>
      </c>
      <c r="J44" s="334">
        <v>5345819.8250829997</v>
      </c>
      <c r="K44" s="333">
        <f t="shared" si="15"/>
        <v>1.8561540479491107E-3</v>
      </c>
      <c r="L44" s="333">
        <f t="shared" si="16"/>
        <v>4.9465427026772479E-2</v>
      </c>
      <c r="M44" s="333">
        <f t="shared" si="17"/>
        <v>5.2277729743399559E-2</v>
      </c>
      <c r="N44" s="227">
        <f>VLOOKUP(B44,پیوست2!$A$4:$E$199,5,0)</f>
        <v>79449117</v>
      </c>
      <c r="O44" s="222">
        <f t="shared" si="18"/>
        <v>5.9902320259143868E-3</v>
      </c>
      <c r="P44" s="222">
        <f t="shared" si="19"/>
        <v>5.7857175862141355E-2</v>
      </c>
      <c r="Q44" s="222">
        <f t="shared" si="20"/>
        <v>3.4814163441126623E-2</v>
      </c>
      <c r="R44" s="222">
        <f t="shared" si="21"/>
        <v>5.1656828581850513E-5</v>
      </c>
      <c r="S44" s="222">
        <f t="shared" si="22"/>
        <v>1.3766244711603144E-3</v>
      </c>
      <c r="T44" s="222">
        <f t="shared" si="23"/>
        <v>1.4548909488341871E-3</v>
      </c>
      <c r="U44" s="1">
        <v>52124456</v>
      </c>
      <c r="V44" s="1">
        <v>80184469</v>
      </c>
      <c r="W44" s="1">
        <f>VLOOKUP(B44,پیوست3!$B$5:$H$187,7,0)/2</f>
        <v>11219447.156629499</v>
      </c>
      <c r="X44" s="1">
        <f>VLOOKUP(B44,پیوست3!$B$5:$L$187,11,0)/2</f>
        <v>148834.72671699998</v>
      </c>
      <c r="Y44" s="1">
        <f>VLOOKUP(B44,پیوست3!$B$5:$M$187,12,0)</f>
        <v>108364004</v>
      </c>
      <c r="Z44" s="1">
        <f>VLOOKUP(B44,پیوست3!$B$5:$N$187,13,0)</f>
        <v>65205432</v>
      </c>
      <c r="AA44" s="1">
        <f>VLOOKUP(B44,پیوست3!$B$5:$P$187,15,0)</f>
        <v>3966359</v>
      </c>
      <c r="AB44" s="1">
        <f>VLOOKUP(B44,پیوست3!$B$5:$Q$187,16,0)</f>
        <v>4191862</v>
      </c>
    </row>
    <row r="45" spans="1:28">
      <c r="A45" s="1" t="s">
        <v>438</v>
      </c>
      <c r="B45" s="1">
        <v>11161</v>
      </c>
      <c r="C45" s="391">
        <v>138</v>
      </c>
      <c r="D45" s="157">
        <v>42</v>
      </c>
      <c r="E45" s="157" t="s">
        <v>438</v>
      </c>
      <c r="F45" s="335">
        <f t="shared" si="12"/>
        <v>0.20451196583733181</v>
      </c>
      <c r="G45" s="335">
        <f t="shared" si="13"/>
        <v>1.0078789234452756</v>
      </c>
      <c r="H45" s="335">
        <f t="shared" si="14"/>
        <v>1.0449824544767052</v>
      </c>
      <c r="I45" s="336">
        <v>1173422.3396320001</v>
      </c>
      <c r="J45" s="336">
        <v>1013006.712249</v>
      </c>
      <c r="K45" s="335">
        <f t="shared" si="15"/>
        <v>1.4954643250971503E-3</v>
      </c>
      <c r="L45" s="335">
        <f t="shared" si="16"/>
        <v>1.0437943716222999E-2</v>
      </c>
      <c r="M45" s="335">
        <f t="shared" si="17"/>
        <v>3.9781033065837308E-2</v>
      </c>
      <c r="N45" s="227">
        <f>VLOOKUP(B45,پیوست2!$A$4:$E$199,5,0)</f>
        <v>19269729</v>
      </c>
      <c r="O45" s="222">
        <f t="shared" si="18"/>
        <v>1.380444587482393E-3</v>
      </c>
      <c r="P45" s="222">
        <f t="shared" si="19"/>
        <v>6.8031276263525063E-3</v>
      </c>
      <c r="Q45" s="222">
        <f t="shared" si="20"/>
        <v>7.0535744321377561E-3</v>
      </c>
      <c r="R45" s="222">
        <f t="shared" si="21"/>
        <v>1.0094302428227564E-5</v>
      </c>
      <c r="S45" s="222">
        <f t="shared" si="22"/>
        <v>7.045554937830274E-5</v>
      </c>
      <c r="T45" s="222">
        <f t="shared" si="23"/>
        <v>2.6851979812209548E-4</v>
      </c>
      <c r="U45" s="1">
        <v>20627309.011417001</v>
      </c>
      <c r="V45" s="1">
        <v>20349697.773313999</v>
      </c>
      <c r="W45" s="1">
        <f>VLOOKUP(B45,پیوست3!$B$5:$H$187,7,0)/2</f>
        <v>4218531.5158590004</v>
      </c>
      <c r="X45" s="1">
        <f>VLOOKUP(B45,پیوست3!$B$5:$L$187,11,0)/2</f>
        <v>30432.247046500001</v>
      </c>
      <c r="Y45" s="1">
        <f>VLOOKUP(B45,پیوست3!$B$5:$M$187,12,0)</f>
        <v>20789830</v>
      </c>
      <c r="Z45" s="1">
        <f>VLOOKUP(B45,پیوست3!$B$5:$N$187,13,0)</f>
        <v>21555176</v>
      </c>
      <c r="AA45" s="1">
        <f>VLOOKUP(B45,پیوست3!$B$5:$P$187,15,0)</f>
        <v>212409</v>
      </c>
      <c r="AB45" s="1">
        <f>VLOOKUP(B45,پیوست3!$B$5:$Q$187,16,0)</f>
        <v>809532</v>
      </c>
    </row>
    <row r="46" spans="1:28">
      <c r="A46" s="1" t="s">
        <v>414</v>
      </c>
      <c r="B46" s="1">
        <v>10748</v>
      </c>
      <c r="C46" s="391">
        <v>6</v>
      </c>
      <c r="D46" s="111">
        <v>43</v>
      </c>
      <c r="E46" s="111" t="s">
        <v>414</v>
      </c>
      <c r="F46" s="333">
        <f t="shared" si="12"/>
        <v>0.19652567199720147</v>
      </c>
      <c r="G46" s="333">
        <f t="shared" si="13"/>
        <v>1.8591101263625709</v>
      </c>
      <c r="H46" s="333">
        <f t="shared" si="14"/>
        <v>1.5294317434263391</v>
      </c>
      <c r="I46" s="334">
        <v>341903.95497399999</v>
      </c>
      <c r="J46" s="334">
        <v>292113.64485699998</v>
      </c>
      <c r="K46" s="333">
        <f t="shared" si="15"/>
        <v>6.0808333787920358E-3</v>
      </c>
      <c r="L46" s="333">
        <f t="shared" si="16"/>
        <v>0.14308989845970765</v>
      </c>
      <c r="M46" s="333">
        <f t="shared" si="17"/>
        <v>0.10476821259731113</v>
      </c>
      <c r="N46" s="227">
        <f>VLOOKUP(B46,پیوست2!$A$4:$E$199,5,0)</f>
        <v>5716084</v>
      </c>
      <c r="O46" s="222">
        <f t="shared" si="18"/>
        <v>3.9349800985342411E-4</v>
      </c>
      <c r="P46" s="222">
        <f t="shared" si="19"/>
        <v>3.7224456600888091E-3</v>
      </c>
      <c r="Q46" s="222">
        <f t="shared" si="20"/>
        <v>3.0623395973096443E-3</v>
      </c>
      <c r="R46" s="222">
        <f t="shared" si="21"/>
        <v>1.2175487347215443E-5</v>
      </c>
      <c r="S46" s="222">
        <f t="shared" si="22"/>
        <v>2.8650501332378239E-4</v>
      </c>
      <c r="T46" s="222">
        <f t="shared" si="23"/>
        <v>2.0977454362058827E-4</v>
      </c>
      <c r="U46" s="1">
        <v>4666730</v>
      </c>
      <c r="V46" s="1">
        <v>5675481</v>
      </c>
      <c r="W46" s="1">
        <f>VLOOKUP(B46,پیوست3!$B$5:$H$187,7,0)/2</f>
        <v>917132.24927949999</v>
      </c>
      <c r="X46" s="1">
        <f>VLOOKUP(B46,پیوست3!$B$5:$L$187,11,0)/2</f>
        <v>34511.6543055</v>
      </c>
      <c r="Y46" s="1">
        <f>VLOOKUP(B46,پیوست3!$B$5:$M$187,12,0)</f>
        <v>8675965</v>
      </c>
      <c r="Z46" s="1">
        <f>VLOOKUP(B46,پیوست3!$B$5:$N$187,13,0)</f>
        <v>7137445</v>
      </c>
      <c r="AA46" s="1">
        <f>VLOOKUP(B46,پیوست3!$B$5:$P$187,15,0)</f>
        <v>812104</v>
      </c>
      <c r="AB46" s="1">
        <f>VLOOKUP(B46,پیوست3!$B$5:$Q$187,16,0)</f>
        <v>594610</v>
      </c>
    </row>
    <row r="47" spans="1:28">
      <c r="A47" s="1" t="s">
        <v>417</v>
      </c>
      <c r="B47" s="1">
        <v>10778</v>
      </c>
      <c r="C47" s="391">
        <v>2</v>
      </c>
      <c r="D47" s="157">
        <v>44</v>
      </c>
      <c r="E47" s="157" t="s">
        <v>417</v>
      </c>
      <c r="F47" s="335">
        <f t="shared" si="12"/>
        <v>0.19502185181016332</v>
      </c>
      <c r="G47" s="335">
        <f t="shared" si="13"/>
        <v>1.9816605791276964</v>
      </c>
      <c r="H47" s="335">
        <f t="shared" si="14"/>
        <v>1.4561390735511535</v>
      </c>
      <c r="I47" s="336">
        <v>448552.02152200002</v>
      </c>
      <c r="J47" s="336">
        <v>332765.261902</v>
      </c>
      <c r="K47" s="335">
        <f t="shared" si="15"/>
        <v>3.2069498679177686E-3</v>
      </c>
      <c r="L47" s="335">
        <f t="shared" si="16"/>
        <v>1.7506554312624566E-2</v>
      </c>
      <c r="M47" s="335">
        <f t="shared" si="17"/>
        <v>2.1661096194399189E-2</v>
      </c>
      <c r="N47" s="227">
        <f>VLOOKUP(B47,پیوست2!$A$4:$E$199,5,0)</f>
        <v>3121862</v>
      </c>
      <c r="O47" s="222">
        <f t="shared" si="18"/>
        <v>2.1326600092489006E-4</v>
      </c>
      <c r="P47" s="222">
        <f t="shared" si="19"/>
        <v>2.1670434516868902E-3</v>
      </c>
      <c r="Q47" s="222">
        <f t="shared" si="20"/>
        <v>1.5923598003213361E-3</v>
      </c>
      <c r="R47" s="222">
        <f t="shared" si="21"/>
        <v>3.5069576416655917E-6</v>
      </c>
      <c r="S47" s="222">
        <f t="shared" si="22"/>
        <v>1.9144279441373139E-5</v>
      </c>
      <c r="T47" s="222">
        <f t="shared" si="23"/>
        <v>2.3687475624657804E-5</v>
      </c>
      <c r="U47" s="1">
        <v>2959191.933152</v>
      </c>
      <c r="V47" s="1">
        <v>3242956.8369749999</v>
      </c>
      <c r="W47" s="1">
        <f>VLOOKUP(B47,پیوست3!$B$5:$H$187,7,0)/2</f>
        <v>577107.09066500003</v>
      </c>
      <c r="X47" s="1">
        <f>VLOOKUP(B47,پیوست3!$B$5:$L$187,11,0)/2</f>
        <v>10400</v>
      </c>
      <c r="Y47" s="1">
        <f>VLOOKUP(B47,پیوست3!$B$5:$M$187,12,0)</f>
        <v>5864114</v>
      </c>
      <c r="Z47" s="1">
        <f>VLOOKUP(B47,پیوست3!$B$5:$N$187,13,0)</f>
        <v>4308995</v>
      </c>
      <c r="AA47" s="1">
        <f>VLOOKUP(B47,پیوست3!$B$5:$P$187,15,0)</f>
        <v>56773</v>
      </c>
      <c r="AB47" s="1">
        <f>VLOOKUP(B47,پیوست3!$B$5:$Q$187,16,0)</f>
        <v>70246</v>
      </c>
    </row>
    <row r="48" spans="1:28">
      <c r="A48" s="1" t="s">
        <v>476</v>
      </c>
      <c r="B48" s="1">
        <v>11518</v>
      </c>
      <c r="C48" s="391">
        <v>259</v>
      </c>
      <c r="D48" s="111">
        <v>45</v>
      </c>
      <c r="E48" s="111" t="s">
        <v>476</v>
      </c>
      <c r="F48" s="333">
        <f t="shared" si="12"/>
        <v>0.18850981114471535</v>
      </c>
      <c r="G48" s="333">
        <f t="shared" si="13"/>
        <v>0</v>
      </c>
      <c r="H48" s="333">
        <f t="shared" si="14"/>
        <v>1.5950077976115452E-2</v>
      </c>
      <c r="I48" s="334">
        <v>31051.630803</v>
      </c>
      <c r="J48" s="334">
        <v>32249.866327</v>
      </c>
      <c r="K48" s="333">
        <f t="shared" si="15"/>
        <v>1.0873341593652427E-2</v>
      </c>
      <c r="L48" s="333">
        <f t="shared" si="16"/>
        <v>0</v>
      </c>
      <c r="M48" s="333">
        <f t="shared" si="17"/>
        <v>0</v>
      </c>
      <c r="N48" s="227">
        <f>VLOOKUP(B48,پیوست2!$A$4:$E$199,5,0)</f>
        <v>2047751</v>
      </c>
      <c r="O48" s="222">
        <f t="shared" si="18"/>
        <v>1.3521838762043585E-4</v>
      </c>
      <c r="P48" s="222">
        <f t="shared" si="19"/>
        <v>0</v>
      </c>
      <c r="Q48" s="222">
        <f t="shared" si="20"/>
        <v>1.1441016322990559E-5</v>
      </c>
      <c r="R48" s="222">
        <f t="shared" si="21"/>
        <v>7.7994652342588113E-6</v>
      </c>
      <c r="S48" s="222">
        <f t="shared" si="22"/>
        <v>0</v>
      </c>
      <c r="T48" s="222">
        <f t="shared" si="23"/>
        <v>0</v>
      </c>
      <c r="U48" s="1">
        <v>1848643</v>
      </c>
      <c r="V48" s="1">
        <v>2035676</v>
      </c>
      <c r="W48" s="1">
        <f>VLOOKUP(B48,پیوست3!$B$5:$H$187,7,0)/2</f>
        <v>348487.34280400001</v>
      </c>
      <c r="X48" s="1">
        <f>VLOOKUP(B48,پیوست3!$B$5:$L$187,11,0)/2</f>
        <v>22134.600522000001</v>
      </c>
      <c r="Y48" s="1">
        <f>VLOOKUP(B48,پیوست3!$B$5:$M$187,12,0)</f>
        <v>0</v>
      </c>
      <c r="Z48" s="1">
        <f>VLOOKUP(B48,پیوست3!$B$5:$N$187,13,0)</f>
        <v>29486</v>
      </c>
      <c r="AA48" s="1">
        <f>VLOOKUP(B48,پیوست3!$B$5:$P$187,15,0)</f>
        <v>0</v>
      </c>
      <c r="AB48" s="1">
        <f>VLOOKUP(B48,پیوست3!$B$5:$Q$187,16,0)</f>
        <v>0</v>
      </c>
    </row>
    <row r="49" spans="1:28">
      <c r="A49" s="1" t="s">
        <v>423</v>
      </c>
      <c r="B49" s="1">
        <v>10915</v>
      </c>
      <c r="C49" s="391">
        <v>105</v>
      </c>
      <c r="D49" s="157">
        <v>46</v>
      </c>
      <c r="E49" s="157" t="s">
        <v>423</v>
      </c>
      <c r="F49" s="335">
        <f t="shared" si="12"/>
        <v>0.18139194208875911</v>
      </c>
      <c r="G49" s="335">
        <f t="shared" si="13"/>
        <v>0.61308411209878177</v>
      </c>
      <c r="H49" s="335">
        <f t="shared" si="14"/>
        <v>0.80048257896690267</v>
      </c>
      <c r="I49" s="336">
        <v>12756027.995697999</v>
      </c>
      <c r="J49" s="336">
        <v>12110319.335739</v>
      </c>
      <c r="K49" s="335">
        <f t="shared" si="15"/>
        <v>3.9568544215938762E-3</v>
      </c>
      <c r="L49" s="335">
        <f t="shared" si="16"/>
        <v>6.6352940633264542E-3</v>
      </c>
      <c r="M49" s="335">
        <f t="shared" si="17"/>
        <v>4.6503832409812172E-2</v>
      </c>
      <c r="N49" s="227">
        <f>VLOOKUP(B49,پیوست2!$A$4:$E$199,5,0)</f>
        <v>63596321</v>
      </c>
      <c r="O49" s="222">
        <f t="shared" si="18"/>
        <v>4.0408676972701688E-3</v>
      </c>
      <c r="P49" s="222">
        <f t="shared" si="19"/>
        <v>1.3657672748645513E-2</v>
      </c>
      <c r="Q49" s="222">
        <f t="shared" si="20"/>
        <v>1.7832347778668638E-2</v>
      </c>
      <c r="R49" s="222">
        <f t="shared" si="21"/>
        <v>8.8146832934814145E-5</v>
      </c>
      <c r="S49" s="222">
        <f t="shared" si="22"/>
        <v>1.4781442402366757E-4</v>
      </c>
      <c r="T49" s="222">
        <f t="shared" si="23"/>
        <v>1.0359657216312517E-3</v>
      </c>
      <c r="U49" s="1">
        <v>73660069</v>
      </c>
      <c r="V49" s="1">
        <v>65840036</v>
      </c>
      <c r="W49" s="1">
        <f>VLOOKUP(B49,پیوست3!$B$5:$H$187,7,0)/2</f>
        <v>13361342.970302001</v>
      </c>
      <c r="X49" s="1">
        <f>VLOOKUP(B49,پیوست3!$B$5:$L$187,11,0)/2</f>
        <v>260519.4375645</v>
      </c>
      <c r="Y49" s="1">
        <f>VLOOKUP(B49,پیوست3!$B$5:$M$187,12,0)</f>
        <v>45159818</v>
      </c>
      <c r="Z49" s="1">
        <f>VLOOKUP(B49,پیوست3!$B$5:$N$187,13,0)</f>
        <v>58963602</v>
      </c>
      <c r="AA49" s="1">
        <f>VLOOKUP(B49,پیوست3!$B$5:$P$187,15,0)</f>
        <v>436868</v>
      </c>
      <c r="AB49" s="1">
        <f>VLOOKUP(B49,پیوست3!$B$5:$Q$187,16,0)</f>
        <v>3061814</v>
      </c>
    </row>
    <row r="50" spans="1:28">
      <c r="A50" s="1" t="s">
        <v>452</v>
      </c>
      <c r="B50" s="1">
        <v>11367</v>
      </c>
      <c r="C50" s="391">
        <v>207</v>
      </c>
      <c r="D50" s="111">
        <v>47</v>
      </c>
      <c r="E50" s="111" t="s">
        <v>452</v>
      </c>
      <c r="F50" s="333">
        <f t="shared" si="12"/>
        <v>0.18128734395698132</v>
      </c>
      <c r="G50" s="333">
        <f t="shared" si="13"/>
        <v>0.24876690999528148</v>
      </c>
      <c r="H50" s="333">
        <f t="shared" si="14"/>
        <v>0</v>
      </c>
      <c r="I50" s="334">
        <v>617685.68450900004</v>
      </c>
      <c r="J50" s="334">
        <v>620123.16621000005</v>
      </c>
      <c r="K50" s="333">
        <f t="shared" si="15"/>
        <v>1.5194062413196836E-2</v>
      </c>
      <c r="L50" s="333">
        <f t="shared" si="16"/>
        <v>0</v>
      </c>
      <c r="M50" s="333">
        <f t="shared" si="17"/>
        <v>0</v>
      </c>
      <c r="N50" s="227">
        <f>VLOOKUP(B50,پیوست2!$A$4:$E$199,5,0)</f>
        <v>6277817</v>
      </c>
      <c r="O50" s="222">
        <f t="shared" si="18"/>
        <v>3.9865827743243643E-4</v>
      </c>
      <c r="P50" s="222">
        <f t="shared" si="19"/>
        <v>5.470486006151768E-4</v>
      </c>
      <c r="Q50" s="222">
        <f t="shared" si="20"/>
        <v>0</v>
      </c>
      <c r="R50" s="222">
        <f t="shared" si="21"/>
        <v>3.3412364132177561E-5</v>
      </c>
      <c r="S50" s="222">
        <f t="shared" si="22"/>
        <v>0</v>
      </c>
      <c r="T50" s="222">
        <f t="shared" si="23"/>
        <v>0</v>
      </c>
      <c r="U50" s="1">
        <v>5248314.5769859999</v>
      </c>
      <c r="V50" s="1">
        <v>6530471.7699999996</v>
      </c>
      <c r="W50" s="1">
        <f>VLOOKUP(B50,پیوست3!$B$5:$H$187,7,0)/2</f>
        <v>951453.00991249993</v>
      </c>
      <c r="X50" s="1">
        <f>VLOOKUP(B50,پیوست3!$B$5:$L$187,11,0)/2</f>
        <v>99224.395661000002</v>
      </c>
      <c r="Y50" s="1">
        <f>VLOOKUP(B50,پیوست3!$B$5:$M$187,12,0)</f>
        <v>1305607</v>
      </c>
      <c r="Z50" s="1">
        <f>VLOOKUP(B50,پیوست3!$B$5:$N$187,13,0)</f>
        <v>0</v>
      </c>
      <c r="AA50" s="1">
        <f>VLOOKUP(B50,پیوست3!$B$5:$P$187,15,0)</f>
        <v>0</v>
      </c>
      <c r="AB50" s="1">
        <f>VLOOKUP(B50,پیوست3!$B$5:$Q$187,16,0)</f>
        <v>0</v>
      </c>
    </row>
    <row r="51" spans="1:28">
      <c r="A51" s="1" t="s">
        <v>484</v>
      </c>
      <c r="B51" s="1">
        <v>11660</v>
      </c>
      <c r="C51" s="391">
        <v>279</v>
      </c>
      <c r="D51" s="157">
        <v>48</v>
      </c>
      <c r="E51" s="157" t="s">
        <v>484</v>
      </c>
      <c r="F51" s="335">
        <f t="shared" si="12"/>
        <v>0.17885804543083172</v>
      </c>
      <c r="G51" s="335">
        <f t="shared" si="13"/>
        <v>1.4581826584940563</v>
      </c>
      <c r="H51" s="335">
        <f t="shared" si="14"/>
        <v>0.26296191466816177</v>
      </c>
      <c r="I51" s="336">
        <v>465542.92493600002</v>
      </c>
      <c r="J51" s="336">
        <v>163227.68105300001</v>
      </c>
      <c r="K51" s="335">
        <f t="shared" si="15"/>
        <v>8.0774661290489297E-3</v>
      </c>
      <c r="L51" s="335">
        <f t="shared" si="16"/>
        <v>0</v>
      </c>
      <c r="M51" s="335">
        <f t="shared" si="17"/>
        <v>5.6639676151403733E-3</v>
      </c>
      <c r="N51" s="227">
        <f>VLOOKUP(B51,پیوست2!$A$4:$E$199,5,0)</f>
        <v>5287068</v>
      </c>
      <c r="O51" s="222">
        <f t="shared" si="18"/>
        <v>3.3124400317286666E-4</v>
      </c>
      <c r="P51" s="222">
        <f t="shared" si="19"/>
        <v>2.7005453402632446E-3</v>
      </c>
      <c r="Q51" s="222">
        <f t="shared" si="20"/>
        <v>4.8700385317790404E-4</v>
      </c>
      <c r="R51" s="222">
        <f t="shared" si="21"/>
        <v>1.495941773060538E-5</v>
      </c>
      <c r="S51" s="222">
        <f t="shared" si="22"/>
        <v>0</v>
      </c>
      <c r="T51" s="222">
        <f t="shared" si="23"/>
        <v>1.0489633285219599E-5</v>
      </c>
      <c r="U51" s="1">
        <v>3695596</v>
      </c>
      <c r="V51" s="1">
        <v>5321005</v>
      </c>
      <c r="W51" s="1">
        <f>VLOOKUP(B51,پیوست3!$B$5:$H$187,7,0)/2</f>
        <v>660987.07726199995</v>
      </c>
      <c r="X51" s="1">
        <f>VLOOKUP(B51,پیوست3!$B$5:$L$187,11,0)/2</f>
        <v>42980.237659999999</v>
      </c>
      <c r="Y51" s="1">
        <f>VLOOKUP(B51,پیوست3!$B$5:$M$187,12,0)</f>
        <v>5388854</v>
      </c>
      <c r="Z51" s="1">
        <f>VLOOKUP(B51,پیوست3!$B$5:$N$187,13,0)</f>
        <v>971801</v>
      </c>
      <c r="AA51" s="1">
        <f>VLOOKUP(B51,پیوست3!$B$5:$P$187,15,0)</f>
        <v>0</v>
      </c>
      <c r="AB51" s="1">
        <f>VLOOKUP(B51,پیوست3!$B$5:$Q$187,16,0)</f>
        <v>30138</v>
      </c>
    </row>
    <row r="52" spans="1:28">
      <c r="A52" s="1" t="s">
        <v>433</v>
      </c>
      <c r="B52" s="1">
        <v>11098</v>
      </c>
      <c r="C52" s="391">
        <v>123</v>
      </c>
      <c r="D52" s="111">
        <v>49</v>
      </c>
      <c r="E52" s="111" t="s">
        <v>433</v>
      </c>
      <c r="F52" s="333">
        <f t="shared" si="12"/>
        <v>0.17816332193336271</v>
      </c>
      <c r="G52" s="333">
        <f t="shared" si="13"/>
        <v>2.1386708538674291</v>
      </c>
      <c r="H52" s="333">
        <f t="shared" si="14"/>
        <v>1.6039256696759479</v>
      </c>
      <c r="I52" s="334">
        <v>32049487.580157001</v>
      </c>
      <c r="J52" s="334">
        <v>20192981.380132999</v>
      </c>
      <c r="K52" s="333">
        <f t="shared" si="15"/>
        <v>9.7190527521914399E-3</v>
      </c>
      <c r="L52" s="333">
        <f t="shared" si="16"/>
        <v>0.15610038560160092</v>
      </c>
      <c r="M52" s="333">
        <f t="shared" si="17"/>
        <v>0.11039167025976783</v>
      </c>
      <c r="N52" s="227">
        <f>VLOOKUP(B52,پیوست2!$A$4:$E$199,5,0)</f>
        <v>241605174</v>
      </c>
      <c r="O52" s="222">
        <f t="shared" si="18"/>
        <v>1.5078188911253825E-2</v>
      </c>
      <c r="P52" s="222">
        <f t="shared" si="19"/>
        <v>0.18099843898098658</v>
      </c>
      <c r="Q52" s="222">
        <f t="shared" si="20"/>
        <v>0.13574227278961906</v>
      </c>
      <c r="R52" s="222">
        <f t="shared" si="21"/>
        <v>8.2253581627084562E-4</v>
      </c>
      <c r="S52" s="222">
        <f t="shared" si="22"/>
        <v>1.3210974501816086E-2</v>
      </c>
      <c r="T52" s="222">
        <f t="shared" si="23"/>
        <v>9.3425876905695818E-3</v>
      </c>
      <c r="U52" s="1">
        <v>195903034</v>
      </c>
      <c r="V52" s="1">
        <v>242364917</v>
      </c>
      <c r="W52" s="1">
        <f>VLOOKUP(B52,پیوست3!$B$5:$H$187,7,0)/2</f>
        <v>34902735.314264499</v>
      </c>
      <c r="X52" s="1">
        <f>VLOOKUP(B52,پیوست3!$B$5:$L$187,11,0)/2</f>
        <v>2355557.4136035</v>
      </c>
      <c r="Y52" s="1">
        <f>VLOOKUP(B52,پیوست3!$B$5:$M$187,12,0)</f>
        <v>418972109</v>
      </c>
      <c r="Z52" s="1">
        <f>VLOOKUP(B52,پیوست3!$B$5:$N$187,13,0)</f>
        <v>314213905</v>
      </c>
      <c r="AA52" s="1">
        <f>VLOOKUP(B52,پیوست3!$B$5:$P$187,15,0)</f>
        <v>37833257</v>
      </c>
      <c r="AB52" s="1">
        <f>VLOOKUP(B52,پیوست3!$B$5:$Q$187,16,0)</f>
        <v>26755068</v>
      </c>
    </row>
    <row r="53" spans="1:28">
      <c r="A53" s="1" t="s">
        <v>426</v>
      </c>
      <c r="B53" s="1">
        <v>10911</v>
      </c>
      <c r="C53" s="391">
        <v>107</v>
      </c>
      <c r="D53" s="157">
        <v>50</v>
      </c>
      <c r="E53" s="157" t="s">
        <v>426</v>
      </c>
      <c r="F53" s="335">
        <f t="shared" si="12"/>
        <v>0.17731916965326008</v>
      </c>
      <c r="G53" s="335">
        <f t="shared" si="13"/>
        <v>0.98074156655426703</v>
      </c>
      <c r="H53" s="335">
        <f t="shared" si="14"/>
        <v>0.83988158657734102</v>
      </c>
      <c r="I53" s="336">
        <v>10051103.500781</v>
      </c>
      <c r="J53" s="336">
        <v>7842287.696738</v>
      </c>
      <c r="K53" s="335">
        <f t="shared" si="15"/>
        <v>4.055467661580615E-3</v>
      </c>
      <c r="L53" s="335">
        <f t="shared" si="16"/>
        <v>0.1020753475664376</v>
      </c>
      <c r="M53" s="335">
        <f t="shared" si="17"/>
        <v>4.1437907732886539E-2</v>
      </c>
      <c r="N53" s="227">
        <f>VLOOKUP(B53,پیوست2!$A$4:$E$199,5,0)</f>
        <v>80075302</v>
      </c>
      <c r="O53" s="222">
        <f t="shared" si="18"/>
        <v>4.973692394304517E-3</v>
      </c>
      <c r="P53" s="222">
        <f t="shared" si="19"/>
        <v>2.7509190799211332E-2</v>
      </c>
      <c r="Q53" s="222">
        <f t="shared" si="20"/>
        <v>2.3558155993199634E-2</v>
      </c>
      <c r="R53" s="222">
        <f t="shared" si="21"/>
        <v>1.1375334490452587E-4</v>
      </c>
      <c r="S53" s="222">
        <f t="shared" si="22"/>
        <v>2.8631499957390348E-3</v>
      </c>
      <c r="T53" s="222">
        <f t="shared" si="23"/>
        <v>1.1623075324002957E-3</v>
      </c>
      <c r="U53" s="1">
        <v>70144075</v>
      </c>
      <c r="V53" s="1">
        <v>78892183</v>
      </c>
      <c r="W53" s="1">
        <f>VLOOKUP(B53,پیوست3!$B$5:$H$187,7,0)/2</f>
        <v>12437889.135095999</v>
      </c>
      <c r="X53" s="1">
        <f>VLOOKUP(B53,پیوست3!$B$5:$L$187,11,0)/2</f>
        <v>319944.69690799998</v>
      </c>
      <c r="Y53" s="1">
        <f>VLOOKUP(B53,پیوست3!$B$5:$M$187,12,0)</f>
        <v>68793210</v>
      </c>
      <c r="Z53" s="1">
        <f>VLOOKUP(B53,پیوست3!$B$5:$N$187,13,0)</f>
        <v>58912717</v>
      </c>
      <c r="AA53" s="1">
        <f>VLOOKUP(B53,پیوست3!$B$5:$P$187,15,0)</f>
        <v>8052947</v>
      </c>
      <c r="AB53" s="1">
        <f>VLOOKUP(B53,پیوست3!$B$5:$Q$187,16,0)</f>
        <v>3269127</v>
      </c>
    </row>
    <row r="54" spans="1:28">
      <c r="A54" s="1" t="s">
        <v>454</v>
      </c>
      <c r="B54" s="1">
        <v>11385</v>
      </c>
      <c r="C54" s="391">
        <v>210</v>
      </c>
      <c r="D54" s="111">
        <v>51</v>
      </c>
      <c r="E54" s="111" t="s">
        <v>454</v>
      </c>
      <c r="F54" s="333">
        <f t="shared" si="12"/>
        <v>0.16623356320207797</v>
      </c>
      <c r="G54" s="333">
        <f t="shared" si="13"/>
        <v>1.7990774271377046</v>
      </c>
      <c r="H54" s="333">
        <f t="shared" si="14"/>
        <v>1.0299986520306526</v>
      </c>
      <c r="I54" s="334">
        <v>4659616.2776330002</v>
      </c>
      <c r="J54" s="334">
        <v>3413465.9034409998</v>
      </c>
      <c r="K54" s="333">
        <f t="shared" si="15"/>
        <v>8.0411166408636027E-3</v>
      </c>
      <c r="L54" s="333">
        <f t="shared" si="16"/>
        <v>0.1166100807497359</v>
      </c>
      <c r="M54" s="333">
        <f t="shared" si="17"/>
        <v>6.6046933378759179E-2</v>
      </c>
      <c r="N54" s="227">
        <f>VLOOKUP(B54,پیوست2!$A$4:$E$199,5,0)</f>
        <v>95621917</v>
      </c>
      <c r="O54" s="222">
        <f t="shared" si="18"/>
        <v>5.5680202756340702E-3</v>
      </c>
      <c r="P54" s="222">
        <f t="shared" si="19"/>
        <v>6.0260391456333148E-2</v>
      </c>
      <c r="Q54" s="222">
        <f t="shared" si="20"/>
        <v>3.4499972616304629E-2</v>
      </c>
      <c r="R54" s="222">
        <f t="shared" si="21"/>
        <v>2.6933851162559566E-4</v>
      </c>
      <c r="S54" s="222">
        <f t="shared" si="22"/>
        <v>3.905873648202828E-3</v>
      </c>
      <c r="T54" s="222">
        <f t="shared" si="23"/>
        <v>2.2122527912689701E-3</v>
      </c>
      <c r="U54" s="1">
        <v>66781934</v>
      </c>
      <c r="V54" s="1">
        <v>97002051</v>
      </c>
      <c r="W54" s="1">
        <f>VLOOKUP(B54,پیوست3!$B$5:$H$187,7,0)/2</f>
        <v>11101398.846346</v>
      </c>
      <c r="X54" s="1">
        <f>VLOOKUP(B54,پیوست3!$B$5:$L$187,11,0)/2</f>
        <v>780004.8064939999</v>
      </c>
      <c r="Y54" s="1">
        <f>VLOOKUP(B54,پیوست3!$B$5:$M$187,12,0)</f>
        <v>120145870</v>
      </c>
      <c r="Z54" s="1">
        <f>VLOOKUP(B54,پیوست3!$B$5:$N$187,13,0)</f>
        <v>68785302</v>
      </c>
      <c r="AA54" s="1">
        <f>VLOOKUP(B54,پیوست3!$B$5:$P$187,15,0)</f>
        <v>11311417</v>
      </c>
      <c r="AB54" s="1">
        <f>VLOOKUP(B54,پیوست3!$B$5:$Q$187,16,0)</f>
        <v>6406688</v>
      </c>
    </row>
    <row r="55" spans="1:28">
      <c r="A55" s="1" t="s">
        <v>450</v>
      </c>
      <c r="B55" s="1">
        <v>11323</v>
      </c>
      <c r="C55" s="391">
        <v>197</v>
      </c>
      <c r="D55" s="157">
        <v>52</v>
      </c>
      <c r="E55" s="157" t="s">
        <v>450</v>
      </c>
      <c r="F55" s="335">
        <f t="shared" si="12"/>
        <v>0.16448395949385011</v>
      </c>
      <c r="G55" s="335">
        <f t="shared" si="13"/>
        <v>1.7338404567678016</v>
      </c>
      <c r="H55" s="335">
        <f t="shared" si="14"/>
        <v>0.69092260942652095</v>
      </c>
      <c r="I55" s="336">
        <v>11365.680879</v>
      </c>
      <c r="J55" s="336">
        <v>10227.102731999999</v>
      </c>
      <c r="K55" s="335">
        <f t="shared" si="15"/>
        <v>1.0403908254853087E-4</v>
      </c>
      <c r="L55" s="335">
        <f t="shared" si="16"/>
        <v>0</v>
      </c>
      <c r="M55" s="335">
        <f t="shared" si="17"/>
        <v>0</v>
      </c>
      <c r="N55" s="227">
        <f>VLOOKUP(B55,پیوست2!$A$4:$E$199,5,0)</f>
        <v>2120850</v>
      </c>
      <c r="O55" s="222">
        <f t="shared" si="18"/>
        <v>1.22196327386934E-4</v>
      </c>
      <c r="P55" s="222">
        <f t="shared" si="19"/>
        <v>1.2880826601200043E-3</v>
      </c>
      <c r="Q55" s="222">
        <f t="shared" si="20"/>
        <v>5.1329142148766533E-4</v>
      </c>
      <c r="R55" s="222">
        <f t="shared" si="21"/>
        <v>7.7291389575357739E-8</v>
      </c>
      <c r="S55" s="222">
        <f t="shared" si="22"/>
        <v>0</v>
      </c>
      <c r="T55" s="222">
        <f t="shared" si="23"/>
        <v>0</v>
      </c>
      <c r="U55" s="1">
        <v>1794172</v>
      </c>
      <c r="V55" s="1">
        <v>2117518</v>
      </c>
      <c r="W55" s="1">
        <f>VLOOKUP(B55,پیوست3!$B$5:$H$187,7,0)/2</f>
        <v>295112.51457300002</v>
      </c>
      <c r="X55" s="1">
        <f>VLOOKUP(B55,پیوست3!$B$5:$L$187,11,0)/2</f>
        <v>220.30463</v>
      </c>
      <c r="Y55" s="1">
        <f>VLOOKUP(B55,پیوست3!$B$5:$M$187,12,0)</f>
        <v>3110808</v>
      </c>
      <c r="Z55" s="1">
        <f>VLOOKUP(B55,پیوست3!$B$5:$N$187,13,0)</f>
        <v>1239634</v>
      </c>
      <c r="AA55" s="1">
        <f>VLOOKUP(B55,پیوست3!$B$5:$P$187,15,0)</f>
        <v>0</v>
      </c>
      <c r="AB55" s="1">
        <f>VLOOKUP(B55,پیوست3!$B$5:$Q$187,16,0)</f>
        <v>0</v>
      </c>
    </row>
    <row r="56" spans="1:28">
      <c r="A56" s="1" t="s">
        <v>427</v>
      </c>
      <c r="B56" s="1">
        <v>10923</v>
      </c>
      <c r="C56" s="391">
        <v>108</v>
      </c>
      <c r="D56" s="111">
        <v>53</v>
      </c>
      <c r="E56" s="111" t="s">
        <v>427</v>
      </c>
      <c r="F56" s="333">
        <f t="shared" si="12"/>
        <v>0.163378428435935</v>
      </c>
      <c r="G56" s="333">
        <f t="shared" si="13"/>
        <v>2.3813970727406235</v>
      </c>
      <c r="H56" s="333">
        <f t="shared" si="14"/>
        <v>1.7409799106094435</v>
      </c>
      <c r="I56" s="334">
        <v>262559.538528</v>
      </c>
      <c r="J56" s="334">
        <v>189664.0289</v>
      </c>
      <c r="K56" s="333">
        <f t="shared" si="15"/>
        <v>1.4019876430612982E-5</v>
      </c>
      <c r="L56" s="333">
        <f t="shared" si="16"/>
        <v>8.2695926186212063E-2</v>
      </c>
      <c r="M56" s="333">
        <f t="shared" si="17"/>
        <v>9.3929475117840833E-2</v>
      </c>
      <c r="N56" s="227">
        <f>VLOOKUP(B56,پیوست2!$A$4:$E$199,5,0)</f>
        <v>2827403</v>
      </c>
      <c r="O56" s="222">
        <f t="shared" si="18"/>
        <v>1.6181064037226864E-4</v>
      </c>
      <c r="P56" s="222">
        <f t="shared" si="19"/>
        <v>2.3585450601387469E-3</v>
      </c>
      <c r="Q56" s="222">
        <f t="shared" si="20"/>
        <v>1.7242733750584131E-3</v>
      </c>
      <c r="R56" s="222">
        <f t="shared" si="21"/>
        <v>1.3885340952873267E-8</v>
      </c>
      <c r="S56" s="222">
        <f t="shared" si="22"/>
        <v>8.1902371692942974E-5</v>
      </c>
      <c r="T56" s="222">
        <f t="shared" si="23"/>
        <v>9.3028122893278688E-5</v>
      </c>
      <c r="U56" s="1">
        <v>2150339</v>
      </c>
      <c r="V56" s="1">
        <v>2867215</v>
      </c>
      <c r="W56" s="1">
        <f>VLOOKUP(B56,پیوست3!$B$5:$H$187,7,0)/2</f>
        <v>351319.00642450002</v>
      </c>
      <c r="X56" s="1">
        <f>VLOOKUP(B56,پیوست3!$B$5:$L$187,11,0)/2</f>
        <v>40.198</v>
      </c>
      <c r="Y56" s="1">
        <f>VLOOKUP(B56,پیوست3!$B$5:$M$187,12,0)</f>
        <v>5120811</v>
      </c>
      <c r="Z56" s="1">
        <f>VLOOKUP(B56,پیوست3!$B$5:$N$187,13,0)</f>
        <v>3743697</v>
      </c>
      <c r="AA56" s="1">
        <f>VLOOKUP(B56,پیوست3!$B$5:$P$187,15,0)</f>
        <v>237107</v>
      </c>
      <c r="AB56" s="1">
        <f>VLOOKUP(B56,پیوست3!$B$5:$Q$187,16,0)</f>
        <v>269316</v>
      </c>
    </row>
    <row r="57" spans="1:28">
      <c r="A57" s="1" t="s">
        <v>411</v>
      </c>
      <c r="B57" s="1">
        <v>10581</v>
      </c>
      <c r="C57" s="391">
        <v>7</v>
      </c>
      <c r="D57" s="157">
        <v>54</v>
      </c>
      <c r="E57" s="157" t="s">
        <v>411</v>
      </c>
      <c r="F57" s="335">
        <f t="shared" si="12"/>
        <v>0.16076922059320575</v>
      </c>
      <c r="G57" s="335">
        <f t="shared" si="13"/>
        <v>1.2397618459282371</v>
      </c>
      <c r="H57" s="335">
        <f t="shared" si="14"/>
        <v>0.56960489436639306</v>
      </c>
      <c r="I57" s="336">
        <v>2323509.167351</v>
      </c>
      <c r="J57" s="336">
        <v>1841835.7128280001</v>
      </c>
      <c r="K57" s="335">
        <f t="shared" si="15"/>
        <v>2.3870349852023183E-3</v>
      </c>
      <c r="L57" s="335">
        <f t="shared" si="16"/>
        <v>5.498505834017256E-2</v>
      </c>
      <c r="M57" s="335">
        <f t="shared" si="17"/>
        <v>3.2169578182984111E-2</v>
      </c>
      <c r="N57" s="227">
        <f>VLOOKUP(B57,پیوست2!$A$4:$E$199,5,0)</f>
        <v>30436250</v>
      </c>
      <c r="O57" s="222">
        <f t="shared" si="18"/>
        <v>1.7140310973009151E-3</v>
      </c>
      <c r="P57" s="222">
        <f t="shared" si="19"/>
        <v>1.3217644206567661E-2</v>
      </c>
      <c r="Q57" s="222">
        <f t="shared" si="20"/>
        <v>6.0728073353616841E-3</v>
      </c>
      <c r="R57" s="222">
        <f t="shared" si="21"/>
        <v>2.5449225790144262E-5</v>
      </c>
      <c r="S57" s="222">
        <f t="shared" si="22"/>
        <v>5.862197971366152E-4</v>
      </c>
      <c r="T57" s="222">
        <f t="shared" si="23"/>
        <v>3.4297396721358548E-4</v>
      </c>
      <c r="U57" s="1">
        <v>22290444</v>
      </c>
      <c r="V57" s="1">
        <v>30421319</v>
      </c>
      <c r="W57" s="1">
        <f>VLOOKUP(B57,پیوست3!$B$5:$H$187,7,0)/2</f>
        <v>3583617.3085564999</v>
      </c>
      <c r="X57" s="1">
        <f>VLOOKUP(B57,پیوست3!$B$5:$L$187,11,0)/2</f>
        <v>72616.752749000007</v>
      </c>
      <c r="Y57" s="1">
        <f>VLOOKUP(B57,پیوست3!$B$5:$M$187,12,0)</f>
        <v>27634842</v>
      </c>
      <c r="Z57" s="1">
        <f>VLOOKUP(B57,پیوست3!$B$5:$N$187,13,0)</f>
        <v>12696746</v>
      </c>
      <c r="AA57" s="1">
        <f>VLOOKUP(B57,پیوست3!$B$5:$P$187,15,0)</f>
        <v>1672718</v>
      </c>
      <c r="AB57" s="1">
        <f>VLOOKUP(B57,پیوست3!$B$5:$Q$187,16,0)</f>
        <v>978641</v>
      </c>
    </row>
    <row r="58" spans="1:28">
      <c r="A58" s="1" t="s">
        <v>409</v>
      </c>
      <c r="B58" s="1">
        <v>11405</v>
      </c>
      <c r="C58" s="391">
        <v>218</v>
      </c>
      <c r="D58" s="111">
        <v>55</v>
      </c>
      <c r="E58" s="111" t="s">
        <v>409</v>
      </c>
      <c r="F58" s="333">
        <f t="shared" si="12"/>
        <v>0.16053560161971242</v>
      </c>
      <c r="G58" s="333">
        <f t="shared" si="13"/>
        <v>2.769911619387238</v>
      </c>
      <c r="H58" s="333">
        <f t="shared" si="14"/>
        <v>1.55474693693076</v>
      </c>
      <c r="I58" s="334">
        <v>4507859.3787719999</v>
      </c>
      <c r="J58" s="334">
        <v>5230870.8341049999</v>
      </c>
      <c r="K58" s="333">
        <f t="shared" si="15"/>
        <v>1.7923381532489586E-2</v>
      </c>
      <c r="L58" s="333">
        <f t="shared" si="16"/>
        <v>0.20048741802850781</v>
      </c>
      <c r="M58" s="333">
        <f t="shared" si="17"/>
        <v>0.10358981810967297</v>
      </c>
      <c r="N58" s="227">
        <f>VLOOKUP(B58,پیوست2!$A$4:$E$199,5,0)</f>
        <v>49892271</v>
      </c>
      <c r="O58" s="222">
        <f t="shared" si="18"/>
        <v>2.8056227892600087E-3</v>
      </c>
      <c r="P58" s="222">
        <f t="shared" si="19"/>
        <v>4.840874600512711E-2</v>
      </c>
      <c r="Q58" s="222">
        <f t="shared" si="20"/>
        <v>2.7171751273703224E-2</v>
      </c>
      <c r="R58" s="222">
        <f t="shared" si="21"/>
        <v>3.1324047239861616E-4</v>
      </c>
      <c r="S58" s="222">
        <f t="shared" si="22"/>
        <v>3.5038462702693743E-3</v>
      </c>
      <c r="T58" s="222">
        <f t="shared" si="23"/>
        <v>1.8104018765399527E-3</v>
      </c>
      <c r="U58" s="1">
        <v>25255333.242536999</v>
      </c>
      <c r="V58" s="1">
        <v>49368085.525409997</v>
      </c>
      <c r="W58" s="1">
        <f>VLOOKUP(B58,پیوست3!$B$5:$H$187,7,0)/2</f>
        <v>4054380.1161969998</v>
      </c>
      <c r="X58" s="1">
        <f>VLOOKUP(B58,پیوست3!$B$5:$L$187,11,0)/2</f>
        <v>884843.03240050003</v>
      </c>
      <c r="Y58" s="1">
        <f>VLOOKUP(B58,پیوست3!$B$5:$M$187,12,0)</f>
        <v>69955041</v>
      </c>
      <c r="Z58" s="1">
        <f>VLOOKUP(B58,پیوست3!$B$5:$N$187,13,0)</f>
        <v>39265652</v>
      </c>
      <c r="AA58" s="1">
        <f>VLOOKUP(B58,پیوست3!$B$5:$P$187,15,0)</f>
        <v>9897680</v>
      </c>
      <c r="AB58" s="1">
        <f>VLOOKUP(B58,پیوست3!$B$5:$Q$187,16,0)</f>
        <v>5114031</v>
      </c>
    </row>
    <row r="59" spans="1:28">
      <c r="A59" s="1" t="s">
        <v>486</v>
      </c>
      <c r="B59" s="1">
        <v>11673</v>
      </c>
      <c r="C59" s="391">
        <v>283</v>
      </c>
      <c r="D59" s="157">
        <v>56</v>
      </c>
      <c r="E59" s="157" t="s">
        <v>486</v>
      </c>
      <c r="F59" s="335">
        <f t="shared" si="12"/>
        <v>0.15554501245233973</v>
      </c>
      <c r="G59" s="335">
        <f t="shared" si="13"/>
        <v>1.7328954715199025</v>
      </c>
      <c r="H59" s="335">
        <f t="shared" si="14"/>
        <v>1.1477341974498063</v>
      </c>
      <c r="I59" s="336">
        <v>285891.72064199997</v>
      </c>
      <c r="J59" s="336">
        <v>159971.30639099999</v>
      </c>
      <c r="K59" s="335">
        <f t="shared" si="15"/>
        <v>5.1261990774238379E-3</v>
      </c>
      <c r="L59" s="335">
        <f t="shared" si="16"/>
        <v>0.1458008398058549</v>
      </c>
      <c r="M59" s="335">
        <f t="shared" si="17"/>
        <v>0.25442835684504611</v>
      </c>
      <c r="N59" s="227">
        <f>VLOOKUP(B59,پیوست2!$A$4:$E$199,5,0)</f>
        <v>2840826</v>
      </c>
      <c r="O59" s="222">
        <f t="shared" si="18"/>
        <v>1.5478375278907115E-4</v>
      </c>
      <c r="P59" s="222">
        <f t="shared" si="19"/>
        <v>1.7244144318367236E-3</v>
      </c>
      <c r="Q59" s="222">
        <f t="shared" si="20"/>
        <v>1.1421170212067547E-3</v>
      </c>
      <c r="R59" s="222">
        <f t="shared" si="21"/>
        <v>5.1011107218282318E-6</v>
      </c>
      <c r="S59" s="222">
        <f t="shared" si="22"/>
        <v>1.4508726952504059E-4</v>
      </c>
      <c r="T59" s="222">
        <f t="shared" si="23"/>
        <v>2.5318314787174532E-4</v>
      </c>
      <c r="U59" s="1">
        <v>3135997</v>
      </c>
      <c r="V59" s="1">
        <v>3437223</v>
      </c>
      <c r="W59" s="1">
        <f>VLOOKUP(B59,پیوست3!$B$5:$H$187,7,0)/2</f>
        <v>487788.6924155</v>
      </c>
      <c r="X59" s="1">
        <f>VLOOKUP(B59,پیوست3!$B$5:$L$187,11,0)/2</f>
        <v>17619.889371499998</v>
      </c>
      <c r="Y59" s="1">
        <f>VLOOKUP(B59,پیوست3!$B$5:$M$187,12,0)</f>
        <v>5434355</v>
      </c>
      <c r="Z59" s="1">
        <f>VLOOKUP(B59,پیوست3!$B$5:$N$187,13,0)</f>
        <v>3599291</v>
      </c>
      <c r="AA59" s="1">
        <f>VLOOKUP(B59,پیوست3!$B$5:$P$187,15,0)</f>
        <v>501150</v>
      </c>
      <c r="AB59" s="1">
        <f>VLOOKUP(B59,پیوست3!$B$5:$Q$187,16,0)</f>
        <v>874527</v>
      </c>
    </row>
    <row r="60" spans="1:28">
      <c r="A60" s="1" t="s">
        <v>434</v>
      </c>
      <c r="B60" s="1">
        <v>11142</v>
      </c>
      <c r="C60" s="391">
        <v>130</v>
      </c>
      <c r="D60" s="111">
        <v>57</v>
      </c>
      <c r="E60" s="111" t="s">
        <v>434</v>
      </c>
      <c r="F60" s="333">
        <f t="shared" si="12"/>
        <v>0.14911812650786058</v>
      </c>
      <c r="G60" s="333">
        <f t="shared" si="13"/>
        <v>0.43987166370928193</v>
      </c>
      <c r="H60" s="333">
        <f t="shared" si="14"/>
        <v>0.44190098758138108</v>
      </c>
      <c r="I60" s="334">
        <v>10629308.399924999</v>
      </c>
      <c r="J60" s="334">
        <v>8258765.7287680004</v>
      </c>
      <c r="K60" s="333">
        <f t="shared" si="15"/>
        <v>2.6217727913687098E-3</v>
      </c>
      <c r="L60" s="333">
        <f t="shared" si="16"/>
        <v>9.6264168492918543E-3</v>
      </c>
      <c r="M60" s="333">
        <f t="shared" si="17"/>
        <v>1.4897205373939081E-2</v>
      </c>
      <c r="N60" s="227">
        <f>VLOOKUP(B60,پیوست2!$A$4:$E$199,5,0)</f>
        <v>149639911</v>
      </c>
      <c r="O60" s="222">
        <f t="shared" si="18"/>
        <v>7.8163235411873675E-3</v>
      </c>
      <c r="P60" s="222">
        <f t="shared" si="19"/>
        <v>2.3056749173755709E-2</v>
      </c>
      <c r="Q60" s="222">
        <f t="shared" si="20"/>
        <v>2.3163120225522818E-2</v>
      </c>
      <c r="R60" s="222">
        <f t="shared" si="21"/>
        <v>1.3742544161953054E-4</v>
      </c>
      <c r="S60" s="222">
        <f t="shared" si="22"/>
        <v>5.045878083268187E-4</v>
      </c>
      <c r="T60" s="222">
        <f t="shared" si="23"/>
        <v>7.8086668461519967E-4</v>
      </c>
      <c r="U60" s="1">
        <v>150196331</v>
      </c>
      <c r="V60" s="1">
        <v>150422844</v>
      </c>
      <c r="W60" s="1">
        <f>VLOOKUP(B60,پیوست3!$B$5:$H$187,7,0)/2</f>
        <v>22396995.487074502</v>
      </c>
      <c r="X60" s="1">
        <f>VLOOKUP(B60,پیوست3!$B$5:$L$187,11,0)/2</f>
        <v>394374.5195995</v>
      </c>
      <c r="Y60" s="1">
        <f>VLOOKUP(B60,پیوست3!$B$5:$M$187,12,0)</f>
        <v>66067110</v>
      </c>
      <c r="Z60" s="1">
        <f>VLOOKUP(B60,پیوست3!$B$5:$N$187,13,0)</f>
        <v>66371907</v>
      </c>
      <c r="AA60" s="1">
        <f>VLOOKUP(B60,پیوست3!$B$5:$P$187,15,0)</f>
        <v>1448033</v>
      </c>
      <c r="AB60" s="1">
        <f>VLOOKUP(B60,پیوست3!$B$5:$Q$187,16,0)</f>
        <v>2240880</v>
      </c>
    </row>
    <row r="61" spans="1:28">
      <c r="A61" s="1" t="s">
        <v>419</v>
      </c>
      <c r="B61" s="1">
        <v>10837</v>
      </c>
      <c r="C61" s="391">
        <v>1</v>
      </c>
      <c r="D61" s="157">
        <v>58</v>
      </c>
      <c r="E61" s="157" t="s">
        <v>419</v>
      </c>
      <c r="F61" s="335">
        <f t="shared" si="12"/>
        <v>0.14433797678041885</v>
      </c>
      <c r="G61" s="335">
        <f t="shared" si="13"/>
        <v>4.9071499875070141E-3</v>
      </c>
      <c r="H61" s="335">
        <f t="shared" si="14"/>
        <v>0.93071864963291207</v>
      </c>
      <c r="I61" s="336">
        <v>4651402.6384810004</v>
      </c>
      <c r="J61" s="336">
        <v>2111643.4753640001</v>
      </c>
      <c r="K61" s="335">
        <f t="shared" si="15"/>
        <v>2.7764963379739367E-4</v>
      </c>
      <c r="L61" s="335">
        <f t="shared" si="16"/>
        <v>2.4538497418589024E-4</v>
      </c>
      <c r="M61" s="335">
        <f t="shared" si="17"/>
        <v>2.0629123425087055E-2</v>
      </c>
      <c r="N61" s="227">
        <f>VLOOKUP(B61,پیوست2!$A$4:$E$199,5,0)</f>
        <v>31139867</v>
      </c>
      <c r="O61" s="222">
        <f t="shared" si="18"/>
        <v>1.5744251358751774E-3</v>
      </c>
      <c r="P61" s="222">
        <f t="shared" si="19"/>
        <v>5.352673259092489E-5</v>
      </c>
      <c r="Q61" s="222">
        <f t="shared" si="20"/>
        <v>1.0152191883907927E-2</v>
      </c>
      <c r="R61" s="222">
        <f t="shared" si="21"/>
        <v>3.0285762082017613E-6</v>
      </c>
      <c r="S61" s="222">
        <f t="shared" si="22"/>
        <v>2.6766363222070515E-6</v>
      </c>
      <c r="T61" s="222">
        <f t="shared" si="23"/>
        <v>2.2502054674729686E-4</v>
      </c>
      <c r="U61" s="1">
        <v>50508340</v>
      </c>
      <c r="V61" s="1">
        <v>32349169</v>
      </c>
      <c r="W61" s="1">
        <f>VLOOKUP(B61,پیوست3!$B$5:$H$187,7,0)/2</f>
        <v>7290271.6061375001</v>
      </c>
      <c r="X61" s="1">
        <f>VLOOKUP(B61,پیوست3!$B$5:$L$187,11,0)/2</f>
        <v>8981.7349264999993</v>
      </c>
      <c r="Y61" s="1">
        <f>VLOOKUP(B61,پیوست3!$B$5:$M$187,12,0)</f>
        <v>247852</v>
      </c>
      <c r="Z61" s="1">
        <f>VLOOKUP(B61,پیوست3!$B$5:$N$187,13,0)</f>
        <v>47009054</v>
      </c>
      <c r="AA61" s="1">
        <f>VLOOKUP(B61,پیوست3!$B$5:$P$187,15,0)</f>
        <v>7938</v>
      </c>
      <c r="AB61" s="1">
        <f>VLOOKUP(B61,پیوست3!$B$5:$Q$187,16,0)</f>
        <v>667335</v>
      </c>
    </row>
    <row r="62" spans="1:28">
      <c r="A62" s="1" t="s">
        <v>430</v>
      </c>
      <c r="B62" s="1">
        <v>11049</v>
      </c>
      <c r="C62" s="391">
        <v>115</v>
      </c>
      <c r="D62" s="111">
        <v>59</v>
      </c>
      <c r="E62" s="111" t="s">
        <v>430</v>
      </c>
      <c r="F62" s="333">
        <f t="shared" si="12"/>
        <v>0.14121544842201586</v>
      </c>
      <c r="G62" s="333">
        <f t="shared" si="13"/>
        <v>1.9707935046327572</v>
      </c>
      <c r="H62" s="333">
        <f t="shared" si="14"/>
        <v>1.550391015819222</v>
      </c>
      <c r="I62" s="334">
        <v>5245366.4743290003</v>
      </c>
      <c r="J62" s="334">
        <v>5095902.8464989997</v>
      </c>
      <c r="K62" s="333">
        <f t="shared" si="15"/>
        <v>8.1004234186929421E-3</v>
      </c>
      <c r="L62" s="333">
        <f t="shared" si="16"/>
        <v>4.4661583750488822E-2</v>
      </c>
      <c r="M62" s="333">
        <f t="shared" si="17"/>
        <v>8.2668104938793577E-2</v>
      </c>
      <c r="N62" s="227">
        <f>VLOOKUP(B62,پیوست2!$A$4:$E$199,5,0)</f>
        <v>38580924</v>
      </c>
      <c r="O62" s="222">
        <f t="shared" si="18"/>
        <v>1.9084442689327112E-3</v>
      </c>
      <c r="P62" s="222">
        <f t="shared" si="19"/>
        <v>2.6634122620396147E-2</v>
      </c>
      <c r="Q62" s="222">
        <f t="shared" si="20"/>
        <v>2.0952628638069522E-2</v>
      </c>
      <c r="R62" s="222">
        <f t="shared" si="21"/>
        <v>1.0947248917932647E-4</v>
      </c>
      <c r="S62" s="222">
        <f t="shared" si="22"/>
        <v>6.0357520726316276E-4</v>
      </c>
      <c r="T62" s="222">
        <f t="shared" si="23"/>
        <v>1.1172111327543129E-3</v>
      </c>
      <c r="U62" s="1">
        <v>34699747</v>
      </c>
      <c r="V62" s="1">
        <v>39947934</v>
      </c>
      <c r="W62" s="1">
        <f>VLOOKUP(B62,پیوست3!$B$5:$H$187,7,0)/2</f>
        <v>4900140.3327354994</v>
      </c>
      <c r="X62" s="1">
        <f>VLOOKUP(B62,پیوست3!$B$5:$L$187,11,0)/2</f>
        <v>323595.18010200001</v>
      </c>
      <c r="Y62" s="1">
        <f>VLOOKUP(B62,پیوست3!$B$5:$M$187,12,0)</f>
        <v>68386036</v>
      </c>
      <c r="Z62" s="1">
        <f>VLOOKUP(B62,پیوست3!$B$5:$N$187,13,0)</f>
        <v>53798176</v>
      </c>
      <c r="AA62" s="1">
        <f>VLOOKUP(B62,پیوست3!$B$5:$P$187,15,0)</f>
        <v>1784138</v>
      </c>
      <c r="AB62" s="1">
        <f>VLOOKUP(B62,پیوست3!$B$5:$Q$187,16,0)</f>
        <v>3302420</v>
      </c>
    </row>
    <row r="63" spans="1:28">
      <c r="A63" s="1" t="s">
        <v>429</v>
      </c>
      <c r="B63" s="1">
        <v>11014</v>
      </c>
      <c r="C63" s="391">
        <v>114</v>
      </c>
      <c r="D63" s="157">
        <v>60</v>
      </c>
      <c r="E63" s="157" t="s">
        <v>429</v>
      </c>
      <c r="F63" s="335">
        <f t="shared" si="12"/>
        <v>0.14090886572827815</v>
      </c>
      <c r="G63" s="335">
        <f t="shared" si="13"/>
        <v>0.9169689081828778</v>
      </c>
      <c r="H63" s="335">
        <f t="shared" si="14"/>
        <v>0.65676218870392844</v>
      </c>
      <c r="I63" s="336">
        <v>1295496.418567</v>
      </c>
      <c r="J63" s="336">
        <v>1182948.3852029999</v>
      </c>
      <c r="K63" s="335">
        <f t="shared" si="15"/>
        <v>2.3927233687064312E-4</v>
      </c>
      <c r="L63" s="335">
        <f t="shared" si="16"/>
        <v>3.9524661054546112E-3</v>
      </c>
      <c r="M63" s="335">
        <f t="shared" si="17"/>
        <v>1.8161694781531318E-2</v>
      </c>
      <c r="N63" s="227">
        <f>VLOOKUP(B63,پیوست2!$A$4:$E$199,5,0)</f>
        <v>5490985</v>
      </c>
      <c r="O63" s="222">
        <f t="shared" si="18"/>
        <v>2.7102741585419328E-4</v>
      </c>
      <c r="P63" s="222">
        <f t="shared" si="19"/>
        <v>1.7637194957107066E-3</v>
      </c>
      <c r="Q63" s="222">
        <f t="shared" si="20"/>
        <v>1.2632317910955117E-3</v>
      </c>
      <c r="R63" s="222">
        <f t="shared" si="21"/>
        <v>4.6022202231403096E-7</v>
      </c>
      <c r="S63" s="222">
        <f t="shared" si="22"/>
        <v>7.6022659701083144E-6</v>
      </c>
      <c r="T63" s="222">
        <f t="shared" si="23"/>
        <v>3.4932629531366601E-5</v>
      </c>
      <c r="U63" s="1">
        <v>5859041.6229560003</v>
      </c>
      <c r="V63" s="1">
        <v>5750839.954992</v>
      </c>
      <c r="W63" s="1">
        <f>VLOOKUP(B63,پیوست3!$B$5:$H$187,7,0)/2</f>
        <v>825590.90934549994</v>
      </c>
      <c r="X63" s="1">
        <f>VLOOKUP(B63,پیوست3!$B$5:$L$187,11,0)/2</f>
        <v>1376.0169149999999</v>
      </c>
      <c r="Y63" s="1">
        <f>VLOOKUP(B63,پیوست3!$B$5:$M$187,12,0)</f>
        <v>5372559</v>
      </c>
      <c r="Z63" s="1">
        <f>VLOOKUP(B63,پیوست3!$B$5:$N$187,13,0)</f>
        <v>3847997</v>
      </c>
      <c r="AA63" s="1">
        <f>VLOOKUP(B63,پیوست3!$B$5:$P$187,15,0)</f>
        <v>22730</v>
      </c>
      <c r="AB63" s="1">
        <f>VLOOKUP(B63,پیوست3!$B$5:$Q$187,16,0)</f>
        <v>104445</v>
      </c>
    </row>
    <row r="64" spans="1:28">
      <c r="A64" s="1" t="s">
        <v>420</v>
      </c>
      <c r="B64" s="1">
        <v>10845</v>
      </c>
      <c r="C64" s="391">
        <v>3</v>
      </c>
      <c r="D64" s="111">
        <v>61</v>
      </c>
      <c r="E64" s="111" t="s">
        <v>420</v>
      </c>
      <c r="F64" s="333">
        <f t="shared" si="12"/>
        <v>0.13624272061937645</v>
      </c>
      <c r="G64" s="333">
        <f t="shared" si="13"/>
        <v>0.99644705205665973</v>
      </c>
      <c r="H64" s="333">
        <f t="shared" si="14"/>
        <v>0.51278744507063656</v>
      </c>
      <c r="I64" s="334">
        <v>2198298.8199100001</v>
      </c>
      <c r="J64" s="334">
        <v>1938780.896098</v>
      </c>
      <c r="K64" s="333">
        <f t="shared" si="15"/>
        <v>2.2797275149945106E-3</v>
      </c>
      <c r="L64" s="333">
        <f t="shared" si="16"/>
        <v>4.6965985345172387E-5</v>
      </c>
      <c r="M64" s="333">
        <f t="shared" si="17"/>
        <v>1.3760873685742511E-2</v>
      </c>
      <c r="N64" s="227">
        <f>VLOOKUP(B64,پیوست2!$A$4:$E$199,5,0)</f>
        <v>24636180</v>
      </c>
      <c r="O64" s="222">
        <f t="shared" si="18"/>
        <v>1.1757400819947146E-3</v>
      </c>
      <c r="P64" s="222">
        <f t="shared" si="19"/>
        <v>8.5990850253313943E-3</v>
      </c>
      <c r="Q64" s="222">
        <f t="shared" si="20"/>
        <v>4.4252254356954264E-3</v>
      </c>
      <c r="R64" s="222">
        <f t="shared" si="21"/>
        <v>1.9673469549198439E-5</v>
      </c>
      <c r="S64" s="222">
        <f t="shared" si="22"/>
        <v>4.0530452716783298E-7</v>
      </c>
      <c r="T64" s="222">
        <f t="shared" si="23"/>
        <v>1.1875284552481846E-4</v>
      </c>
      <c r="U64" s="1">
        <v>20678603</v>
      </c>
      <c r="V64" s="1">
        <v>24996814</v>
      </c>
      <c r="W64" s="1">
        <f>VLOOKUP(B64,پیوست3!$B$5:$H$187,7,0)/2</f>
        <v>2817309.1313279998</v>
      </c>
      <c r="X64" s="1">
        <f>VLOOKUP(B64,پیوست3!$B$5:$L$187,11,0)/2</f>
        <v>56985.924662999998</v>
      </c>
      <c r="Y64" s="1">
        <f>VLOOKUP(B64,پیوست3!$B$5:$M$187,12,0)</f>
        <v>20605133</v>
      </c>
      <c r="Z64" s="1">
        <f>VLOOKUP(B64,پیوست3!$B$5:$N$187,13,0)</f>
        <v>10603728</v>
      </c>
      <c r="AA64" s="1">
        <f>VLOOKUP(B64,پیوست3!$B$5:$P$187,15,0)</f>
        <v>1174</v>
      </c>
      <c r="AB64" s="1">
        <f>VLOOKUP(B64,پیوست3!$B$5:$Q$187,16,0)</f>
        <v>343978</v>
      </c>
    </row>
    <row r="65" spans="1:28">
      <c r="A65" s="1" t="s">
        <v>469</v>
      </c>
      <c r="B65" s="1">
        <v>11460</v>
      </c>
      <c r="C65" s="391">
        <v>243</v>
      </c>
      <c r="D65" s="157">
        <v>62</v>
      </c>
      <c r="E65" s="157" t="s">
        <v>469</v>
      </c>
      <c r="F65" s="335">
        <f t="shared" si="12"/>
        <v>0.13565205875019604</v>
      </c>
      <c r="G65" s="335">
        <f t="shared" si="13"/>
        <v>1.2346296534462515</v>
      </c>
      <c r="H65" s="335">
        <f t="shared" si="14"/>
        <v>9.311812934595165E-2</v>
      </c>
      <c r="I65" s="336">
        <v>2656956.9957400002</v>
      </c>
      <c r="J65" s="336">
        <v>1487935.650228</v>
      </c>
      <c r="K65" s="335">
        <f t="shared" si="15"/>
        <v>4.4678829318052721E-4</v>
      </c>
      <c r="L65" s="335">
        <f t="shared" si="16"/>
        <v>8.5659665012436464E-2</v>
      </c>
      <c r="M65" s="335">
        <f t="shared" si="17"/>
        <v>0</v>
      </c>
      <c r="N65" s="227">
        <f>VLOOKUP(B65,پیوست2!$A$4:$E$199,5,0)</f>
        <v>45180853</v>
      </c>
      <c r="O65" s="222">
        <f t="shared" si="18"/>
        <v>2.1468685960391973E-3</v>
      </c>
      <c r="P65" s="222">
        <f t="shared" si="19"/>
        <v>1.9539604891685318E-2</v>
      </c>
      <c r="Q65" s="222">
        <f t="shared" si="20"/>
        <v>1.4737143649465672E-3</v>
      </c>
      <c r="R65" s="222">
        <f t="shared" si="21"/>
        <v>7.0710003559444056E-6</v>
      </c>
      <c r="S65" s="222">
        <f t="shared" si="22"/>
        <v>1.3556745578118374E-3</v>
      </c>
      <c r="T65" s="222">
        <f t="shared" si="23"/>
        <v>0</v>
      </c>
      <c r="U65" s="1">
        <v>25921504.404716</v>
      </c>
      <c r="V65" s="1">
        <v>45703972.802504003</v>
      </c>
      <c r="W65" s="1">
        <f>VLOOKUP(B65,پیوست3!$B$5:$H$187,7,0)/2</f>
        <v>3516305.4384019999</v>
      </c>
      <c r="X65" s="1">
        <f>VLOOKUP(B65,پیوست3!$B$5:$L$187,11,0)/2</f>
        <v>20420</v>
      </c>
      <c r="Y65" s="1">
        <f>VLOOKUP(B65,پیوست3!$B$5:$M$187,12,0)</f>
        <v>32003458</v>
      </c>
      <c r="Z65" s="1">
        <f>VLOOKUP(B65,پیوست3!$B$5:$N$187,13,0)</f>
        <v>2413762</v>
      </c>
      <c r="AA65" s="1">
        <f>VLOOKUP(B65,پیوست3!$B$5:$P$187,15,0)</f>
        <v>3914987</v>
      </c>
      <c r="AB65" s="1">
        <f>VLOOKUP(B65,پیوست3!$B$5:$Q$187,16,0)</f>
        <v>0</v>
      </c>
    </row>
    <row r="66" spans="1:28">
      <c r="A66" s="1" t="s">
        <v>585</v>
      </c>
      <c r="B66" s="1">
        <v>11692</v>
      </c>
      <c r="C66" s="391">
        <v>300</v>
      </c>
      <c r="D66" s="111">
        <v>63</v>
      </c>
      <c r="E66" s="111" t="s">
        <v>585</v>
      </c>
      <c r="F66" s="333">
        <f t="shared" si="12"/>
        <v>0.1293989248623495</v>
      </c>
      <c r="G66" s="333">
        <f t="shared" si="13"/>
        <v>3.0896022831808372</v>
      </c>
      <c r="H66" s="333">
        <f t="shared" si="14"/>
        <v>1.404820347592743</v>
      </c>
      <c r="I66" s="334">
        <v>35599.766520999998</v>
      </c>
      <c r="J66" s="334">
        <v>10760.197869</v>
      </c>
      <c r="K66" s="333">
        <f t="shared" si="15"/>
        <v>5.0935513294910351E-3</v>
      </c>
      <c r="L66" s="333">
        <f t="shared" si="16"/>
        <v>0.41236968621705</v>
      </c>
      <c r="M66" s="333">
        <f t="shared" si="17"/>
        <v>0.10681549011004725</v>
      </c>
      <c r="N66" s="227">
        <f>VLOOKUP(B66,پیوست2!$A$4:$E$199,5,0)</f>
        <v>2523277</v>
      </c>
      <c r="O66" s="222">
        <f t="shared" si="18"/>
        <v>1.1437213940659613E-4</v>
      </c>
      <c r="P66" s="222">
        <f t="shared" si="19"/>
        <v>2.730814212087112E-3</v>
      </c>
      <c r="Q66" s="222">
        <f t="shared" si="20"/>
        <v>1.241681944475336E-3</v>
      </c>
      <c r="R66" s="222">
        <f t="shared" si="21"/>
        <v>4.5020494826437781E-6</v>
      </c>
      <c r="S66" s="222">
        <f t="shared" si="22"/>
        <v>3.6448218784848407E-4</v>
      </c>
      <c r="T66" s="222">
        <f t="shared" si="23"/>
        <v>9.4411264534430807E-5</v>
      </c>
      <c r="U66" s="1">
        <v>1114235</v>
      </c>
      <c r="V66" s="1">
        <v>2349809</v>
      </c>
      <c r="W66" s="1">
        <f>VLOOKUP(B66,پیوست3!$B$5:$H$187,7,0)/2</f>
        <v>144180.811044</v>
      </c>
      <c r="X66" s="1">
        <f>VLOOKUP(B66,پیوست3!$B$5:$L$187,11,0)/2</f>
        <v>11968.872756000001</v>
      </c>
      <c r="Y66" s="1">
        <f>VLOOKUP(B66,پیوست3!$B$5:$M$187,12,0)</f>
        <v>3442543</v>
      </c>
      <c r="Z66" s="1">
        <f>VLOOKUP(B66,پیوست3!$B$5:$N$187,13,0)</f>
        <v>1565300</v>
      </c>
      <c r="AA66" s="1">
        <f>VLOOKUP(B66,پیوست3!$B$5:$P$187,15,0)</f>
        <v>968990</v>
      </c>
      <c r="AB66" s="1">
        <f>VLOOKUP(B66,پیوست3!$B$5:$Q$187,16,0)</f>
        <v>250996</v>
      </c>
    </row>
    <row r="67" spans="1:28">
      <c r="A67" s="1" t="s">
        <v>449</v>
      </c>
      <c r="B67" s="1">
        <v>11343</v>
      </c>
      <c r="C67" s="391">
        <v>196</v>
      </c>
      <c r="D67" s="157">
        <v>64</v>
      </c>
      <c r="E67" s="157" t="s">
        <v>449</v>
      </c>
      <c r="F67" s="335">
        <f t="shared" si="12"/>
        <v>0.12363610059582947</v>
      </c>
      <c r="G67" s="335">
        <f t="shared" si="13"/>
        <v>1.0824382817618745</v>
      </c>
      <c r="H67" s="335">
        <f t="shared" si="14"/>
        <v>1.0639439119137553</v>
      </c>
      <c r="I67" s="336">
        <v>2984284.5944980001</v>
      </c>
      <c r="J67" s="336">
        <v>1652885.152157</v>
      </c>
      <c r="K67" s="335">
        <f t="shared" si="15"/>
        <v>2.3946019147269601E-3</v>
      </c>
      <c r="L67" s="335">
        <f t="shared" si="16"/>
        <v>9.9401398182449904E-2</v>
      </c>
      <c r="M67" s="335">
        <f t="shared" si="17"/>
        <v>0.16766497850939394</v>
      </c>
      <c r="N67" s="227">
        <f>VLOOKUP(B67,پیوست2!$A$4:$E$199,5,0)</f>
        <v>31869361</v>
      </c>
      <c r="O67" s="222">
        <f t="shared" si="18"/>
        <v>1.3802040673222605E-3</v>
      </c>
      <c r="P67" s="222">
        <f t="shared" si="19"/>
        <v>1.2083733730789093E-2</v>
      </c>
      <c r="Q67" s="222">
        <f t="shared" si="20"/>
        <v>1.1877272961127798E-2</v>
      </c>
      <c r="R67" s="222">
        <f t="shared" si="21"/>
        <v>2.6731992406717085E-5</v>
      </c>
      <c r="S67" s="222">
        <f t="shared" si="22"/>
        <v>1.1096614452232633E-3</v>
      </c>
      <c r="T67" s="222">
        <f t="shared" si="23"/>
        <v>1.8717177601925352E-3</v>
      </c>
      <c r="U67" s="1">
        <v>34243502.492971003</v>
      </c>
      <c r="V67" s="1">
        <v>34792739.973858997</v>
      </c>
      <c r="W67" s="1">
        <f>VLOOKUP(B67,پیوست3!$B$5:$H$187,7,0)/2</f>
        <v>4233733.1189745003</v>
      </c>
      <c r="X67" s="1">
        <f>VLOOKUP(B67,پیوست3!$B$5:$L$187,11,0)/2</f>
        <v>83314.761759999994</v>
      </c>
      <c r="Y67" s="1">
        <f>VLOOKUP(B67,پیوست3!$B$5:$M$187,12,0)</f>
        <v>37066478</v>
      </c>
      <c r="Z67" s="1">
        <f>VLOOKUP(B67,پیوست3!$B$5:$N$187,13,0)</f>
        <v>36433166</v>
      </c>
      <c r="AA67" s="1">
        <f>VLOOKUP(B67,پیوست3!$B$5:$P$187,15,0)</f>
        <v>3458447</v>
      </c>
      <c r="AB67" s="1">
        <f>VLOOKUP(B67,پیوست3!$B$5:$Q$187,16,0)</f>
        <v>5833524</v>
      </c>
    </row>
    <row r="68" spans="1:28">
      <c r="A68" s="1" t="s">
        <v>470</v>
      </c>
      <c r="B68" s="1">
        <v>11476</v>
      </c>
      <c r="C68" s="391">
        <v>246</v>
      </c>
      <c r="D68" s="111">
        <v>65</v>
      </c>
      <c r="E68" s="111" t="s">
        <v>470</v>
      </c>
      <c r="F68" s="333">
        <f t="shared" ref="F68:F87" si="24">W68/U68</f>
        <v>0.12353532798900994</v>
      </c>
      <c r="G68" s="333">
        <f t="shared" ref="G68:G87" si="25">Y68/U68</f>
        <v>1.2043247285089511</v>
      </c>
      <c r="H68" s="333">
        <f t="shared" ref="H68:H87" si="26">Z68/U68</f>
        <v>0.53911296983819224</v>
      </c>
      <c r="I68" s="334">
        <v>6136.9203239999997</v>
      </c>
      <c r="J68" s="334">
        <v>4472.8598309999998</v>
      </c>
      <c r="K68" s="333">
        <f t="shared" ref="K68:K87" si="27">X68/V68</f>
        <v>1.4835047105557814E-4</v>
      </c>
      <c r="L68" s="333">
        <f t="shared" ref="L68:L87" si="28">AA68/V68</f>
        <v>2.9600547722458761E-2</v>
      </c>
      <c r="M68" s="333">
        <f t="shared" ref="M68:M87" si="29">AB68/V68</f>
        <v>9.8272677350107335E-2</v>
      </c>
      <c r="N68" s="227">
        <f>VLOOKUP(B68,پیوست2!$A$4:$E$199,5,0)</f>
        <v>281118</v>
      </c>
      <c r="O68" s="222">
        <f t="shared" ref="O68:O87" si="30">$N68/$N$90*F68</f>
        <v>1.2164786046527558E-5</v>
      </c>
      <c r="P68" s="222">
        <f t="shared" ref="P68:P87" si="31">$N68/$N$90*G68</f>
        <v>1.1859241312863245E-4</v>
      </c>
      <c r="Q68" s="222">
        <f t="shared" ref="Q68:Q87" si="32">$N68/$N$90*H68</f>
        <v>5.3087598824954015E-5</v>
      </c>
      <c r="R68" s="222">
        <f t="shared" ref="R68:R87" si="33">$N68/$N$90*K68</f>
        <v>1.4608385873660645E-8</v>
      </c>
      <c r="S68" s="222">
        <f t="shared" ref="S68:S87" si="34">$N68/$N$90*L68</f>
        <v>2.91482878432778E-6</v>
      </c>
      <c r="T68" s="222">
        <f t="shared" ref="T68:T87" si="35">$N68/$N$90*M68</f>
        <v>9.6771191985651476E-6</v>
      </c>
      <c r="U68" s="1">
        <v>230026</v>
      </c>
      <c r="V68" s="1">
        <v>280434</v>
      </c>
      <c r="W68" s="1">
        <f>VLOOKUP(B68,پیوست3!$B$5:$H$187,7,0)/2</f>
        <v>28416.337356</v>
      </c>
      <c r="X68" s="1">
        <f>VLOOKUP(B68,پیوست3!$B$5:$L$187,11,0)/2</f>
        <v>41.602516000000001</v>
      </c>
      <c r="Y68" s="1">
        <f>VLOOKUP(B68,پیوست3!$B$5:$M$187,12,0)</f>
        <v>277026</v>
      </c>
      <c r="Z68" s="1">
        <f>VLOOKUP(B68,پیوست3!$B$5:$N$187,13,0)</f>
        <v>124010</v>
      </c>
      <c r="AA68" s="1">
        <f>VLOOKUP(B68,پیوست3!$B$5:$P$187,15,0)</f>
        <v>8301</v>
      </c>
      <c r="AB68" s="1">
        <f>VLOOKUP(B68,پیوست3!$B$5:$Q$187,16,0)</f>
        <v>27559</v>
      </c>
    </row>
    <row r="69" spans="1:28">
      <c r="A69" s="1" t="s">
        <v>424</v>
      </c>
      <c r="B69" s="1">
        <v>10920</v>
      </c>
      <c r="C69" s="391">
        <v>106</v>
      </c>
      <c r="D69" s="157">
        <v>66</v>
      </c>
      <c r="E69" s="157" t="s">
        <v>424</v>
      </c>
      <c r="F69" s="335">
        <f t="shared" si="24"/>
        <v>0.12016881083972197</v>
      </c>
      <c r="G69" s="335">
        <f t="shared" si="25"/>
        <v>1.7738064407424858</v>
      </c>
      <c r="H69" s="335">
        <f t="shared" si="26"/>
        <v>0</v>
      </c>
      <c r="I69" s="336">
        <v>79832.567225999999</v>
      </c>
      <c r="J69" s="336">
        <v>54903.123168999999</v>
      </c>
      <c r="K69" s="335">
        <f t="shared" si="27"/>
        <v>3.7424039307699491E-4</v>
      </c>
      <c r="L69" s="335">
        <f t="shared" si="28"/>
        <v>0</v>
      </c>
      <c r="M69" s="335">
        <f t="shared" si="29"/>
        <v>0</v>
      </c>
      <c r="N69" s="227">
        <f>VLOOKUP(B69,پیوست2!$A$4:$E$199,5,0)</f>
        <v>1906079</v>
      </c>
      <c r="O69" s="222">
        <f t="shared" si="30"/>
        <v>8.0233790119451016E-5</v>
      </c>
      <c r="P69" s="222">
        <f t="shared" si="31"/>
        <v>1.184327386487037E-3</v>
      </c>
      <c r="Q69" s="222">
        <f t="shared" si="32"/>
        <v>0</v>
      </c>
      <c r="R69" s="222">
        <f t="shared" si="33"/>
        <v>2.4987120154171554E-7</v>
      </c>
      <c r="S69" s="222">
        <f t="shared" si="34"/>
        <v>0</v>
      </c>
      <c r="T69" s="222">
        <f t="shared" si="35"/>
        <v>0</v>
      </c>
      <c r="U69" s="1">
        <v>961473</v>
      </c>
      <c r="V69" s="1">
        <v>1906802</v>
      </c>
      <c r="W69" s="1">
        <f>VLOOKUP(B69,پیوست3!$B$5:$H$187,7,0)/2</f>
        <v>115539.06706450001</v>
      </c>
      <c r="X69" s="1">
        <f>VLOOKUP(B69,پیوست3!$B$5:$L$187,11,0)/2</f>
        <v>713.60233000000005</v>
      </c>
      <c r="Y69" s="1">
        <f>VLOOKUP(B69,پیوست3!$B$5:$M$187,12,0)</f>
        <v>1705467</v>
      </c>
      <c r="Z69" s="1">
        <f>VLOOKUP(B69,پیوست3!$B$5:$N$187,13,0)</f>
        <v>0</v>
      </c>
      <c r="AA69" s="1">
        <f>VLOOKUP(B69,پیوست3!$B$5:$P$187,15,0)</f>
        <v>0</v>
      </c>
      <c r="AB69" s="1">
        <f>VLOOKUP(B69,پیوست3!$B$5:$Q$187,16,0)</f>
        <v>0</v>
      </c>
    </row>
    <row r="70" spans="1:28">
      <c r="A70" s="1" t="s">
        <v>432</v>
      </c>
      <c r="B70" s="1">
        <v>11090</v>
      </c>
      <c r="C70" s="391">
        <v>121</v>
      </c>
      <c r="D70" s="111">
        <v>67</v>
      </c>
      <c r="E70" s="111" t="s">
        <v>432</v>
      </c>
      <c r="F70" s="333">
        <f t="shared" si="24"/>
        <v>0.11225530273833741</v>
      </c>
      <c r="G70" s="333">
        <f t="shared" si="25"/>
        <v>1.1504850326297371</v>
      </c>
      <c r="H70" s="333">
        <f t="shared" si="26"/>
        <v>1.224164564810893</v>
      </c>
      <c r="I70" s="334">
        <v>4073624</v>
      </c>
      <c r="J70" s="334">
        <v>3746431.7350599999</v>
      </c>
      <c r="K70" s="333">
        <f t="shared" si="27"/>
        <v>3.4094334495322967E-3</v>
      </c>
      <c r="L70" s="333">
        <f t="shared" si="28"/>
        <v>4.8262691147660609E-2</v>
      </c>
      <c r="M70" s="333">
        <f t="shared" si="29"/>
        <v>6.026065937824239E-2</v>
      </c>
      <c r="N70" s="227">
        <f>VLOOKUP(B70,پیوست2!$A$4:$E$199,5,0)</f>
        <v>55443072</v>
      </c>
      <c r="O70" s="222">
        <f t="shared" si="30"/>
        <v>2.180111968604027E-3</v>
      </c>
      <c r="P70" s="222">
        <f t="shared" si="31"/>
        <v>2.2343587591424217E-2</v>
      </c>
      <c r="Q70" s="222">
        <f t="shared" si="32"/>
        <v>2.3774518924117735E-2</v>
      </c>
      <c r="R70" s="222">
        <f t="shared" si="33"/>
        <v>6.6214659692381519E-5</v>
      </c>
      <c r="S70" s="222">
        <f t="shared" si="34"/>
        <v>9.3731047034199897E-4</v>
      </c>
      <c r="T70" s="222">
        <f t="shared" si="35"/>
        <v>1.1703231966930466E-3</v>
      </c>
      <c r="U70" s="1">
        <v>64314333.434542999</v>
      </c>
      <c r="V70" s="1">
        <v>57987234.724179998</v>
      </c>
      <c r="W70" s="1">
        <f>VLOOKUP(B70,پیوست3!$B$5:$H$187,7,0)/2</f>
        <v>7219624.9701089999</v>
      </c>
      <c r="X70" s="1">
        <f>VLOOKUP(B70,پیوست3!$B$5:$L$187,11,0)/2</f>
        <v>197703.6177145</v>
      </c>
      <c r="Y70" s="1">
        <f>VLOOKUP(B70,پیوست3!$B$5:$M$187,12,0)</f>
        <v>73992678</v>
      </c>
      <c r="Z70" s="1">
        <f>VLOOKUP(B70,پیوست3!$B$5:$N$187,13,0)</f>
        <v>78731328</v>
      </c>
      <c r="AA70" s="1">
        <f>VLOOKUP(B70,پیوست3!$B$5:$P$187,15,0)</f>
        <v>2798620</v>
      </c>
      <c r="AB70" s="1">
        <f>VLOOKUP(B70,پیوست3!$B$5:$Q$187,16,0)</f>
        <v>3494349</v>
      </c>
    </row>
    <row r="71" spans="1:28">
      <c r="A71" s="1" t="s">
        <v>442</v>
      </c>
      <c r="B71" s="1">
        <v>11256</v>
      </c>
      <c r="C71" s="391">
        <v>164</v>
      </c>
      <c r="D71" s="157">
        <v>68</v>
      </c>
      <c r="E71" s="157" t="s">
        <v>442</v>
      </c>
      <c r="F71" s="335">
        <f t="shared" si="24"/>
        <v>0.11013447865967803</v>
      </c>
      <c r="G71" s="335">
        <f t="shared" si="25"/>
        <v>0.39114071213225876</v>
      </c>
      <c r="H71" s="335">
        <f t="shared" si="26"/>
        <v>1.7734339592898383E-4</v>
      </c>
      <c r="I71" s="336">
        <v>7752.4898839999996</v>
      </c>
      <c r="J71" s="336">
        <v>6331.2654929999999</v>
      </c>
      <c r="K71" s="335">
        <f t="shared" si="27"/>
        <v>5.5554596670015781E-5</v>
      </c>
      <c r="L71" s="335">
        <f t="shared" si="28"/>
        <v>6.053538108224487E-2</v>
      </c>
      <c r="M71" s="335">
        <f t="shared" si="29"/>
        <v>1.6147552748672312E-4</v>
      </c>
      <c r="N71" s="227">
        <f>VLOOKUP(B71,پیوست2!$A$4:$E$199,5,0)</f>
        <v>56789</v>
      </c>
      <c r="O71" s="222">
        <f t="shared" si="30"/>
        <v>2.1908476069030472E-6</v>
      </c>
      <c r="P71" s="222">
        <f t="shared" si="31"/>
        <v>7.7807577024564264E-6</v>
      </c>
      <c r="Q71" s="222">
        <f t="shared" si="32"/>
        <v>3.5277994620709242E-9</v>
      </c>
      <c r="R71" s="222">
        <f t="shared" si="33"/>
        <v>1.1051185482346923E-9</v>
      </c>
      <c r="S71" s="222">
        <f t="shared" si="34"/>
        <v>1.2041986886487696E-6</v>
      </c>
      <c r="T71" s="222">
        <f t="shared" si="35"/>
        <v>3.2121482506932201E-9</v>
      </c>
      <c r="U71" s="1">
        <v>50749</v>
      </c>
      <c r="V71" s="1">
        <v>55736</v>
      </c>
      <c r="W71" s="1">
        <f>VLOOKUP(B71,پیوست3!$B$5:$H$187,7,0)/2</f>
        <v>5589.2146575000006</v>
      </c>
      <c r="X71" s="1">
        <f>VLOOKUP(B71,پیوست3!$B$5:$L$187,11,0)/2</f>
        <v>3.0963909999999997</v>
      </c>
      <c r="Y71" s="1">
        <f>VLOOKUP(B71,پیوست3!$B$5:$M$187,12,0)</f>
        <v>19850</v>
      </c>
      <c r="Z71" s="1">
        <f>VLOOKUP(B71,پیوست3!$B$5:$N$187,13,0)</f>
        <v>9</v>
      </c>
      <c r="AA71" s="1">
        <f>VLOOKUP(B71,پیوست3!$B$5:$P$187,15,0)</f>
        <v>3374</v>
      </c>
      <c r="AB71" s="1">
        <f>VLOOKUP(B71,پیوست3!$B$5:$Q$187,16,0)</f>
        <v>9</v>
      </c>
    </row>
    <row r="72" spans="1:28">
      <c r="A72" s="1" t="s">
        <v>451</v>
      </c>
      <c r="B72" s="1">
        <v>11340</v>
      </c>
      <c r="C72" s="391">
        <v>201</v>
      </c>
      <c r="D72" s="111">
        <v>69</v>
      </c>
      <c r="E72" s="111" t="s">
        <v>451</v>
      </c>
      <c r="F72" s="333">
        <f t="shared" si="24"/>
        <v>0.10540103556572389</v>
      </c>
      <c r="G72" s="333">
        <f t="shared" si="25"/>
        <v>1.6777503180856126</v>
      </c>
      <c r="H72" s="333">
        <f t="shared" si="26"/>
        <v>0.65480043571113444</v>
      </c>
      <c r="I72" s="334">
        <v>263255.82346500002</v>
      </c>
      <c r="J72" s="334">
        <v>205210.201699</v>
      </c>
      <c r="K72" s="333">
        <f t="shared" si="27"/>
        <v>4.9678409862929676E-8</v>
      </c>
      <c r="L72" s="333">
        <f t="shared" si="28"/>
        <v>0</v>
      </c>
      <c r="M72" s="333">
        <f t="shared" si="29"/>
        <v>0</v>
      </c>
      <c r="N72" s="227">
        <f>VLOOKUP(B72,پیوست2!$A$4:$E$199,5,0)</f>
        <v>2797624</v>
      </c>
      <c r="O72" s="222">
        <f t="shared" si="30"/>
        <v>1.0329014112773032E-4</v>
      </c>
      <c r="P72" s="222">
        <f t="shared" si="31"/>
        <v>1.6441495683796907E-3</v>
      </c>
      <c r="Q72" s="222">
        <f t="shared" si="32"/>
        <v>6.4168657406528265E-4</v>
      </c>
      <c r="R72" s="222">
        <f t="shared" si="33"/>
        <v>4.8683487199170522E-11</v>
      </c>
      <c r="S72" s="222">
        <f t="shared" si="34"/>
        <v>0</v>
      </c>
      <c r="T72" s="222">
        <f t="shared" si="35"/>
        <v>0</v>
      </c>
      <c r="U72" s="1">
        <v>2305197</v>
      </c>
      <c r="V72" s="1">
        <v>2804035</v>
      </c>
      <c r="W72" s="1">
        <f>VLOOKUP(B72,پیوست3!$B$5:$H$187,7,0)/2</f>
        <v>242970.150983</v>
      </c>
      <c r="X72" s="1">
        <f>VLOOKUP(B72,پیوست3!$B$5:$L$187,11,0)/2</f>
        <v>0.13930000000000001</v>
      </c>
      <c r="Y72" s="1">
        <f>VLOOKUP(B72,پیوست3!$B$5:$M$187,12,0)</f>
        <v>3867545</v>
      </c>
      <c r="Z72" s="1">
        <f>VLOOKUP(B72,پیوست3!$B$5:$N$187,13,0)</f>
        <v>1509444</v>
      </c>
      <c r="AA72" s="1">
        <f>VLOOKUP(B72,پیوست3!$B$5:$P$187,15,0)</f>
        <v>0</v>
      </c>
      <c r="AB72" s="1">
        <f>VLOOKUP(B72,پیوست3!$B$5:$Q$187,16,0)</f>
        <v>0</v>
      </c>
    </row>
    <row r="73" spans="1:28">
      <c r="A73" s="1" t="s">
        <v>399</v>
      </c>
      <c r="B73" s="1">
        <v>11495</v>
      </c>
      <c r="C73" s="391">
        <v>248</v>
      </c>
      <c r="D73" s="157">
        <v>70</v>
      </c>
      <c r="E73" s="157" t="s">
        <v>399</v>
      </c>
      <c r="F73" s="335">
        <f t="shared" si="24"/>
        <v>0.10459923794788051</v>
      </c>
      <c r="G73" s="335">
        <f t="shared" si="25"/>
        <v>2.0623242342417303</v>
      </c>
      <c r="H73" s="335">
        <f t="shared" si="26"/>
        <v>1.4244192821486368</v>
      </c>
      <c r="I73" s="336">
        <v>8033136.7731299996</v>
      </c>
      <c r="J73" s="336">
        <v>5235815.3848219998</v>
      </c>
      <c r="K73" s="335">
        <f t="shared" si="27"/>
        <v>0</v>
      </c>
      <c r="L73" s="335">
        <f t="shared" si="28"/>
        <v>3.7699661559234252E-2</v>
      </c>
      <c r="M73" s="335">
        <f t="shared" si="29"/>
        <v>6.6923822314208348E-2</v>
      </c>
      <c r="N73" s="227">
        <f>VLOOKUP(B73,پیوست2!$A$4:$E$199,5,0)</f>
        <v>47922792</v>
      </c>
      <c r="O73" s="222">
        <f t="shared" si="30"/>
        <v>1.7558818138845842E-3</v>
      </c>
      <c r="P73" s="222">
        <f t="shared" si="31"/>
        <v>3.4619732306681514E-2</v>
      </c>
      <c r="Q73" s="222">
        <f t="shared" si="32"/>
        <v>2.3911377959728298E-2</v>
      </c>
      <c r="R73" s="222">
        <f t="shared" si="33"/>
        <v>0</v>
      </c>
      <c r="S73" s="222">
        <f t="shared" si="34"/>
        <v>6.3285499416780892E-4</v>
      </c>
      <c r="T73" s="222">
        <f t="shared" si="35"/>
        <v>1.1234338301366457E-3</v>
      </c>
      <c r="U73" s="1">
        <v>36814406.163401</v>
      </c>
      <c r="V73" s="1">
        <v>49414661.112354003</v>
      </c>
      <c r="W73" s="1">
        <f>VLOOKUP(B73,پیوست3!$B$5:$H$187,7,0)/2</f>
        <v>3850758.8301955</v>
      </c>
      <c r="X73" s="1">
        <f>VLOOKUP(B73,پیوست3!$B$5:$L$187,11,0)/2</f>
        <v>0</v>
      </c>
      <c r="Y73" s="1">
        <f>VLOOKUP(B73,پیوست3!$B$5:$M$187,12,0)</f>
        <v>75923242</v>
      </c>
      <c r="Z73" s="1">
        <f>VLOOKUP(B73,پیوست3!$B$5:$N$187,13,0)</f>
        <v>52439150</v>
      </c>
      <c r="AA73" s="1">
        <f>VLOOKUP(B73,پیوست3!$B$5:$P$187,15,0)</f>
        <v>1862916</v>
      </c>
      <c r="AB73" s="1">
        <f>VLOOKUP(B73,پیوست3!$B$5:$Q$187,16,0)</f>
        <v>3307018</v>
      </c>
    </row>
    <row r="74" spans="1:28">
      <c r="A74" s="1" t="s">
        <v>445</v>
      </c>
      <c r="B74" s="1">
        <v>11302</v>
      </c>
      <c r="C74" s="391">
        <v>178</v>
      </c>
      <c r="D74" s="111">
        <v>71</v>
      </c>
      <c r="E74" s="111" t="s">
        <v>445</v>
      </c>
      <c r="F74" s="333">
        <f t="shared" si="24"/>
        <v>0.10326791390933929</v>
      </c>
      <c r="G74" s="333">
        <f t="shared" si="25"/>
        <v>2.3422829708369051</v>
      </c>
      <c r="H74" s="333">
        <f t="shared" si="26"/>
        <v>1.6189913840913253</v>
      </c>
      <c r="I74" s="334">
        <v>1073936.6068500001</v>
      </c>
      <c r="J74" s="334">
        <v>709630.89391600003</v>
      </c>
      <c r="K74" s="333">
        <f t="shared" si="27"/>
        <v>2.505222816801685E-3</v>
      </c>
      <c r="L74" s="333">
        <f t="shared" si="28"/>
        <v>7.7837155935378766E-2</v>
      </c>
      <c r="M74" s="333">
        <f t="shared" si="29"/>
        <v>6.9353320321057593E-2</v>
      </c>
      <c r="N74" s="227">
        <f>VLOOKUP(B74,پیوست2!$A$4:$E$199,5,0)</f>
        <v>13517873</v>
      </c>
      <c r="O74" s="222">
        <f t="shared" si="30"/>
        <v>4.8898823923791592E-4</v>
      </c>
      <c r="P74" s="222">
        <f t="shared" si="31"/>
        <v>1.1091042535361126E-2</v>
      </c>
      <c r="Q74" s="222">
        <f t="shared" si="32"/>
        <v>7.6661541448701347E-3</v>
      </c>
      <c r="R74" s="222">
        <f t="shared" si="33"/>
        <v>1.1862585847933158E-5</v>
      </c>
      <c r="S74" s="222">
        <f t="shared" si="34"/>
        <v>3.6856998836582268E-4</v>
      </c>
      <c r="T74" s="222">
        <f t="shared" si="35"/>
        <v>3.2839782179457897E-4</v>
      </c>
      <c r="U74" s="1">
        <v>9185102</v>
      </c>
      <c r="V74" s="1">
        <v>13716791</v>
      </c>
      <c r="W74" s="1">
        <f>VLOOKUP(B74,پیوست3!$B$5:$H$187,7,0)/2</f>
        <v>948526.32258450007</v>
      </c>
      <c r="X74" s="1">
        <f>VLOOKUP(B74,پیوست3!$B$5:$L$187,11,0)/2</f>
        <v>34363.617786499999</v>
      </c>
      <c r="Y74" s="1">
        <f>VLOOKUP(B74,پیوست3!$B$5:$M$187,12,0)</f>
        <v>21514108</v>
      </c>
      <c r="Z74" s="1">
        <f>VLOOKUP(B74,پیوست3!$B$5:$N$187,13,0)</f>
        <v>14870601</v>
      </c>
      <c r="AA74" s="1">
        <f>VLOOKUP(B74,پیوست3!$B$5:$P$187,15,0)</f>
        <v>1067676</v>
      </c>
      <c r="AB74" s="1">
        <f>VLOOKUP(B74,پیوست3!$B$5:$Q$187,16,0)</f>
        <v>951305</v>
      </c>
    </row>
    <row r="75" spans="1:28">
      <c r="A75" s="1" t="s">
        <v>472</v>
      </c>
      <c r="B75" s="1">
        <v>11499</v>
      </c>
      <c r="C75" s="391">
        <v>249</v>
      </c>
      <c r="D75" s="157">
        <v>72</v>
      </c>
      <c r="E75" s="157" t="s">
        <v>472</v>
      </c>
      <c r="F75" s="335">
        <f t="shared" si="24"/>
        <v>0.10134271741903483</v>
      </c>
      <c r="G75" s="335">
        <f t="shared" si="25"/>
        <v>2.4684253640271892</v>
      </c>
      <c r="H75" s="335">
        <f t="shared" si="26"/>
        <v>0.35628617471585156</v>
      </c>
      <c r="I75" s="336">
        <v>91980.395944000004</v>
      </c>
      <c r="J75" s="336">
        <v>100831.207994</v>
      </c>
      <c r="K75" s="335">
        <f t="shared" si="27"/>
        <v>4.049335720115497E-3</v>
      </c>
      <c r="L75" s="335">
        <f t="shared" si="28"/>
        <v>0</v>
      </c>
      <c r="M75" s="335">
        <f t="shared" si="29"/>
        <v>1.5650942131048968E-2</v>
      </c>
      <c r="N75" s="227">
        <f>VLOOKUP(B75,پیوست2!$A$4:$E$199,5,0)</f>
        <v>3828852</v>
      </c>
      <c r="O75" s="222">
        <f t="shared" si="30"/>
        <v>1.3592075330119463E-4</v>
      </c>
      <c r="P75" s="222">
        <f t="shared" si="31"/>
        <v>3.3106496795331977E-3</v>
      </c>
      <c r="Q75" s="222">
        <f t="shared" si="32"/>
        <v>4.7785066841994682E-4</v>
      </c>
      <c r="R75" s="222">
        <f t="shared" si="33"/>
        <v>5.4309651000551937E-6</v>
      </c>
      <c r="S75" s="222">
        <f t="shared" si="34"/>
        <v>0</v>
      </c>
      <c r="T75" s="222">
        <f t="shared" si="35"/>
        <v>2.0991028250501787E-5</v>
      </c>
      <c r="U75" s="1">
        <v>1602127.8413490001</v>
      </c>
      <c r="V75" s="1">
        <v>3852483.735173</v>
      </c>
      <c r="W75" s="1">
        <f>VLOOKUP(B75,پیوست3!$B$5:$H$187,7,0)/2</f>
        <v>162363.989095</v>
      </c>
      <c r="X75" s="1">
        <f>VLOOKUP(B75,پیوست3!$B$5:$L$187,11,0)/2</f>
        <v>15600</v>
      </c>
      <c r="Y75" s="1">
        <f>VLOOKUP(B75,پیوست3!$B$5:$M$187,12,0)</f>
        <v>3954733</v>
      </c>
      <c r="Z75" s="1">
        <f>VLOOKUP(B75,پیوست3!$B$5:$N$187,13,0)</f>
        <v>570816</v>
      </c>
      <c r="AA75" s="1">
        <f>VLOOKUP(B75,پیوست3!$B$5:$P$187,15,0)</f>
        <v>0</v>
      </c>
      <c r="AB75" s="1">
        <f>VLOOKUP(B75,پیوست3!$B$5:$Q$187,16,0)</f>
        <v>60295</v>
      </c>
    </row>
    <row r="76" spans="1:28">
      <c r="B76" s="1">
        <v>11738</v>
      </c>
      <c r="C76" s="391">
        <v>302</v>
      </c>
      <c r="D76" s="111">
        <v>73</v>
      </c>
      <c r="E76" s="111" t="s">
        <v>653</v>
      </c>
      <c r="F76" s="333">
        <f t="shared" si="24"/>
        <v>0.10101324161689575</v>
      </c>
      <c r="G76" s="333">
        <f t="shared" si="25"/>
        <v>3.7310897708465527</v>
      </c>
      <c r="H76" s="333">
        <f t="shared" si="26"/>
        <v>0.85867616948065961</v>
      </c>
      <c r="I76" s="334">
        <v>127571.711306</v>
      </c>
      <c r="J76" s="334">
        <v>167029.15778400001</v>
      </c>
      <c r="K76" s="333">
        <f t="shared" si="27"/>
        <v>1.347546348149539E-2</v>
      </c>
      <c r="L76" s="333">
        <f t="shared" si="28"/>
        <v>0.57603685017019224</v>
      </c>
      <c r="M76" s="333">
        <f t="shared" si="29"/>
        <v>4.5440899652078488E-2</v>
      </c>
      <c r="N76" s="227">
        <f>VLOOKUP(B76,پیوست2!$A$4:$E$199,5,0)</f>
        <v>3495983</v>
      </c>
      <c r="O76" s="222">
        <f t="shared" si="30"/>
        <v>1.2370073165282201E-4</v>
      </c>
      <c r="P76" s="222">
        <f t="shared" si="31"/>
        <v>4.5690894295474264E-3</v>
      </c>
      <c r="Q76" s="222">
        <f t="shared" si="32"/>
        <v>1.0515341228276524E-3</v>
      </c>
      <c r="R76" s="222">
        <f t="shared" si="33"/>
        <v>1.6502041369426258E-5</v>
      </c>
      <c r="S76" s="222">
        <f t="shared" si="34"/>
        <v>7.0541424752298303E-4</v>
      </c>
      <c r="T76" s="222">
        <f t="shared" si="35"/>
        <v>5.5646887912409873E-5</v>
      </c>
      <c r="U76" s="1">
        <v>1222936</v>
      </c>
      <c r="V76" s="1">
        <v>3131166</v>
      </c>
      <c r="W76" s="1">
        <f>VLOOKUP(B76,پیوست3!$B$5:$H$187,7,0)/2</f>
        <v>123532.72965000001</v>
      </c>
      <c r="X76" s="1">
        <f>VLOOKUP(B76,پیوست3!$B$5:$L$187,11,0)/2</f>
        <v>42193.913087499997</v>
      </c>
      <c r="Y76" s="1">
        <f>VLOOKUP(B76,پیوست3!$B$5:$M$187,12,0)</f>
        <v>4562884</v>
      </c>
      <c r="Z76" s="1">
        <f>VLOOKUP(B76,پیوست3!$B$5:$N$187,13,0)</f>
        <v>1050106</v>
      </c>
      <c r="AA76" s="1">
        <f>VLOOKUP(B76,پیوست3!$B$5:$P$187,15,0)</f>
        <v>1803667</v>
      </c>
      <c r="AB76" s="1">
        <f>VLOOKUP(B76,پیوست3!$B$5:$Q$187,16,0)</f>
        <v>142283</v>
      </c>
    </row>
    <row r="77" spans="1:28">
      <c r="A77" s="1" t="s">
        <v>474</v>
      </c>
      <c r="B77" s="1">
        <v>11513</v>
      </c>
      <c r="C77" s="391">
        <v>254</v>
      </c>
      <c r="D77" s="157">
        <v>74</v>
      </c>
      <c r="E77" s="157" t="s">
        <v>474</v>
      </c>
      <c r="F77" s="335">
        <f t="shared" si="24"/>
        <v>9.6995041805750262E-2</v>
      </c>
      <c r="G77" s="335">
        <f t="shared" si="25"/>
        <v>1.6507014871533987</v>
      </c>
      <c r="H77" s="335">
        <f t="shared" si="26"/>
        <v>0.41337983065159833</v>
      </c>
      <c r="I77" s="336">
        <v>9427250.3191720005</v>
      </c>
      <c r="J77" s="336">
        <v>6713772.6707499996</v>
      </c>
      <c r="K77" s="335">
        <f t="shared" si="27"/>
        <v>1.0251676864348571E-2</v>
      </c>
      <c r="L77" s="335">
        <f t="shared" si="28"/>
        <v>5.7767874732512499E-2</v>
      </c>
      <c r="M77" s="335">
        <f t="shared" si="29"/>
        <v>8.5559554204572785E-2</v>
      </c>
      <c r="N77" s="227">
        <f>VLOOKUP(B77,پیوست2!$A$4:$E$199,5,0)</f>
        <v>78493596</v>
      </c>
      <c r="O77" s="222">
        <f t="shared" si="30"/>
        <v>2.6669102972917609E-3</v>
      </c>
      <c r="P77" s="222">
        <f t="shared" si="31"/>
        <v>4.5386575559816268E-2</v>
      </c>
      <c r="Q77" s="222">
        <f t="shared" si="32"/>
        <v>1.1366013216070538E-2</v>
      </c>
      <c r="R77" s="222">
        <f t="shared" si="33"/>
        <v>2.8187319769182334E-4</v>
      </c>
      <c r="S77" s="222">
        <f t="shared" si="34"/>
        <v>1.5883465495621313E-3</v>
      </c>
      <c r="T77" s="222">
        <f t="shared" si="35"/>
        <v>2.3524878374385143E-3</v>
      </c>
      <c r="U77" s="1">
        <v>47363305</v>
      </c>
      <c r="V77" s="1">
        <v>80307957</v>
      </c>
      <c r="W77" s="1">
        <f>VLOOKUP(B77,پیوست3!$B$5:$H$187,7,0)/2</f>
        <v>4594005.7485335004</v>
      </c>
      <c r="X77" s="1">
        <f>VLOOKUP(B77,پیوست3!$B$5:$L$187,11,0)/2</f>
        <v>823291.22479999997</v>
      </c>
      <c r="Y77" s="1">
        <f>VLOOKUP(B77,پیوست3!$B$5:$M$187,12,0)</f>
        <v>78182678</v>
      </c>
      <c r="Z77" s="1">
        <f>VLOOKUP(B77,پیوست3!$B$5:$N$187,13,0)</f>
        <v>19579035</v>
      </c>
      <c r="AA77" s="1">
        <f>VLOOKUP(B77,پیوست3!$B$5:$P$187,15,0)</f>
        <v>4639220</v>
      </c>
      <c r="AB77" s="1">
        <f>VLOOKUP(B77,پیوست3!$B$5:$Q$187,16,0)</f>
        <v>6871113</v>
      </c>
    </row>
    <row r="78" spans="1:28">
      <c r="A78" s="1" t="s">
        <v>425</v>
      </c>
      <c r="B78" s="1">
        <v>10929</v>
      </c>
      <c r="C78" s="391">
        <v>110</v>
      </c>
      <c r="D78" s="111">
        <v>75</v>
      </c>
      <c r="E78" s="111" t="s">
        <v>425</v>
      </c>
      <c r="F78" s="333">
        <f t="shared" si="24"/>
        <v>9.6189643228841631E-2</v>
      </c>
      <c r="G78" s="333">
        <f t="shared" si="25"/>
        <v>2.2522696737396442</v>
      </c>
      <c r="H78" s="333">
        <f t="shared" si="26"/>
        <v>1.2875940933943475</v>
      </c>
      <c r="I78" s="334">
        <v>360417.20582700003</v>
      </c>
      <c r="J78" s="334">
        <v>241649.45482799999</v>
      </c>
      <c r="K78" s="333">
        <f t="shared" si="27"/>
        <v>0</v>
      </c>
      <c r="L78" s="333">
        <f t="shared" si="28"/>
        <v>4.2957980293480642E-2</v>
      </c>
      <c r="M78" s="333">
        <f t="shared" si="29"/>
        <v>5.0428554864480578E-2</v>
      </c>
      <c r="N78" s="227">
        <f>VLOOKUP(B78,پیوست2!$A$4:$E$199,5,0)</f>
        <v>5016310</v>
      </c>
      <c r="O78" s="222">
        <f t="shared" si="30"/>
        <v>1.6901970106129684E-4</v>
      </c>
      <c r="P78" s="222">
        <f t="shared" si="31"/>
        <v>3.95757728365039E-3</v>
      </c>
      <c r="Q78" s="222">
        <f t="shared" si="32"/>
        <v>2.2624968910223593E-3</v>
      </c>
      <c r="R78" s="222">
        <f t="shared" si="33"/>
        <v>0</v>
      </c>
      <c r="S78" s="222">
        <f t="shared" si="34"/>
        <v>7.5483646094074572E-5</v>
      </c>
      <c r="T78" s="222">
        <f t="shared" si="35"/>
        <v>8.8610571596257258E-5</v>
      </c>
      <c r="U78" s="1">
        <v>3813764</v>
      </c>
      <c r="V78" s="1">
        <v>5053962</v>
      </c>
      <c r="W78" s="1">
        <f>VLOOKUP(B78,پیوست3!$B$5:$H$187,7,0)/2</f>
        <v>366844.59851899999</v>
      </c>
      <c r="X78" s="1">
        <f>VLOOKUP(B78,پیوست3!$B$5:$L$187,11,0)/2</f>
        <v>0</v>
      </c>
      <c r="Y78" s="1">
        <f>VLOOKUP(B78,پیوست3!$B$5:$M$187,12,0)</f>
        <v>8589625</v>
      </c>
      <c r="Z78" s="1">
        <f>VLOOKUP(B78,پیوست3!$B$5:$N$187,13,0)</f>
        <v>4910580</v>
      </c>
      <c r="AA78" s="1">
        <f>VLOOKUP(B78,پیوست3!$B$5:$P$187,15,0)</f>
        <v>217108</v>
      </c>
      <c r="AB78" s="1">
        <f>VLOOKUP(B78,پیوست3!$B$5:$Q$187,16,0)</f>
        <v>254864</v>
      </c>
    </row>
    <row r="79" spans="1:28">
      <c r="A79" s="1" t="s">
        <v>467</v>
      </c>
      <c r="B79" s="1">
        <v>11449</v>
      </c>
      <c r="C79" s="391">
        <v>235</v>
      </c>
      <c r="D79" s="157">
        <v>76</v>
      </c>
      <c r="E79" s="157" t="s">
        <v>467</v>
      </c>
      <c r="F79" s="335">
        <f t="shared" si="24"/>
        <v>8.5650677113709897E-2</v>
      </c>
      <c r="G79" s="335">
        <f t="shared" si="25"/>
        <v>1.8002058459449177</v>
      </c>
      <c r="H79" s="335">
        <f t="shared" si="26"/>
        <v>1.0230112476028166</v>
      </c>
      <c r="I79" s="336">
        <v>183457.34980600001</v>
      </c>
      <c r="J79" s="336">
        <v>129760.319441</v>
      </c>
      <c r="K79" s="335">
        <f t="shared" si="27"/>
        <v>7.4483736230977612E-3</v>
      </c>
      <c r="L79" s="335">
        <f t="shared" si="28"/>
        <v>4.2576554612766458E-2</v>
      </c>
      <c r="M79" s="335">
        <f t="shared" si="29"/>
        <v>3.4210384106335742E-2</v>
      </c>
      <c r="N79" s="227">
        <f>VLOOKUP(B79,پیوست2!$A$4:$E$199,5,0)</f>
        <v>4486551</v>
      </c>
      <c r="O79" s="222">
        <f t="shared" si="30"/>
        <v>1.3460712778560232E-4</v>
      </c>
      <c r="P79" s="222">
        <f t="shared" si="31"/>
        <v>2.8291724772215279E-3</v>
      </c>
      <c r="Q79" s="222">
        <f t="shared" si="32"/>
        <v>1.6077468430210314E-3</v>
      </c>
      <c r="R79" s="222">
        <f t="shared" si="33"/>
        <v>1.1705735597958812E-5</v>
      </c>
      <c r="S79" s="222">
        <f t="shared" si="34"/>
        <v>6.6912579334576757E-5</v>
      </c>
      <c r="T79" s="222">
        <f t="shared" si="35"/>
        <v>5.3764449974896566E-5</v>
      </c>
      <c r="U79" s="1">
        <v>3503591</v>
      </c>
      <c r="V79" s="1">
        <v>4515208</v>
      </c>
      <c r="W79" s="1">
        <f>VLOOKUP(B79,پیوست3!$B$5:$H$187,7,0)/2</f>
        <v>300084.94147949998</v>
      </c>
      <c r="X79" s="1">
        <f>VLOOKUP(B79,پیوست3!$B$5:$L$187,11,0)/2</f>
        <v>33630.956169999998</v>
      </c>
      <c r="Y79" s="1">
        <f>VLOOKUP(B79,پیوست3!$B$5:$M$187,12,0)</f>
        <v>6307185</v>
      </c>
      <c r="Z79" s="1">
        <f>VLOOKUP(B79,پیوست3!$B$5:$N$187,13,0)</f>
        <v>3584213</v>
      </c>
      <c r="AA79" s="1">
        <f>VLOOKUP(B79,پیوست3!$B$5:$P$187,15,0)</f>
        <v>192242</v>
      </c>
      <c r="AB79" s="1">
        <f>VLOOKUP(B79,پیوست3!$B$5:$Q$187,16,0)</f>
        <v>154467</v>
      </c>
    </row>
    <row r="80" spans="1:28">
      <c r="A80" s="1" t="s">
        <v>457</v>
      </c>
      <c r="B80" s="1">
        <v>11391</v>
      </c>
      <c r="C80" s="391">
        <v>215</v>
      </c>
      <c r="D80" s="111">
        <v>77</v>
      </c>
      <c r="E80" s="111" t="s">
        <v>457</v>
      </c>
      <c r="F80" s="333">
        <f t="shared" si="24"/>
        <v>7.8181818570488462E-2</v>
      </c>
      <c r="G80" s="333">
        <f t="shared" si="25"/>
        <v>1.0446097902772924</v>
      </c>
      <c r="H80" s="333">
        <f t="shared" si="26"/>
        <v>0.8413604707410699</v>
      </c>
      <c r="I80" s="334">
        <v>13849.366180999999</v>
      </c>
      <c r="J80" s="334">
        <v>11053.873779</v>
      </c>
      <c r="K80" s="333">
        <f t="shared" si="27"/>
        <v>1.1032723056143199E-3</v>
      </c>
      <c r="L80" s="333">
        <f t="shared" si="28"/>
        <v>0.15352671870688217</v>
      </c>
      <c r="M80" s="333">
        <f t="shared" si="29"/>
        <v>0.12070919026516432</v>
      </c>
      <c r="N80" s="227">
        <f>VLOOKUP(B80,پیوست2!$A$4:$E$199,5,0)</f>
        <v>365203</v>
      </c>
      <c r="O80" s="222">
        <f t="shared" si="30"/>
        <v>1.0001491095940846E-5</v>
      </c>
      <c r="P80" s="222">
        <f t="shared" si="31"/>
        <v>1.336328024497333E-4</v>
      </c>
      <c r="Q80" s="222">
        <f t="shared" si="32"/>
        <v>1.0763192018879174E-4</v>
      </c>
      <c r="R80" s="222">
        <f t="shared" si="33"/>
        <v>1.4113726621811949E-7</v>
      </c>
      <c r="S80" s="222">
        <f t="shared" si="34"/>
        <v>1.9640066427356113E-5</v>
      </c>
      <c r="T80" s="222">
        <f t="shared" si="35"/>
        <v>1.5441849699963148E-5</v>
      </c>
      <c r="U80" s="1">
        <v>304866.94932800002</v>
      </c>
      <c r="V80" s="1">
        <v>364835.51835000003</v>
      </c>
      <c r="W80" s="1">
        <f>VLOOKUP(B80,پیوست3!$B$5:$H$187,7,0)/2</f>
        <v>23835.052520499998</v>
      </c>
      <c r="X80" s="1">
        <f>VLOOKUP(B80,پیوست3!$B$5:$L$187,11,0)/2</f>
        <v>402.5129235</v>
      </c>
      <c r="Y80" s="1">
        <f>VLOOKUP(B80,پیوست3!$B$5:$M$187,12,0)</f>
        <v>318467</v>
      </c>
      <c r="Z80" s="1">
        <f>VLOOKUP(B80,پیوست3!$B$5:$N$187,13,0)</f>
        <v>256503</v>
      </c>
      <c r="AA80" s="1">
        <f>VLOOKUP(B80,پیوست3!$B$5:$P$187,15,0)</f>
        <v>56012</v>
      </c>
      <c r="AB80" s="1">
        <f>VLOOKUP(B80,پیوست3!$B$5:$Q$187,16,0)</f>
        <v>44039</v>
      </c>
    </row>
    <row r="81" spans="1:28">
      <c r="A81" s="1" t="s">
        <v>478</v>
      </c>
      <c r="B81" s="1">
        <v>11562</v>
      </c>
      <c r="C81" s="391">
        <v>261</v>
      </c>
      <c r="D81" s="157">
        <v>78</v>
      </c>
      <c r="E81" s="157" t="s">
        <v>478</v>
      </c>
      <c r="F81" s="335">
        <f t="shared" si="24"/>
        <v>7.2053076040978645E-2</v>
      </c>
      <c r="G81" s="335">
        <f t="shared" si="25"/>
        <v>3.9649079611501508</v>
      </c>
      <c r="H81" s="335">
        <f t="shared" si="26"/>
        <v>2.9235921088943737</v>
      </c>
      <c r="I81" s="336">
        <v>5140.7844359999999</v>
      </c>
      <c r="J81" s="336">
        <v>1848.9918680000001</v>
      </c>
      <c r="K81" s="335">
        <f t="shared" si="27"/>
        <v>6.4021039784010038E-4</v>
      </c>
      <c r="L81" s="335">
        <f t="shared" si="28"/>
        <v>0.30293511061882472</v>
      </c>
      <c r="M81" s="335">
        <f t="shared" si="29"/>
        <v>0.22025663271412785</v>
      </c>
      <c r="N81" s="227">
        <f>VLOOKUP(B81,پیوست2!$A$4:$E$199,5,0)</f>
        <v>2997231</v>
      </c>
      <c r="O81" s="222">
        <f t="shared" si="30"/>
        <v>7.5647989442968736E-5</v>
      </c>
      <c r="P81" s="222">
        <f t="shared" si="31"/>
        <v>4.1627274235571336E-3</v>
      </c>
      <c r="Q81" s="222">
        <f t="shared" si="32"/>
        <v>3.0694576434655762E-3</v>
      </c>
      <c r="R81" s="222">
        <f t="shared" si="33"/>
        <v>6.7215214225611749E-7</v>
      </c>
      <c r="S81" s="222">
        <f t="shared" si="34"/>
        <v>3.1804932293194794E-4</v>
      </c>
      <c r="T81" s="222">
        <f t="shared" si="35"/>
        <v>2.3124580298037583E-4</v>
      </c>
      <c r="U81" s="1">
        <v>1734911.6467269999</v>
      </c>
      <c r="V81" s="1">
        <v>3007941.199482</v>
      </c>
      <c r="W81" s="1">
        <f>VLOOKUP(B81,پیوست3!$B$5:$H$187,7,0)/2</f>
        <v>125005.720806</v>
      </c>
      <c r="X81" s="1">
        <f>VLOOKUP(B81,پیوست3!$B$5:$L$187,11,0)/2</f>
        <v>1925.715232</v>
      </c>
      <c r="Y81" s="1">
        <f>VLOOKUP(B81,پیوست3!$B$5:$M$187,12,0)</f>
        <v>6878765</v>
      </c>
      <c r="Z81" s="1">
        <f>VLOOKUP(B81,پیوست3!$B$5:$N$187,13,0)</f>
        <v>5072174</v>
      </c>
      <c r="AA81" s="1">
        <f>VLOOKUP(B81,پیوست3!$B$5:$P$187,15,0)</f>
        <v>911211</v>
      </c>
      <c r="AB81" s="1">
        <f>VLOOKUP(B81,پیوست3!$B$5:$Q$187,16,0)</f>
        <v>662519</v>
      </c>
    </row>
    <row r="82" spans="1:28">
      <c r="A82" s="1" t="s">
        <v>431</v>
      </c>
      <c r="B82" s="1">
        <v>11075</v>
      </c>
      <c r="C82" s="391">
        <v>118</v>
      </c>
      <c r="D82" s="111">
        <v>79</v>
      </c>
      <c r="E82" s="111" t="s">
        <v>431</v>
      </c>
      <c r="F82" s="333">
        <f t="shared" si="24"/>
        <v>7.1621595700708127E-2</v>
      </c>
      <c r="G82" s="333">
        <f t="shared" si="25"/>
        <v>0.912395389239406</v>
      </c>
      <c r="H82" s="333">
        <f t="shared" si="26"/>
        <v>0.68977783870874154</v>
      </c>
      <c r="I82" s="334">
        <v>5631309.1643559998</v>
      </c>
      <c r="J82" s="334">
        <v>4368604.2831720002</v>
      </c>
      <c r="K82" s="333">
        <f t="shared" si="27"/>
        <v>1.0635640483800267E-3</v>
      </c>
      <c r="L82" s="333">
        <f t="shared" si="28"/>
        <v>7.6839082536381401E-2</v>
      </c>
      <c r="M82" s="333">
        <f t="shared" si="29"/>
        <v>4.0443056497975874E-2</v>
      </c>
      <c r="N82" s="227">
        <f>VLOOKUP(B82,پیوست2!$A$4:$E$199,5,0)</f>
        <v>72039399</v>
      </c>
      <c r="O82" s="222">
        <f t="shared" si="30"/>
        <v>1.807335260649989E-3</v>
      </c>
      <c r="P82" s="222">
        <f t="shared" si="31"/>
        <v>2.3023842773870873E-2</v>
      </c>
      <c r="Q82" s="222">
        <f t="shared" si="32"/>
        <v>1.7406199871932253E-2</v>
      </c>
      <c r="R82" s="222">
        <f t="shared" si="33"/>
        <v>2.6838508522337598E-5</v>
      </c>
      <c r="S82" s="222">
        <f t="shared" si="34"/>
        <v>1.9389959397766369E-3</v>
      </c>
      <c r="T82" s="222">
        <f t="shared" si="35"/>
        <v>1.0205603678909484E-3</v>
      </c>
      <c r="U82" s="1">
        <v>72134025.200264007</v>
      </c>
      <c r="V82" s="1">
        <v>74133615.498374999</v>
      </c>
      <c r="W82" s="1">
        <f>VLOOKUP(B82,پیوست3!$B$5:$H$187,7,0)/2</f>
        <v>5166353.9891579999</v>
      </c>
      <c r="X82" s="1">
        <f>VLOOKUP(B82,پیوست3!$B$5:$L$187,11,0)/2</f>
        <v>78845.848220500004</v>
      </c>
      <c r="Y82" s="1">
        <f>VLOOKUP(B82,پیوست3!$B$5:$M$187,12,0)</f>
        <v>65814752</v>
      </c>
      <c r="Z82" s="1">
        <f>VLOOKUP(B82,پیوست3!$B$5:$N$187,13,0)</f>
        <v>49756452</v>
      </c>
      <c r="AA82" s="1">
        <f>VLOOKUP(B82,پیوست3!$B$5:$P$187,15,0)</f>
        <v>5696359</v>
      </c>
      <c r="AB82" s="1">
        <f>VLOOKUP(B82,پیوست3!$B$5:$Q$187,16,0)</f>
        <v>2998190</v>
      </c>
    </row>
    <row r="83" spans="1:28">
      <c r="A83" s="1" t="s">
        <v>443</v>
      </c>
      <c r="B83" s="1">
        <v>11277</v>
      </c>
      <c r="C83" s="391">
        <v>172</v>
      </c>
      <c r="D83" s="157">
        <v>80</v>
      </c>
      <c r="E83" s="157" t="s">
        <v>443</v>
      </c>
      <c r="F83" s="335">
        <f t="shared" si="24"/>
        <v>7.155531285760354E-2</v>
      </c>
      <c r="G83" s="335">
        <f t="shared" si="25"/>
        <v>5.8890362540793149</v>
      </c>
      <c r="H83" s="335">
        <f t="shared" si="26"/>
        <v>5.2654470359748613</v>
      </c>
      <c r="I83" s="336">
        <v>1154278.7964349999</v>
      </c>
      <c r="J83" s="336">
        <v>1051425.6445929999</v>
      </c>
      <c r="K83" s="335">
        <f t="shared" si="27"/>
        <v>5.2581199942148158E-3</v>
      </c>
      <c r="L83" s="335">
        <f t="shared" si="28"/>
        <v>0</v>
      </c>
      <c r="M83" s="335">
        <f t="shared" si="29"/>
        <v>0</v>
      </c>
      <c r="N83" s="227">
        <f>VLOOKUP(B83,پیوست2!$A$4:$E$199,5,0)</f>
        <v>138794495</v>
      </c>
      <c r="O83" s="222">
        <f t="shared" si="30"/>
        <v>3.478874596284179E-3</v>
      </c>
      <c r="P83" s="222">
        <f t="shared" si="31"/>
        <v>0.28631303257220092</v>
      </c>
      <c r="Q83" s="222">
        <f t="shared" si="32"/>
        <v>0.25599538594689131</v>
      </c>
      <c r="R83" s="222">
        <f t="shared" si="33"/>
        <v>2.5563915999486924E-4</v>
      </c>
      <c r="S83" s="222">
        <f t="shared" si="34"/>
        <v>0</v>
      </c>
      <c r="T83" s="222">
        <f t="shared" si="35"/>
        <v>0</v>
      </c>
      <c r="U83" s="1">
        <v>82404902.952303007</v>
      </c>
      <c r="V83" s="1">
        <v>128413313.77458</v>
      </c>
      <c r="W83" s="1">
        <f>VLOOKUP(B83,پیوست3!$B$5:$H$187,7,0)/2</f>
        <v>5896508.6117524998</v>
      </c>
      <c r="X83" s="1">
        <f>VLOOKUP(B83,پیوست3!$B$5:$L$187,11,0)/2</f>
        <v>675212.61268149992</v>
      </c>
      <c r="Y83" s="1">
        <f>VLOOKUP(B83,پیوست3!$B$5:$M$187,12,0)</f>
        <v>485285461</v>
      </c>
      <c r="Z83" s="1">
        <f>VLOOKUP(B83,پیوست3!$B$5:$N$187,13,0)</f>
        <v>433898652</v>
      </c>
      <c r="AA83" s="1">
        <f>VLOOKUP(B83,پیوست3!$B$5:$P$187,15,0)</f>
        <v>0</v>
      </c>
      <c r="AB83" s="1">
        <f>VLOOKUP(B83,پیوست3!$B$5:$Q$187,16,0)</f>
        <v>0</v>
      </c>
    </row>
    <row r="84" spans="1:28">
      <c r="A84" s="1" t="s">
        <v>473</v>
      </c>
      <c r="B84" s="1">
        <v>11517</v>
      </c>
      <c r="C84" s="391">
        <v>250</v>
      </c>
      <c r="D84" s="111">
        <v>81</v>
      </c>
      <c r="E84" s="111" t="s">
        <v>473</v>
      </c>
      <c r="F84" s="333">
        <f t="shared" si="24"/>
        <v>6.0958296455072759E-2</v>
      </c>
      <c r="G84" s="333">
        <f t="shared" si="25"/>
        <v>1.2343425167187358</v>
      </c>
      <c r="H84" s="333">
        <f t="shared" si="26"/>
        <v>0.70453915640163056</v>
      </c>
      <c r="I84" s="334">
        <v>11565320.605389001</v>
      </c>
      <c r="J84" s="334">
        <v>8866353.5175100006</v>
      </c>
      <c r="K84" s="333">
        <f t="shared" si="27"/>
        <v>1.6670936888256564E-3</v>
      </c>
      <c r="L84" s="333">
        <f t="shared" si="28"/>
        <v>0.15834718410485646</v>
      </c>
      <c r="M84" s="333">
        <f t="shared" si="29"/>
        <v>4.0790710228503821E-2</v>
      </c>
      <c r="N84" s="227">
        <f>VLOOKUP(B84,پیوست2!$A$4:$E$199,5,0)</f>
        <v>98540002</v>
      </c>
      <c r="O84" s="222">
        <f t="shared" si="30"/>
        <v>2.104117732449045E-3</v>
      </c>
      <c r="P84" s="222">
        <f t="shared" si="31"/>
        <v>4.2606209956307643E-2</v>
      </c>
      <c r="Q84" s="222">
        <f t="shared" si="32"/>
        <v>2.4318811685985008E-2</v>
      </c>
      <c r="R84" s="222">
        <f t="shared" si="33"/>
        <v>5.7543625663772122E-5</v>
      </c>
      <c r="S84" s="222">
        <f t="shared" si="34"/>
        <v>5.465722261513031E-3</v>
      </c>
      <c r="T84" s="222">
        <f t="shared" si="35"/>
        <v>1.4079864711154203E-3</v>
      </c>
      <c r="U84" s="1">
        <v>75570606</v>
      </c>
      <c r="V84" s="1">
        <v>94589797</v>
      </c>
      <c r="W84" s="1">
        <f>VLOOKUP(B84,پیوست3!$B$5:$H$187,7,0)/2</f>
        <v>4606655.4038375001</v>
      </c>
      <c r="X84" s="1">
        <f>VLOOKUP(B84,پیوست3!$B$5:$L$187,11,0)/2</f>
        <v>157690.053606</v>
      </c>
      <c r="Y84" s="1">
        <f>VLOOKUP(B84,پیوست3!$B$5:$M$187,12,0)</f>
        <v>93280012</v>
      </c>
      <c r="Z84" s="1">
        <f>VLOOKUP(B84,پیوست3!$B$5:$N$187,13,0)</f>
        <v>53242451</v>
      </c>
      <c r="AA84" s="1">
        <f>VLOOKUP(B84,پیوست3!$B$5:$P$187,15,0)</f>
        <v>14978028</v>
      </c>
      <c r="AB84" s="1">
        <f>VLOOKUP(B84,پیوست3!$B$5:$Q$187,16,0)</f>
        <v>3858385</v>
      </c>
    </row>
    <row r="85" spans="1:28">
      <c r="A85" s="1" t="s">
        <v>447</v>
      </c>
      <c r="B85" s="1">
        <v>11315</v>
      </c>
      <c r="C85" s="391">
        <v>191</v>
      </c>
      <c r="D85" s="157">
        <v>82</v>
      </c>
      <c r="E85" s="157" t="s">
        <v>447</v>
      </c>
      <c r="F85" s="335">
        <f t="shared" si="24"/>
        <v>5.6468609272660411E-2</v>
      </c>
      <c r="G85" s="335">
        <f t="shared" si="25"/>
        <v>1.9377327581803037</v>
      </c>
      <c r="H85" s="335">
        <f t="shared" si="26"/>
        <v>0.63193894527755146</v>
      </c>
      <c r="I85" s="336">
        <v>2392610.7428259999</v>
      </c>
      <c r="J85" s="336">
        <v>2704189.0321590002</v>
      </c>
      <c r="K85" s="335">
        <f t="shared" si="27"/>
        <v>7.1751478410630063E-3</v>
      </c>
      <c r="L85" s="335">
        <f t="shared" si="28"/>
        <v>7.3883610970491842E-2</v>
      </c>
      <c r="M85" s="335">
        <f t="shared" si="29"/>
        <v>1.2975722291046357E-2</v>
      </c>
      <c r="N85" s="227">
        <f>VLOOKUP(B85,پیوست2!$A$4:$E$199,5,0)</f>
        <v>70512686</v>
      </c>
      <c r="O85" s="222">
        <f t="shared" si="30"/>
        <v>1.3947584403535052E-3</v>
      </c>
      <c r="P85" s="222">
        <f t="shared" si="31"/>
        <v>4.786144292258971E-2</v>
      </c>
      <c r="Q85" s="222">
        <f t="shared" si="32"/>
        <v>1.5608710557366116E-2</v>
      </c>
      <c r="R85" s="222">
        <f t="shared" si="33"/>
        <v>1.7722409212851098E-4</v>
      </c>
      <c r="S85" s="222">
        <f t="shared" si="34"/>
        <v>1.8249039835089484E-3</v>
      </c>
      <c r="T85" s="222">
        <f t="shared" si="35"/>
        <v>3.2049661605323569E-4</v>
      </c>
      <c r="U85" s="1">
        <v>37956507</v>
      </c>
      <c r="V85" s="1">
        <v>69243313</v>
      </c>
      <c r="W85" s="1">
        <f>VLOOKUP(B85,پیوست3!$B$5:$H$187,7,0)/2</f>
        <v>2143351.1631379998</v>
      </c>
      <c r="X85" s="1">
        <f>VLOOKUP(B85,پیوست3!$B$5:$L$187,11,0)/2</f>
        <v>496831.00777999999</v>
      </c>
      <c r="Y85" s="1">
        <f>VLOOKUP(B85,پیوست3!$B$5:$M$187,12,0)</f>
        <v>73549567</v>
      </c>
      <c r="Z85" s="1">
        <f>VLOOKUP(B85,پیوست3!$B$5:$N$187,13,0)</f>
        <v>23986195</v>
      </c>
      <c r="AA85" s="1">
        <f>VLOOKUP(B85,پیوست3!$B$5:$P$187,15,0)</f>
        <v>5115946</v>
      </c>
      <c r="AB85" s="1">
        <f>VLOOKUP(B85,پیوست3!$B$5:$Q$187,16,0)</f>
        <v>898482</v>
      </c>
    </row>
    <row r="86" spans="1:28">
      <c r="A86" s="1" t="s">
        <v>468</v>
      </c>
      <c r="B86" s="1">
        <v>11459</v>
      </c>
      <c r="C86" s="391">
        <v>241</v>
      </c>
      <c r="D86" s="111">
        <v>83</v>
      </c>
      <c r="E86" s="111" t="s">
        <v>468</v>
      </c>
      <c r="F86" s="333">
        <f t="shared" si="24"/>
        <v>3.1970080551900038E-2</v>
      </c>
      <c r="G86" s="333">
        <f t="shared" si="25"/>
        <v>2.0958355989574109</v>
      </c>
      <c r="H86" s="333">
        <f t="shared" si="26"/>
        <v>0.79945962191505004</v>
      </c>
      <c r="I86" s="334">
        <v>309760.14775800001</v>
      </c>
      <c r="J86" s="334">
        <v>120.591189</v>
      </c>
      <c r="K86" s="333">
        <f t="shared" si="27"/>
        <v>1.1088784828758946E-4</v>
      </c>
      <c r="L86" s="333">
        <f t="shared" si="28"/>
        <v>0.11066883206721474</v>
      </c>
      <c r="M86" s="333">
        <f t="shared" si="29"/>
        <v>9.1704648609201744E-2</v>
      </c>
      <c r="N86" s="227">
        <f>VLOOKUP(B86,پیوست2!$A$4:$E$199,5,0)</f>
        <v>23933589</v>
      </c>
      <c r="O86" s="222">
        <f t="shared" si="30"/>
        <v>2.6802555705987259E-4</v>
      </c>
      <c r="P86" s="222">
        <f t="shared" si="31"/>
        <v>1.7570725322526182E-2</v>
      </c>
      <c r="Q86" s="222">
        <f t="shared" si="32"/>
        <v>6.7023794376370955E-3</v>
      </c>
      <c r="R86" s="222">
        <f t="shared" si="33"/>
        <v>9.2964349152024411E-7</v>
      </c>
      <c r="S86" s="222">
        <f t="shared" si="34"/>
        <v>9.2780733898456991E-4</v>
      </c>
      <c r="T86" s="222">
        <f t="shared" si="35"/>
        <v>7.688185048066882E-4</v>
      </c>
      <c r="U86" s="1">
        <v>11685522</v>
      </c>
      <c r="V86" s="1">
        <v>22703113</v>
      </c>
      <c r="W86" s="1">
        <f>VLOOKUP(B86,پیوست3!$B$5:$H$187,7,0)/2</f>
        <v>373587.079631</v>
      </c>
      <c r="X86" s="1">
        <f>VLOOKUP(B86,پیوست3!$B$5:$L$187,11,0)/2</f>
        <v>2517.49935</v>
      </c>
      <c r="Y86" s="1">
        <f>VLOOKUP(B86,پیوست3!$B$5:$M$187,12,0)</f>
        <v>24490933</v>
      </c>
      <c r="Z86" s="1">
        <f>VLOOKUP(B86,پیوست3!$B$5:$N$187,13,0)</f>
        <v>9342103</v>
      </c>
      <c r="AA86" s="1">
        <f>VLOOKUP(B86,پیوست3!$B$5:$P$187,15,0)</f>
        <v>2512527</v>
      </c>
      <c r="AB86" s="1">
        <f>VLOOKUP(B86,پیوست3!$B$5:$Q$187,16,0)</f>
        <v>2081981</v>
      </c>
    </row>
    <row r="87" spans="1:28">
      <c r="A87" s="1" t="s">
        <v>441</v>
      </c>
      <c r="B87" s="1">
        <v>11217</v>
      </c>
      <c r="C87" s="391">
        <v>154</v>
      </c>
      <c r="D87" s="157">
        <v>84</v>
      </c>
      <c r="E87" s="157" t="s">
        <v>441</v>
      </c>
      <c r="F87" s="335">
        <f t="shared" si="24"/>
        <v>3.1447403836540329E-2</v>
      </c>
      <c r="G87" s="335">
        <f t="shared" si="25"/>
        <v>2.2648338037880582</v>
      </c>
      <c r="H87" s="335">
        <f t="shared" si="26"/>
        <v>1.3268416039992244</v>
      </c>
      <c r="I87" s="336">
        <v>1838816.5557800001</v>
      </c>
      <c r="J87" s="336">
        <v>1397220.0893270001</v>
      </c>
      <c r="K87" s="335">
        <f t="shared" si="27"/>
        <v>0</v>
      </c>
      <c r="L87" s="335">
        <f t="shared" si="28"/>
        <v>0.19876434613517965</v>
      </c>
      <c r="M87" s="335">
        <f t="shared" si="29"/>
        <v>0.12156104110273448</v>
      </c>
      <c r="N87" s="227">
        <f>VLOOKUP(B87,پیوست2!$A$4:$E$199,5,0)</f>
        <v>17357755</v>
      </c>
      <c r="O87" s="222">
        <f t="shared" si="30"/>
        <v>1.9120665320030266E-4</v>
      </c>
      <c r="P87" s="222">
        <f t="shared" si="31"/>
        <v>1.3770653181043879E-2</v>
      </c>
      <c r="Q87" s="222">
        <f t="shared" si="32"/>
        <v>8.067468581709281E-3</v>
      </c>
      <c r="R87" s="222">
        <f t="shared" si="33"/>
        <v>0</v>
      </c>
      <c r="S87" s="222">
        <f t="shared" si="34"/>
        <v>1.2085279152962765E-3</v>
      </c>
      <c r="T87" s="222">
        <f t="shared" si="35"/>
        <v>7.3911601573261655E-4</v>
      </c>
      <c r="U87" s="1">
        <v>11602250</v>
      </c>
      <c r="V87" s="1">
        <v>17357288</v>
      </c>
      <c r="W87" s="1">
        <f>VLOOKUP(B87,پیوست3!$B$5:$H$187,7,0)/2</f>
        <v>364860.64116250002</v>
      </c>
      <c r="X87" s="1">
        <f>VLOOKUP(B87,پیوست3!$B$5:$L$187,11,0)/2</f>
        <v>0</v>
      </c>
      <c r="Y87" s="1">
        <f>VLOOKUP(B87,پیوست3!$B$5:$M$187,12,0)</f>
        <v>26277168</v>
      </c>
      <c r="Z87" s="1">
        <f>VLOOKUP(B87,پیوست3!$B$5:$N$187,13,0)</f>
        <v>15394348</v>
      </c>
      <c r="AA87" s="1">
        <f>VLOOKUP(B87,پیوست3!$B$5:$P$187,15,0)</f>
        <v>3450010</v>
      </c>
      <c r="AB87" s="1">
        <f>VLOOKUP(B87,پیوست3!$B$5:$Q$187,16,0)</f>
        <v>2109970</v>
      </c>
    </row>
    <row r="88" spans="1:28">
      <c r="B88" s="1">
        <v>11753</v>
      </c>
      <c r="C88" s="391">
        <v>310</v>
      </c>
      <c r="D88" s="111">
        <v>85</v>
      </c>
      <c r="E88" s="111" t="s">
        <v>725</v>
      </c>
      <c r="F88" s="333">
        <v>0</v>
      </c>
      <c r="G88" s="333">
        <v>0</v>
      </c>
      <c r="H88" s="333">
        <v>0</v>
      </c>
      <c r="I88" s="334">
        <v>0</v>
      </c>
      <c r="J88" s="334">
        <v>0</v>
      </c>
      <c r="K88" s="333">
        <v>0</v>
      </c>
      <c r="L88" s="333">
        <v>0</v>
      </c>
      <c r="M88" s="333">
        <v>0</v>
      </c>
      <c r="N88" s="227">
        <f>VLOOKUP(B88,پیوست2!$A$4:$E$199,5,0)</f>
        <v>657186</v>
      </c>
      <c r="O88" s="222"/>
      <c r="P88" s="222"/>
      <c r="Q88" s="222"/>
      <c r="R88" s="222"/>
      <c r="S88" s="222"/>
      <c r="T88" s="222"/>
      <c r="U88" s="1">
        <v>0</v>
      </c>
      <c r="V88" s="1">
        <v>0</v>
      </c>
      <c r="W88" s="1">
        <f>VLOOKUP(B88,پیوست3!$B$5:$H$187,7,0)/2</f>
        <v>0</v>
      </c>
      <c r="X88" s="1">
        <f>VLOOKUP(B88,پیوست3!$B$5:$L$187,11,0)/2</f>
        <v>0</v>
      </c>
      <c r="Y88" s="1">
        <f>VLOOKUP(B88,پیوست3!$B$5:$M$187,12,0)</f>
        <v>652690</v>
      </c>
      <c r="Z88" s="1">
        <f>VLOOKUP(B88,پیوست3!$B$5:$N$187,13,0)</f>
        <v>0</v>
      </c>
      <c r="AA88" s="1">
        <f>VLOOKUP(B88,پیوست3!$B$5:$P$187,15,0)</f>
        <v>652690</v>
      </c>
      <c r="AB88" s="1">
        <f>VLOOKUP(B88,پیوست3!$B$5:$Q$187,16,0)</f>
        <v>0</v>
      </c>
    </row>
    <row r="89" spans="1:28">
      <c r="A89" s="1" t="s">
        <v>440</v>
      </c>
      <c r="B89" s="1">
        <v>11198</v>
      </c>
      <c r="C89" s="391">
        <v>150</v>
      </c>
      <c r="D89" s="157">
        <v>86</v>
      </c>
      <c r="E89" s="157" t="s">
        <v>440</v>
      </c>
      <c r="F89" s="335">
        <f>W89/U89</f>
        <v>0</v>
      </c>
      <c r="G89" s="335">
        <f>Y89/U89</f>
        <v>0</v>
      </c>
      <c r="H89" s="335">
        <f>Z89/U89</f>
        <v>0</v>
      </c>
      <c r="I89" s="336">
        <v>0</v>
      </c>
      <c r="J89" s="336">
        <v>0</v>
      </c>
      <c r="K89" s="335">
        <v>0</v>
      </c>
      <c r="L89" s="335">
        <v>0</v>
      </c>
      <c r="M89" s="335">
        <v>0</v>
      </c>
      <c r="N89" s="227">
        <f>VLOOKUP(B89,پیوست2!$A$4:$E$199,5,0)</f>
        <v>50702</v>
      </c>
      <c r="O89" s="222">
        <f>$N89/$N$90*F89</f>
        <v>0</v>
      </c>
      <c r="P89" s="222">
        <f>$N89/$N$90*G89</f>
        <v>0</v>
      </c>
      <c r="Q89" s="222">
        <f>$N89/$N$90*H89</f>
        <v>0</v>
      </c>
      <c r="R89" s="222">
        <f>$N89/$N$90*K89</f>
        <v>0</v>
      </c>
      <c r="S89" s="222">
        <f>$N89/$N$90*L89</f>
        <v>0</v>
      </c>
      <c r="T89" s="222">
        <f>$N89/$N$90*M89</f>
        <v>0</v>
      </c>
      <c r="U89" s="1">
        <v>22164</v>
      </c>
      <c r="V89" s="1">
        <v>0</v>
      </c>
      <c r="W89" s="1">
        <f>VLOOKUP(B89,پیوست3!$B$5:$H$187,7,0)/2</f>
        <v>0</v>
      </c>
      <c r="X89" s="1">
        <f>VLOOKUP(B89,پیوست3!$B$5:$L$187,11,0)/2</f>
        <v>0</v>
      </c>
      <c r="Y89" s="1">
        <f>VLOOKUP(B89,پیوست3!$B$5:$M$187,12,0)</f>
        <v>0</v>
      </c>
      <c r="Z89" s="1">
        <f>VLOOKUP(B89,پیوست3!$B$5:$N$187,13,0)</f>
        <v>0</v>
      </c>
      <c r="AA89" s="1">
        <f>VLOOKUP(B89,پیوست3!$B$5:$P$187,15,0)</f>
        <v>0</v>
      </c>
      <c r="AB89" s="1">
        <f>VLOOKUP(B89,پیوست3!$B$5:$Q$187,16,0)</f>
        <v>0</v>
      </c>
    </row>
    <row r="90" spans="1:28">
      <c r="C90" s="364">
        <v>1</v>
      </c>
      <c r="D90" s="315" t="s">
        <v>23</v>
      </c>
      <c r="E90" s="315"/>
      <c r="F90" s="286">
        <f>O90</f>
        <v>0.2021355944282214</v>
      </c>
      <c r="G90" s="286">
        <f>P90</f>
        <v>1.801321020433438</v>
      </c>
      <c r="H90" s="286">
        <f>Q90</f>
        <v>1.2285669948978646</v>
      </c>
      <c r="I90" s="158">
        <f>SUM(I4:I89)</f>
        <v>302916726.96324795</v>
      </c>
      <c r="J90" s="158">
        <f>SUM(J4:J89)</f>
        <v>237493239.21122104</v>
      </c>
      <c r="K90" s="337">
        <f>R90</f>
        <v>7.4476989301472223E-3</v>
      </c>
      <c r="L90" s="337">
        <f>S90</f>
        <v>0.11480621019095151</v>
      </c>
      <c r="M90" s="337">
        <f>T90</f>
        <v>5.5766972699671125E-2</v>
      </c>
      <c r="N90" s="227">
        <f t="shared" ref="N90:T90" si="36">SUM(N4:N89)</f>
        <v>2854797791</v>
      </c>
      <c r="O90" s="227">
        <f t="shared" si="36"/>
        <v>0.2021355944282214</v>
      </c>
      <c r="P90" s="227">
        <f t="shared" si="36"/>
        <v>1.801321020433438</v>
      </c>
      <c r="Q90" s="227">
        <f t="shared" si="36"/>
        <v>1.2285669948978646</v>
      </c>
      <c r="R90" s="227">
        <f t="shared" si="36"/>
        <v>7.4476989301472223E-3</v>
      </c>
      <c r="S90" s="227">
        <f t="shared" si="36"/>
        <v>0.11480621019095151</v>
      </c>
      <c r="T90" s="227">
        <f t="shared" si="36"/>
        <v>5.5766972699671125E-2</v>
      </c>
      <c r="U90" s="1">
        <v>0</v>
      </c>
      <c r="V90" s="1">
        <v>0</v>
      </c>
      <c r="W90" s="1" t="e">
        <f>VLOOKUP(B90,پیوست3!$B$5:$H$187,7,0)/2</f>
        <v>#N/A</v>
      </c>
      <c r="X90" s="1" t="e">
        <f>VLOOKUP(B90,پیوست3!$B$5:$L$187,11,0)/2</f>
        <v>#N/A</v>
      </c>
      <c r="Y90" s="1" t="e">
        <f>VLOOKUP(B90,پیوست3!$B$5:$M$187,12,0)</f>
        <v>#N/A</v>
      </c>
      <c r="Z90" s="1" t="e">
        <f>VLOOKUP(B90,پیوست3!$B$5:$N$187,13,0)</f>
        <v>#N/A</v>
      </c>
      <c r="AA90" s="1" t="e">
        <f>VLOOKUP(B90,پیوست3!$B$5:$P$187,15,0)</f>
        <v>#N/A</v>
      </c>
      <c r="AB90" s="1" t="e">
        <f>VLOOKUP(B90,پیوست3!$B$5:$Q$187,16,0)</f>
        <v>#N/A</v>
      </c>
    </row>
    <row r="91" spans="1:28">
      <c r="A91" s="1" t="s">
        <v>496</v>
      </c>
      <c r="B91" s="1">
        <v>11172</v>
      </c>
      <c r="C91" s="392">
        <v>143</v>
      </c>
      <c r="D91" s="111">
        <v>87</v>
      </c>
      <c r="E91" s="111" t="s">
        <v>496</v>
      </c>
      <c r="F91" s="333">
        <f t="shared" ref="F91:F109" si="37">W91/U91</f>
        <v>3.1272150399963858</v>
      </c>
      <c r="G91" s="333">
        <f t="shared" ref="G91:G109" si="38">Y91/U91</f>
        <v>2.0326011160143733</v>
      </c>
      <c r="H91" s="333">
        <f t="shared" ref="H91:H109" si="39">Z91/U91</f>
        <v>0.35944956060827365</v>
      </c>
      <c r="I91" s="334">
        <v>1402334.174416</v>
      </c>
      <c r="J91" s="334">
        <v>1382751.6836709999</v>
      </c>
      <c r="K91" s="333">
        <f t="shared" ref="K91:K109" si="40">X91/V91</f>
        <v>0.1583232333766216</v>
      </c>
      <c r="L91" s="333">
        <f t="shared" ref="L91:L109" si="41">AA91/V91</f>
        <v>0</v>
      </c>
      <c r="M91" s="333">
        <f t="shared" ref="M91:M109" si="42">AB91/V91</f>
        <v>4.119494367934135E-3</v>
      </c>
      <c r="N91" s="227">
        <f>VLOOKUP(B91,پیوست2!$A$4:$E$199,5,0)</f>
        <v>2556093</v>
      </c>
      <c r="O91" s="222">
        <f t="shared" ref="O91:O110" si="43">$N91/$N$111*F91</f>
        <v>0.31987513343634344</v>
      </c>
      <c r="P91" s="222">
        <f t="shared" ref="P91:P110" si="44">$N91/$N$111*G91</f>
        <v>0.20790976792203891</v>
      </c>
      <c r="Q91" s="222">
        <f t="shared" ref="Q91:Q110" si="45">$N91/$N$111*H91</f>
        <v>3.676721130227726E-2</v>
      </c>
      <c r="R91" s="222">
        <f t="shared" ref="R91:R110" si="46">$N91/$N$111*K91</f>
        <v>1.6194494064111019E-2</v>
      </c>
      <c r="S91" s="222">
        <f t="shared" ref="S91:S110" si="47">$N91/$N$111*L91</f>
        <v>0</v>
      </c>
      <c r="T91" s="222">
        <f t="shared" ref="T91:T110" si="48">$N91/$N$111*M91</f>
        <v>4.2137294486621537E-4</v>
      </c>
      <c r="U91" s="1">
        <v>1261996.2568109999</v>
      </c>
      <c r="V91" s="1">
        <v>2721450.4982130001</v>
      </c>
      <c r="W91" s="1">
        <f>VLOOKUP(B91,پیوست3!$B$5:$H$187,7,0)/2</f>
        <v>3946533.6747185001</v>
      </c>
      <c r="X91" s="1">
        <f>VLOOKUP(B91,پیوست3!$B$5:$L$187,11,0)/2</f>
        <v>430868.84235149994</v>
      </c>
      <c r="Y91" s="1">
        <f>VLOOKUP(B91,پیوست3!$B$5:$M$187,12,0)</f>
        <v>2565135</v>
      </c>
      <c r="Z91" s="1">
        <f>VLOOKUP(B91,پیوست3!$B$5:$N$187,13,0)</f>
        <v>453624</v>
      </c>
      <c r="AA91" s="1">
        <f>VLOOKUP(B91,پیوست3!$B$5:$P$187,15,0)</f>
        <v>0</v>
      </c>
      <c r="AB91" s="1">
        <f>VLOOKUP(B91,پیوست3!$B$5:$Q$187,16,0)</f>
        <v>11211</v>
      </c>
    </row>
    <row r="92" spans="1:28">
      <c r="A92" s="1" t="s">
        <v>488</v>
      </c>
      <c r="B92" s="1">
        <v>10767</v>
      </c>
      <c r="C92" s="392">
        <v>32</v>
      </c>
      <c r="D92" s="157">
        <v>88</v>
      </c>
      <c r="E92" s="157" t="s">
        <v>488</v>
      </c>
      <c r="F92" s="335">
        <f t="shared" si="37"/>
        <v>1.924522842797499</v>
      </c>
      <c r="G92" s="335">
        <f t="shared" si="38"/>
        <v>0.18414524046463376</v>
      </c>
      <c r="H92" s="335">
        <f t="shared" si="39"/>
        <v>0.21181195271208167</v>
      </c>
      <c r="I92" s="336">
        <v>275328.65910500003</v>
      </c>
      <c r="J92" s="336">
        <v>174409.981574</v>
      </c>
      <c r="K92" s="335">
        <f t="shared" si="40"/>
        <v>0.13781203347648679</v>
      </c>
      <c r="L92" s="335">
        <f t="shared" si="41"/>
        <v>0</v>
      </c>
      <c r="M92" s="335">
        <f t="shared" si="42"/>
        <v>8.5681618336621135E-2</v>
      </c>
      <c r="N92" s="227">
        <f>VLOOKUP(B92,پیوست2!$A$4:$E$199,5,0)</f>
        <v>356558</v>
      </c>
      <c r="O92" s="222">
        <f t="shared" si="43"/>
        <v>2.7459924462927544E-2</v>
      </c>
      <c r="P92" s="222">
        <f t="shared" si="44"/>
        <v>2.6274639515403955E-3</v>
      </c>
      <c r="Q92" s="222">
        <f t="shared" si="45"/>
        <v>3.0222245704105409E-3</v>
      </c>
      <c r="R92" s="222">
        <f t="shared" si="46"/>
        <v>1.9663617106492094E-3</v>
      </c>
      <c r="S92" s="222">
        <f t="shared" si="47"/>
        <v>0</v>
      </c>
      <c r="T92" s="222">
        <f t="shared" si="48"/>
        <v>1.2225423959972036E-3</v>
      </c>
      <c r="U92" s="1">
        <v>383963.22284300003</v>
      </c>
      <c r="V92" s="1">
        <v>409854.53685099998</v>
      </c>
      <c r="W92" s="1">
        <f>VLOOKUP(B92,پیوست3!$B$5:$H$187,7,0)/2</f>
        <v>738945.99315550004</v>
      </c>
      <c r="X92" s="1">
        <f>VLOOKUP(B92,پیوست3!$B$5:$L$187,11,0)/2</f>
        <v>56482.887153000003</v>
      </c>
      <c r="Y92" s="1">
        <f>VLOOKUP(B92,پیوست3!$B$5:$M$187,12,0)</f>
        <v>70705</v>
      </c>
      <c r="Z92" s="1">
        <f>VLOOKUP(B92,پیوست3!$B$5:$N$187,13,0)</f>
        <v>81328</v>
      </c>
      <c r="AA92" s="1">
        <f>VLOOKUP(B92,پیوست3!$B$5:$P$187,15,0)</f>
        <v>0</v>
      </c>
      <c r="AB92" s="1">
        <f>VLOOKUP(B92,پیوست3!$B$5:$Q$187,16,0)</f>
        <v>35117</v>
      </c>
    </row>
    <row r="93" spans="1:28">
      <c r="A93" s="1" t="s">
        <v>503</v>
      </c>
      <c r="B93" s="1">
        <v>11239</v>
      </c>
      <c r="C93" s="392">
        <v>165</v>
      </c>
      <c r="D93" s="111">
        <v>89</v>
      </c>
      <c r="E93" s="111" t="s">
        <v>503</v>
      </c>
      <c r="F93" s="333">
        <f t="shared" si="37"/>
        <v>1.8027348100874054</v>
      </c>
      <c r="G93" s="333">
        <f t="shared" si="38"/>
        <v>1.2587318465391146</v>
      </c>
      <c r="H93" s="333">
        <f t="shared" si="39"/>
        <v>1.4359124047008458</v>
      </c>
      <c r="I93" s="334">
        <v>257917.70080300001</v>
      </c>
      <c r="J93" s="334">
        <v>221420.719151</v>
      </c>
      <c r="K93" s="333">
        <f t="shared" si="40"/>
        <v>8.4765251791540028E-3</v>
      </c>
      <c r="L93" s="333">
        <f t="shared" si="41"/>
        <v>4.6587011683350527E-2</v>
      </c>
      <c r="M93" s="333">
        <f t="shared" si="42"/>
        <v>5.5942057273513091E-2</v>
      </c>
      <c r="N93" s="227">
        <f>VLOOKUP(B93,پیوست2!$A$4:$E$199,5,0)</f>
        <v>378348</v>
      </c>
      <c r="O93" s="222">
        <f t="shared" si="43"/>
        <v>2.7294137205456804E-2</v>
      </c>
      <c r="P93" s="222">
        <f t="shared" si="44"/>
        <v>1.9057711390534943E-2</v>
      </c>
      <c r="Q93" s="222">
        <f t="shared" si="45"/>
        <v>2.1740297002986304E-2</v>
      </c>
      <c r="R93" s="222">
        <f t="shared" si="46"/>
        <v>1.2833803395304784E-4</v>
      </c>
      <c r="S93" s="222">
        <f t="shared" si="47"/>
        <v>7.0534627820047332E-4</v>
      </c>
      <c r="T93" s="222">
        <f t="shared" si="48"/>
        <v>8.4698546798725092E-4</v>
      </c>
      <c r="U93" s="1">
        <v>431667</v>
      </c>
      <c r="V93" s="1">
        <v>430356</v>
      </c>
      <c r="W93" s="1">
        <f>VLOOKUP(B93,پیوست3!$B$5:$H$187,7,0)/2</f>
        <v>778181.12726600002</v>
      </c>
      <c r="X93" s="1">
        <f>VLOOKUP(B93,پیوست3!$B$5:$L$187,11,0)/2</f>
        <v>3647.9234700000002</v>
      </c>
      <c r="Y93" s="1">
        <f>VLOOKUP(B93,پیوست3!$B$5:$M$187,12,0)</f>
        <v>543353</v>
      </c>
      <c r="Z93" s="1">
        <f>VLOOKUP(B93,پیوست3!$B$5:$N$187,13,0)</f>
        <v>619836</v>
      </c>
      <c r="AA93" s="1">
        <f>VLOOKUP(B93,پیوست3!$B$5:$P$187,15,0)</f>
        <v>20049</v>
      </c>
      <c r="AB93" s="1">
        <f>VLOOKUP(B93,پیوست3!$B$5:$Q$187,16,0)</f>
        <v>24075</v>
      </c>
    </row>
    <row r="94" spans="1:28">
      <c r="A94" s="1" t="s">
        <v>491</v>
      </c>
      <c r="B94" s="1">
        <v>10897</v>
      </c>
      <c r="C94" s="392">
        <v>101</v>
      </c>
      <c r="D94" s="157">
        <v>90</v>
      </c>
      <c r="E94" s="157" t="s">
        <v>491</v>
      </c>
      <c r="F94" s="335">
        <f t="shared" si="37"/>
        <v>1.568812448445432</v>
      </c>
      <c r="G94" s="335">
        <f t="shared" si="38"/>
        <v>0.78325083728028688</v>
      </c>
      <c r="H94" s="335">
        <f t="shared" si="39"/>
        <v>0.77135606615542451</v>
      </c>
      <c r="I94" s="336">
        <v>572579.26422600006</v>
      </c>
      <c r="J94" s="336">
        <v>561821.12078500004</v>
      </c>
      <c r="K94" s="335">
        <f t="shared" si="40"/>
        <v>3.7415978255625482E-2</v>
      </c>
      <c r="L94" s="335">
        <f t="shared" si="41"/>
        <v>8.6041328990549004E-3</v>
      </c>
      <c r="M94" s="335">
        <f t="shared" si="42"/>
        <v>2.3460684491517506E-2</v>
      </c>
      <c r="N94" s="227">
        <f>VLOOKUP(B94,پیوست2!$A$4:$E$199,5,0)</f>
        <v>880279</v>
      </c>
      <c r="O94" s="222">
        <f t="shared" si="43"/>
        <v>5.5263380964609095E-2</v>
      </c>
      <c r="P94" s="222">
        <f t="shared" si="44"/>
        <v>2.7590990531954032E-2</v>
      </c>
      <c r="Q94" s="222">
        <f t="shared" si="45"/>
        <v>2.7171982339603523E-2</v>
      </c>
      <c r="R94" s="222">
        <f t="shared" si="46"/>
        <v>1.318024638670556E-3</v>
      </c>
      <c r="S94" s="222">
        <f t="shared" si="47"/>
        <v>3.0309134450187051E-4</v>
      </c>
      <c r="T94" s="222">
        <f t="shared" si="48"/>
        <v>8.264319587914878E-4</v>
      </c>
      <c r="U94" s="1">
        <v>899639</v>
      </c>
      <c r="V94" s="1">
        <v>974183</v>
      </c>
      <c r="W94" s="1">
        <f>VLOOKUP(B94,پیوست3!$B$5:$H$187,7,0)/2</f>
        <v>1411364.862307</v>
      </c>
      <c r="X94" s="1">
        <f>VLOOKUP(B94,پیوست3!$B$5:$L$187,11,0)/2</f>
        <v>36450.009944999998</v>
      </c>
      <c r="Y94" s="1">
        <f>VLOOKUP(B94,پیوست3!$B$5:$M$187,12,0)</f>
        <v>704643</v>
      </c>
      <c r="Z94" s="1">
        <f>VLOOKUP(B94,پیوست3!$B$5:$N$187,13,0)</f>
        <v>693942</v>
      </c>
      <c r="AA94" s="1">
        <f>VLOOKUP(B94,پیوست3!$B$5:$P$187,15,0)</f>
        <v>8382</v>
      </c>
      <c r="AB94" s="1">
        <f>VLOOKUP(B94,پیوست3!$B$5:$Q$187,16,0)</f>
        <v>22855</v>
      </c>
    </row>
    <row r="95" spans="1:28">
      <c r="B95" s="1">
        <v>11691</v>
      </c>
      <c r="C95" s="392">
        <v>291</v>
      </c>
      <c r="D95" s="111">
        <v>91</v>
      </c>
      <c r="E95" s="111" t="s">
        <v>605</v>
      </c>
      <c r="F95" s="333">
        <f t="shared" si="37"/>
        <v>1.5476065288147309</v>
      </c>
      <c r="G95" s="333">
        <f t="shared" si="38"/>
        <v>0.83971612242113569</v>
      </c>
      <c r="H95" s="333">
        <f t="shared" si="39"/>
        <v>5.2036190536344862E-3</v>
      </c>
      <c r="I95" s="334">
        <v>15236.281896</v>
      </c>
      <c r="J95" s="334">
        <v>22628.193851</v>
      </c>
      <c r="K95" s="333">
        <f t="shared" si="40"/>
        <v>0.12857990097754937</v>
      </c>
      <c r="L95" s="333">
        <f t="shared" si="41"/>
        <v>2.8619033146514591E-2</v>
      </c>
      <c r="M95" s="333">
        <f t="shared" si="42"/>
        <v>0</v>
      </c>
      <c r="N95" s="227">
        <f>VLOOKUP(B95,پیوست2!$A$4:$E$199,5,0)</f>
        <v>40086</v>
      </c>
      <c r="O95" s="222">
        <f t="shared" si="43"/>
        <v>2.482557740298636E-3</v>
      </c>
      <c r="P95" s="222">
        <f t="shared" si="44"/>
        <v>1.3470114790525719E-3</v>
      </c>
      <c r="Q95" s="222">
        <f t="shared" si="45"/>
        <v>8.3472669045015688E-6</v>
      </c>
      <c r="R95" s="222">
        <f t="shared" si="46"/>
        <v>2.0625851757236977E-4</v>
      </c>
      <c r="S95" s="222">
        <f t="shared" si="47"/>
        <v>4.5908569739723852E-5</v>
      </c>
      <c r="T95" s="222">
        <f t="shared" si="48"/>
        <v>0</v>
      </c>
      <c r="U95" s="1">
        <v>41893.919933999998</v>
      </c>
      <c r="V95" s="1">
        <v>42419.322615999998</v>
      </c>
      <c r="W95" s="1">
        <f>VLOOKUP(B95,پیوست3!$B$5:$H$187,7,0)/2</f>
        <v>64835.304007499995</v>
      </c>
      <c r="X95" s="1">
        <f>VLOOKUP(B95,پیوست3!$B$5:$L$187,11,0)/2</f>
        <v>5454.2723015000001</v>
      </c>
      <c r="Y95" s="1">
        <f>VLOOKUP(B95,پیوست3!$B$5:$M$187,12,0)</f>
        <v>35179</v>
      </c>
      <c r="Z95" s="1">
        <f>VLOOKUP(B95,پیوست3!$B$5:$N$187,13,0)</f>
        <v>218</v>
      </c>
      <c r="AA95" s="1">
        <f>VLOOKUP(B95,پیوست3!$B$5:$P$187,15,0)</f>
        <v>1214</v>
      </c>
      <c r="AB95" s="1">
        <f>VLOOKUP(B95,پیوست3!$B$5:$Q$187,16,0)</f>
        <v>0</v>
      </c>
    </row>
    <row r="96" spans="1:28">
      <c r="A96" s="1" t="s">
        <v>505</v>
      </c>
      <c r="B96" s="1">
        <v>11381</v>
      </c>
      <c r="C96" s="392">
        <v>213</v>
      </c>
      <c r="D96" s="157">
        <v>92</v>
      </c>
      <c r="E96" s="157" t="s">
        <v>505</v>
      </c>
      <c r="F96" s="335">
        <f t="shared" si="37"/>
        <v>1.4189299853790351</v>
      </c>
      <c r="G96" s="335">
        <f t="shared" si="38"/>
        <v>0</v>
      </c>
      <c r="H96" s="335">
        <f t="shared" si="39"/>
        <v>0</v>
      </c>
      <c r="I96" s="336">
        <v>529044.86386499996</v>
      </c>
      <c r="J96" s="336">
        <v>614653.60733499995</v>
      </c>
      <c r="K96" s="335">
        <f t="shared" si="40"/>
        <v>2.4926718705630832E-2</v>
      </c>
      <c r="L96" s="335">
        <f t="shared" si="41"/>
        <v>0</v>
      </c>
      <c r="M96" s="335">
        <f t="shared" si="42"/>
        <v>0</v>
      </c>
      <c r="N96" s="227">
        <f>VLOOKUP(B96,پیوست2!$A$4:$E$199,5,0)</f>
        <v>1233517</v>
      </c>
      <c r="O96" s="222">
        <f t="shared" si="43"/>
        <v>7.0040975905069372E-2</v>
      </c>
      <c r="P96" s="222">
        <f t="shared" si="44"/>
        <v>0</v>
      </c>
      <c r="Q96" s="222">
        <f t="shared" si="45"/>
        <v>0</v>
      </c>
      <c r="R96" s="222">
        <f t="shared" si="46"/>
        <v>1.2304283666168035E-3</v>
      </c>
      <c r="S96" s="222">
        <f t="shared" si="47"/>
        <v>0</v>
      </c>
      <c r="T96" s="222">
        <f t="shared" si="48"/>
        <v>0</v>
      </c>
      <c r="U96" s="1">
        <v>1086522</v>
      </c>
      <c r="V96" s="1">
        <v>1278337</v>
      </c>
      <c r="W96" s="1">
        <f>VLOOKUP(B96,پیوست3!$B$5:$H$187,7,0)/2</f>
        <v>1541698.645574</v>
      </c>
      <c r="X96" s="1">
        <f>VLOOKUP(B96,پیوست3!$B$5:$L$187,11,0)/2</f>
        <v>31864.746810000001</v>
      </c>
      <c r="Y96" s="1">
        <f>VLOOKUP(B96,پیوست3!$B$5:$M$187,12,0)</f>
        <v>0</v>
      </c>
      <c r="Z96" s="1">
        <f>VLOOKUP(B96,پیوست3!$B$5:$N$187,13,0)</f>
        <v>0</v>
      </c>
      <c r="AA96" s="1">
        <f>VLOOKUP(B96,پیوست3!$B$5:$P$187,15,0)</f>
        <v>0</v>
      </c>
      <c r="AB96" s="1">
        <f>VLOOKUP(B96,پیوست3!$B$5:$Q$187,16,0)</f>
        <v>0</v>
      </c>
    </row>
    <row r="97" spans="1:28">
      <c r="A97" s="1" t="s">
        <v>502</v>
      </c>
      <c r="B97" s="1">
        <v>11305</v>
      </c>
      <c r="C97" s="392">
        <v>180</v>
      </c>
      <c r="D97" s="111">
        <v>93</v>
      </c>
      <c r="E97" s="111" t="s">
        <v>502</v>
      </c>
      <c r="F97" s="333">
        <f t="shared" si="37"/>
        <v>1.3972399931776287</v>
      </c>
      <c r="G97" s="333">
        <f t="shared" si="38"/>
        <v>1.1676633239935112</v>
      </c>
      <c r="H97" s="333">
        <f t="shared" si="39"/>
        <v>1.5942596962099986</v>
      </c>
      <c r="I97" s="334">
        <v>146658.388852</v>
      </c>
      <c r="J97" s="334">
        <v>118152.930991</v>
      </c>
      <c r="K97" s="333">
        <f t="shared" si="40"/>
        <v>5.6020145901608219E-2</v>
      </c>
      <c r="L97" s="333">
        <f t="shared" si="41"/>
        <v>2.7721343535800406E-3</v>
      </c>
      <c r="M97" s="333">
        <f t="shared" si="42"/>
        <v>3.1674483072891946E-2</v>
      </c>
      <c r="N97" s="227">
        <f>VLOOKUP(B97,پیوست2!$A$4:$E$199,5,0)</f>
        <v>242796</v>
      </c>
      <c r="O97" s="222">
        <f t="shared" si="43"/>
        <v>1.3575587036828799E-2</v>
      </c>
      <c r="P97" s="222">
        <f t="shared" si="44"/>
        <v>1.1345019582882448E-2</v>
      </c>
      <c r="Q97" s="222">
        <f t="shared" si="45"/>
        <v>1.5489830931611215E-2</v>
      </c>
      <c r="R97" s="222">
        <f t="shared" si="46"/>
        <v>5.4429186840950134E-4</v>
      </c>
      <c r="S97" s="222">
        <f t="shared" si="47"/>
        <v>2.6934063853427588E-5</v>
      </c>
      <c r="T97" s="222">
        <f t="shared" si="48"/>
        <v>3.0774935150882125E-4</v>
      </c>
      <c r="U97" s="1">
        <v>271240</v>
      </c>
      <c r="V97" s="1">
        <v>263335</v>
      </c>
      <c r="W97" s="1">
        <f>VLOOKUP(B97,پیوست3!$B$5:$H$187,7,0)/2</f>
        <v>378987.3757495</v>
      </c>
      <c r="X97" s="1">
        <f>VLOOKUP(B97,پیوست3!$B$5:$L$187,11,0)/2</f>
        <v>14752.065121</v>
      </c>
      <c r="Y97" s="1">
        <f>VLOOKUP(B97,پیوست3!$B$5:$M$187,12,0)</f>
        <v>316717</v>
      </c>
      <c r="Z97" s="1">
        <f>VLOOKUP(B97,پیوست3!$B$5:$N$187,13,0)</f>
        <v>432427</v>
      </c>
      <c r="AA97" s="1">
        <f>VLOOKUP(B97,پیوست3!$B$5:$P$187,15,0)</f>
        <v>730</v>
      </c>
      <c r="AB97" s="1">
        <f>VLOOKUP(B97,پیوست3!$B$5:$Q$187,16,0)</f>
        <v>8341</v>
      </c>
    </row>
    <row r="98" spans="1:28">
      <c r="A98" s="1" t="s">
        <v>489</v>
      </c>
      <c r="B98" s="1">
        <v>10763</v>
      </c>
      <c r="C98" s="392">
        <v>37</v>
      </c>
      <c r="D98" s="157">
        <v>94</v>
      </c>
      <c r="E98" s="157" t="s">
        <v>489</v>
      </c>
      <c r="F98" s="335">
        <f t="shared" si="37"/>
        <v>1.3529011968359801</v>
      </c>
      <c r="G98" s="335">
        <f t="shared" si="38"/>
        <v>0.61814765426112261</v>
      </c>
      <c r="H98" s="335">
        <f t="shared" si="39"/>
        <v>0.1783610134561765</v>
      </c>
      <c r="I98" s="336">
        <v>147650.35913900001</v>
      </c>
      <c r="J98" s="336">
        <v>82816.929917999994</v>
      </c>
      <c r="K98" s="335">
        <f t="shared" si="40"/>
        <v>0.17917168012509574</v>
      </c>
      <c r="L98" s="335">
        <f t="shared" si="41"/>
        <v>6.3824355374010719E-4</v>
      </c>
      <c r="M98" s="335">
        <f t="shared" si="42"/>
        <v>2.2537656369670665E-2</v>
      </c>
      <c r="N98" s="227">
        <f>VLOOKUP(B98,پیوست2!$A$4:$E$199,5,0)</f>
        <v>178276</v>
      </c>
      <c r="O98" s="222">
        <f t="shared" si="43"/>
        <v>9.6517273506822789E-3</v>
      </c>
      <c r="P98" s="222">
        <f t="shared" si="44"/>
        <v>4.4099248602523676E-3</v>
      </c>
      <c r="Q98" s="222">
        <f t="shared" si="45"/>
        <v>1.272444636678886E-3</v>
      </c>
      <c r="R98" s="222">
        <f t="shared" si="46"/>
        <v>1.2782280107190547E-3</v>
      </c>
      <c r="S98" s="222">
        <f t="shared" si="47"/>
        <v>4.553290941302108E-6</v>
      </c>
      <c r="T98" s="222">
        <f t="shared" si="48"/>
        <v>1.6078580971926003E-4</v>
      </c>
      <c r="U98" s="1">
        <v>164980</v>
      </c>
      <c r="V98" s="1">
        <v>195850</v>
      </c>
      <c r="W98" s="1">
        <f>VLOOKUP(B98,پیوست3!$B$5:$H$187,7,0)/2</f>
        <v>223201.63945399999</v>
      </c>
      <c r="X98" s="1">
        <f>VLOOKUP(B98,پیوست3!$B$5:$L$187,11,0)/2</f>
        <v>35090.773552500003</v>
      </c>
      <c r="Y98" s="1">
        <f>VLOOKUP(B98,پیوست3!$B$5:$M$187,12,0)</f>
        <v>101982</v>
      </c>
      <c r="Z98" s="1">
        <f>VLOOKUP(B98,پیوست3!$B$5:$N$187,13,0)</f>
        <v>29426</v>
      </c>
      <c r="AA98" s="1">
        <f>VLOOKUP(B98,پیوست3!$B$5:$P$187,15,0)</f>
        <v>125</v>
      </c>
      <c r="AB98" s="1">
        <f>VLOOKUP(B98,پیوست3!$B$5:$Q$187,16,0)</f>
        <v>4414</v>
      </c>
    </row>
    <row r="99" spans="1:28">
      <c r="A99" s="1" t="s">
        <v>30</v>
      </c>
      <c r="B99" s="1">
        <v>10615</v>
      </c>
      <c r="C99" s="392">
        <v>65</v>
      </c>
      <c r="D99" s="111">
        <v>95</v>
      </c>
      <c r="E99" s="111" t="s">
        <v>30</v>
      </c>
      <c r="F99" s="333">
        <f t="shared" si="37"/>
        <v>1.0373625535810604</v>
      </c>
      <c r="G99" s="333">
        <f t="shared" si="38"/>
        <v>0.44553707783388247</v>
      </c>
      <c r="H99" s="333">
        <f t="shared" si="39"/>
        <v>0.53613813450828252</v>
      </c>
      <c r="I99" s="334">
        <v>426069.67909500003</v>
      </c>
      <c r="J99" s="334">
        <v>388369.54804999998</v>
      </c>
      <c r="K99" s="333">
        <f t="shared" si="40"/>
        <v>0.34174447068218317</v>
      </c>
      <c r="L99" s="333">
        <f t="shared" si="41"/>
        <v>2.6632756447109596E-2</v>
      </c>
      <c r="M99" s="333">
        <f t="shared" si="42"/>
        <v>1.3215188959671244E-2</v>
      </c>
      <c r="N99" s="227">
        <f>VLOOKUP(B99,پیوست2!$A$4:$E$199,5,0)</f>
        <v>715901</v>
      </c>
      <c r="O99" s="222">
        <f t="shared" si="43"/>
        <v>2.9718687064387773E-2</v>
      </c>
      <c r="P99" s="222">
        <f t="shared" si="44"/>
        <v>1.2763885630938466E-2</v>
      </c>
      <c r="Q99" s="222">
        <f t="shared" si="45"/>
        <v>1.5359453054993318E-2</v>
      </c>
      <c r="R99" s="222">
        <f t="shared" si="46"/>
        <v>9.7904025406822526E-3</v>
      </c>
      <c r="S99" s="222">
        <f t="shared" si="47"/>
        <v>7.6298354107868637E-4</v>
      </c>
      <c r="T99" s="222">
        <f t="shared" si="48"/>
        <v>3.7859286884171594E-4</v>
      </c>
      <c r="U99" s="1">
        <v>769395</v>
      </c>
      <c r="V99" s="1">
        <v>775774</v>
      </c>
      <c r="W99" s="1">
        <f>VLOOKUP(B99,پیوست3!$B$5:$H$187,7,0)/2</f>
        <v>798141.56191250007</v>
      </c>
      <c r="X99" s="1">
        <f>VLOOKUP(B99,پیوست3!$B$5:$L$187,11,0)/2</f>
        <v>265116.47499899997</v>
      </c>
      <c r="Y99" s="1">
        <f>VLOOKUP(B99,پیوست3!$B$5:$M$187,12,0)</f>
        <v>342794</v>
      </c>
      <c r="Z99" s="1">
        <f>VLOOKUP(B99,پیوست3!$B$5:$N$187,13,0)</f>
        <v>412502</v>
      </c>
      <c r="AA99" s="1">
        <f>VLOOKUP(B99,پیوست3!$B$5:$P$187,15,0)</f>
        <v>20661</v>
      </c>
      <c r="AB99" s="1">
        <f>VLOOKUP(B99,پیوست3!$B$5:$Q$187,16,0)</f>
        <v>10252</v>
      </c>
    </row>
    <row r="100" spans="1:28">
      <c r="A100" s="1" t="s">
        <v>487</v>
      </c>
      <c r="B100" s="1">
        <v>10762</v>
      </c>
      <c r="C100" s="392">
        <v>10</v>
      </c>
      <c r="D100" s="157">
        <v>96</v>
      </c>
      <c r="E100" s="157" t="s">
        <v>487</v>
      </c>
      <c r="F100" s="335">
        <f t="shared" si="37"/>
        <v>1.0352006998034138</v>
      </c>
      <c r="G100" s="335">
        <f t="shared" si="38"/>
        <v>1.0672015831361423</v>
      </c>
      <c r="H100" s="335">
        <f t="shared" si="39"/>
        <v>1.254458147429282</v>
      </c>
      <c r="I100" s="336">
        <v>1368787.619403</v>
      </c>
      <c r="J100" s="336">
        <v>1368830.5924760001</v>
      </c>
      <c r="K100" s="335">
        <f t="shared" si="40"/>
        <v>8.9721741510095473E-2</v>
      </c>
      <c r="L100" s="335">
        <f t="shared" si="41"/>
        <v>3.4477317146432838E-2</v>
      </c>
      <c r="M100" s="335">
        <f t="shared" si="42"/>
        <v>8.8925110358249071E-2</v>
      </c>
      <c r="N100" s="227">
        <f>VLOOKUP(B100,پیوست2!$A$4:$E$199,5,0)</f>
        <v>2358972</v>
      </c>
      <c r="O100" s="222">
        <f t="shared" si="43"/>
        <v>9.7722242817489355E-2</v>
      </c>
      <c r="P100" s="222">
        <f t="shared" si="44"/>
        <v>0.10074310446490604</v>
      </c>
      <c r="Q100" s="222">
        <f t="shared" si="45"/>
        <v>0.11841999692498459</v>
      </c>
      <c r="R100" s="222">
        <f t="shared" si="46"/>
        <v>8.4696714477903515E-3</v>
      </c>
      <c r="S100" s="222">
        <f t="shared" si="47"/>
        <v>3.2546353171120494E-3</v>
      </c>
      <c r="T100" s="222">
        <f t="shared" si="48"/>
        <v>8.3944700082323083E-3</v>
      </c>
      <c r="U100" s="1">
        <v>2340932.6217999998</v>
      </c>
      <c r="V100" s="1">
        <v>2662330.1230239999</v>
      </c>
      <c r="W100" s="1">
        <f>VLOOKUP(B100,پیوست3!$B$5:$H$187,7,0)/2</f>
        <v>2423335.0882799998</v>
      </c>
      <c r="X100" s="1">
        <f>VLOOKUP(B100,پیوست3!$B$5:$L$187,11,0)/2</f>
        <v>238868.8951125</v>
      </c>
      <c r="Y100" s="1">
        <f>VLOOKUP(B100,پیوست3!$B$5:$M$187,12,0)</f>
        <v>2498247</v>
      </c>
      <c r="Z100" s="1">
        <f>VLOOKUP(B100,پیوست3!$B$5:$N$187,13,0)</f>
        <v>2936602</v>
      </c>
      <c r="AA100" s="1">
        <f>VLOOKUP(B100,پیوست3!$B$5:$P$187,15,0)</f>
        <v>91790</v>
      </c>
      <c r="AB100" s="1">
        <f>VLOOKUP(B100,پیوست3!$B$5:$Q$187,16,0)</f>
        <v>236748</v>
      </c>
    </row>
    <row r="101" spans="1:28">
      <c r="A101" s="1" t="s">
        <v>492</v>
      </c>
      <c r="B101" s="1">
        <v>10934</v>
      </c>
      <c r="C101" s="392">
        <v>111</v>
      </c>
      <c r="D101" s="111">
        <v>97</v>
      </c>
      <c r="E101" s="111" t="s">
        <v>492</v>
      </c>
      <c r="F101" s="333">
        <f t="shared" si="37"/>
        <v>0.91050061210166611</v>
      </c>
      <c r="G101" s="333">
        <f t="shared" si="38"/>
        <v>3.333723242484501E-3</v>
      </c>
      <c r="H101" s="333">
        <f t="shared" si="39"/>
        <v>5.3891014822117873E-3</v>
      </c>
      <c r="I101" s="334">
        <v>83550.274227000002</v>
      </c>
      <c r="J101" s="334">
        <v>78343.990470999997</v>
      </c>
      <c r="K101" s="333">
        <f t="shared" si="40"/>
        <v>1.1576488482918033E-2</v>
      </c>
      <c r="L101" s="333">
        <f t="shared" si="41"/>
        <v>0</v>
      </c>
      <c r="M101" s="333">
        <f t="shared" si="42"/>
        <v>0</v>
      </c>
      <c r="N101" s="227">
        <f>VLOOKUP(B101,پیوست2!$A$4:$E$199,5,0)</f>
        <v>150311</v>
      </c>
      <c r="O101" s="222">
        <f t="shared" si="43"/>
        <v>5.4766765084407571E-3</v>
      </c>
      <c r="P101" s="222">
        <f t="shared" si="44"/>
        <v>2.005240142081219E-5</v>
      </c>
      <c r="Q101" s="222">
        <f t="shared" si="45"/>
        <v>3.2415536131388126E-5</v>
      </c>
      <c r="R101" s="222">
        <f t="shared" si="46"/>
        <v>6.9632773094229273E-5</v>
      </c>
      <c r="S101" s="222">
        <f t="shared" si="47"/>
        <v>0</v>
      </c>
      <c r="T101" s="222">
        <f t="shared" si="48"/>
        <v>0</v>
      </c>
      <c r="U101" s="1">
        <v>119686</v>
      </c>
      <c r="V101" s="1">
        <v>161369</v>
      </c>
      <c r="W101" s="1">
        <f>VLOOKUP(B101,پیوست3!$B$5:$H$187,7,0)/2</f>
        <v>108974.17626000001</v>
      </c>
      <c r="X101" s="1">
        <f>VLOOKUP(B101,پیوست3!$B$5:$L$187,11,0)/2</f>
        <v>1868.08637</v>
      </c>
      <c r="Y101" s="1">
        <f>VLOOKUP(B101,پیوست3!$B$5:$M$187,12,0)</f>
        <v>399</v>
      </c>
      <c r="Z101" s="1">
        <f>VLOOKUP(B101,پیوست3!$B$5:$N$187,13,0)</f>
        <v>645</v>
      </c>
      <c r="AA101" s="1">
        <f>VLOOKUP(B101,پیوست3!$B$5:$P$187,15,0)</f>
        <v>0</v>
      </c>
      <c r="AB101" s="1">
        <f>VLOOKUP(B101,پیوست3!$B$5:$Q$187,16,0)</f>
        <v>0</v>
      </c>
    </row>
    <row r="102" spans="1:28">
      <c r="A102" s="1" t="s">
        <v>494</v>
      </c>
      <c r="B102" s="1">
        <v>11131</v>
      </c>
      <c r="C102" s="392">
        <v>128</v>
      </c>
      <c r="D102" s="157">
        <v>98</v>
      </c>
      <c r="E102" s="157" t="s">
        <v>494</v>
      </c>
      <c r="F102" s="335">
        <f t="shared" si="37"/>
        <v>0.89092365482110703</v>
      </c>
      <c r="G102" s="335">
        <f t="shared" si="38"/>
        <v>1.4614321758129039</v>
      </c>
      <c r="H102" s="335">
        <f t="shared" si="39"/>
        <v>1.1281177147796861</v>
      </c>
      <c r="I102" s="336">
        <v>1559806.5694609999</v>
      </c>
      <c r="J102" s="336">
        <v>1492602.7456980001</v>
      </c>
      <c r="K102" s="335">
        <f t="shared" si="40"/>
        <v>0.11542767706072697</v>
      </c>
      <c r="L102" s="335">
        <f t="shared" si="41"/>
        <v>1.3348282476177179E-2</v>
      </c>
      <c r="M102" s="335">
        <f t="shared" si="42"/>
        <v>2.9160005810170773E-2</v>
      </c>
      <c r="N102" s="227">
        <f>VLOOKUP(B102,پیوست2!$A$4:$E$199,5,0)</f>
        <v>2200198</v>
      </c>
      <c r="O102" s="222">
        <f t="shared" si="43"/>
        <v>7.8441942267671066E-2</v>
      </c>
      <c r="P102" s="222">
        <f t="shared" si="44"/>
        <v>0.12867272941164792</v>
      </c>
      <c r="Q102" s="222">
        <f t="shared" si="45"/>
        <v>9.9325844784819248E-2</v>
      </c>
      <c r="R102" s="222">
        <f t="shared" si="46"/>
        <v>1.0162903556429868E-2</v>
      </c>
      <c r="S102" s="222">
        <f t="shared" si="47"/>
        <v>1.1752580568523585E-3</v>
      </c>
      <c r="T102" s="222">
        <f t="shared" si="48"/>
        <v>2.5674113375580543E-3</v>
      </c>
      <c r="U102" s="1">
        <v>2359528.589195</v>
      </c>
      <c r="V102" s="1">
        <v>2332509.8233099999</v>
      </c>
      <c r="W102" s="1">
        <f>VLOOKUP(B102,پیوست3!$B$5:$H$187,7,0)/2</f>
        <v>2102159.8343404997</v>
      </c>
      <c r="X102" s="1">
        <f>VLOOKUP(B102,پیوست3!$B$5:$L$187,11,0)/2</f>
        <v>269236.190626</v>
      </c>
      <c r="Y102" s="1">
        <f>VLOOKUP(B102,پیوست3!$B$5:$M$187,12,0)</f>
        <v>3448291</v>
      </c>
      <c r="Z102" s="1">
        <f>VLOOKUP(B102,پیوست3!$B$5:$N$187,13,0)</f>
        <v>2661826</v>
      </c>
      <c r="AA102" s="1">
        <f>VLOOKUP(B102,پیوست3!$B$5:$P$187,15,0)</f>
        <v>31135</v>
      </c>
      <c r="AB102" s="1">
        <f>VLOOKUP(B102,پیوست3!$B$5:$Q$187,16,0)</f>
        <v>68016</v>
      </c>
    </row>
    <row r="103" spans="1:28">
      <c r="A103" s="1" t="s">
        <v>490</v>
      </c>
      <c r="B103" s="1">
        <v>10885</v>
      </c>
      <c r="C103" s="392">
        <v>17</v>
      </c>
      <c r="D103" s="111">
        <v>99</v>
      </c>
      <c r="E103" s="111" t="s">
        <v>490</v>
      </c>
      <c r="F103" s="333">
        <f t="shared" si="37"/>
        <v>0.87210224221671695</v>
      </c>
      <c r="G103" s="333">
        <f t="shared" si="38"/>
        <v>2.3496209611715697</v>
      </c>
      <c r="H103" s="333">
        <f t="shared" si="39"/>
        <v>2.5611740217549541</v>
      </c>
      <c r="I103" s="334">
        <v>7724161.0707470002</v>
      </c>
      <c r="J103" s="334">
        <v>4851653.7065430004</v>
      </c>
      <c r="K103" s="333">
        <f t="shared" si="40"/>
        <v>5.0816048364284064E-2</v>
      </c>
      <c r="L103" s="333">
        <f t="shared" si="41"/>
        <v>2.9601107271365577E-3</v>
      </c>
      <c r="M103" s="333">
        <f t="shared" si="42"/>
        <v>9.6239214937478543E-2</v>
      </c>
      <c r="N103" s="227">
        <f>VLOOKUP(B103,پیوست2!$A$4:$E$199,5,0)</f>
        <v>7327037</v>
      </c>
      <c r="O103" s="222">
        <f t="shared" si="43"/>
        <v>0.25570656055073382</v>
      </c>
      <c r="P103" s="222">
        <f t="shared" si="44"/>
        <v>0.68892552443385369</v>
      </c>
      <c r="Q103" s="222">
        <f t="shared" si="45"/>
        <v>0.75095438169061046</v>
      </c>
      <c r="R103" s="222">
        <f t="shared" si="46"/>
        <v>1.489962566198955E-2</v>
      </c>
      <c r="S103" s="222">
        <f t="shared" si="47"/>
        <v>8.6792545213675389E-4</v>
      </c>
      <c r="T103" s="222">
        <f t="shared" si="48"/>
        <v>2.8218020147745614E-2</v>
      </c>
      <c r="U103" s="1">
        <v>9788575</v>
      </c>
      <c r="V103" s="1">
        <v>8086184</v>
      </c>
      <c r="W103" s="1">
        <f>VLOOKUP(B103,پیوست3!$B$5:$H$187,7,0)/2</f>
        <v>8536638.2056064997</v>
      </c>
      <c r="X103" s="1">
        <f>VLOOKUP(B103,پیوست3!$B$5:$L$187,11,0)/2</f>
        <v>410907.91722649999</v>
      </c>
      <c r="Y103" s="1">
        <f>VLOOKUP(B103,پیوست3!$B$5:$M$187,12,0)</f>
        <v>22999441</v>
      </c>
      <c r="Z103" s="1">
        <f>VLOOKUP(B103,پیوست3!$B$5:$N$187,13,0)</f>
        <v>25070244</v>
      </c>
      <c r="AA103" s="1">
        <f>VLOOKUP(B103,پیوست3!$B$5:$P$187,15,0)</f>
        <v>23936</v>
      </c>
      <c r="AB103" s="1">
        <f>VLOOKUP(B103,پیوست3!$B$5:$Q$187,16,0)</f>
        <v>778208</v>
      </c>
    </row>
    <row r="104" spans="1:28">
      <c r="A104" s="1" t="s">
        <v>497</v>
      </c>
      <c r="B104" s="1">
        <v>11188</v>
      </c>
      <c r="C104" s="392">
        <v>145</v>
      </c>
      <c r="D104" s="157">
        <v>100</v>
      </c>
      <c r="E104" s="157" t="s">
        <v>497</v>
      </c>
      <c r="F104" s="335">
        <f t="shared" si="37"/>
        <v>1.0593442901309555</v>
      </c>
      <c r="G104" s="335">
        <f t="shared" si="38"/>
        <v>2.4988487693959618</v>
      </c>
      <c r="H104" s="335">
        <f t="shared" si="39"/>
        <v>2.4725810051161128</v>
      </c>
      <c r="I104" s="336">
        <v>1809075.0097429999</v>
      </c>
      <c r="J104" s="336">
        <v>1630227.5256980001</v>
      </c>
      <c r="K104" s="335">
        <f t="shared" si="40"/>
        <v>0.12974647486762639</v>
      </c>
      <c r="L104" s="335">
        <f t="shared" si="41"/>
        <v>4.276312101912659E-2</v>
      </c>
      <c r="M104" s="335">
        <f t="shared" si="42"/>
        <v>8.4566765134253472E-2</v>
      </c>
      <c r="N104" s="227">
        <f>VLOOKUP(B104,پیوست2!$A$4:$E$199,5,0)</f>
        <v>2671695</v>
      </c>
      <c r="O104" s="222">
        <f t="shared" si="43"/>
        <v>0.11325831359039906</v>
      </c>
      <c r="P104" s="222">
        <f t="shared" si="44"/>
        <v>0.26716092225714871</v>
      </c>
      <c r="Q104" s="222">
        <f t="shared" si="45"/>
        <v>0.26435254096709804</v>
      </c>
      <c r="R104" s="222">
        <f t="shared" si="46"/>
        <v>1.3871662947265133E-2</v>
      </c>
      <c r="S104" s="222">
        <f t="shared" si="47"/>
        <v>4.5719592918084277E-3</v>
      </c>
      <c r="T104" s="222">
        <f t="shared" si="48"/>
        <v>9.0413374519788016E-3</v>
      </c>
      <c r="U104" s="1">
        <v>2374850</v>
      </c>
      <c r="V104" s="1">
        <v>3478979</v>
      </c>
      <c r="W104" s="1">
        <f>VLOOKUP(B104,پیوست3!$B$5:$H$187,7,0)/2</f>
        <v>2515783.7874174998</v>
      </c>
      <c r="X104" s="1">
        <f>VLOOKUP(B104,پیوست3!$B$5:$L$187,11,0)/2</f>
        <v>451385.26138849999</v>
      </c>
      <c r="Y104" s="1">
        <f>VLOOKUP(B104,پیوست3!$B$5:$M$187,12,0)</f>
        <v>5934391</v>
      </c>
      <c r="Z104" s="1">
        <f>VLOOKUP(B104,پیوست3!$B$5:$N$187,13,0)</f>
        <v>5872009</v>
      </c>
      <c r="AA104" s="1">
        <f>VLOOKUP(B104,پیوست3!$B$5:$P$187,15,0)</f>
        <v>148772</v>
      </c>
      <c r="AB104" s="1">
        <f>VLOOKUP(B104,پیوست3!$B$5:$Q$187,16,0)</f>
        <v>294206</v>
      </c>
    </row>
    <row r="105" spans="1:28">
      <c r="A105" s="1" t="s">
        <v>495</v>
      </c>
      <c r="B105" s="1">
        <v>11157</v>
      </c>
      <c r="C105" s="392">
        <v>135</v>
      </c>
      <c r="D105" s="111">
        <v>101</v>
      </c>
      <c r="E105" s="111" t="s">
        <v>495</v>
      </c>
      <c r="F105" s="333">
        <f t="shared" si="37"/>
        <v>0.78170083177047811</v>
      </c>
      <c r="G105" s="333">
        <f t="shared" si="38"/>
        <v>1.0946947239834783</v>
      </c>
      <c r="H105" s="333">
        <f t="shared" si="39"/>
        <v>1.6132964229282323</v>
      </c>
      <c r="I105" s="334">
        <v>380477.34418100002</v>
      </c>
      <c r="J105" s="334">
        <v>320219.59714600001</v>
      </c>
      <c r="K105" s="333">
        <f t="shared" si="40"/>
        <v>6.8647818074288214E-2</v>
      </c>
      <c r="L105" s="333">
        <f t="shared" si="41"/>
        <v>9.2665471684648983E-3</v>
      </c>
      <c r="M105" s="333">
        <f t="shared" si="42"/>
        <v>1.8470254701814504E-2</v>
      </c>
      <c r="N105" s="227">
        <f>VLOOKUP(B105,پیوست2!$A$4:$E$199,5,0)</f>
        <v>606398</v>
      </c>
      <c r="O105" s="222">
        <f t="shared" si="43"/>
        <v>1.8968999158597719E-2</v>
      </c>
      <c r="P105" s="222">
        <f t="shared" si="44"/>
        <v>2.6564207755967989E-2</v>
      </c>
      <c r="Q105" s="222">
        <f t="shared" si="45"/>
        <v>3.9148760299745775E-2</v>
      </c>
      <c r="R105" s="222">
        <f t="shared" si="46"/>
        <v>1.6658296247957513E-3</v>
      </c>
      <c r="S105" s="222">
        <f t="shared" si="47"/>
        <v>2.2486495894292224E-4</v>
      </c>
      <c r="T105" s="222">
        <f t="shared" si="48"/>
        <v>4.4820503146231493E-4</v>
      </c>
      <c r="U105" s="1">
        <v>823045.89604799997</v>
      </c>
      <c r="V105" s="1">
        <v>652454.45688499999</v>
      </c>
      <c r="W105" s="1">
        <f>VLOOKUP(B105,پیوست3!$B$5:$H$187,7,0)/2</f>
        <v>643375.66152600001</v>
      </c>
      <c r="X105" s="1">
        <f>VLOOKUP(B105,پیوست3!$B$5:$L$187,11,0)/2</f>
        <v>44789.574858</v>
      </c>
      <c r="Y105" s="1">
        <f>VLOOKUP(B105,پیوست3!$B$5:$M$187,12,0)</f>
        <v>900984</v>
      </c>
      <c r="Z105" s="1">
        <f>VLOOKUP(B105,پیوست3!$B$5:$N$187,13,0)</f>
        <v>1327817</v>
      </c>
      <c r="AA105" s="1">
        <f>VLOOKUP(B105,پیوست3!$B$5:$P$187,15,0)</f>
        <v>6046</v>
      </c>
      <c r="AB105" s="1">
        <f>VLOOKUP(B105,پیوست3!$B$5:$Q$187,16,0)</f>
        <v>12051</v>
      </c>
    </row>
    <row r="106" spans="1:28">
      <c r="A106" s="1" t="s">
        <v>498</v>
      </c>
      <c r="B106" s="1">
        <v>11196</v>
      </c>
      <c r="C106" s="392">
        <v>151</v>
      </c>
      <c r="D106" s="157">
        <v>102</v>
      </c>
      <c r="E106" s="157" t="s">
        <v>498</v>
      </c>
      <c r="F106" s="335">
        <f t="shared" si="37"/>
        <v>0.74885836226048608</v>
      </c>
      <c r="G106" s="335">
        <f t="shared" si="38"/>
        <v>0.16872713669603001</v>
      </c>
      <c r="H106" s="335">
        <f t="shared" si="39"/>
        <v>0</v>
      </c>
      <c r="I106" s="336">
        <v>874066.08718999999</v>
      </c>
      <c r="J106" s="336">
        <v>638843.81073899998</v>
      </c>
      <c r="K106" s="335">
        <f t="shared" si="40"/>
        <v>1.7991448925226493E-2</v>
      </c>
      <c r="L106" s="335">
        <f t="shared" si="41"/>
        <v>0</v>
      </c>
      <c r="M106" s="335">
        <f t="shared" si="42"/>
        <v>0</v>
      </c>
      <c r="N106" s="227">
        <f>VLOOKUP(B106,پیوست2!$A$4:$E$199,5,0)</f>
        <v>1630655</v>
      </c>
      <c r="O106" s="222">
        <f t="shared" si="43"/>
        <v>4.8866119554091883E-2</v>
      </c>
      <c r="P106" s="222">
        <f t="shared" si="44"/>
        <v>1.1010146710413332E-2</v>
      </c>
      <c r="Q106" s="222">
        <f t="shared" si="45"/>
        <v>0</v>
      </c>
      <c r="R106" s="222">
        <f t="shared" si="46"/>
        <v>1.1740167946814497E-3</v>
      </c>
      <c r="S106" s="222">
        <f t="shared" si="47"/>
        <v>0</v>
      </c>
      <c r="T106" s="222">
        <f t="shared" si="48"/>
        <v>0</v>
      </c>
      <c r="U106" s="1">
        <v>1390055</v>
      </c>
      <c r="V106" s="1">
        <v>1731295</v>
      </c>
      <c r="W106" s="1">
        <f>VLOOKUP(B106,پیوست3!$B$5:$H$187,7,0)/2</f>
        <v>1040954.310752</v>
      </c>
      <c r="X106" s="1">
        <f>VLOOKUP(B106,پیوست3!$B$5:$L$187,11,0)/2</f>
        <v>31148.505567</v>
      </c>
      <c r="Y106" s="1">
        <f>VLOOKUP(B106,پیوست3!$B$5:$M$187,12,0)</f>
        <v>234540</v>
      </c>
      <c r="Z106" s="1">
        <f>VLOOKUP(B106,پیوست3!$B$5:$N$187,13,0)</f>
        <v>0</v>
      </c>
      <c r="AA106" s="1">
        <f>VLOOKUP(B106,پیوست3!$B$5:$P$187,15,0)</f>
        <v>0</v>
      </c>
      <c r="AB106" s="1">
        <f>VLOOKUP(B106,پیوست3!$B$5:$Q$187,16,0)</f>
        <v>0</v>
      </c>
    </row>
    <row r="107" spans="1:28">
      <c r="A107" s="1" t="s">
        <v>500</v>
      </c>
      <c r="B107" s="1">
        <v>11258</v>
      </c>
      <c r="C107" s="392">
        <v>166</v>
      </c>
      <c r="D107" s="111">
        <v>103</v>
      </c>
      <c r="E107" s="111" t="s">
        <v>500</v>
      </c>
      <c r="F107" s="333">
        <f t="shared" si="37"/>
        <v>0.51855132691889094</v>
      </c>
      <c r="G107" s="333">
        <f t="shared" si="38"/>
        <v>0.33846216635376702</v>
      </c>
      <c r="H107" s="333">
        <f t="shared" si="39"/>
        <v>0.27063096890049793</v>
      </c>
      <c r="I107" s="334">
        <v>142354.55264000001</v>
      </c>
      <c r="J107" s="334">
        <v>112080.38430999999</v>
      </c>
      <c r="K107" s="333">
        <f t="shared" si="40"/>
        <v>5.66898932531156E-3</v>
      </c>
      <c r="L107" s="333">
        <f t="shared" si="41"/>
        <v>0</v>
      </c>
      <c r="M107" s="333">
        <f t="shared" si="42"/>
        <v>3.684572410829394E-2</v>
      </c>
      <c r="N107" s="227">
        <f>VLOOKUP(B107,پیوست2!$A$4:$E$199,5,0)</f>
        <v>208892</v>
      </c>
      <c r="O107" s="222">
        <f t="shared" si="43"/>
        <v>4.3347059393340501E-3</v>
      </c>
      <c r="P107" s="222">
        <f t="shared" si="44"/>
        <v>2.8292936235471719E-3</v>
      </c>
      <c r="Q107" s="222">
        <f t="shared" si="45"/>
        <v>2.2622749328037256E-3</v>
      </c>
      <c r="R107" s="222">
        <f t="shared" si="46"/>
        <v>4.7388561985673961E-5</v>
      </c>
      <c r="S107" s="222">
        <f t="shared" si="47"/>
        <v>0</v>
      </c>
      <c r="T107" s="222">
        <f t="shared" si="48"/>
        <v>3.0800302851460517E-4</v>
      </c>
      <c r="U107" s="1">
        <v>220518</v>
      </c>
      <c r="V107" s="1">
        <v>232700</v>
      </c>
      <c r="W107" s="1">
        <f>VLOOKUP(B107,پیوست3!$B$5:$H$187,7,0)/2</f>
        <v>114349.90150949999</v>
      </c>
      <c r="X107" s="1">
        <f>VLOOKUP(B107,پیوست3!$B$5:$L$187,11,0)/2</f>
        <v>1319.173816</v>
      </c>
      <c r="Y107" s="1">
        <f>VLOOKUP(B107,پیوست3!$B$5:$M$187,12,0)</f>
        <v>74637</v>
      </c>
      <c r="Z107" s="1">
        <f>VLOOKUP(B107,پیوست3!$B$5:$N$187,13,0)</f>
        <v>59679</v>
      </c>
      <c r="AA107" s="1">
        <f>VLOOKUP(B107,پیوست3!$B$5:$P$187,15,0)</f>
        <v>0</v>
      </c>
      <c r="AB107" s="1">
        <f>VLOOKUP(B107,پیوست3!$B$5:$Q$187,16,0)</f>
        <v>8574</v>
      </c>
    </row>
    <row r="108" spans="1:28">
      <c r="A108" s="1" t="s">
        <v>499</v>
      </c>
      <c r="B108" s="1">
        <v>11222</v>
      </c>
      <c r="C108" s="392">
        <v>153</v>
      </c>
      <c r="D108" s="157">
        <v>104</v>
      </c>
      <c r="E108" s="157" t="s">
        <v>499</v>
      </c>
      <c r="F108" s="335">
        <f t="shared" si="37"/>
        <v>0.4659134154011797</v>
      </c>
      <c r="G108" s="335">
        <f t="shared" si="38"/>
        <v>8.3848150136014973E-2</v>
      </c>
      <c r="H108" s="335">
        <f t="shared" si="39"/>
        <v>0.49227383944574421</v>
      </c>
      <c r="I108" s="336">
        <v>159099.23622200001</v>
      </c>
      <c r="J108" s="336">
        <v>163455.974965</v>
      </c>
      <c r="K108" s="335">
        <f t="shared" si="40"/>
        <v>8.8604129417300621E-6</v>
      </c>
      <c r="L108" s="335">
        <f t="shared" si="41"/>
        <v>3.3257770111592496E-3</v>
      </c>
      <c r="M108" s="335">
        <f t="shared" si="42"/>
        <v>1.5366447251560287E-3</v>
      </c>
      <c r="N108" s="227">
        <f>VLOOKUP(B108,پیوست2!$A$4:$E$199,5,0)</f>
        <v>346148</v>
      </c>
      <c r="O108" s="222">
        <f t="shared" si="43"/>
        <v>6.4537646693558545E-3</v>
      </c>
      <c r="P108" s="222">
        <f t="shared" si="44"/>
        <v>1.1614523451159002E-3</v>
      </c>
      <c r="Q108" s="222">
        <f t="shared" si="45"/>
        <v>6.8189054181397495E-3</v>
      </c>
      <c r="R108" s="222">
        <f t="shared" si="46"/>
        <v>1.2273314763860749E-7</v>
      </c>
      <c r="S108" s="222">
        <f t="shared" si="47"/>
        <v>4.6068178041823194E-5</v>
      </c>
      <c r="T108" s="222">
        <f t="shared" si="48"/>
        <v>2.128537858911994E-5</v>
      </c>
      <c r="U108" s="1">
        <v>397778.60269899998</v>
      </c>
      <c r="V108" s="1">
        <v>368334.977327</v>
      </c>
      <c r="W108" s="1">
        <f>VLOOKUP(B108,پیوست3!$B$5:$H$187,7,0)/2</f>
        <v>185330.387357</v>
      </c>
      <c r="X108" s="1">
        <f>VLOOKUP(B108,پیوست3!$B$5:$L$187,11,0)/2</f>
        <v>3.2635999999999998</v>
      </c>
      <c r="Y108" s="1">
        <f>VLOOKUP(B108,پیوست3!$B$5:$M$187,12,0)</f>
        <v>33353</v>
      </c>
      <c r="Z108" s="1">
        <f>VLOOKUP(B108,پیوست3!$B$5:$N$187,13,0)</f>
        <v>195816</v>
      </c>
      <c r="AA108" s="1">
        <f>VLOOKUP(B108,پیوست3!$B$5:$P$187,15,0)</f>
        <v>1225</v>
      </c>
      <c r="AB108" s="1">
        <f>VLOOKUP(B108,پیوست3!$B$5:$Q$187,16,0)</f>
        <v>566</v>
      </c>
    </row>
    <row r="109" spans="1:28">
      <c r="A109" s="1" t="s">
        <v>501</v>
      </c>
      <c r="B109" s="1">
        <v>11304</v>
      </c>
      <c r="C109" s="392">
        <v>179</v>
      </c>
      <c r="D109" s="111">
        <v>105</v>
      </c>
      <c r="E109" s="111" t="s">
        <v>501</v>
      </c>
      <c r="F109" s="333">
        <f t="shared" si="37"/>
        <v>0.26195950590915962</v>
      </c>
      <c r="G109" s="333">
        <f t="shared" si="38"/>
        <v>7.6494727908950344E-4</v>
      </c>
      <c r="H109" s="333">
        <f t="shared" si="39"/>
        <v>6.9403271370278657E-4</v>
      </c>
      <c r="I109" s="334">
        <v>543264.193676</v>
      </c>
      <c r="J109" s="334">
        <v>459189.63670700003</v>
      </c>
      <c r="K109" s="333">
        <f t="shared" si="40"/>
        <v>0</v>
      </c>
      <c r="L109" s="333">
        <f t="shared" si="41"/>
        <v>0</v>
      </c>
      <c r="M109" s="333">
        <f t="shared" si="42"/>
        <v>0</v>
      </c>
      <c r="N109" s="227">
        <f>VLOOKUP(B109,پیوست2!$A$4:$E$199,5,0)</f>
        <v>907130</v>
      </c>
      <c r="O109" s="222">
        <f t="shared" si="43"/>
        <v>9.5093268594416223E-3</v>
      </c>
      <c r="P109" s="222">
        <f t="shared" si="44"/>
        <v>2.77681608913443E-5</v>
      </c>
      <c r="Q109" s="222">
        <f t="shared" si="45"/>
        <v>2.5193908893818461E-5</v>
      </c>
      <c r="R109" s="222">
        <f t="shared" si="46"/>
        <v>0</v>
      </c>
      <c r="S109" s="222">
        <f t="shared" si="47"/>
        <v>0</v>
      </c>
      <c r="T109" s="222">
        <f t="shared" si="48"/>
        <v>0</v>
      </c>
      <c r="U109" s="1">
        <v>860190</v>
      </c>
      <c r="V109" s="1">
        <v>982737</v>
      </c>
      <c r="W109" s="1">
        <f>VLOOKUP(B109,پیوست3!$B$5:$H$187,7,0)/2</f>
        <v>225334.947388</v>
      </c>
      <c r="X109" s="1">
        <f>VLOOKUP(B109,پیوست3!$B$5:$L$187,11,0)/2</f>
        <v>0</v>
      </c>
      <c r="Y109" s="1">
        <f>VLOOKUP(B109,پیوست3!$B$5:$M$187,12,0)</f>
        <v>658</v>
      </c>
      <c r="Z109" s="1">
        <f>VLOOKUP(B109,پیوست3!$B$5:$N$187,13,0)</f>
        <v>597</v>
      </c>
      <c r="AA109" s="1">
        <f>VLOOKUP(B109,پیوست3!$B$5:$P$187,15,0)</f>
        <v>0</v>
      </c>
      <c r="AB109" s="1">
        <f>VLOOKUP(B109,پیوست3!$B$5:$Q$187,16,0)</f>
        <v>0</v>
      </c>
    </row>
    <row r="110" spans="1:28">
      <c r="A110" s="1" t="s">
        <v>493</v>
      </c>
      <c r="B110" s="1">
        <v>10980</v>
      </c>
      <c r="C110" s="392">
        <v>112</v>
      </c>
      <c r="D110" s="157">
        <v>106</v>
      </c>
      <c r="E110" s="157" t="s">
        <v>493</v>
      </c>
      <c r="F110" s="335">
        <v>0</v>
      </c>
      <c r="G110" s="335">
        <v>0</v>
      </c>
      <c r="H110" s="335">
        <v>0</v>
      </c>
      <c r="I110" s="336">
        <v>0</v>
      </c>
      <c r="J110" s="336">
        <v>0</v>
      </c>
      <c r="K110" s="335">
        <v>0</v>
      </c>
      <c r="L110" s="335">
        <v>0</v>
      </c>
      <c r="M110" s="335">
        <v>0</v>
      </c>
      <c r="N110" s="227">
        <f>VLOOKUP(B110,پیوست2!$A$4:$E$199,5,0)</f>
        <v>0</v>
      </c>
      <c r="O110" s="222">
        <f t="shared" si="43"/>
        <v>0</v>
      </c>
      <c r="P110" s="222">
        <f t="shared" si="44"/>
        <v>0</v>
      </c>
      <c r="Q110" s="222">
        <f t="shared" si="45"/>
        <v>0</v>
      </c>
      <c r="R110" s="222">
        <f t="shared" si="46"/>
        <v>0</v>
      </c>
      <c r="S110" s="222">
        <f t="shared" si="47"/>
        <v>0</v>
      </c>
      <c r="T110" s="222">
        <f t="shared" si="48"/>
        <v>0</v>
      </c>
      <c r="U110" s="1">
        <v>0</v>
      </c>
      <c r="V110" s="1">
        <v>0</v>
      </c>
      <c r="W110" s="1">
        <f>VLOOKUP(B110,پیوست3!$B$5:$H$187,7,0)/2</f>
        <v>0</v>
      </c>
      <c r="X110" s="1">
        <f>VLOOKUP(B110,پیوست3!$B$5:$L$187,11,0)/2</f>
        <v>0</v>
      </c>
      <c r="Y110" s="1">
        <f>VLOOKUP(B110,پیوست3!$B$5:$M$187,12,0)</f>
        <v>0</v>
      </c>
      <c r="Z110" s="1">
        <f>VLOOKUP(B110,پیوست3!$B$5:$N$187,13,0)</f>
        <v>0</v>
      </c>
      <c r="AA110" s="1">
        <f>VLOOKUP(B110,پیوست3!$B$5:$P$187,15,0)</f>
        <v>0</v>
      </c>
      <c r="AB110" s="1">
        <f>VLOOKUP(B110,پیوست3!$B$5:$Q$187,16,0)</f>
        <v>0</v>
      </c>
    </row>
    <row r="111" spans="1:28">
      <c r="C111" s="393">
        <v>2</v>
      </c>
      <c r="D111" s="315" t="s">
        <v>193</v>
      </c>
      <c r="E111" s="315"/>
      <c r="F111" s="286">
        <f>O111</f>
        <v>1.1941007630821592</v>
      </c>
      <c r="G111" s="286">
        <f>P111</f>
        <v>1.5141669769141073</v>
      </c>
      <c r="H111" s="286">
        <f>Q111</f>
        <v>1.4021721055686924</v>
      </c>
      <c r="I111" s="158">
        <f>SUM(I91:I110)</f>
        <v>18417461.328886993</v>
      </c>
      <c r="J111" s="158">
        <f>SUM(J91:J110)</f>
        <v>14682472.680079002</v>
      </c>
      <c r="K111" s="337">
        <f>R111</f>
        <v>8.301768185256346E-2</v>
      </c>
      <c r="L111" s="337">
        <f>S111</f>
        <v>1.1989528343209818E-2</v>
      </c>
      <c r="M111" s="337">
        <f>T111</f>
        <v>5.316319318179278E-2</v>
      </c>
      <c r="N111" s="227">
        <f t="shared" ref="N111:T111" si="49">SUM(N91:N110)</f>
        <v>24989290</v>
      </c>
      <c r="O111" s="227">
        <f t="shared" si="49"/>
        <v>1.1941007630821592</v>
      </c>
      <c r="P111" s="227">
        <f t="shared" si="49"/>
        <v>1.5141669769141073</v>
      </c>
      <c r="Q111" s="227">
        <f t="shared" si="49"/>
        <v>1.4021721055686924</v>
      </c>
      <c r="R111" s="227">
        <f t="shared" si="49"/>
        <v>8.301768185256346E-2</v>
      </c>
      <c r="S111" s="227">
        <f t="shared" si="49"/>
        <v>1.1989528343209818E-2</v>
      </c>
      <c r="T111" s="227">
        <f t="shared" si="49"/>
        <v>5.316319318179278E-2</v>
      </c>
      <c r="W111" s="1" t="e">
        <f>VLOOKUP(B111,پیوست3!$B$5:$H$187,7,0)/2</f>
        <v>#N/A</v>
      </c>
      <c r="X111" s="1" t="e">
        <f>VLOOKUP(B111,پیوست3!$B$5:$L$187,11,0)/2</f>
        <v>#N/A</v>
      </c>
      <c r="Y111" s="1" t="e">
        <f>VLOOKUP(B111,پیوست3!$B$5:$M$187,12,0)</f>
        <v>#N/A</v>
      </c>
      <c r="Z111" s="1" t="e">
        <f>VLOOKUP(B111,پیوست3!$B$5:$N$187,13,0)</f>
        <v>#N/A</v>
      </c>
      <c r="AA111" s="1" t="e">
        <f>VLOOKUP(B111,پیوست3!$B$5:$P$187,15,0)</f>
        <v>#N/A</v>
      </c>
      <c r="AB111" s="1" t="e">
        <f>VLOOKUP(B111,پیوست3!$B$5:$Q$187,16,0)</f>
        <v>#N/A</v>
      </c>
    </row>
    <row r="112" spans="1:28">
      <c r="A112" s="1" t="s">
        <v>558</v>
      </c>
      <c r="B112" s="1">
        <v>11314</v>
      </c>
      <c r="C112" s="394">
        <v>182</v>
      </c>
      <c r="D112" s="157">
        <v>107</v>
      </c>
      <c r="E112" s="157" t="s">
        <v>558</v>
      </c>
      <c r="F112" s="335">
        <f t="shared" ref="F112:F136" si="50">W112/U112</f>
        <v>9.8871274735643588</v>
      </c>
      <c r="G112" s="335">
        <f t="shared" ref="G112:G136" si="51">Y112/U112</f>
        <v>1.4007220388289336</v>
      </c>
      <c r="H112" s="335">
        <f t="shared" ref="H112:H136" si="52">Z112/U112</f>
        <v>1.3644226873555132</v>
      </c>
      <c r="I112" s="336">
        <v>331136.535393</v>
      </c>
      <c r="J112" s="336">
        <v>184535.71922200001</v>
      </c>
      <c r="K112" s="335">
        <f t="shared" ref="K112:K136" si="53">X112/V112</f>
        <v>0.44665435032287348</v>
      </c>
      <c r="L112" s="335">
        <f t="shared" ref="L112:L136" si="54">AA112/V112</f>
        <v>0</v>
      </c>
      <c r="M112" s="335">
        <f t="shared" ref="M112:M136" si="55">AB112/V112</f>
        <v>0.31531292356200735</v>
      </c>
      <c r="N112" s="227">
        <f>VLOOKUP(B112,پیوست2!$A$4:$E$199,5,0)</f>
        <v>145808</v>
      </c>
      <c r="O112" s="222">
        <f t="shared" ref="O112:O143" si="56">$N112/$N$185*F112</f>
        <v>2.9998050940590769E-3</v>
      </c>
      <c r="P112" s="222">
        <f t="shared" ref="P112:P143" si="57">$N112/$N$185*G112</f>
        <v>4.2498623777984402E-4</v>
      </c>
      <c r="Q112" s="222">
        <f t="shared" ref="Q112:Q143" si="58">$N112/$N$185*H112</f>
        <v>4.1397282870302631E-4</v>
      </c>
      <c r="R112" s="222">
        <f t="shared" ref="R112:R143" si="59">$N112/$N$185*K112</f>
        <v>1.3551721659953186E-4</v>
      </c>
      <c r="S112" s="222">
        <f t="shared" ref="S112:S143" si="60">$N112/$N$185*L112</f>
        <v>0</v>
      </c>
      <c r="T112" s="222">
        <f t="shared" ref="T112:T143" si="61">$N112/$N$185*M112</f>
        <v>9.5667555298847219E-5</v>
      </c>
      <c r="U112" s="1">
        <v>180168.50810100001</v>
      </c>
      <c r="V112" s="1">
        <v>272097.94965199998</v>
      </c>
      <c r="W112" s="1">
        <f>VLOOKUP(B112,پیوست3!$B$5:$H$187,7,0)/2</f>
        <v>1781349.0063165</v>
      </c>
      <c r="X112" s="1">
        <f>VLOOKUP(B112,پیوست3!$B$5:$L$187,11,0)/2</f>
        <v>121533.732926</v>
      </c>
      <c r="Y112" s="1">
        <f>VLOOKUP(B112,پیوست3!$B$5:$M$187,12,0)</f>
        <v>252366</v>
      </c>
      <c r="Z112" s="1">
        <f>VLOOKUP(B112,پیوست3!$B$5:$N$187,13,0)</f>
        <v>245826</v>
      </c>
      <c r="AA112" s="1">
        <f>VLOOKUP(B112,پیوست3!$B$5:$P$187,15,0)</f>
        <v>0</v>
      </c>
      <c r="AB112" s="1">
        <f>VLOOKUP(B112,پیوست3!$B$5:$Q$187,16,0)</f>
        <v>85796</v>
      </c>
    </row>
    <row r="113" spans="1:28">
      <c r="A113" s="1" t="s">
        <v>565</v>
      </c>
      <c r="B113" s="1">
        <v>11463</v>
      </c>
      <c r="C113" s="394">
        <v>239</v>
      </c>
      <c r="D113" s="111">
        <v>108</v>
      </c>
      <c r="E113" s="111" t="s">
        <v>565</v>
      </c>
      <c r="F113" s="333">
        <f t="shared" si="50"/>
        <v>8.53791069068658</v>
      </c>
      <c r="G113" s="333">
        <f t="shared" si="51"/>
        <v>1.3037160336619242</v>
      </c>
      <c r="H113" s="333">
        <f t="shared" si="52"/>
        <v>1.7099452980891199</v>
      </c>
      <c r="I113" s="334">
        <v>266698.16593999998</v>
      </c>
      <c r="J113" s="334">
        <v>215567.65566700001</v>
      </c>
      <c r="K113" s="333">
        <f t="shared" si="53"/>
        <v>0.69833789006482383</v>
      </c>
      <c r="L113" s="333">
        <f t="shared" si="54"/>
        <v>4.4772454594477224E-3</v>
      </c>
      <c r="M113" s="333">
        <f t="shared" si="55"/>
        <v>4.4016695560922449E-2</v>
      </c>
      <c r="N113" s="227">
        <f>VLOOKUP(B113,پیوست2!$A$4:$E$199,5,0)</f>
        <v>229380</v>
      </c>
      <c r="O113" s="222">
        <f t="shared" si="56"/>
        <v>4.0751979380988755E-3</v>
      </c>
      <c r="P113" s="222">
        <f t="shared" si="57"/>
        <v>6.22271781085857E-4</v>
      </c>
      <c r="Q113" s="222">
        <f t="shared" si="58"/>
        <v>8.1616753858013049E-4</v>
      </c>
      <c r="R113" s="222">
        <f t="shared" si="59"/>
        <v>3.3332102346688255E-4</v>
      </c>
      <c r="S113" s="222">
        <f t="shared" si="60"/>
        <v>2.137017137530713E-6</v>
      </c>
      <c r="T113" s="222">
        <f t="shared" si="61"/>
        <v>2.1009442882491946E-5</v>
      </c>
      <c r="U113" s="1">
        <v>377592.19591499999</v>
      </c>
      <c r="V113" s="1">
        <v>279189.51760000002</v>
      </c>
      <c r="W113" s="1">
        <f>VLOOKUP(B113,پیوست3!$B$5:$H$187,7,0)/2</f>
        <v>3223848.4462224999</v>
      </c>
      <c r="X113" s="1">
        <f>VLOOKUP(B113,پیوست3!$B$5:$L$187,11,0)/2</f>
        <v>194968.61864900001</v>
      </c>
      <c r="Y113" s="1">
        <f>VLOOKUP(B113,پیوست3!$B$5:$M$187,12,0)</f>
        <v>492273</v>
      </c>
      <c r="Z113" s="1">
        <f>VLOOKUP(B113,پیوست3!$B$5:$N$187,13,0)</f>
        <v>645662</v>
      </c>
      <c r="AA113" s="1">
        <f>VLOOKUP(B113,پیوست3!$B$5:$P$187,15,0)</f>
        <v>1250</v>
      </c>
      <c r="AB113" s="1">
        <f>VLOOKUP(B113,پیوست3!$B$5:$Q$187,16,0)</f>
        <v>12289</v>
      </c>
    </row>
    <row r="114" spans="1:28">
      <c r="A114" s="1" t="s">
        <v>514</v>
      </c>
      <c r="B114" s="1">
        <v>10743</v>
      </c>
      <c r="C114" s="394">
        <v>21</v>
      </c>
      <c r="D114" s="157">
        <v>109</v>
      </c>
      <c r="E114" s="157" t="s">
        <v>514</v>
      </c>
      <c r="F114" s="335">
        <f t="shared" si="50"/>
        <v>7.6667941475583889</v>
      </c>
      <c r="G114" s="335">
        <f t="shared" si="51"/>
        <v>1.9601896682370323</v>
      </c>
      <c r="H114" s="335">
        <f t="shared" si="52"/>
        <v>1.6041666950085229</v>
      </c>
      <c r="I114" s="336">
        <v>6176394.544493</v>
      </c>
      <c r="J114" s="336">
        <v>8170571.7774440004</v>
      </c>
      <c r="K114" s="335">
        <f t="shared" si="53"/>
        <v>0.21392883535227586</v>
      </c>
      <c r="L114" s="335">
        <f t="shared" si="54"/>
        <v>0.104122751169891</v>
      </c>
      <c r="M114" s="335">
        <f t="shared" si="55"/>
        <v>7.9905695371797064E-2</v>
      </c>
      <c r="N114" s="227">
        <f>VLOOKUP(B114,پیوست2!$A$4:$E$199,5,0)</f>
        <v>7790662</v>
      </c>
      <c r="O114" s="222">
        <f t="shared" si="56"/>
        <v>0.12428814816531976</v>
      </c>
      <c r="P114" s="222">
        <f t="shared" si="57"/>
        <v>3.1777081688773468E-2</v>
      </c>
      <c r="Q114" s="222">
        <f t="shared" si="58"/>
        <v>2.6005512086767837E-2</v>
      </c>
      <c r="R114" s="222">
        <f t="shared" si="59"/>
        <v>3.4680491315350606E-3</v>
      </c>
      <c r="S114" s="222">
        <f t="shared" si="60"/>
        <v>1.6879576620568938E-3</v>
      </c>
      <c r="T114" s="222">
        <f t="shared" si="61"/>
        <v>1.2953694483613606E-3</v>
      </c>
      <c r="U114" s="1">
        <v>5880584</v>
      </c>
      <c r="V114" s="1">
        <v>8971776</v>
      </c>
      <c r="W114" s="1">
        <f>VLOOKUP(B114,پیوست3!$B$5:$H$187,7,0)/2</f>
        <v>45085226.9954255</v>
      </c>
      <c r="X114" s="1">
        <f>VLOOKUP(B114,پیوست3!$B$5:$L$187,11,0)/2</f>
        <v>1919321.5907215001</v>
      </c>
      <c r="Y114" s="1">
        <f>VLOOKUP(B114,پیوست3!$B$5:$M$187,12,0)</f>
        <v>11527060</v>
      </c>
      <c r="Z114" s="1">
        <f>VLOOKUP(B114,پیوست3!$B$5:$N$187,13,0)</f>
        <v>9433437</v>
      </c>
      <c r="AA114" s="1">
        <f>VLOOKUP(B114,پیوست3!$B$5:$P$187,15,0)</f>
        <v>934166</v>
      </c>
      <c r="AB114" s="1">
        <f>VLOOKUP(B114,پیوست3!$B$5:$Q$187,16,0)</f>
        <v>716896</v>
      </c>
    </row>
    <row r="115" spans="1:28">
      <c r="A115" s="1" t="s">
        <v>545</v>
      </c>
      <c r="B115" s="1">
        <v>11195</v>
      </c>
      <c r="C115" s="394">
        <v>148</v>
      </c>
      <c r="D115" s="111">
        <v>110</v>
      </c>
      <c r="E115" s="111" t="s">
        <v>545</v>
      </c>
      <c r="F115" s="333">
        <f t="shared" si="50"/>
        <v>5.873473217860151</v>
      </c>
      <c r="G115" s="333">
        <f t="shared" si="51"/>
        <v>1.4768843713678199</v>
      </c>
      <c r="H115" s="333">
        <f t="shared" si="52"/>
        <v>0.97990701307038264</v>
      </c>
      <c r="I115" s="334">
        <v>2566848.601605</v>
      </c>
      <c r="J115" s="334">
        <v>2859402.1815419998</v>
      </c>
      <c r="K115" s="333">
        <f t="shared" si="53"/>
        <v>0.18520636859282036</v>
      </c>
      <c r="L115" s="333">
        <f t="shared" si="54"/>
        <v>0</v>
      </c>
      <c r="M115" s="333">
        <f t="shared" si="55"/>
        <v>5.7237238221286898E-3</v>
      </c>
      <c r="N115" s="227">
        <f>VLOOKUP(B115,پیوست2!$A$4:$E$199,5,0)</f>
        <v>2967866</v>
      </c>
      <c r="O115" s="222">
        <f t="shared" si="56"/>
        <v>3.6272779275186615E-2</v>
      </c>
      <c r="P115" s="222">
        <f t="shared" si="57"/>
        <v>9.1207874507197931E-3</v>
      </c>
      <c r="Q115" s="222">
        <f t="shared" si="58"/>
        <v>6.051606856268074E-3</v>
      </c>
      <c r="R115" s="222">
        <f t="shared" si="59"/>
        <v>1.1437780473567462E-3</v>
      </c>
      <c r="S115" s="222">
        <f t="shared" si="60"/>
        <v>0</v>
      </c>
      <c r="T115" s="222">
        <f t="shared" si="61"/>
        <v>3.534797267839433E-5</v>
      </c>
      <c r="U115" s="1">
        <v>1508929.908938</v>
      </c>
      <c r="V115" s="1">
        <v>3211196.1672470002</v>
      </c>
      <c r="W115" s="1">
        <f>VLOOKUP(B115,پیوست3!$B$5:$H$187,7,0)/2</f>
        <v>8862659.4077754989</v>
      </c>
      <c r="X115" s="1">
        <f>VLOOKUP(B115,پیوست3!$B$5:$L$187,11,0)/2</f>
        <v>594733.98097499995</v>
      </c>
      <c r="Y115" s="1">
        <f>VLOOKUP(B115,پیوست3!$B$5:$M$187,12,0)</f>
        <v>2228515</v>
      </c>
      <c r="Z115" s="1">
        <f>VLOOKUP(B115,پیوست3!$B$5:$N$187,13,0)</f>
        <v>1478611</v>
      </c>
      <c r="AA115" s="1">
        <f>VLOOKUP(B115,پیوست3!$B$5:$P$187,15,0)</f>
        <v>0</v>
      </c>
      <c r="AB115" s="1">
        <f>VLOOKUP(B115,پیوست3!$B$5:$Q$187,16,0)</f>
        <v>18380</v>
      </c>
    </row>
    <row r="116" spans="1:28">
      <c r="A116" s="1" t="s">
        <v>552</v>
      </c>
      <c r="B116" s="1">
        <v>11273</v>
      </c>
      <c r="C116" s="394">
        <v>168</v>
      </c>
      <c r="D116" s="157">
        <v>111</v>
      </c>
      <c r="E116" s="157" t="s">
        <v>552</v>
      </c>
      <c r="F116" s="335">
        <f t="shared" si="50"/>
        <v>4.8061610310074157</v>
      </c>
      <c r="G116" s="335">
        <f t="shared" si="51"/>
        <v>2.5709743772776799</v>
      </c>
      <c r="H116" s="335">
        <f t="shared" si="52"/>
        <v>1.4125158554235835</v>
      </c>
      <c r="I116" s="336">
        <v>5290485.8492459999</v>
      </c>
      <c r="J116" s="336">
        <v>5608264.5034779999</v>
      </c>
      <c r="K116" s="335">
        <f t="shared" si="53"/>
        <v>7.9834633231613022E-2</v>
      </c>
      <c r="L116" s="335">
        <f t="shared" si="54"/>
        <v>5.6051984759929868E-2</v>
      </c>
      <c r="M116" s="335">
        <f t="shared" si="55"/>
        <v>9.4890440293105699E-2</v>
      </c>
      <c r="N116" s="227">
        <f>VLOOKUP(B116,پیوست2!$A$4:$E$199,5,0)</f>
        <v>5444817</v>
      </c>
      <c r="O116" s="222">
        <f t="shared" si="56"/>
        <v>5.4453168749054398E-2</v>
      </c>
      <c r="P116" s="222">
        <f t="shared" si="57"/>
        <v>2.9128799620359733E-2</v>
      </c>
      <c r="Q116" s="222">
        <f t="shared" si="58"/>
        <v>1.6003617802205231E-2</v>
      </c>
      <c r="R116" s="222">
        <f t="shared" si="59"/>
        <v>9.0451583443276068E-4</v>
      </c>
      <c r="S116" s="222">
        <f t="shared" si="60"/>
        <v>6.3506157308510229E-4</v>
      </c>
      <c r="T116" s="222">
        <f t="shared" si="61"/>
        <v>1.0750961369410228E-3</v>
      </c>
      <c r="U116" s="1">
        <v>4471656</v>
      </c>
      <c r="V116" s="1">
        <v>6508369</v>
      </c>
      <c r="W116" s="1">
        <f>VLOOKUP(B116,پیوست3!$B$5:$H$187,7,0)/2</f>
        <v>21491498.811270498</v>
      </c>
      <c r="X116" s="1">
        <f>VLOOKUP(B116,پیوست3!$B$5:$L$187,11,0)/2</f>
        <v>519593.25205100002</v>
      </c>
      <c r="Y116" s="1">
        <f>VLOOKUP(B116,پیوست3!$B$5:$M$187,12,0)</f>
        <v>11496513</v>
      </c>
      <c r="Z116" s="1">
        <f>VLOOKUP(B116,پیوست3!$B$5:$N$187,13,0)</f>
        <v>6316285</v>
      </c>
      <c r="AA116" s="1">
        <f>VLOOKUP(B116,پیوست3!$B$5:$P$187,15,0)</f>
        <v>364807</v>
      </c>
      <c r="AB116" s="1">
        <f>VLOOKUP(B116,پیوست3!$B$5:$Q$187,16,0)</f>
        <v>617582</v>
      </c>
    </row>
    <row r="117" spans="1:28">
      <c r="A117" s="1" t="s">
        <v>539</v>
      </c>
      <c r="B117" s="1">
        <v>11149</v>
      </c>
      <c r="C117" s="394">
        <v>133</v>
      </c>
      <c r="D117" s="111">
        <v>112</v>
      </c>
      <c r="E117" s="111" t="s">
        <v>539</v>
      </c>
      <c r="F117" s="333">
        <f t="shared" si="50"/>
        <v>4.5194712076407342</v>
      </c>
      <c r="G117" s="333">
        <f t="shared" si="51"/>
        <v>3.0488459663886482</v>
      </c>
      <c r="H117" s="333">
        <f t="shared" si="52"/>
        <v>2.4278996624661682</v>
      </c>
      <c r="I117" s="334">
        <v>1547734.6965069999</v>
      </c>
      <c r="J117" s="334">
        <v>1304115.1293649999</v>
      </c>
      <c r="K117" s="333">
        <f t="shared" si="53"/>
        <v>7.0103161958266325E-2</v>
      </c>
      <c r="L117" s="333">
        <f t="shared" si="54"/>
        <v>0.13282321533916822</v>
      </c>
      <c r="M117" s="333">
        <f t="shared" si="55"/>
        <v>8.0439028941880056E-2</v>
      </c>
      <c r="N117" s="227">
        <f>VLOOKUP(B117,پیوست2!$A$4:$E$199,5,0)</f>
        <v>1243874</v>
      </c>
      <c r="O117" s="222">
        <f t="shared" si="56"/>
        <v>1.1697837010471146E-2</v>
      </c>
      <c r="P117" s="222">
        <f t="shared" si="57"/>
        <v>7.8913885156632474E-3</v>
      </c>
      <c r="Q117" s="222">
        <f t="shared" si="58"/>
        <v>6.2841808752518193E-3</v>
      </c>
      <c r="R117" s="222">
        <f t="shared" si="59"/>
        <v>1.8144940521361305E-4</v>
      </c>
      <c r="S117" s="222">
        <f t="shared" si="60"/>
        <v>3.4378896398709228E-4</v>
      </c>
      <c r="T117" s="222">
        <f t="shared" si="61"/>
        <v>2.0820193483075378E-4</v>
      </c>
      <c r="U117" s="1">
        <v>1917740.7007299999</v>
      </c>
      <c r="V117" s="1">
        <v>1518454.431968</v>
      </c>
      <c r="W117" s="1">
        <f>VLOOKUP(B117,پیوست3!$B$5:$H$187,7,0)/2</f>
        <v>8667173.8806699999</v>
      </c>
      <c r="X117" s="1">
        <f>VLOOKUP(B117,پیوست3!$B$5:$L$187,11,0)/2</f>
        <v>106448.4569705</v>
      </c>
      <c r="Y117" s="1">
        <f>VLOOKUP(B117,پیوست3!$B$5:$M$187,12,0)</f>
        <v>5846896</v>
      </c>
      <c r="Z117" s="1">
        <f>VLOOKUP(B117,پیوست3!$B$5:$N$187,13,0)</f>
        <v>4656082</v>
      </c>
      <c r="AA117" s="1">
        <f>VLOOKUP(B117,پیوست3!$B$5:$P$187,15,0)</f>
        <v>201686</v>
      </c>
      <c r="AB117" s="1">
        <f>VLOOKUP(B117,پیوست3!$B$5:$Q$187,16,0)</f>
        <v>122143</v>
      </c>
    </row>
    <row r="118" spans="1:28">
      <c r="A118" s="1" t="s">
        <v>553</v>
      </c>
      <c r="B118" s="1">
        <v>11260</v>
      </c>
      <c r="C118" s="394">
        <v>169</v>
      </c>
      <c r="D118" s="157">
        <v>113</v>
      </c>
      <c r="E118" s="157" t="s">
        <v>553</v>
      </c>
      <c r="F118" s="335">
        <f t="shared" si="50"/>
        <v>4.4881380347754058</v>
      </c>
      <c r="G118" s="335">
        <f t="shared" si="51"/>
        <v>0.27170540262593512</v>
      </c>
      <c r="H118" s="335">
        <f t="shared" si="52"/>
        <v>0.19968872810648552</v>
      </c>
      <c r="I118" s="336">
        <v>1265048.1128450001</v>
      </c>
      <c r="J118" s="336">
        <v>1225511.1670210001</v>
      </c>
      <c r="K118" s="335">
        <f t="shared" si="53"/>
        <v>0.30185689738779686</v>
      </c>
      <c r="L118" s="335">
        <f t="shared" si="54"/>
        <v>0</v>
      </c>
      <c r="M118" s="335">
        <f t="shared" si="55"/>
        <v>0</v>
      </c>
      <c r="N118" s="227">
        <f>VLOOKUP(B118,پیوست2!$A$4:$E$199,5,0)</f>
        <v>1238436</v>
      </c>
      <c r="O118" s="222">
        <f t="shared" si="56"/>
        <v>1.156595039214992E-2</v>
      </c>
      <c r="P118" s="222">
        <f t="shared" si="57"/>
        <v>7.0018595321744463E-4</v>
      </c>
      <c r="Q118" s="222">
        <f t="shared" si="58"/>
        <v>5.1459868329711497E-4</v>
      </c>
      <c r="R118" s="222">
        <f t="shared" si="59"/>
        <v>7.7788648068847913E-4</v>
      </c>
      <c r="S118" s="222">
        <f t="shared" si="60"/>
        <v>0</v>
      </c>
      <c r="T118" s="222">
        <f t="shared" si="61"/>
        <v>0</v>
      </c>
      <c r="U118" s="1">
        <v>1126989</v>
      </c>
      <c r="V118" s="1">
        <v>1398245</v>
      </c>
      <c r="W118" s="1">
        <f>VLOOKUP(B118,پیوست3!$B$5:$H$187,7,0)/2</f>
        <v>5058082.1956735002</v>
      </c>
      <c r="X118" s="1">
        <f>VLOOKUP(B118,پیوست3!$B$5:$L$187,11,0)/2</f>
        <v>422069.89748799999</v>
      </c>
      <c r="Y118" s="1">
        <f>VLOOKUP(B118,پیوست3!$B$5:$M$187,12,0)</f>
        <v>306209</v>
      </c>
      <c r="Z118" s="1">
        <f>VLOOKUP(B118,پیوست3!$B$5:$N$187,13,0)</f>
        <v>225047</v>
      </c>
      <c r="AA118" s="1">
        <f>VLOOKUP(B118,پیوست3!$B$5:$P$187,15,0)</f>
        <v>0</v>
      </c>
      <c r="AB118" s="1">
        <f>VLOOKUP(B118,پیوست3!$B$5:$Q$187,16,0)</f>
        <v>0</v>
      </c>
    </row>
    <row r="119" spans="1:28">
      <c r="A119" s="1" t="s">
        <v>515</v>
      </c>
      <c r="B119" s="1">
        <v>10753</v>
      </c>
      <c r="C119" s="394">
        <v>60</v>
      </c>
      <c r="D119" s="111">
        <v>114</v>
      </c>
      <c r="E119" s="111" t="s">
        <v>515</v>
      </c>
      <c r="F119" s="333">
        <f t="shared" si="50"/>
        <v>4.4354100309682716</v>
      </c>
      <c r="G119" s="333">
        <f t="shared" si="51"/>
        <v>1.5857067739433035</v>
      </c>
      <c r="H119" s="333">
        <f t="shared" si="52"/>
        <v>1.5219333789319831</v>
      </c>
      <c r="I119" s="334">
        <v>902081.71047599998</v>
      </c>
      <c r="J119" s="334">
        <v>801631.04264100001</v>
      </c>
      <c r="K119" s="333">
        <f t="shared" si="53"/>
        <v>0.51870089105321637</v>
      </c>
      <c r="L119" s="333">
        <f t="shared" si="54"/>
        <v>1.0523122004095365E-3</v>
      </c>
      <c r="M119" s="333">
        <f t="shared" si="55"/>
        <v>6.0643875182767912E-2</v>
      </c>
      <c r="N119" s="227">
        <f>VLOOKUP(B119,پیوست2!$A$4:$E$199,5,0)</f>
        <v>734991</v>
      </c>
      <c r="O119" s="222">
        <f t="shared" si="56"/>
        <v>6.7835549499176712E-3</v>
      </c>
      <c r="P119" s="222">
        <f t="shared" si="57"/>
        <v>2.4251938288449132E-3</v>
      </c>
      <c r="Q119" s="222">
        <f t="shared" si="58"/>
        <v>2.3276582399407108E-3</v>
      </c>
      <c r="R119" s="222">
        <f t="shared" si="59"/>
        <v>7.9330568593736464E-4</v>
      </c>
      <c r="S119" s="222">
        <f t="shared" si="60"/>
        <v>1.6094154962238106E-6</v>
      </c>
      <c r="T119" s="222">
        <f t="shared" si="61"/>
        <v>9.2749273867798003E-5</v>
      </c>
      <c r="U119" s="1">
        <v>1105225.7761639999</v>
      </c>
      <c r="V119" s="1">
        <v>912276.79354700004</v>
      </c>
      <c r="W119" s="1">
        <f>VLOOKUP(B119,پیوست3!$B$5:$H$187,7,0)/2</f>
        <v>4902129.4940824993</v>
      </c>
      <c r="X119" s="1">
        <f>VLOOKUP(B119,پیوست3!$B$5:$L$187,11,0)/2</f>
        <v>473198.78570000001</v>
      </c>
      <c r="Y119" s="1">
        <f>VLOOKUP(B119,پیوست3!$B$5:$M$187,12,0)</f>
        <v>1752564</v>
      </c>
      <c r="Z119" s="1">
        <f>VLOOKUP(B119,پیوست3!$B$5:$N$187,13,0)</f>
        <v>1682080</v>
      </c>
      <c r="AA119" s="1">
        <f>VLOOKUP(B119,پیوست3!$B$5:$P$187,15,0)</f>
        <v>960</v>
      </c>
      <c r="AB119" s="1">
        <f>VLOOKUP(B119,پیوست3!$B$5:$Q$187,16,0)</f>
        <v>55324</v>
      </c>
    </row>
    <row r="120" spans="1:28">
      <c r="A120" s="1" t="s">
        <v>556</v>
      </c>
      <c r="B120" s="1">
        <v>11297</v>
      </c>
      <c r="C120" s="394">
        <v>177</v>
      </c>
      <c r="D120" s="157">
        <v>115</v>
      </c>
      <c r="E120" s="157" t="s">
        <v>556</v>
      </c>
      <c r="F120" s="335">
        <f t="shared" si="50"/>
        <v>4.0165410082868167</v>
      </c>
      <c r="G120" s="335">
        <f t="shared" si="51"/>
        <v>3.5623351798147747</v>
      </c>
      <c r="H120" s="335">
        <f t="shared" si="52"/>
        <v>2.0997766608799693</v>
      </c>
      <c r="I120" s="336">
        <v>5668582.6501350002</v>
      </c>
      <c r="J120" s="336">
        <v>3888291.4317879998</v>
      </c>
      <c r="K120" s="335">
        <f t="shared" si="53"/>
        <v>0.12952349145606545</v>
      </c>
      <c r="L120" s="335">
        <f t="shared" si="54"/>
        <v>2.549363002407766E-2</v>
      </c>
      <c r="M120" s="335">
        <f t="shared" si="55"/>
        <v>0.15241732997224067</v>
      </c>
      <c r="N120" s="227">
        <f>VLOOKUP(B120,پیوست2!$A$4:$E$199,5,0)</f>
        <v>3911734</v>
      </c>
      <c r="O120" s="222">
        <f t="shared" si="56"/>
        <v>3.2693624639599149E-2</v>
      </c>
      <c r="P120" s="222">
        <f t="shared" si="57"/>
        <v>2.8996504447238176E-2</v>
      </c>
      <c r="Q120" s="222">
        <f t="shared" si="58"/>
        <v>1.7091649216618286E-2</v>
      </c>
      <c r="R120" s="222">
        <f t="shared" si="59"/>
        <v>1.0542883548153093E-3</v>
      </c>
      <c r="S120" s="222">
        <f t="shared" si="60"/>
        <v>2.0751167957414073E-4</v>
      </c>
      <c r="T120" s="222">
        <f t="shared" si="61"/>
        <v>1.240638391193173E-3</v>
      </c>
      <c r="U120" s="1">
        <v>3311341.6914949999</v>
      </c>
      <c r="V120" s="1">
        <v>5014232.9624800002</v>
      </c>
      <c r="W120" s="1">
        <f>VLOOKUP(B120,پیوست3!$B$5:$H$187,7,0)/2</f>
        <v>13300139.696339499</v>
      </c>
      <c r="X120" s="1">
        <f>VLOOKUP(B120,پیوست3!$B$5:$L$187,11,0)/2</f>
        <v>649460.96027450007</v>
      </c>
      <c r="Y120" s="1">
        <f>VLOOKUP(B120,پیوست3!$B$5:$M$187,12,0)</f>
        <v>11796109</v>
      </c>
      <c r="Z120" s="1">
        <f>VLOOKUP(B120,پیوست3!$B$5:$N$187,13,0)</f>
        <v>6953078</v>
      </c>
      <c r="AA120" s="1">
        <f>VLOOKUP(B120,پیوست3!$B$5:$P$187,15,0)</f>
        <v>127831</v>
      </c>
      <c r="AB120" s="1">
        <f>VLOOKUP(B120,پیوست3!$B$5:$Q$187,16,0)</f>
        <v>764256</v>
      </c>
    </row>
    <row r="121" spans="1:28">
      <c r="A121" s="1" t="s">
        <v>560</v>
      </c>
      <c r="B121" s="1">
        <v>11309</v>
      </c>
      <c r="C121" s="394">
        <v>185</v>
      </c>
      <c r="D121" s="111">
        <v>116</v>
      </c>
      <c r="E121" s="111" t="s">
        <v>560</v>
      </c>
      <c r="F121" s="333">
        <f t="shared" si="50"/>
        <v>3.6662841495021259</v>
      </c>
      <c r="G121" s="333">
        <f t="shared" si="51"/>
        <v>2.0661791846649575</v>
      </c>
      <c r="H121" s="333">
        <f t="shared" si="52"/>
        <v>1.8641154984931363</v>
      </c>
      <c r="I121" s="334">
        <v>2850298.5403800001</v>
      </c>
      <c r="J121" s="334">
        <v>2800756.1953710001</v>
      </c>
      <c r="K121" s="333">
        <f t="shared" si="53"/>
        <v>0.17729031082838698</v>
      </c>
      <c r="L121" s="333">
        <f t="shared" si="54"/>
        <v>2.4758728177924526E-2</v>
      </c>
      <c r="M121" s="333">
        <f t="shared" si="55"/>
        <v>6.6428666822175103E-2</v>
      </c>
      <c r="N121" s="227">
        <f>VLOOKUP(B121,پیوست2!$A$4:$E$199,5,0)</f>
        <v>2900849</v>
      </c>
      <c r="O121" s="222">
        <f t="shared" si="56"/>
        <v>2.2130579985972867E-2</v>
      </c>
      <c r="P121" s="222">
        <f t="shared" si="57"/>
        <v>1.247195848630268E-2</v>
      </c>
      <c r="Q121" s="222">
        <f t="shared" si="58"/>
        <v>1.1252253087938162E-2</v>
      </c>
      <c r="R121" s="222">
        <f t="shared" si="59"/>
        <v>1.0701672986962612E-3</v>
      </c>
      <c r="S121" s="222">
        <f t="shared" si="60"/>
        <v>1.4944968582615892E-4</v>
      </c>
      <c r="T121" s="222">
        <f t="shared" si="61"/>
        <v>4.0097953800698329E-4</v>
      </c>
      <c r="U121" s="1">
        <v>3685560.7957520001</v>
      </c>
      <c r="V121" s="1">
        <v>3575143.2530740001</v>
      </c>
      <c r="W121" s="1">
        <f>VLOOKUP(B121,پیوست3!$B$5:$H$187,7,0)/2</f>
        <v>13512313.127491999</v>
      </c>
      <c r="X121" s="1">
        <f>VLOOKUP(B121,پیوست3!$B$5:$L$187,11,0)/2</f>
        <v>633838.25859350001</v>
      </c>
      <c r="Y121" s="1">
        <f>VLOOKUP(B121,پیوست3!$B$5:$M$187,12,0)</f>
        <v>7615029</v>
      </c>
      <c r="Z121" s="1">
        <f>VLOOKUP(B121,پیوست3!$B$5:$N$187,13,0)</f>
        <v>6870311</v>
      </c>
      <c r="AA121" s="1">
        <f>VLOOKUP(B121,پیوست3!$B$5:$P$187,15,0)</f>
        <v>88516</v>
      </c>
      <c r="AB121" s="1">
        <f>VLOOKUP(B121,پیوست3!$B$5:$Q$187,16,0)</f>
        <v>237492</v>
      </c>
    </row>
    <row r="122" spans="1:28">
      <c r="A122" s="1" t="s">
        <v>571</v>
      </c>
      <c r="B122" s="1">
        <v>11649</v>
      </c>
      <c r="C122" s="394">
        <v>275</v>
      </c>
      <c r="D122" s="157">
        <v>117</v>
      </c>
      <c r="E122" s="157" t="s">
        <v>571</v>
      </c>
      <c r="F122" s="335">
        <f t="shared" si="50"/>
        <v>3.591023949906516</v>
      </c>
      <c r="G122" s="335">
        <f t="shared" si="51"/>
        <v>1.5822525156148601</v>
      </c>
      <c r="H122" s="335">
        <f t="shared" si="52"/>
        <v>1.1835089777306871</v>
      </c>
      <c r="I122" s="336">
        <v>4652478.4441539999</v>
      </c>
      <c r="J122" s="336">
        <v>4949349.8659110004</v>
      </c>
      <c r="K122" s="335">
        <f t="shared" si="53"/>
        <v>0.27912662860341619</v>
      </c>
      <c r="L122" s="335">
        <f t="shared" si="54"/>
        <v>3.5964465934761228E-2</v>
      </c>
      <c r="M122" s="335">
        <f t="shared" si="55"/>
        <v>5.7271351476235008E-2</v>
      </c>
      <c r="N122" s="227">
        <f>VLOOKUP(B122,پیوست2!$A$4:$E$199,5,0)</f>
        <v>5251531</v>
      </c>
      <c r="O122" s="222">
        <f t="shared" si="56"/>
        <v>3.924151690440205E-2</v>
      </c>
      <c r="P122" s="222">
        <f t="shared" si="57"/>
        <v>1.7290329918336962E-2</v>
      </c>
      <c r="Q122" s="222">
        <f t="shared" si="58"/>
        <v>1.293299298584165E-2</v>
      </c>
      <c r="R122" s="222">
        <f t="shared" si="59"/>
        <v>3.0502030806825601E-3</v>
      </c>
      <c r="S122" s="222">
        <f t="shared" si="60"/>
        <v>3.930077375210668E-4</v>
      </c>
      <c r="T122" s="222">
        <f t="shared" si="61"/>
        <v>6.2584230527093357E-4</v>
      </c>
      <c r="U122" s="1">
        <v>4069681</v>
      </c>
      <c r="V122" s="1">
        <v>6094321</v>
      </c>
      <c r="W122" s="1">
        <f>VLOOKUP(B122,پیوست3!$B$5:$H$187,7,0)/2</f>
        <v>14614321.9394795</v>
      </c>
      <c r="X122" s="1">
        <f>VLOOKUP(B122,پیوست3!$B$5:$L$187,11,0)/2</f>
        <v>1701087.2743569999</v>
      </c>
      <c r="Y122" s="1">
        <f>VLOOKUP(B122,پیوست3!$B$5:$M$187,12,0)</f>
        <v>6439263</v>
      </c>
      <c r="Z122" s="1">
        <f>VLOOKUP(B122,پیوست3!$B$5:$N$187,13,0)</f>
        <v>4816504</v>
      </c>
      <c r="AA122" s="1">
        <f>VLOOKUP(B122,پیوست3!$B$5:$P$187,15,0)</f>
        <v>219179</v>
      </c>
      <c r="AB122" s="1">
        <f>VLOOKUP(B122,پیوست3!$B$5:$Q$187,16,0)</f>
        <v>349030</v>
      </c>
    </row>
    <row r="123" spans="1:28">
      <c r="A123" s="1" t="s">
        <v>532</v>
      </c>
      <c r="B123" s="1">
        <v>10896</v>
      </c>
      <c r="C123" s="394">
        <v>103</v>
      </c>
      <c r="D123" s="111">
        <v>118</v>
      </c>
      <c r="E123" s="111" t="s">
        <v>654</v>
      </c>
      <c r="F123" s="333">
        <f t="shared" si="50"/>
        <v>3.4191778478717505</v>
      </c>
      <c r="G123" s="333">
        <f t="shared" si="51"/>
        <v>1.3114063672694383</v>
      </c>
      <c r="H123" s="333">
        <f t="shared" si="52"/>
        <v>0.79924723043665125</v>
      </c>
      <c r="I123" s="334">
        <v>3211078.9303489998</v>
      </c>
      <c r="J123" s="334">
        <v>3040603.0761290002</v>
      </c>
      <c r="K123" s="333">
        <f t="shared" si="53"/>
        <v>0.23052971790807728</v>
      </c>
      <c r="L123" s="333">
        <f t="shared" si="54"/>
        <v>5.6161374244717767E-2</v>
      </c>
      <c r="M123" s="333">
        <f t="shared" si="55"/>
        <v>4.1124739806237341E-2</v>
      </c>
      <c r="N123" s="227">
        <f>VLOOKUP(B123,پیوست2!$A$4:$E$199,5,0)</f>
        <v>3000510</v>
      </c>
      <c r="O123" s="222">
        <f t="shared" si="56"/>
        <v>2.1348055415701721E-2</v>
      </c>
      <c r="P123" s="222">
        <f t="shared" si="57"/>
        <v>8.1879261759952044E-3</v>
      </c>
      <c r="Q123" s="222">
        <f t="shared" si="58"/>
        <v>4.9901979146326483E-3</v>
      </c>
      <c r="R123" s="222">
        <f t="shared" si="59"/>
        <v>1.4393405116177257E-3</v>
      </c>
      <c r="S123" s="222">
        <f t="shared" si="60"/>
        <v>3.5065041449787991E-4</v>
      </c>
      <c r="T123" s="222">
        <f t="shared" si="61"/>
        <v>2.5676734683056462E-4</v>
      </c>
      <c r="U123" s="1">
        <v>3117820</v>
      </c>
      <c r="V123" s="1">
        <v>3557445</v>
      </c>
      <c r="W123" s="1">
        <f>VLOOKUP(B123,پیوست3!$B$5:$H$187,7,0)/2</f>
        <v>10660381.077651501</v>
      </c>
      <c r="X123" s="1">
        <f>VLOOKUP(B123,پیوست3!$B$5:$L$187,11,0)/2</f>
        <v>820096.79232349992</v>
      </c>
      <c r="Y123" s="1">
        <f>VLOOKUP(B123,پیوست3!$B$5:$M$187,12,0)</f>
        <v>4088729</v>
      </c>
      <c r="Z123" s="1">
        <f>VLOOKUP(B123,پیوست3!$B$5:$N$187,13,0)</f>
        <v>2491909</v>
      </c>
      <c r="AA123" s="1">
        <f>VLOOKUP(B123,پیوست3!$B$5:$P$187,15,0)</f>
        <v>199791</v>
      </c>
      <c r="AB123" s="1">
        <f>VLOOKUP(B123,پیوست3!$B$5:$Q$187,16,0)</f>
        <v>146299</v>
      </c>
    </row>
    <row r="124" spans="1:28">
      <c r="A124" s="1" t="s">
        <v>559</v>
      </c>
      <c r="B124" s="1">
        <v>11312</v>
      </c>
      <c r="C124" s="394">
        <v>184</v>
      </c>
      <c r="D124" s="157">
        <v>119</v>
      </c>
      <c r="E124" s="157" t="s">
        <v>559</v>
      </c>
      <c r="F124" s="335">
        <f t="shared" si="50"/>
        <v>3.2412937697188631</v>
      </c>
      <c r="G124" s="335">
        <f t="shared" si="51"/>
        <v>1.5091499516919427</v>
      </c>
      <c r="H124" s="335">
        <f t="shared" si="52"/>
        <v>0.78495957302613151</v>
      </c>
      <c r="I124" s="336">
        <v>3938890.379499</v>
      </c>
      <c r="J124" s="336">
        <v>3201731.3020640002</v>
      </c>
      <c r="K124" s="335">
        <f t="shared" si="53"/>
        <v>0.11545269368943188</v>
      </c>
      <c r="L124" s="335">
        <f t="shared" si="54"/>
        <v>0</v>
      </c>
      <c r="M124" s="335">
        <f t="shared" si="55"/>
        <v>4.5738500082163874E-2</v>
      </c>
      <c r="N124" s="227">
        <f>VLOOKUP(B124,پیوست2!$A$4:$E$199,5,0)</f>
        <v>3587779</v>
      </c>
      <c r="O124" s="222">
        <f t="shared" si="56"/>
        <v>2.4198343081161627E-2</v>
      </c>
      <c r="P124" s="222">
        <f t="shared" si="57"/>
        <v>1.1266775209680432E-2</v>
      </c>
      <c r="Q124" s="222">
        <f t="shared" si="58"/>
        <v>5.8602281688820814E-3</v>
      </c>
      <c r="R124" s="222">
        <f t="shared" si="59"/>
        <v>8.6192862789584684E-4</v>
      </c>
      <c r="S124" s="222">
        <f t="shared" si="60"/>
        <v>0</v>
      </c>
      <c r="T124" s="222">
        <f t="shared" si="61"/>
        <v>3.4146732620966342E-4</v>
      </c>
      <c r="U124" s="1">
        <v>2346846.9756959998</v>
      </c>
      <c r="V124" s="1">
        <v>4333111.0474540005</v>
      </c>
      <c r="W124" s="1">
        <f>VLOOKUP(B124,پیوست3!$B$5:$H$187,7,0)/2</f>
        <v>7606820.4808069998</v>
      </c>
      <c r="X124" s="1">
        <f>VLOOKUP(B124,پیوست3!$B$5:$L$187,11,0)/2</f>
        <v>500269.34248400002</v>
      </c>
      <c r="Y124" s="1">
        <f>VLOOKUP(B124,پیوست3!$B$5:$M$187,12,0)</f>
        <v>3541744</v>
      </c>
      <c r="Z124" s="1">
        <f>VLOOKUP(B124,پیوست3!$B$5:$N$187,13,0)</f>
        <v>1842180</v>
      </c>
      <c r="AA124" s="1">
        <f>VLOOKUP(B124,پیوست3!$B$5:$P$187,15,0)</f>
        <v>0</v>
      </c>
      <c r="AB124" s="1">
        <f>VLOOKUP(B124,پیوست3!$B$5:$Q$187,16,0)</f>
        <v>198190</v>
      </c>
    </row>
    <row r="125" spans="1:28">
      <c r="B125" s="1">
        <v>11729</v>
      </c>
      <c r="C125" s="394">
        <v>287</v>
      </c>
      <c r="D125" s="111">
        <v>120</v>
      </c>
      <c r="E125" s="111" t="s">
        <v>624</v>
      </c>
      <c r="F125" s="333">
        <f t="shared" si="50"/>
        <v>3.1442862787771704</v>
      </c>
      <c r="G125" s="333">
        <f t="shared" si="51"/>
        <v>0.58741948866660243</v>
      </c>
      <c r="H125" s="333">
        <f t="shared" si="52"/>
        <v>0</v>
      </c>
      <c r="I125" s="334">
        <v>1075803.112308</v>
      </c>
      <c r="J125" s="334">
        <v>861525.20789800002</v>
      </c>
      <c r="K125" s="333">
        <f t="shared" si="53"/>
        <v>0.11106829456817532</v>
      </c>
      <c r="L125" s="333">
        <f t="shared" si="54"/>
        <v>0</v>
      </c>
      <c r="M125" s="333">
        <f t="shared" si="55"/>
        <v>0</v>
      </c>
      <c r="N125" s="227">
        <f>VLOOKUP(B125,پیوست2!$A$4:$E$199,5,0)</f>
        <v>904353</v>
      </c>
      <c r="O125" s="222">
        <f t="shared" si="56"/>
        <v>5.917000636033687E-3</v>
      </c>
      <c r="P125" s="222">
        <f t="shared" si="57"/>
        <v>1.1054214469970629E-3</v>
      </c>
      <c r="Q125" s="222">
        <f t="shared" si="58"/>
        <v>0</v>
      </c>
      <c r="R125" s="222">
        <f t="shared" si="59"/>
        <v>2.0901123858819097E-4</v>
      </c>
      <c r="S125" s="222">
        <f t="shared" si="60"/>
        <v>0</v>
      </c>
      <c r="T125" s="222">
        <f t="shared" si="61"/>
        <v>0</v>
      </c>
      <c r="U125" s="1">
        <v>954524</v>
      </c>
      <c r="V125" s="1">
        <v>1077428</v>
      </c>
      <c r="W125" s="1">
        <f>VLOOKUP(B125,پیوست3!$B$5:$H$187,7,0)/2</f>
        <v>3001296.7159634996</v>
      </c>
      <c r="X125" s="1">
        <f>VLOOKUP(B125,پیوست3!$B$5:$L$187,11,0)/2</f>
        <v>119668.09048</v>
      </c>
      <c r="Y125" s="1">
        <f>VLOOKUP(B125,پیوست3!$B$5:$M$187,12,0)</f>
        <v>560706</v>
      </c>
      <c r="Z125" s="1">
        <f>VLOOKUP(B125,پیوست3!$B$5:$N$187,13,0)</f>
        <v>0</v>
      </c>
      <c r="AA125" s="1">
        <f>VLOOKUP(B125,پیوست3!$B$5:$P$187,15,0)</f>
        <v>0</v>
      </c>
      <c r="AB125" s="1">
        <f>VLOOKUP(B125,پیوست3!$B$5:$Q$187,16,0)</f>
        <v>0</v>
      </c>
    </row>
    <row r="126" spans="1:28">
      <c r="A126" s="1" t="s">
        <v>517</v>
      </c>
      <c r="B126" s="1">
        <v>10764</v>
      </c>
      <c r="C126" s="394">
        <v>33</v>
      </c>
      <c r="D126" s="157">
        <v>121</v>
      </c>
      <c r="E126" s="157" t="s">
        <v>517</v>
      </c>
      <c r="F126" s="335">
        <f t="shared" si="50"/>
        <v>3.1335916427302393</v>
      </c>
      <c r="G126" s="335">
        <f t="shared" si="51"/>
        <v>0.65325019332252887</v>
      </c>
      <c r="H126" s="335">
        <f t="shared" si="52"/>
        <v>0.66426011403707619</v>
      </c>
      <c r="I126" s="336">
        <v>1124768.3672549999</v>
      </c>
      <c r="J126" s="336">
        <v>1119533.1296250001</v>
      </c>
      <c r="K126" s="335">
        <f t="shared" si="53"/>
        <v>0.27732589084997705</v>
      </c>
      <c r="L126" s="335">
        <f t="shared" si="54"/>
        <v>0</v>
      </c>
      <c r="M126" s="335">
        <f t="shared" si="55"/>
        <v>1.4976089264454303E-4</v>
      </c>
      <c r="N126" s="227">
        <f>VLOOKUP(B126,پیوست2!$A$4:$E$199,5,0)</f>
        <v>1187238</v>
      </c>
      <c r="O126" s="222">
        <f t="shared" si="56"/>
        <v>7.7414397974418826E-3</v>
      </c>
      <c r="P126" s="222">
        <f t="shared" si="57"/>
        <v>1.6138340986470961E-3</v>
      </c>
      <c r="Q126" s="222">
        <f t="shared" si="58"/>
        <v>1.6410337621973903E-3</v>
      </c>
      <c r="R126" s="222">
        <f t="shared" si="59"/>
        <v>6.8512490875054829E-4</v>
      </c>
      <c r="S126" s="222">
        <f t="shared" si="60"/>
        <v>0</v>
      </c>
      <c r="T126" s="222">
        <f t="shared" si="61"/>
        <v>3.6997958464324789E-7</v>
      </c>
      <c r="U126" s="1">
        <v>1241244.1791650001</v>
      </c>
      <c r="V126" s="1">
        <v>1348816.746702</v>
      </c>
      <c r="W126" s="1">
        <f>VLOOKUP(B126,پیوست3!$B$5:$H$187,7,0)/2</f>
        <v>3889552.3864190001</v>
      </c>
      <c r="X126" s="1">
        <f>VLOOKUP(B126,پیوست3!$B$5:$L$187,11,0)/2</f>
        <v>374061.8058725</v>
      </c>
      <c r="Y126" s="1">
        <f>VLOOKUP(B126,پیوست3!$B$5:$M$187,12,0)</f>
        <v>810843</v>
      </c>
      <c r="Z126" s="1">
        <f>VLOOKUP(B126,پیوست3!$B$5:$N$187,13,0)</f>
        <v>824509</v>
      </c>
      <c r="AA126" s="1">
        <f>VLOOKUP(B126,پیوست3!$B$5:$P$187,15,0)</f>
        <v>0</v>
      </c>
      <c r="AB126" s="1">
        <f>VLOOKUP(B126,پیوست3!$B$5:$Q$187,16,0)</f>
        <v>202</v>
      </c>
    </row>
    <row r="127" spans="1:28">
      <c r="A127" s="1" t="s">
        <v>551</v>
      </c>
      <c r="B127" s="1">
        <v>11268</v>
      </c>
      <c r="C127" s="394">
        <v>167</v>
      </c>
      <c r="D127" s="111">
        <v>122</v>
      </c>
      <c r="E127" s="111" t="s">
        <v>551</v>
      </c>
      <c r="F127" s="333">
        <f t="shared" si="50"/>
        <v>2.8936943321488768</v>
      </c>
      <c r="G127" s="333">
        <f t="shared" si="51"/>
        <v>0.58459596131002889</v>
      </c>
      <c r="H127" s="333">
        <f t="shared" si="52"/>
        <v>0.41136172860455911</v>
      </c>
      <c r="I127" s="334">
        <v>2176410.3586650002</v>
      </c>
      <c r="J127" s="334">
        <v>1549311.2035769999</v>
      </c>
      <c r="K127" s="333">
        <f t="shared" si="53"/>
        <v>0.25220965215686558</v>
      </c>
      <c r="L127" s="333">
        <f t="shared" si="54"/>
        <v>8.0983231707317069E-4</v>
      </c>
      <c r="M127" s="333">
        <f t="shared" si="55"/>
        <v>1.5911637481759434E-2</v>
      </c>
      <c r="N127" s="227">
        <f>VLOOKUP(B127,پیوست2!$A$4:$E$199,5,0)</f>
        <v>2104058</v>
      </c>
      <c r="O127" s="222">
        <f t="shared" si="56"/>
        <v>1.2669279368107694E-2</v>
      </c>
      <c r="P127" s="222">
        <f t="shared" si="57"/>
        <v>2.5594996226861954E-3</v>
      </c>
      <c r="Q127" s="222">
        <f t="shared" si="58"/>
        <v>1.8010391087743694E-3</v>
      </c>
      <c r="R127" s="222">
        <f t="shared" si="59"/>
        <v>1.1042336113419877E-3</v>
      </c>
      <c r="S127" s="222">
        <f t="shared" si="60"/>
        <v>3.5456377518294513E-6</v>
      </c>
      <c r="T127" s="222">
        <f t="shared" si="61"/>
        <v>6.9664918723727997E-5</v>
      </c>
      <c r="U127" s="1">
        <v>2209875</v>
      </c>
      <c r="V127" s="1">
        <v>2456064</v>
      </c>
      <c r="W127" s="1">
        <f>VLOOKUP(B127,پیوست3!$B$5:$H$187,7,0)/2</f>
        <v>6394702.7622574996</v>
      </c>
      <c r="X127" s="1">
        <f>VLOOKUP(B127,پیوست3!$B$5:$L$187,11,0)/2</f>
        <v>619443.04711499996</v>
      </c>
      <c r="Y127" s="1">
        <f>VLOOKUP(B127,پیوست3!$B$5:$M$187,12,0)</f>
        <v>1291884</v>
      </c>
      <c r="Z127" s="1">
        <f>VLOOKUP(B127,پیوست3!$B$5:$N$187,13,0)</f>
        <v>909058</v>
      </c>
      <c r="AA127" s="1">
        <f>VLOOKUP(B127,پیوست3!$B$5:$P$187,15,0)</f>
        <v>1989</v>
      </c>
      <c r="AB127" s="1">
        <f>VLOOKUP(B127,پیوست3!$B$5:$Q$187,16,0)</f>
        <v>39080</v>
      </c>
    </row>
    <row r="128" spans="1:28">
      <c r="B128" s="1">
        <v>11712</v>
      </c>
      <c r="C128" s="394">
        <v>290</v>
      </c>
      <c r="D128" s="157">
        <v>123</v>
      </c>
      <c r="E128" s="157" t="s">
        <v>617</v>
      </c>
      <c r="F128" s="335">
        <f t="shared" si="50"/>
        <v>2.8523446034806805</v>
      </c>
      <c r="G128" s="335">
        <f t="shared" si="51"/>
        <v>3.6291926233791329E-2</v>
      </c>
      <c r="H128" s="335">
        <f t="shared" si="52"/>
        <v>6.6239210461556564E-2</v>
      </c>
      <c r="I128" s="336">
        <v>4275170.1320000002</v>
      </c>
      <c r="J128" s="336">
        <v>4019427.3489140002</v>
      </c>
      <c r="K128" s="335">
        <f t="shared" si="53"/>
        <v>0.32555538606576978</v>
      </c>
      <c r="L128" s="335">
        <f t="shared" si="54"/>
        <v>0</v>
      </c>
      <c r="M128" s="335">
        <f t="shared" si="55"/>
        <v>0</v>
      </c>
      <c r="N128" s="227">
        <f>VLOOKUP(B128,پیوست2!$A$4:$E$199,5,0)</f>
        <v>3765825</v>
      </c>
      <c r="O128" s="222">
        <f t="shared" si="56"/>
        <v>2.2351345888598408E-2</v>
      </c>
      <c r="P128" s="222">
        <f t="shared" si="57"/>
        <v>2.843882871743841E-4</v>
      </c>
      <c r="Q128" s="222">
        <f t="shared" si="58"/>
        <v>5.1905912862255064E-4</v>
      </c>
      <c r="R128" s="222">
        <f t="shared" si="59"/>
        <v>2.5510946436740727E-3</v>
      </c>
      <c r="S128" s="222">
        <f t="shared" si="60"/>
        <v>0</v>
      </c>
      <c r="T128" s="222">
        <f t="shared" si="61"/>
        <v>0</v>
      </c>
      <c r="U128" s="1">
        <v>4181481</v>
      </c>
      <c r="V128" s="1">
        <v>4290664</v>
      </c>
      <c r="W128" s="1">
        <f>VLOOKUP(B128,پیوست3!$B$5:$H$187,7,0)/2</f>
        <v>11927024.764906999</v>
      </c>
      <c r="X128" s="1">
        <f>VLOOKUP(B128,پیوست3!$B$5:$L$187,11,0)/2</f>
        <v>1396848.7749985</v>
      </c>
      <c r="Y128" s="1">
        <f>VLOOKUP(B128,پیوست3!$B$5:$M$187,12,0)</f>
        <v>151754</v>
      </c>
      <c r="Z128" s="1">
        <f>VLOOKUP(B128,پیوست3!$B$5:$N$187,13,0)</f>
        <v>276978</v>
      </c>
      <c r="AA128" s="1">
        <f>VLOOKUP(B128,پیوست3!$B$5:$P$187,15,0)</f>
        <v>0</v>
      </c>
      <c r="AB128" s="1">
        <f>VLOOKUP(B128,پیوست3!$B$5:$Q$187,16,0)</f>
        <v>0</v>
      </c>
    </row>
    <row r="129" spans="1:28">
      <c r="A129" s="1" t="s">
        <v>507</v>
      </c>
      <c r="B129" s="1">
        <v>10591</v>
      </c>
      <c r="C129" s="394">
        <v>44</v>
      </c>
      <c r="D129" s="111">
        <v>124</v>
      </c>
      <c r="E129" s="111" t="s">
        <v>507</v>
      </c>
      <c r="F129" s="333">
        <f t="shared" si="50"/>
        <v>2.8230721297422092</v>
      </c>
      <c r="G129" s="333">
        <f t="shared" si="51"/>
        <v>2.1082823105217123</v>
      </c>
      <c r="H129" s="333">
        <f t="shared" si="52"/>
        <v>1.6767916550488711</v>
      </c>
      <c r="I129" s="334">
        <v>2321994.2569510001</v>
      </c>
      <c r="J129" s="334">
        <v>2166912.7288310002</v>
      </c>
      <c r="K129" s="333">
        <f t="shared" si="53"/>
        <v>7.3488765460814356E-2</v>
      </c>
      <c r="L129" s="333">
        <f t="shared" si="54"/>
        <v>5.2296594805258875E-3</v>
      </c>
      <c r="M129" s="333">
        <f t="shared" si="55"/>
        <v>6.0929830295256657E-2</v>
      </c>
      <c r="N129" s="227">
        <f>VLOOKUP(B129,پیوست2!$A$4:$E$199,5,0)</f>
        <v>2175555</v>
      </c>
      <c r="O129" s="222">
        <f t="shared" si="56"/>
        <v>1.2780080621598184E-2</v>
      </c>
      <c r="P129" s="222">
        <f t="shared" si="57"/>
        <v>9.5442187316755502E-3</v>
      </c>
      <c r="Q129" s="222">
        <f t="shared" si="58"/>
        <v>7.5908554766910882E-3</v>
      </c>
      <c r="R129" s="222">
        <f t="shared" si="59"/>
        <v>3.3268450262965489E-4</v>
      </c>
      <c r="S129" s="222">
        <f t="shared" si="60"/>
        <v>2.3674729767081526E-5</v>
      </c>
      <c r="T129" s="222">
        <f t="shared" si="61"/>
        <v>2.7583005592732838E-4</v>
      </c>
      <c r="U129" s="1">
        <v>2094488</v>
      </c>
      <c r="V129" s="1">
        <v>2594624</v>
      </c>
      <c r="W129" s="1">
        <f>VLOOKUP(B129,پیوست3!$B$5:$H$187,7,0)/2</f>
        <v>5912890.6988794999</v>
      </c>
      <c r="X129" s="1">
        <f>VLOOKUP(B129,پیوست3!$B$5:$L$187,11,0)/2</f>
        <v>190675.714595</v>
      </c>
      <c r="Y129" s="1">
        <f>VLOOKUP(B129,پیوست3!$B$5:$M$187,12,0)</f>
        <v>4415772</v>
      </c>
      <c r="Z129" s="1">
        <f>VLOOKUP(B129,پیوست3!$B$5:$N$187,13,0)</f>
        <v>3512020</v>
      </c>
      <c r="AA129" s="1">
        <f>VLOOKUP(B129,پیوست3!$B$5:$P$187,15,0)</f>
        <v>13569</v>
      </c>
      <c r="AB129" s="1">
        <f>VLOOKUP(B129,پیوست3!$B$5:$Q$187,16,0)</f>
        <v>158090</v>
      </c>
    </row>
    <row r="130" spans="1:28">
      <c r="A130" s="1" t="s">
        <v>567</v>
      </c>
      <c r="B130" s="1">
        <v>11470</v>
      </c>
      <c r="C130" s="394">
        <v>240</v>
      </c>
      <c r="D130" s="157">
        <v>125</v>
      </c>
      <c r="E130" s="157" t="s">
        <v>567</v>
      </c>
      <c r="F130" s="335">
        <f t="shared" si="50"/>
        <v>2.7060660570063204</v>
      </c>
      <c r="G130" s="335">
        <f t="shared" si="51"/>
        <v>1.2848950322154284</v>
      </c>
      <c r="H130" s="335">
        <f t="shared" si="52"/>
        <v>1.1782918820823887</v>
      </c>
      <c r="I130" s="336">
        <v>900766.40445999999</v>
      </c>
      <c r="J130" s="336">
        <v>952472.02990900003</v>
      </c>
      <c r="K130" s="335">
        <f t="shared" si="53"/>
        <v>0.12138616259433198</v>
      </c>
      <c r="L130" s="335">
        <f t="shared" si="54"/>
        <v>0.12045430335773701</v>
      </c>
      <c r="M130" s="335">
        <f t="shared" si="55"/>
        <v>9.9557258997798187E-2</v>
      </c>
      <c r="N130" s="227">
        <f>VLOOKUP(B130,پیوست2!$A$4:$E$199,5,0)</f>
        <v>890501</v>
      </c>
      <c r="O130" s="222">
        <f t="shared" si="56"/>
        <v>5.0143466849381134E-3</v>
      </c>
      <c r="P130" s="222">
        <f t="shared" si="57"/>
        <v>2.3809134771863535E-3</v>
      </c>
      <c r="Q130" s="222">
        <f t="shared" si="58"/>
        <v>2.1833775925431949E-3</v>
      </c>
      <c r="R130" s="222">
        <f t="shared" si="59"/>
        <v>2.2492884104817907E-4</v>
      </c>
      <c r="S130" s="222">
        <f t="shared" si="60"/>
        <v>2.2320210371974214E-4</v>
      </c>
      <c r="T130" s="222">
        <f t="shared" si="61"/>
        <v>1.8447983201467299E-4</v>
      </c>
      <c r="U130" s="1">
        <v>864027</v>
      </c>
      <c r="V130" s="1">
        <v>966931</v>
      </c>
      <c r="W130" s="1">
        <f>VLOOKUP(B130,پیوست3!$B$5:$H$187,7,0)/2</f>
        <v>2338114.1370370002</v>
      </c>
      <c r="X130" s="1">
        <f>VLOOKUP(B130,پیوست3!$B$5:$L$187,11,0)/2</f>
        <v>117372.04358350001</v>
      </c>
      <c r="Y130" s="1">
        <f>VLOOKUP(B130,پیوست3!$B$5:$M$187,12,0)</f>
        <v>1110184</v>
      </c>
      <c r="Z130" s="1">
        <f>VLOOKUP(B130,پیوست3!$B$5:$N$187,13,0)</f>
        <v>1018076</v>
      </c>
      <c r="AA130" s="1">
        <f>VLOOKUP(B130,پیوست3!$B$5:$P$187,15,0)</f>
        <v>116471</v>
      </c>
      <c r="AB130" s="1">
        <f>VLOOKUP(B130,پیوست3!$B$5:$Q$187,16,0)</f>
        <v>96265</v>
      </c>
    </row>
    <row r="131" spans="1:28">
      <c r="A131" s="1" t="s">
        <v>566</v>
      </c>
      <c r="B131" s="1">
        <v>11461</v>
      </c>
      <c r="C131" s="394">
        <v>237</v>
      </c>
      <c r="D131" s="111">
        <v>126</v>
      </c>
      <c r="E131" s="111" t="s">
        <v>566</v>
      </c>
      <c r="F131" s="333">
        <f t="shared" si="50"/>
        <v>2.7020344436246861</v>
      </c>
      <c r="G131" s="333">
        <f t="shared" si="51"/>
        <v>1.9516767410220139</v>
      </c>
      <c r="H131" s="333">
        <f t="shared" si="52"/>
        <v>1.3938002669303953</v>
      </c>
      <c r="I131" s="334">
        <v>3461264.7344300002</v>
      </c>
      <c r="J131" s="334">
        <v>3197326.9908909998</v>
      </c>
      <c r="K131" s="333">
        <f t="shared" si="53"/>
        <v>0.3228672039717046</v>
      </c>
      <c r="L131" s="333">
        <f t="shared" si="54"/>
        <v>3.2104248345665352E-3</v>
      </c>
      <c r="M131" s="333">
        <f t="shared" si="55"/>
        <v>4.2289774716520075E-2</v>
      </c>
      <c r="N131" s="227">
        <f>VLOOKUP(B131,پیوست2!$A$4:$E$199,5,0)</f>
        <v>3284976</v>
      </c>
      <c r="O131" s="222">
        <f t="shared" si="56"/>
        <v>1.8469903807273026E-2</v>
      </c>
      <c r="P131" s="222">
        <f t="shared" si="57"/>
        <v>1.3340792806923851E-2</v>
      </c>
      <c r="Q131" s="222">
        <f t="shared" si="58"/>
        <v>9.5273977419111054E-3</v>
      </c>
      <c r="R131" s="222">
        <f t="shared" si="59"/>
        <v>2.2069763817965942E-3</v>
      </c>
      <c r="S131" s="222">
        <f t="shared" si="60"/>
        <v>2.1945034051964364E-5</v>
      </c>
      <c r="T131" s="222">
        <f t="shared" si="61"/>
        <v>2.8907406154215039E-4</v>
      </c>
      <c r="U131" s="1">
        <v>3477311</v>
      </c>
      <c r="V131" s="1">
        <v>3918796</v>
      </c>
      <c r="W131" s="1">
        <f>VLOOKUP(B131,پیوست3!$B$5:$H$187,7,0)/2</f>
        <v>9395814.0931950007</v>
      </c>
      <c r="X131" s="1">
        <f>VLOOKUP(B131,پیوست3!$B$5:$L$187,11,0)/2</f>
        <v>1265250.7074555</v>
      </c>
      <c r="Y131" s="1">
        <f>VLOOKUP(B131,پیوست3!$B$5:$M$187,12,0)</f>
        <v>6786587</v>
      </c>
      <c r="Z131" s="1">
        <f>VLOOKUP(B131,پیوست3!$B$5:$N$187,13,0)</f>
        <v>4846677</v>
      </c>
      <c r="AA131" s="1">
        <f>VLOOKUP(B131,پیوست3!$B$5:$P$187,15,0)</f>
        <v>12581</v>
      </c>
      <c r="AB131" s="1">
        <f>VLOOKUP(B131,پیوست3!$B$5:$Q$187,16,0)</f>
        <v>165725</v>
      </c>
    </row>
    <row r="132" spans="1:28">
      <c r="A132" s="1" t="s">
        <v>536</v>
      </c>
      <c r="B132" s="1">
        <v>11099</v>
      </c>
      <c r="C132" s="394">
        <v>124</v>
      </c>
      <c r="D132" s="157">
        <v>127</v>
      </c>
      <c r="E132" s="157" t="s">
        <v>536</v>
      </c>
      <c r="F132" s="335">
        <f t="shared" si="50"/>
        <v>2.6918155537382003</v>
      </c>
      <c r="G132" s="335">
        <f t="shared" si="51"/>
        <v>2.922821378700541</v>
      </c>
      <c r="H132" s="335">
        <f t="shared" si="52"/>
        <v>2.6828356340332444</v>
      </c>
      <c r="I132" s="336">
        <v>13521223.955221999</v>
      </c>
      <c r="J132" s="336">
        <v>12218064.970995</v>
      </c>
      <c r="K132" s="335">
        <f t="shared" si="53"/>
        <v>0.2874957609995813</v>
      </c>
      <c r="L132" s="335">
        <f t="shared" si="54"/>
        <v>4.1165321054396922E-2</v>
      </c>
      <c r="M132" s="335">
        <f t="shared" si="55"/>
        <v>0.15043643517251631</v>
      </c>
      <c r="N132" s="227">
        <f>VLOOKUP(B132,پیوست2!$A$4:$E$199,5,0)</f>
        <v>11048161</v>
      </c>
      <c r="O132" s="222">
        <f t="shared" si="56"/>
        <v>6.1883781560365718E-2</v>
      </c>
      <c r="P132" s="222">
        <f t="shared" si="57"/>
        <v>6.7194514679241188E-2</v>
      </c>
      <c r="Q132" s="222">
        <f t="shared" si="58"/>
        <v>6.1677336735912802E-2</v>
      </c>
      <c r="R132" s="222">
        <f t="shared" si="59"/>
        <v>6.6094145449608847E-3</v>
      </c>
      <c r="S132" s="222">
        <f t="shared" si="60"/>
        <v>9.4637455098098581E-4</v>
      </c>
      <c r="T132" s="222">
        <f t="shared" si="61"/>
        <v>3.4584745154650912E-3</v>
      </c>
      <c r="U132" s="1">
        <v>14237479</v>
      </c>
      <c r="V132" s="1">
        <v>13923030</v>
      </c>
      <c r="W132" s="1">
        <f>VLOOKUP(B132,پیوست3!$B$5:$H$187,7,0)/2</f>
        <v>38324667.418220997</v>
      </c>
      <c r="X132" s="1">
        <f>VLOOKUP(B132,پیوست3!$B$5:$L$187,11,0)/2</f>
        <v>4002812.1052700002</v>
      </c>
      <c r="Y132" s="1">
        <f>VLOOKUP(B132,پیوست3!$B$5:$M$187,12,0)</f>
        <v>41613608</v>
      </c>
      <c r="Z132" s="1">
        <f>VLOOKUP(B132,پیوست3!$B$5:$N$187,13,0)</f>
        <v>38196816</v>
      </c>
      <c r="AA132" s="1">
        <f>VLOOKUP(B132,پیوست3!$B$5:$P$187,15,0)</f>
        <v>573146</v>
      </c>
      <c r="AB132" s="1">
        <f>VLOOKUP(B132,پیوست3!$B$5:$Q$187,16,0)</f>
        <v>2094531</v>
      </c>
    </row>
    <row r="133" spans="1:28">
      <c r="A133" s="1" t="s">
        <v>568</v>
      </c>
      <c r="B133" s="1">
        <v>11454</v>
      </c>
      <c r="C133" s="394">
        <v>244</v>
      </c>
      <c r="D133" s="111">
        <v>128</v>
      </c>
      <c r="E133" s="111" t="s">
        <v>655</v>
      </c>
      <c r="F133" s="333">
        <f t="shared" si="50"/>
        <v>2.635193371297532</v>
      </c>
      <c r="G133" s="333">
        <f t="shared" si="51"/>
        <v>0.89774958205350741</v>
      </c>
      <c r="H133" s="333">
        <f t="shared" si="52"/>
        <v>1.0380615086812714</v>
      </c>
      <c r="I133" s="334">
        <v>2151174.8425039998</v>
      </c>
      <c r="J133" s="334">
        <v>2243800.5144759999</v>
      </c>
      <c r="K133" s="333">
        <f t="shared" si="53"/>
        <v>8.2605138893660987E-2</v>
      </c>
      <c r="L133" s="333">
        <f t="shared" si="54"/>
        <v>3.0719869842991816E-2</v>
      </c>
      <c r="M133" s="333">
        <f t="shared" si="55"/>
        <v>4.9585968816782143E-2</v>
      </c>
      <c r="N133" s="227">
        <f>VLOOKUP(B133,پیوست2!$A$4:$E$199,5,0)</f>
        <v>2311908</v>
      </c>
      <c r="O133" s="222">
        <f t="shared" si="56"/>
        <v>1.2677236401960067E-2</v>
      </c>
      <c r="P133" s="222">
        <f t="shared" si="57"/>
        <v>4.3188419511883203E-3</v>
      </c>
      <c r="Q133" s="222">
        <f t="shared" si="58"/>
        <v>4.9938464815005683E-3</v>
      </c>
      <c r="R133" s="222">
        <f t="shared" si="59"/>
        <v>3.9739204157760062E-4</v>
      </c>
      <c r="S133" s="222">
        <f t="shared" si="60"/>
        <v>1.4778537942560736E-4</v>
      </c>
      <c r="T133" s="222">
        <f t="shared" si="61"/>
        <v>2.3854532109764953E-4</v>
      </c>
      <c r="U133" s="1">
        <v>2280055.642374</v>
      </c>
      <c r="V133" s="1">
        <v>2659744.3419389999</v>
      </c>
      <c r="W133" s="1">
        <f>VLOOKUP(B133,پیوست3!$B$5:$H$187,7,0)/2</f>
        <v>6008387.5149735007</v>
      </c>
      <c r="X133" s="1">
        <f>VLOOKUP(B133,پیوست3!$B$5:$L$187,11,0)/2</f>
        <v>219708.55078750002</v>
      </c>
      <c r="Y133" s="1">
        <f>VLOOKUP(B133,پیوست3!$B$5:$M$187,12,0)</f>
        <v>2046919</v>
      </c>
      <c r="Z133" s="1">
        <f>VLOOKUP(B133,پیوست3!$B$5:$N$187,13,0)</f>
        <v>2366838</v>
      </c>
      <c r="AA133" s="1">
        <f>VLOOKUP(B133,پیوست3!$B$5:$P$187,15,0)</f>
        <v>81707</v>
      </c>
      <c r="AB133" s="1">
        <f>VLOOKUP(B133,پیوست3!$B$5:$Q$187,16,0)</f>
        <v>131886</v>
      </c>
    </row>
    <row r="134" spans="1:28">
      <c r="A134" s="1" t="s">
        <v>529</v>
      </c>
      <c r="B134" s="1">
        <v>10864</v>
      </c>
      <c r="C134" s="394">
        <v>64</v>
      </c>
      <c r="D134" s="157">
        <v>129</v>
      </c>
      <c r="E134" s="157" t="s">
        <v>529</v>
      </c>
      <c r="F134" s="335">
        <f t="shared" si="50"/>
        <v>2.6344625353260285</v>
      </c>
      <c r="G134" s="335">
        <f t="shared" si="51"/>
        <v>2.7022552141610774</v>
      </c>
      <c r="H134" s="335">
        <f t="shared" si="52"/>
        <v>1.7604432116114954</v>
      </c>
      <c r="I134" s="336">
        <v>927389.44224</v>
      </c>
      <c r="J134" s="336">
        <v>880375.99085399997</v>
      </c>
      <c r="K134" s="335">
        <f t="shared" si="53"/>
        <v>0.25225115056691166</v>
      </c>
      <c r="L134" s="335">
        <f t="shared" si="54"/>
        <v>1.2630005511000611E-2</v>
      </c>
      <c r="M134" s="335">
        <f t="shared" si="55"/>
        <v>0.22216546255077962</v>
      </c>
      <c r="N134" s="227">
        <f>VLOOKUP(B134,پیوست2!$A$4:$E$199,5,0)</f>
        <v>895612</v>
      </c>
      <c r="O134" s="222">
        <f t="shared" si="56"/>
        <v>4.9096833432930587E-3</v>
      </c>
      <c r="P134" s="222">
        <f t="shared" si="57"/>
        <v>5.0360243261730695E-3</v>
      </c>
      <c r="Q134" s="222">
        <f t="shared" si="58"/>
        <v>3.2808280994562154E-3</v>
      </c>
      <c r="R134" s="222">
        <f t="shared" si="59"/>
        <v>4.7010471990318437E-4</v>
      </c>
      <c r="S134" s="222">
        <f t="shared" si="60"/>
        <v>2.3537752711061143E-5</v>
      </c>
      <c r="T134" s="222">
        <f t="shared" si="61"/>
        <v>4.1403590156030557E-4</v>
      </c>
      <c r="U134" s="1">
        <v>789149</v>
      </c>
      <c r="V134" s="1">
        <v>1192161</v>
      </c>
      <c r="W134" s="1">
        <f>VLOOKUP(B134,پیوست3!$B$5:$H$187,7,0)/2</f>
        <v>2078983.47529</v>
      </c>
      <c r="X134" s="1">
        <f>VLOOKUP(B134,پیوست3!$B$5:$L$187,11,0)/2</f>
        <v>300723.98391099996</v>
      </c>
      <c r="Y134" s="1">
        <f>VLOOKUP(B134,پیوست3!$B$5:$M$187,12,0)</f>
        <v>2132482</v>
      </c>
      <c r="Z134" s="1">
        <f>VLOOKUP(B134,پیوست3!$B$5:$N$187,13,0)</f>
        <v>1389252</v>
      </c>
      <c r="AA134" s="1">
        <f>VLOOKUP(B134,پیوست3!$B$5:$P$187,15,0)</f>
        <v>15057</v>
      </c>
      <c r="AB134" s="1">
        <f>VLOOKUP(B134,پیوست3!$B$5:$Q$187,16,0)</f>
        <v>264857</v>
      </c>
    </row>
    <row r="135" spans="1:28">
      <c r="A135" s="1" t="s">
        <v>531</v>
      </c>
      <c r="B135" s="1">
        <v>10869</v>
      </c>
      <c r="C135" s="394">
        <v>12</v>
      </c>
      <c r="D135" s="111">
        <v>130</v>
      </c>
      <c r="E135" s="111" t="s">
        <v>531</v>
      </c>
      <c r="F135" s="333">
        <f t="shared" si="50"/>
        <v>2.5120843149502878</v>
      </c>
      <c r="G135" s="333">
        <f t="shared" si="51"/>
        <v>2.0757184662652532</v>
      </c>
      <c r="H135" s="333">
        <f t="shared" si="52"/>
        <v>1.9699197090042573</v>
      </c>
      <c r="I135" s="334">
        <v>1136596.1414069999</v>
      </c>
      <c r="J135" s="334">
        <v>1125884.346201</v>
      </c>
      <c r="K135" s="333">
        <f t="shared" si="53"/>
        <v>0.2516778090133342</v>
      </c>
      <c r="L135" s="333">
        <f t="shared" si="54"/>
        <v>4.1103100676279189E-2</v>
      </c>
      <c r="M135" s="333">
        <f t="shared" si="55"/>
        <v>2.2999074901110118E-2</v>
      </c>
      <c r="N135" s="227">
        <f>VLOOKUP(B135,پیوست2!$A$4:$E$199,5,0)</f>
        <v>1109427</v>
      </c>
      <c r="O135" s="222">
        <f t="shared" si="56"/>
        <v>5.7992855677613505E-3</v>
      </c>
      <c r="P135" s="222">
        <f t="shared" si="57"/>
        <v>4.7919108735751271E-3</v>
      </c>
      <c r="Q135" s="222">
        <f t="shared" si="58"/>
        <v>4.547668591411552E-3</v>
      </c>
      <c r="R135" s="222">
        <f t="shared" si="59"/>
        <v>5.8101214073529614E-4</v>
      </c>
      <c r="S135" s="222">
        <f t="shared" si="60"/>
        <v>9.4888781050688918E-5</v>
      </c>
      <c r="T135" s="222">
        <f t="shared" si="61"/>
        <v>5.3094636335289437E-5</v>
      </c>
      <c r="U135" s="1">
        <v>1205241</v>
      </c>
      <c r="V135" s="1">
        <v>1253920</v>
      </c>
      <c r="W135" s="1">
        <f>VLOOKUP(B135,پیوست3!$B$5:$H$187,7,0)/2</f>
        <v>3027667.011835</v>
      </c>
      <c r="X135" s="1">
        <f>VLOOKUP(B135,پیوست3!$B$5:$L$187,11,0)/2</f>
        <v>315583.83827800001</v>
      </c>
      <c r="Y135" s="1">
        <f>VLOOKUP(B135,پیوست3!$B$5:$M$187,12,0)</f>
        <v>2501741</v>
      </c>
      <c r="Z135" s="1">
        <f>VLOOKUP(B135,پیوست3!$B$5:$N$187,13,0)</f>
        <v>2374228</v>
      </c>
      <c r="AA135" s="1">
        <f>VLOOKUP(B135,پیوست3!$B$5:$P$187,15,0)</f>
        <v>51540</v>
      </c>
      <c r="AB135" s="1">
        <f>VLOOKUP(B135,پیوست3!$B$5:$Q$187,16,0)</f>
        <v>28839</v>
      </c>
    </row>
    <row r="136" spans="1:28">
      <c r="A136" s="1" t="s">
        <v>544</v>
      </c>
      <c r="B136" s="1">
        <v>11197</v>
      </c>
      <c r="C136" s="394">
        <v>147</v>
      </c>
      <c r="D136" s="157">
        <v>131</v>
      </c>
      <c r="E136" s="157" t="s">
        <v>544</v>
      </c>
      <c r="F136" s="335">
        <f t="shared" si="50"/>
        <v>2.3680867488008133</v>
      </c>
      <c r="G136" s="335">
        <f t="shared" si="51"/>
        <v>1.2378414849880082</v>
      </c>
      <c r="H136" s="335">
        <f t="shared" si="52"/>
        <v>1.2546998519438468</v>
      </c>
      <c r="I136" s="336">
        <v>3022279.3187660002</v>
      </c>
      <c r="J136" s="336">
        <v>2642646.0833979999</v>
      </c>
      <c r="K136" s="335">
        <f t="shared" si="53"/>
        <v>9.1756222270115692E-2</v>
      </c>
      <c r="L136" s="335">
        <f t="shared" si="54"/>
        <v>5.3506709942236372E-2</v>
      </c>
      <c r="M136" s="335">
        <f t="shared" si="55"/>
        <v>0</v>
      </c>
      <c r="N136" s="227">
        <f>VLOOKUP(B136,پیوست2!$A$4:$E$199,5,0)</f>
        <v>2679445</v>
      </c>
      <c r="O136" s="222">
        <f t="shared" si="56"/>
        <v>1.3203346060730708E-2</v>
      </c>
      <c r="P136" s="222">
        <f t="shared" si="57"/>
        <v>6.9016261768711836E-3</v>
      </c>
      <c r="Q136" s="222">
        <f t="shared" si="58"/>
        <v>6.9956205599103361E-3</v>
      </c>
      <c r="R136" s="222">
        <f t="shared" si="59"/>
        <v>5.1158985475137472E-4</v>
      </c>
      <c r="S136" s="222">
        <f t="shared" si="60"/>
        <v>2.9832843256111236E-4</v>
      </c>
      <c r="T136" s="222">
        <f t="shared" si="61"/>
        <v>0</v>
      </c>
      <c r="U136" s="1">
        <v>3813418</v>
      </c>
      <c r="V136" s="1">
        <v>2916195</v>
      </c>
      <c r="W136" s="1">
        <f>VLOOKUP(B136,پیوست3!$B$5:$H$187,7,0)/2</f>
        <v>9030504.6334384996</v>
      </c>
      <c r="X136" s="1">
        <f>VLOOKUP(B136,پیوست3!$B$5:$L$187,11,0)/2</f>
        <v>267579.03660300002</v>
      </c>
      <c r="Y136" s="1">
        <f>VLOOKUP(B136,پیوست3!$B$5:$M$187,12,0)</f>
        <v>4720407</v>
      </c>
      <c r="Z136" s="1">
        <f>VLOOKUP(B136,پیوست3!$B$5:$N$187,13,0)</f>
        <v>4784695</v>
      </c>
      <c r="AA136" s="1">
        <f>VLOOKUP(B136,پیوست3!$B$5:$P$187,15,0)</f>
        <v>156036</v>
      </c>
      <c r="AB136" s="1">
        <f>VLOOKUP(B136,پیوست3!$B$5:$Q$187,16,0)</f>
        <v>0</v>
      </c>
    </row>
    <row r="137" spans="1:28">
      <c r="A137" s="1" t="s">
        <v>521</v>
      </c>
      <c r="B137" s="1">
        <v>10787</v>
      </c>
      <c r="C137" s="394">
        <v>54</v>
      </c>
      <c r="D137" s="111">
        <v>132</v>
      </c>
      <c r="E137" s="111" t="s">
        <v>521</v>
      </c>
      <c r="F137" s="333">
        <v>2.3586900807270328</v>
      </c>
      <c r="G137" s="333">
        <v>3.1395750442026249</v>
      </c>
      <c r="H137" s="333">
        <v>1.6105904132348567</v>
      </c>
      <c r="I137" s="334">
        <v>10311158.461631</v>
      </c>
      <c r="J137" s="334">
        <v>9951105.1849840004</v>
      </c>
      <c r="K137" s="333">
        <v>1.0664523974042705E-2</v>
      </c>
      <c r="L137" s="333">
        <v>1.2170500896864486E-2</v>
      </c>
      <c r="M137" s="333">
        <v>7.2416749132461961E-2</v>
      </c>
      <c r="N137" s="227">
        <f>VLOOKUP(B137,پیوست2!$A$4:$E$199,5,0)</f>
        <v>9809626</v>
      </c>
      <c r="O137" s="222">
        <f t="shared" si="56"/>
        <v>4.8146517816961464E-2</v>
      </c>
      <c r="P137" s="222">
        <f t="shared" si="57"/>
        <v>6.408625153364636E-2</v>
      </c>
      <c r="Q137" s="222">
        <f t="shared" si="58"/>
        <v>3.287601057055254E-2</v>
      </c>
      <c r="R137" s="222">
        <f t="shared" si="59"/>
        <v>2.1768849486465515E-4</v>
      </c>
      <c r="S137" s="222">
        <f t="shared" si="60"/>
        <v>2.4842909335999556E-4</v>
      </c>
      <c r="T137" s="222">
        <f t="shared" si="61"/>
        <v>1.4781994170585601E-3</v>
      </c>
      <c r="U137" s="1">
        <v>0</v>
      </c>
      <c r="V137" s="1">
        <v>0</v>
      </c>
      <c r="W137" s="1">
        <f>VLOOKUP(B137,پیوست3!$B$5:$H$187,7,0)/2</f>
        <v>20420502.157679498</v>
      </c>
      <c r="X137" s="1">
        <f>VLOOKUP(B137,پیوست3!$B$5:$L$187,11,0)/2</f>
        <v>125738.938818</v>
      </c>
      <c r="Y137" s="1">
        <f>VLOOKUP(B137,پیوست3!$B$5:$M$187,12,0)</f>
        <v>27181061</v>
      </c>
      <c r="Z137" s="1">
        <f>VLOOKUP(B137,پیوست3!$B$5:$N$187,13,0)</f>
        <v>13943784</v>
      </c>
      <c r="AA137" s="1">
        <f>VLOOKUP(B137,پیوست3!$B$5:$P$187,15,0)</f>
        <v>143495</v>
      </c>
      <c r="AB137" s="1">
        <f>VLOOKUP(B137,پیوست3!$B$5:$Q$187,16,0)</f>
        <v>853822</v>
      </c>
    </row>
    <row r="138" spans="1:28">
      <c r="A138" s="1" t="s">
        <v>511</v>
      </c>
      <c r="B138" s="1">
        <v>10630</v>
      </c>
      <c r="C138" s="394">
        <v>19</v>
      </c>
      <c r="D138" s="157">
        <v>133</v>
      </c>
      <c r="E138" s="157" t="s">
        <v>511</v>
      </c>
      <c r="F138" s="335">
        <f t="shared" ref="F138:F172" si="62">W138/U138</f>
        <v>2.3274559694877701</v>
      </c>
      <c r="G138" s="335">
        <f t="shared" ref="G138:G172" si="63">Y138/U138</f>
        <v>1.2013548504168452</v>
      </c>
      <c r="H138" s="335">
        <f t="shared" ref="H138:H172" si="64">Z138/U138</f>
        <v>1.0958641132526201</v>
      </c>
      <c r="I138" s="336">
        <v>568035.98261299997</v>
      </c>
      <c r="J138" s="336">
        <v>675265.49802900001</v>
      </c>
      <c r="K138" s="335">
        <f t="shared" ref="K138:K172" si="65">X138/V138</f>
        <v>0.21432213841621625</v>
      </c>
      <c r="L138" s="335">
        <f t="shared" ref="L138:L172" si="66">AA138/V138</f>
        <v>3.2942480677789411E-2</v>
      </c>
      <c r="M138" s="335">
        <f t="shared" ref="M138:M172" si="67">AB138/V138</f>
        <v>1.0432181324751386E-2</v>
      </c>
      <c r="N138" s="227">
        <f>VLOOKUP(B138,پیوست2!$A$4:$E$199,5,0)</f>
        <v>616578</v>
      </c>
      <c r="O138" s="222">
        <f t="shared" si="56"/>
        <v>2.9861460874110722E-3</v>
      </c>
      <c r="P138" s="222">
        <f t="shared" si="57"/>
        <v>1.5413486369643768E-3</v>
      </c>
      <c r="Q138" s="222">
        <f t="shared" si="58"/>
        <v>1.406003111132415E-3</v>
      </c>
      <c r="R138" s="222">
        <f t="shared" si="59"/>
        <v>2.7497715250785604E-4</v>
      </c>
      <c r="S138" s="222">
        <f t="shared" si="60"/>
        <v>4.2265486898661007E-5</v>
      </c>
      <c r="T138" s="222">
        <f t="shared" si="61"/>
        <v>1.338457863627177E-5</v>
      </c>
      <c r="U138" s="1">
        <v>559395.08611200005</v>
      </c>
      <c r="V138" s="1">
        <v>673780.46653800004</v>
      </c>
      <c r="W138" s="1">
        <f>VLOOKUP(B138,پیوست3!$B$5:$H$187,7,0)/2</f>
        <v>1301967.4324734998</v>
      </c>
      <c r="X138" s="1">
        <f>VLOOKUP(B138,پیوست3!$B$5:$L$187,11,0)/2</f>
        <v>144406.0704115</v>
      </c>
      <c r="Y138" s="1">
        <f>VLOOKUP(B138,پیوست3!$B$5:$M$187,12,0)</f>
        <v>672032</v>
      </c>
      <c r="Z138" s="1">
        <f>VLOOKUP(B138,پیوست3!$B$5:$N$187,13,0)</f>
        <v>613021</v>
      </c>
      <c r="AA138" s="1">
        <f>VLOOKUP(B138,پیوست3!$B$5:$P$187,15,0)</f>
        <v>22196</v>
      </c>
      <c r="AB138" s="1">
        <f>VLOOKUP(B138,پیوست3!$B$5:$Q$187,16,0)</f>
        <v>7029</v>
      </c>
    </row>
    <row r="139" spans="1:28">
      <c r="A139" s="1" t="s">
        <v>530</v>
      </c>
      <c r="B139" s="1">
        <v>10872</v>
      </c>
      <c r="C139" s="394">
        <v>15</v>
      </c>
      <c r="D139" s="111">
        <v>134</v>
      </c>
      <c r="E139" s="111" t="s">
        <v>530</v>
      </c>
      <c r="F139" s="333">
        <f t="shared" si="62"/>
        <v>2.2889784487176708</v>
      </c>
      <c r="G139" s="333">
        <f t="shared" si="63"/>
        <v>2.2812305403478716</v>
      </c>
      <c r="H139" s="333">
        <f t="shared" si="64"/>
        <v>1.7972223239720373</v>
      </c>
      <c r="I139" s="334">
        <v>3256457.9368090001</v>
      </c>
      <c r="J139" s="334">
        <v>2398056.7304480001</v>
      </c>
      <c r="K139" s="333">
        <f t="shared" si="65"/>
        <v>4.9757992535423373E-2</v>
      </c>
      <c r="L139" s="333">
        <f t="shared" si="66"/>
        <v>4.1265658155931273E-3</v>
      </c>
      <c r="M139" s="333">
        <f t="shared" si="67"/>
        <v>8.7092545691012394E-2</v>
      </c>
      <c r="N139" s="227">
        <f>VLOOKUP(B139,پیوست2!$A$4:$E$199,5,0)</f>
        <v>2326503</v>
      </c>
      <c r="O139" s="222">
        <f t="shared" si="56"/>
        <v>1.1081202018131396E-2</v>
      </c>
      <c r="P139" s="222">
        <f t="shared" si="57"/>
        <v>1.1043693522622487E-2</v>
      </c>
      <c r="Q139" s="222">
        <f t="shared" si="58"/>
        <v>8.7005553305172945E-3</v>
      </c>
      <c r="R139" s="222">
        <f t="shared" si="59"/>
        <v>2.4088403611252567E-4</v>
      </c>
      <c r="S139" s="222">
        <f t="shared" si="60"/>
        <v>1.9977169059551391E-5</v>
      </c>
      <c r="T139" s="222">
        <f t="shared" si="61"/>
        <v>4.2162480543060996E-4</v>
      </c>
      <c r="U139" s="1">
        <v>3549010</v>
      </c>
      <c r="V139" s="1">
        <v>2921800</v>
      </c>
      <c r="W139" s="1">
        <f>VLOOKUP(B139,پیوست3!$B$5:$H$187,7,0)/2</f>
        <v>8123607.4042835003</v>
      </c>
      <c r="X139" s="1">
        <f>VLOOKUP(B139,پیوست3!$B$5:$L$187,11,0)/2</f>
        <v>145382.90259000001</v>
      </c>
      <c r="Y139" s="1">
        <f>VLOOKUP(B139,پیوست3!$B$5:$M$187,12,0)</f>
        <v>8096110</v>
      </c>
      <c r="Z139" s="1">
        <f>VLOOKUP(B139,پیوست3!$B$5:$N$187,13,0)</f>
        <v>6378360</v>
      </c>
      <c r="AA139" s="1">
        <f>VLOOKUP(B139,پیوست3!$B$5:$P$187,15,0)</f>
        <v>12057</v>
      </c>
      <c r="AB139" s="1">
        <f>VLOOKUP(B139,پیوست3!$B$5:$Q$187,16,0)</f>
        <v>254467</v>
      </c>
    </row>
    <row r="140" spans="1:28">
      <c r="A140" s="1" t="s">
        <v>549</v>
      </c>
      <c r="B140" s="1">
        <v>11234</v>
      </c>
      <c r="C140" s="394">
        <v>156</v>
      </c>
      <c r="D140" s="157">
        <v>135</v>
      </c>
      <c r="E140" s="157" t="s">
        <v>549</v>
      </c>
      <c r="F140" s="335">
        <f t="shared" si="62"/>
        <v>2.2064425016430391</v>
      </c>
      <c r="G140" s="335">
        <f t="shared" si="63"/>
        <v>3.2282601382254636</v>
      </c>
      <c r="H140" s="335">
        <f t="shared" si="64"/>
        <v>0.55575655522323975</v>
      </c>
      <c r="I140" s="336">
        <v>5530423.2503920002</v>
      </c>
      <c r="J140" s="336">
        <v>12420628.294677</v>
      </c>
      <c r="K140" s="335">
        <f t="shared" si="65"/>
        <v>0.43712651073206488</v>
      </c>
      <c r="L140" s="335">
        <f t="shared" si="66"/>
        <v>0.89782509152626855</v>
      </c>
      <c r="M140" s="335">
        <f t="shared" si="67"/>
        <v>2.1291491476792376E-2</v>
      </c>
      <c r="N140" s="227">
        <f>VLOOKUP(B140,پیوست2!$A$4:$E$199,5,0)</f>
        <v>12062603</v>
      </c>
      <c r="O140" s="222">
        <f t="shared" si="56"/>
        <v>5.5382837287971547E-2</v>
      </c>
      <c r="P140" s="222">
        <f t="shared" si="57"/>
        <v>8.1030983506458168E-2</v>
      </c>
      <c r="Q140" s="222">
        <f t="shared" si="58"/>
        <v>1.3949774284501969E-2</v>
      </c>
      <c r="R140" s="222">
        <f t="shared" si="59"/>
        <v>1.0972099386276827E-2</v>
      </c>
      <c r="S140" s="222">
        <f t="shared" si="60"/>
        <v>2.2535869808540297E-2</v>
      </c>
      <c r="T140" s="222">
        <f t="shared" si="61"/>
        <v>5.344273450132238E-4</v>
      </c>
      <c r="U140" s="1">
        <v>4443899</v>
      </c>
      <c r="V140" s="1">
        <v>9847173</v>
      </c>
      <c r="W140" s="1">
        <f>VLOOKUP(B140,پیوست3!$B$5:$H$187,7,0)/2</f>
        <v>9805207.6266089994</v>
      </c>
      <c r="X140" s="1">
        <f>VLOOKUP(B140,پیوست3!$B$5:$L$187,11,0)/2</f>
        <v>4304460.3740649996</v>
      </c>
      <c r="Y140" s="1">
        <f>VLOOKUP(B140,پیوست3!$B$5:$M$187,12,0)</f>
        <v>14346062</v>
      </c>
      <c r="Z140" s="1">
        <f>VLOOKUP(B140,پیوست3!$B$5:$N$187,13,0)</f>
        <v>2469726</v>
      </c>
      <c r="AA140" s="1">
        <f>VLOOKUP(B140,پیوست3!$B$5:$P$187,15,0)</f>
        <v>8841039</v>
      </c>
      <c r="AB140" s="1">
        <f>VLOOKUP(B140,پیوست3!$B$5:$Q$187,16,0)</f>
        <v>209661</v>
      </c>
    </row>
    <row r="141" spans="1:28">
      <c r="A141" s="1" t="s">
        <v>550</v>
      </c>
      <c r="B141" s="1">
        <v>11223</v>
      </c>
      <c r="C141" s="394">
        <v>160</v>
      </c>
      <c r="D141" s="111">
        <v>136</v>
      </c>
      <c r="E141" s="111" t="s">
        <v>550</v>
      </c>
      <c r="F141" s="333">
        <f t="shared" si="62"/>
        <v>2.2031210386405631</v>
      </c>
      <c r="G141" s="333">
        <f t="shared" si="63"/>
        <v>1.6290328826568072</v>
      </c>
      <c r="H141" s="333">
        <f t="shared" si="64"/>
        <v>2.4483499753784894</v>
      </c>
      <c r="I141" s="334">
        <v>4168453.1473639999</v>
      </c>
      <c r="J141" s="334">
        <v>5008624.4602420004</v>
      </c>
      <c r="K141" s="333">
        <f t="shared" si="65"/>
        <v>0.13025409640671903</v>
      </c>
      <c r="L141" s="333">
        <f t="shared" si="66"/>
        <v>0.1326031205737708</v>
      </c>
      <c r="M141" s="333">
        <f t="shared" si="67"/>
        <v>8.1853108363483348E-2</v>
      </c>
      <c r="N141" s="227">
        <f>VLOOKUP(B141,پیوست2!$A$4:$E$199,5,0)</f>
        <v>6182517</v>
      </c>
      <c r="O141" s="222">
        <f t="shared" si="56"/>
        <v>2.8342961629648181E-2</v>
      </c>
      <c r="P141" s="222">
        <f t="shared" si="57"/>
        <v>2.0957367151769053E-2</v>
      </c>
      <c r="Q141" s="222">
        <f t="shared" si="58"/>
        <v>3.1497810692653491E-2</v>
      </c>
      <c r="R141" s="222">
        <f t="shared" si="59"/>
        <v>1.6757076855106207E-3</v>
      </c>
      <c r="S141" s="222">
        <f t="shared" si="60"/>
        <v>1.7059276782691423E-3</v>
      </c>
      <c r="T141" s="222">
        <f t="shared" si="61"/>
        <v>1.0530331601958534E-3</v>
      </c>
      <c r="U141" s="1">
        <v>7824459</v>
      </c>
      <c r="V141" s="1">
        <v>6654225</v>
      </c>
      <c r="W141" s="1">
        <f>VLOOKUP(B141,پیوست3!$B$5:$H$187,7,0)/2</f>
        <v>17238230.2388805</v>
      </c>
      <c r="X141" s="1">
        <f>VLOOKUP(B141,پیوست3!$B$5:$L$187,11,0)/2</f>
        <v>866740.06466199993</v>
      </c>
      <c r="Y141" s="1">
        <f>VLOOKUP(B141,پیوست3!$B$5:$M$187,12,0)</f>
        <v>12746301</v>
      </c>
      <c r="Z141" s="1">
        <f>VLOOKUP(B141,پیوست3!$B$5:$N$187,13,0)</f>
        <v>19157014</v>
      </c>
      <c r="AA141" s="1">
        <f>VLOOKUP(B141,پیوست3!$B$5:$P$187,15,0)</f>
        <v>882371</v>
      </c>
      <c r="AB141" s="1">
        <f>VLOOKUP(B141,پیوست3!$B$5:$Q$187,16,0)</f>
        <v>544669</v>
      </c>
    </row>
    <row r="142" spans="1:28">
      <c r="A142" s="1" t="s">
        <v>540</v>
      </c>
      <c r="B142" s="1">
        <v>11173</v>
      </c>
      <c r="C142" s="394">
        <v>140</v>
      </c>
      <c r="D142" s="157">
        <v>137</v>
      </c>
      <c r="E142" s="157" t="s">
        <v>540</v>
      </c>
      <c r="F142" s="335">
        <f t="shared" si="62"/>
        <v>2.095702749061843</v>
      </c>
      <c r="G142" s="335">
        <f t="shared" si="63"/>
        <v>0.11024929225327192</v>
      </c>
      <c r="H142" s="335">
        <f t="shared" si="64"/>
        <v>0.24033398717417004</v>
      </c>
      <c r="I142" s="336">
        <v>903657.42022600002</v>
      </c>
      <c r="J142" s="336">
        <v>693464.60849000001</v>
      </c>
      <c r="K142" s="335">
        <f t="shared" si="65"/>
        <v>0.1843318765733245</v>
      </c>
      <c r="L142" s="335">
        <f t="shared" si="66"/>
        <v>0</v>
      </c>
      <c r="M142" s="335">
        <f t="shared" si="67"/>
        <v>7.8675540572893741E-4</v>
      </c>
      <c r="N142" s="227">
        <f>VLOOKUP(B142,پیوست2!$A$4:$E$199,5,0)</f>
        <v>777544</v>
      </c>
      <c r="O142" s="222">
        <f t="shared" si="56"/>
        <v>3.390753427081374E-3</v>
      </c>
      <c r="P142" s="222">
        <f t="shared" si="57"/>
        <v>1.7837842972168869E-4</v>
      </c>
      <c r="Q142" s="222">
        <f t="shared" si="58"/>
        <v>3.8884965485670622E-4</v>
      </c>
      <c r="R142" s="222">
        <f t="shared" si="59"/>
        <v>2.9824074167538194E-4</v>
      </c>
      <c r="S142" s="222">
        <f t="shared" si="60"/>
        <v>0</v>
      </c>
      <c r="T142" s="222">
        <f t="shared" si="61"/>
        <v>1.2729350999059406E-6</v>
      </c>
      <c r="U142" s="1">
        <v>874345.74889199995</v>
      </c>
      <c r="V142" s="1">
        <v>891001.18651300005</v>
      </c>
      <c r="W142" s="1">
        <f>VLOOKUP(B142,پیوست3!$B$5:$H$187,7,0)/2</f>
        <v>1832368.7895835</v>
      </c>
      <c r="X142" s="1">
        <f>VLOOKUP(B142,پیوست3!$B$5:$L$187,11,0)/2</f>
        <v>164239.92073900002</v>
      </c>
      <c r="Y142" s="1">
        <f>VLOOKUP(B142,پیوست3!$B$5:$M$187,12,0)</f>
        <v>96396</v>
      </c>
      <c r="Z142" s="1">
        <f>VLOOKUP(B142,پیوست3!$B$5:$N$187,13,0)</f>
        <v>210135</v>
      </c>
      <c r="AA142" s="1">
        <f>VLOOKUP(B142,پیوست3!$B$5:$P$187,15,0)</f>
        <v>0</v>
      </c>
      <c r="AB142" s="1">
        <f>VLOOKUP(B142,پیوست3!$B$5:$Q$187,16,0)</f>
        <v>701</v>
      </c>
    </row>
    <row r="143" spans="1:28">
      <c r="A143" s="1" t="s">
        <v>548</v>
      </c>
      <c r="B143" s="1">
        <v>11235</v>
      </c>
      <c r="C143" s="394">
        <v>155</v>
      </c>
      <c r="D143" s="111">
        <v>138</v>
      </c>
      <c r="E143" s="111" t="s">
        <v>548</v>
      </c>
      <c r="F143" s="333">
        <f t="shared" si="62"/>
        <v>2.0590119069030046</v>
      </c>
      <c r="G143" s="333">
        <f t="shared" si="63"/>
        <v>2.088461449602752</v>
      </c>
      <c r="H143" s="333">
        <f t="shared" si="64"/>
        <v>1.7912991746993365</v>
      </c>
      <c r="I143" s="334">
        <v>5903257.8330800002</v>
      </c>
      <c r="J143" s="334">
        <v>5733927.5814389996</v>
      </c>
      <c r="K143" s="333">
        <f t="shared" si="65"/>
        <v>8.3868725193660495E-2</v>
      </c>
      <c r="L143" s="333">
        <f t="shared" si="66"/>
        <v>1.6263706575265633E-2</v>
      </c>
      <c r="M143" s="333">
        <f t="shared" si="67"/>
        <v>0.10461173821003483</v>
      </c>
      <c r="N143" s="227">
        <f>VLOOKUP(B143,پیوست2!$A$4:$E$199,5,0)</f>
        <v>5613097</v>
      </c>
      <c r="O143" s="222">
        <f t="shared" si="56"/>
        <v>2.404932864677951E-2</v>
      </c>
      <c r="P143" s="222">
        <f t="shared" si="57"/>
        <v>2.4393300300614609E-2</v>
      </c>
      <c r="Q143" s="222">
        <f t="shared" si="58"/>
        <v>2.0922434888609232E-2</v>
      </c>
      <c r="R143" s="222">
        <f t="shared" si="59"/>
        <v>9.7958954419188481E-4</v>
      </c>
      <c r="S143" s="222">
        <f t="shared" si="60"/>
        <v>1.8996064235085423E-4</v>
      </c>
      <c r="T143" s="222">
        <f t="shared" si="61"/>
        <v>1.2218686371309581E-3</v>
      </c>
      <c r="U143" s="1">
        <v>7791100</v>
      </c>
      <c r="V143" s="1">
        <v>6914291</v>
      </c>
      <c r="W143" s="1">
        <f>VLOOKUP(B143,پیوست3!$B$5:$H$187,7,0)/2</f>
        <v>16041967.667872</v>
      </c>
      <c r="X143" s="1">
        <f>VLOOKUP(B143,پیوست3!$B$5:$L$187,11,0)/2</f>
        <v>579892.77178800001</v>
      </c>
      <c r="Y143" s="1">
        <f>VLOOKUP(B143,پیوست3!$B$5:$M$187,12,0)</f>
        <v>16271412</v>
      </c>
      <c r="Z143" s="1">
        <f>VLOOKUP(B143,پیوست3!$B$5:$N$187,13,0)</f>
        <v>13956191</v>
      </c>
      <c r="AA143" s="1">
        <f>VLOOKUP(B143,پیوست3!$B$5:$P$187,15,0)</f>
        <v>112452</v>
      </c>
      <c r="AB143" s="1">
        <f>VLOOKUP(B143,پیوست3!$B$5:$Q$187,16,0)</f>
        <v>723316</v>
      </c>
    </row>
    <row r="144" spans="1:28">
      <c r="A144" s="1" t="s">
        <v>555</v>
      </c>
      <c r="B144" s="1">
        <v>11285</v>
      </c>
      <c r="C144" s="394">
        <v>174</v>
      </c>
      <c r="D144" s="157">
        <v>139</v>
      </c>
      <c r="E144" s="157" t="s">
        <v>555</v>
      </c>
      <c r="F144" s="335">
        <f t="shared" si="62"/>
        <v>2.0034777534475601</v>
      </c>
      <c r="G144" s="335">
        <f t="shared" si="63"/>
        <v>2.5037837144418416</v>
      </c>
      <c r="H144" s="335">
        <f t="shared" si="64"/>
        <v>1.6821797369073306</v>
      </c>
      <c r="I144" s="336">
        <v>17089272.572427001</v>
      </c>
      <c r="J144" s="336">
        <v>13547683.658354999</v>
      </c>
      <c r="K144" s="335">
        <f t="shared" si="65"/>
        <v>8.4072246029087985E-2</v>
      </c>
      <c r="L144" s="335">
        <f t="shared" si="66"/>
        <v>9.1058593325464305E-3</v>
      </c>
      <c r="M144" s="335">
        <f t="shared" si="67"/>
        <v>8.8866817590355834E-2</v>
      </c>
      <c r="N144" s="227">
        <f>VLOOKUP(B144,پیوست2!$A$4:$E$199,5,0)</f>
        <v>13339794</v>
      </c>
      <c r="O144" s="222">
        <f t="shared" ref="O144:O161" si="68">$N144/$N$185*F144</f>
        <v>5.5612856054850869E-2</v>
      </c>
      <c r="P144" s="222">
        <f t="shared" ref="P144:P161" si="69">$N144/$N$185*G144</f>
        <v>6.9500428973632011E-2</v>
      </c>
      <c r="Q144" s="222">
        <f t="shared" ref="Q144:Q161" si="70">$N144/$N$185*H144</f>
        <v>4.6694214301123721E-2</v>
      </c>
      <c r="R144" s="222">
        <f t="shared" ref="R144:R161" si="71">$N144/$N$185*K144</f>
        <v>2.3336908575990619E-3</v>
      </c>
      <c r="S144" s="222">
        <f t="shared" ref="S144:S161" si="72">$N144/$N$185*L144</f>
        <v>2.5276190037309536E-4</v>
      </c>
      <c r="T144" s="222">
        <f t="shared" ref="T144:T161" si="73">$N144/$N$185*M144</f>
        <v>2.4667793421717702E-3</v>
      </c>
      <c r="U144" s="1">
        <v>14468058</v>
      </c>
      <c r="V144" s="1">
        <v>16911858</v>
      </c>
      <c r="W144" s="1">
        <f>VLOOKUP(B144,پیوست3!$B$5:$H$187,7,0)/2</f>
        <v>28986432.338589001</v>
      </c>
      <c r="X144" s="1">
        <f>VLOOKUP(B144,پیوست3!$B$5:$L$187,11,0)/2</f>
        <v>1421817.886585</v>
      </c>
      <c r="Y144" s="1">
        <f>VLOOKUP(B144,پیوست3!$B$5:$M$187,12,0)</f>
        <v>36224888</v>
      </c>
      <c r="Z144" s="1">
        <f>VLOOKUP(B144,پیوست3!$B$5:$N$187,13,0)</f>
        <v>24337874</v>
      </c>
      <c r="AA144" s="1">
        <f>VLOOKUP(B144,پیوست3!$B$5:$P$187,15,0)</f>
        <v>153997</v>
      </c>
      <c r="AB144" s="1">
        <f>VLOOKUP(B144,پیوست3!$B$5:$Q$187,16,0)</f>
        <v>1502903</v>
      </c>
    </row>
    <row r="145" spans="1:28">
      <c r="A145" s="1" t="s">
        <v>561</v>
      </c>
      <c r="B145" s="1">
        <v>11334</v>
      </c>
      <c r="C145" s="394">
        <v>194</v>
      </c>
      <c r="D145" s="111">
        <v>140</v>
      </c>
      <c r="E145" s="111" t="s">
        <v>561</v>
      </c>
      <c r="F145" s="333">
        <f t="shared" si="62"/>
        <v>1.9791756202217563</v>
      </c>
      <c r="G145" s="333">
        <f t="shared" si="63"/>
        <v>1.6339464116086344</v>
      </c>
      <c r="H145" s="333">
        <f t="shared" si="64"/>
        <v>0.73459479329308019</v>
      </c>
      <c r="I145" s="334">
        <v>1618706.829806</v>
      </c>
      <c r="J145" s="334">
        <v>1253966.096438</v>
      </c>
      <c r="K145" s="333">
        <f t="shared" si="65"/>
        <v>6.6538989468861026E-2</v>
      </c>
      <c r="L145" s="333">
        <f t="shared" si="66"/>
        <v>2.658388330151285E-3</v>
      </c>
      <c r="M145" s="333">
        <f t="shared" si="67"/>
        <v>0.11375258698016105</v>
      </c>
      <c r="N145" s="227">
        <f>VLOOKUP(B145,پیوست2!$A$4:$E$199,5,0)</f>
        <v>1295704</v>
      </c>
      <c r="O145" s="222">
        <f t="shared" si="68"/>
        <v>5.3361949063597622E-3</v>
      </c>
      <c r="P145" s="222">
        <f t="shared" si="69"/>
        <v>4.4053981010102996E-3</v>
      </c>
      <c r="Q145" s="222">
        <f t="shared" si="70"/>
        <v>1.9805928054882405E-3</v>
      </c>
      <c r="R145" s="222">
        <f t="shared" si="71"/>
        <v>1.7940045999469159E-4</v>
      </c>
      <c r="S145" s="222">
        <f t="shared" si="72"/>
        <v>7.1674681728800246E-6</v>
      </c>
      <c r="T145" s="222">
        <f t="shared" si="73"/>
        <v>3.0669636844090134E-4</v>
      </c>
      <c r="U145" s="1">
        <v>1099044</v>
      </c>
      <c r="V145" s="1">
        <v>1596456</v>
      </c>
      <c r="W145" s="1">
        <f>VLOOKUP(B145,پیوست3!$B$5:$H$187,7,0)/2</f>
        <v>2175201.090351</v>
      </c>
      <c r="X145" s="1">
        <f>VLOOKUP(B145,پیوست3!$B$5:$L$187,11,0)/2</f>
        <v>106226.5689715</v>
      </c>
      <c r="Y145" s="1">
        <f>VLOOKUP(B145,پیوست3!$B$5:$M$187,12,0)</f>
        <v>1795779</v>
      </c>
      <c r="Z145" s="1">
        <f>VLOOKUP(B145,پیوست3!$B$5:$N$187,13,0)</f>
        <v>807352</v>
      </c>
      <c r="AA145" s="1">
        <f>VLOOKUP(B145,پیوست3!$B$5:$P$187,15,0)</f>
        <v>4244</v>
      </c>
      <c r="AB145" s="1">
        <f>VLOOKUP(B145,پیوست3!$B$5:$Q$187,16,0)</f>
        <v>181601</v>
      </c>
    </row>
    <row r="146" spans="1:28">
      <c r="A146" s="1" t="s">
        <v>570</v>
      </c>
      <c r="B146" s="1">
        <v>11233</v>
      </c>
      <c r="C146" s="394">
        <v>264</v>
      </c>
      <c r="D146" s="157">
        <v>141</v>
      </c>
      <c r="E146" s="157" t="s">
        <v>570</v>
      </c>
      <c r="F146" s="335">
        <f t="shared" si="62"/>
        <v>1.9130949989369492</v>
      </c>
      <c r="G146" s="335">
        <f t="shared" si="63"/>
        <v>0.55623208652274592</v>
      </c>
      <c r="H146" s="335">
        <f t="shared" si="64"/>
        <v>4.3360428253529933E-2</v>
      </c>
      <c r="I146" s="336">
        <v>3223999.3510429999</v>
      </c>
      <c r="J146" s="336">
        <v>3077051.9796409998</v>
      </c>
      <c r="K146" s="335">
        <f t="shared" si="65"/>
        <v>3.3299228751563846E-2</v>
      </c>
      <c r="L146" s="335">
        <f t="shared" si="66"/>
        <v>0</v>
      </c>
      <c r="M146" s="335">
        <f t="shared" si="67"/>
        <v>0</v>
      </c>
      <c r="N146" s="227">
        <f>VLOOKUP(B146,پیوست2!$A$4:$E$199,5,0)</f>
        <v>3180547</v>
      </c>
      <c r="O146" s="222">
        <f t="shared" si="68"/>
        <v>1.2661346842568469E-2</v>
      </c>
      <c r="P146" s="222">
        <f t="shared" si="69"/>
        <v>3.6812847121253426E-3</v>
      </c>
      <c r="Q146" s="222">
        <f t="shared" si="70"/>
        <v>2.8697028723890437E-4</v>
      </c>
      <c r="R146" s="222">
        <f t="shared" si="71"/>
        <v>2.2038272278577701E-4</v>
      </c>
      <c r="S146" s="222">
        <f t="shared" si="72"/>
        <v>0</v>
      </c>
      <c r="T146" s="222">
        <f t="shared" si="73"/>
        <v>0</v>
      </c>
      <c r="U146" s="1">
        <v>1911858.423429</v>
      </c>
      <c r="V146" s="1">
        <v>3589693.6310239998</v>
      </c>
      <c r="W146" s="1">
        <f>VLOOKUP(B146,پیوست3!$B$5:$H$187,7,0)/2</f>
        <v>3657566.7885375</v>
      </c>
      <c r="X146" s="1">
        <f>VLOOKUP(B146,پیوست3!$B$5:$L$187,11,0)/2</f>
        <v>119534.0293675</v>
      </c>
      <c r="Y146" s="1">
        <f>VLOOKUP(B146,پیوست3!$B$5:$M$187,12,0)</f>
        <v>1063437</v>
      </c>
      <c r="Z146" s="1">
        <f>VLOOKUP(B146,پیوست3!$B$5:$N$187,13,0)</f>
        <v>82899</v>
      </c>
      <c r="AA146" s="1">
        <f>VLOOKUP(B146,پیوست3!$B$5:$P$187,15,0)</f>
        <v>0</v>
      </c>
      <c r="AB146" s="1">
        <f>VLOOKUP(B146,پیوست3!$B$5:$Q$187,16,0)</f>
        <v>0</v>
      </c>
    </row>
    <row r="147" spans="1:28">
      <c r="A147" s="1" t="s">
        <v>562</v>
      </c>
      <c r="B147" s="1">
        <v>11384</v>
      </c>
      <c r="C147" s="394">
        <v>209</v>
      </c>
      <c r="D147" s="111">
        <v>142</v>
      </c>
      <c r="E147" s="111" t="s">
        <v>562</v>
      </c>
      <c r="F147" s="333">
        <f t="shared" si="62"/>
        <v>1.8642171249759905</v>
      </c>
      <c r="G147" s="333">
        <f t="shared" si="63"/>
        <v>2.3686108626352684</v>
      </c>
      <c r="H147" s="333">
        <f t="shared" si="64"/>
        <v>2.1034806253286171</v>
      </c>
      <c r="I147" s="334">
        <v>979686.51839800004</v>
      </c>
      <c r="J147" s="334">
        <v>683941.629143</v>
      </c>
      <c r="K147" s="333">
        <f t="shared" si="65"/>
        <v>0.46348808677981052</v>
      </c>
      <c r="L147" s="333">
        <f t="shared" si="66"/>
        <v>1.8670630477619913E-2</v>
      </c>
      <c r="M147" s="333">
        <f t="shared" si="67"/>
        <v>0.16410375978330297</v>
      </c>
      <c r="N147" s="227">
        <f>VLOOKUP(B147,پیوست2!$A$4:$E$199,5,0)</f>
        <v>791955</v>
      </c>
      <c r="O147" s="222">
        <f t="shared" si="68"/>
        <v>3.0721226485031288E-3</v>
      </c>
      <c r="P147" s="222">
        <f t="shared" si="69"/>
        <v>3.903334530673866E-3</v>
      </c>
      <c r="Q147" s="222">
        <f t="shared" si="70"/>
        <v>3.4664151418750625E-3</v>
      </c>
      <c r="R147" s="222">
        <f t="shared" si="71"/>
        <v>7.6380172117879131E-4</v>
      </c>
      <c r="S147" s="222">
        <f t="shared" si="72"/>
        <v>3.0768125656429456E-5</v>
      </c>
      <c r="T147" s="222">
        <f t="shared" si="73"/>
        <v>2.7043356183164283E-4</v>
      </c>
      <c r="U147" s="1">
        <v>1098098.0628899999</v>
      </c>
      <c r="V147" s="1">
        <v>1006125.637938</v>
      </c>
      <c r="W147" s="1">
        <f>VLOOKUP(B147,پیوست3!$B$5:$H$187,7,0)/2</f>
        <v>2047093.2137424999</v>
      </c>
      <c r="X147" s="1">
        <f>VLOOKUP(B147,پیوست3!$B$5:$L$187,11,0)/2</f>
        <v>466327.246988</v>
      </c>
      <c r="Y147" s="1">
        <f>VLOOKUP(B147,پیوست3!$B$5:$M$187,12,0)</f>
        <v>2600967</v>
      </c>
      <c r="Z147" s="1">
        <f>VLOOKUP(B147,پیوست3!$B$5:$N$187,13,0)</f>
        <v>2309828</v>
      </c>
      <c r="AA147" s="1">
        <f>VLOOKUP(B147,پیوست3!$B$5:$P$187,15,0)</f>
        <v>18785</v>
      </c>
      <c r="AB147" s="1">
        <f>VLOOKUP(B147,پیوست3!$B$5:$Q$187,16,0)</f>
        <v>165109</v>
      </c>
    </row>
    <row r="148" spans="1:28">
      <c r="B148" s="1">
        <v>11706</v>
      </c>
      <c r="C148" s="394">
        <v>296</v>
      </c>
      <c r="D148" s="157">
        <v>143</v>
      </c>
      <c r="E148" s="157" t="s">
        <v>656</v>
      </c>
      <c r="F148" s="335">
        <f t="shared" si="62"/>
        <v>1.751602449353385</v>
      </c>
      <c r="G148" s="335">
        <f t="shared" si="63"/>
        <v>2.9737876362783138</v>
      </c>
      <c r="H148" s="335">
        <f t="shared" si="64"/>
        <v>1.9588556811611206</v>
      </c>
      <c r="I148" s="336">
        <v>981169.92802999995</v>
      </c>
      <c r="J148" s="336">
        <v>825868.79199699999</v>
      </c>
      <c r="K148" s="335">
        <f t="shared" si="65"/>
        <v>5.4929648953641934E-2</v>
      </c>
      <c r="L148" s="335">
        <f t="shared" si="66"/>
        <v>8.5509953758573856E-2</v>
      </c>
      <c r="M148" s="335">
        <f t="shared" si="67"/>
        <v>0.20497292863619773</v>
      </c>
      <c r="N148" s="227">
        <f>VLOOKUP(B148,پیوست2!$A$4:$E$199,5,0)</f>
        <v>808374</v>
      </c>
      <c r="O148" s="222">
        <f t="shared" si="68"/>
        <v>2.9463845760513119E-3</v>
      </c>
      <c r="P148" s="222">
        <f t="shared" si="69"/>
        <v>5.0022321144943763E-3</v>
      </c>
      <c r="Q148" s="222">
        <f t="shared" si="70"/>
        <v>3.2950069051423244E-3</v>
      </c>
      <c r="R148" s="222">
        <f t="shared" si="71"/>
        <v>9.2397604550432857E-5</v>
      </c>
      <c r="S148" s="222">
        <f t="shared" si="72"/>
        <v>1.4383698135734513E-4</v>
      </c>
      <c r="T148" s="222">
        <f t="shared" si="73"/>
        <v>3.4478661277546365E-4</v>
      </c>
      <c r="U148" s="1">
        <v>954664</v>
      </c>
      <c r="V148" s="1">
        <v>1063116</v>
      </c>
      <c r="W148" s="1">
        <f>VLOOKUP(B148,پیوست3!$B$5:$H$187,7,0)/2</f>
        <v>1672191.8007095</v>
      </c>
      <c r="X148" s="1">
        <f>VLOOKUP(B148,پیوست3!$B$5:$L$187,11,0)/2</f>
        <v>58396.588677</v>
      </c>
      <c r="Y148" s="1">
        <f>VLOOKUP(B148,پیوست3!$B$5:$M$187,12,0)</f>
        <v>2838968</v>
      </c>
      <c r="Z148" s="1">
        <f>VLOOKUP(B148,پیوست3!$B$5:$N$187,13,0)</f>
        <v>1870049</v>
      </c>
      <c r="AA148" s="1">
        <f>VLOOKUP(B148,پیوست3!$B$5:$P$187,15,0)</f>
        <v>90907</v>
      </c>
      <c r="AB148" s="1">
        <f>VLOOKUP(B148,پیوست3!$B$5:$Q$187,16,0)</f>
        <v>217910</v>
      </c>
    </row>
    <row r="149" spans="1:28">
      <c r="A149" s="1" t="s">
        <v>520</v>
      </c>
      <c r="B149" s="1">
        <v>10789</v>
      </c>
      <c r="C149" s="394">
        <v>43</v>
      </c>
      <c r="D149" s="111">
        <v>144</v>
      </c>
      <c r="E149" s="111" t="s">
        <v>520</v>
      </c>
      <c r="F149" s="333">
        <f t="shared" si="62"/>
        <v>1.7216584331806184</v>
      </c>
      <c r="G149" s="333">
        <f t="shared" si="63"/>
        <v>0.79274649308540601</v>
      </c>
      <c r="H149" s="333">
        <f t="shared" si="64"/>
        <v>1.7709359607240662</v>
      </c>
      <c r="I149" s="334">
        <v>1044570.65921</v>
      </c>
      <c r="J149" s="334">
        <v>1170689.6040670001</v>
      </c>
      <c r="K149" s="333">
        <f t="shared" si="65"/>
        <v>0.26545990523548724</v>
      </c>
      <c r="L149" s="333">
        <f t="shared" si="66"/>
        <v>4.3381242669685585E-2</v>
      </c>
      <c r="M149" s="333">
        <f t="shared" si="67"/>
        <v>2.2496145519996888E-2</v>
      </c>
      <c r="N149" s="227">
        <f>VLOOKUP(B149,پیوست2!$A$4:$E$199,5,0)</f>
        <v>1322602</v>
      </c>
      <c r="O149" s="222">
        <f t="shared" si="68"/>
        <v>4.7382472711513697E-3</v>
      </c>
      <c r="P149" s="222">
        <f t="shared" si="69"/>
        <v>2.1817503606899702E-3</v>
      </c>
      <c r="Q149" s="222">
        <f t="shared" si="70"/>
        <v>4.8738659896566871E-3</v>
      </c>
      <c r="R149" s="222">
        <f t="shared" si="71"/>
        <v>7.3058316756735673E-4</v>
      </c>
      <c r="S149" s="222">
        <f t="shared" si="72"/>
        <v>1.1939130941266607E-4</v>
      </c>
      <c r="T149" s="222">
        <f t="shared" si="73"/>
        <v>6.1912571081029755E-5</v>
      </c>
      <c r="U149" s="1">
        <v>1396067.9859869999</v>
      </c>
      <c r="V149" s="1">
        <v>1400951.1083569999</v>
      </c>
      <c r="W149" s="1">
        <f>VLOOKUP(B149,پیوست3!$B$5:$H$187,7,0)/2</f>
        <v>2403552.2213679999</v>
      </c>
      <c r="X149" s="1">
        <f>VLOOKUP(B149,پیوست3!$B$5:$L$187,11,0)/2</f>
        <v>371896.34846400004</v>
      </c>
      <c r="Y149" s="1">
        <f>VLOOKUP(B149,پیوست3!$B$5:$M$187,12,0)</f>
        <v>1106728</v>
      </c>
      <c r="Z149" s="1">
        <f>VLOOKUP(B149,پیوست3!$B$5:$N$187,13,0)</f>
        <v>2472347</v>
      </c>
      <c r="AA149" s="1">
        <f>VLOOKUP(B149,پیوست3!$B$5:$P$187,15,0)</f>
        <v>60775</v>
      </c>
      <c r="AB149" s="1">
        <f>VLOOKUP(B149,پیوست3!$B$5:$Q$187,16,0)</f>
        <v>31516</v>
      </c>
    </row>
    <row r="150" spans="1:28">
      <c r="A150" s="1" t="s">
        <v>526</v>
      </c>
      <c r="B150" s="1">
        <v>10843</v>
      </c>
      <c r="C150" s="394">
        <v>4</v>
      </c>
      <c r="D150" s="157">
        <v>145</v>
      </c>
      <c r="E150" s="157" t="s">
        <v>526</v>
      </c>
      <c r="F150" s="335">
        <f t="shared" si="62"/>
        <v>1.7171591704148987</v>
      </c>
      <c r="G150" s="335">
        <f t="shared" si="63"/>
        <v>1.2590890440914564</v>
      </c>
      <c r="H150" s="335">
        <f t="shared" si="64"/>
        <v>1.2702600219127189</v>
      </c>
      <c r="I150" s="336">
        <v>2163376.0557800001</v>
      </c>
      <c r="J150" s="336">
        <v>2116216.467123</v>
      </c>
      <c r="K150" s="335">
        <f t="shared" si="65"/>
        <v>0.25285603163201353</v>
      </c>
      <c r="L150" s="335">
        <f t="shared" si="66"/>
        <v>2.4919878519277919E-2</v>
      </c>
      <c r="M150" s="335">
        <f t="shared" si="67"/>
        <v>0.12804769713588859</v>
      </c>
      <c r="N150" s="227">
        <f>VLOOKUP(B150,پیوست2!$A$4:$E$199,5,0)</f>
        <v>2002780</v>
      </c>
      <c r="O150" s="222">
        <f t="shared" si="68"/>
        <v>7.1562474821249642E-3</v>
      </c>
      <c r="P150" s="222">
        <f t="shared" si="69"/>
        <v>5.247243794745911E-3</v>
      </c>
      <c r="Q150" s="222">
        <f t="shared" si="70"/>
        <v>5.2937987578987834E-3</v>
      </c>
      <c r="R150" s="222">
        <f t="shared" si="71"/>
        <v>1.0537755444473427E-3</v>
      </c>
      <c r="S150" s="222">
        <f t="shared" si="72"/>
        <v>1.0385339983675127E-4</v>
      </c>
      <c r="T150" s="222">
        <f t="shared" si="73"/>
        <v>5.3363778152213878E-4</v>
      </c>
      <c r="U150" s="1">
        <v>2217890</v>
      </c>
      <c r="V150" s="1">
        <v>2645358</v>
      </c>
      <c r="W150" s="1">
        <f>VLOOKUP(B150,پیوست3!$B$5:$H$187,7,0)/2</f>
        <v>3808470.1524715</v>
      </c>
      <c r="X150" s="1">
        <f>VLOOKUP(B150,پیوست3!$B$5:$L$187,11,0)/2</f>
        <v>668894.72612600005</v>
      </c>
      <c r="Y150" s="1">
        <f>VLOOKUP(B150,پیوست3!$B$5:$M$187,12,0)</f>
        <v>2792521</v>
      </c>
      <c r="Z150" s="1">
        <f>VLOOKUP(B150,پیوست3!$B$5:$N$187,13,0)</f>
        <v>2817297</v>
      </c>
      <c r="AA150" s="1">
        <f>VLOOKUP(B150,پیوست3!$B$5:$P$187,15,0)</f>
        <v>65922</v>
      </c>
      <c r="AB150" s="1">
        <f>VLOOKUP(B150,پیوست3!$B$5:$Q$187,16,0)</f>
        <v>338732</v>
      </c>
    </row>
    <row r="151" spans="1:28">
      <c r="A151" s="1" t="s">
        <v>563</v>
      </c>
      <c r="B151" s="1">
        <v>11341</v>
      </c>
      <c r="C151" s="394">
        <v>211</v>
      </c>
      <c r="D151" s="111">
        <v>146</v>
      </c>
      <c r="E151" s="111" t="s">
        <v>563</v>
      </c>
      <c r="F151" s="333">
        <f t="shared" si="62"/>
        <v>1.6095356515886425</v>
      </c>
      <c r="G151" s="333">
        <f t="shared" si="63"/>
        <v>2.3865366934344334</v>
      </c>
      <c r="H151" s="333">
        <f t="shared" si="64"/>
        <v>1.6439026483554902</v>
      </c>
      <c r="I151" s="334">
        <v>9198034.1085899994</v>
      </c>
      <c r="J151" s="334">
        <v>8450935.606904</v>
      </c>
      <c r="K151" s="333">
        <f t="shared" si="65"/>
        <v>6.4003318564657713E-2</v>
      </c>
      <c r="L151" s="333">
        <f t="shared" si="66"/>
        <v>7.0371259984006878E-4</v>
      </c>
      <c r="M151" s="333">
        <f t="shared" si="67"/>
        <v>7.2005477734361709E-2</v>
      </c>
      <c r="N151" s="227">
        <f>VLOOKUP(B151,پیوست2!$A$4:$E$199,5,0)</f>
        <v>8792843</v>
      </c>
      <c r="O151" s="222">
        <f t="shared" si="68"/>
        <v>2.9449062342283144E-2</v>
      </c>
      <c r="P151" s="222">
        <f t="shared" si="69"/>
        <v>4.3665555216330837E-2</v>
      </c>
      <c r="Q151" s="222">
        <f t="shared" si="70"/>
        <v>3.007786222584273E-2</v>
      </c>
      <c r="R151" s="222">
        <f t="shared" si="71"/>
        <v>1.1710444044300864E-3</v>
      </c>
      <c r="S151" s="222">
        <f t="shared" si="72"/>
        <v>1.287556209350546E-5</v>
      </c>
      <c r="T151" s="222">
        <f t="shared" si="73"/>
        <v>1.317456870677037E-3</v>
      </c>
      <c r="U151" s="1">
        <v>8715333</v>
      </c>
      <c r="V151" s="1">
        <v>10370711</v>
      </c>
      <c r="W151" s="1">
        <f>VLOOKUP(B151,پیوست3!$B$5:$H$187,7,0)/2</f>
        <v>14027639.178966999</v>
      </c>
      <c r="X151" s="1">
        <f>VLOOKUP(B151,پیوست3!$B$5:$L$187,11,0)/2</f>
        <v>663759.91987499991</v>
      </c>
      <c r="Y151" s="1">
        <f>VLOOKUP(B151,پیوست3!$B$5:$M$187,12,0)</f>
        <v>20799462</v>
      </c>
      <c r="Z151" s="1">
        <f>VLOOKUP(B151,پیوست3!$B$5:$N$187,13,0)</f>
        <v>14327159</v>
      </c>
      <c r="AA151" s="1">
        <f>VLOOKUP(B151,پیوست3!$B$5:$P$187,15,0)</f>
        <v>7298</v>
      </c>
      <c r="AB151" s="1">
        <f>VLOOKUP(B151,پیوست3!$B$5:$Q$187,16,0)</f>
        <v>746748</v>
      </c>
    </row>
    <row r="152" spans="1:28">
      <c r="A152" s="1" t="s">
        <v>528</v>
      </c>
      <c r="B152" s="1">
        <v>10855</v>
      </c>
      <c r="C152" s="394">
        <v>8</v>
      </c>
      <c r="D152" s="157">
        <v>147</v>
      </c>
      <c r="E152" s="157" t="s">
        <v>528</v>
      </c>
      <c r="F152" s="335">
        <f t="shared" si="62"/>
        <v>1.5526382966315877</v>
      </c>
      <c r="G152" s="335">
        <f t="shared" si="63"/>
        <v>1.9323900426303231</v>
      </c>
      <c r="H152" s="335">
        <f t="shared" si="64"/>
        <v>1.3853487660232013</v>
      </c>
      <c r="I152" s="336">
        <v>9309917.6590420008</v>
      </c>
      <c r="J152" s="336">
        <v>7646108.6960220002</v>
      </c>
      <c r="K152" s="335">
        <f t="shared" si="65"/>
        <v>4.8580966574699909E-2</v>
      </c>
      <c r="L152" s="335">
        <f t="shared" si="66"/>
        <v>8.4584118448745027E-3</v>
      </c>
      <c r="M152" s="335">
        <f t="shared" si="67"/>
        <v>8.2522038317777199E-2</v>
      </c>
      <c r="N152" s="227">
        <f>VLOOKUP(B152,پیوست2!$A$4:$E$199,5,0)</f>
        <v>7465556</v>
      </c>
      <c r="O152" s="222">
        <f t="shared" si="68"/>
        <v>2.4119816721083653E-2</v>
      </c>
      <c r="P152" s="222">
        <f t="shared" si="69"/>
        <v>3.0019157561041308E-2</v>
      </c>
      <c r="Q152" s="222">
        <f t="shared" si="70"/>
        <v>2.1521019031767209E-2</v>
      </c>
      <c r="R152" s="222">
        <f t="shared" si="71"/>
        <v>7.5469219872842722E-4</v>
      </c>
      <c r="S152" s="222">
        <f t="shared" si="72"/>
        <v>1.3139914421306145E-4</v>
      </c>
      <c r="T152" s="222">
        <f t="shared" si="73"/>
        <v>1.2819575840639704E-3</v>
      </c>
      <c r="U152" s="1">
        <v>9163665</v>
      </c>
      <c r="V152" s="1">
        <v>9167442</v>
      </c>
      <c r="W152" s="1">
        <f>VLOOKUP(B152,پیوست3!$B$5:$H$187,7,0)/2</f>
        <v>14227857.216502499</v>
      </c>
      <c r="X152" s="1">
        <f>VLOOKUP(B152,پیوست3!$B$5:$L$187,11,0)/2</f>
        <v>445363.19337750005</v>
      </c>
      <c r="Y152" s="1">
        <f>VLOOKUP(B152,پیوست3!$B$5:$M$187,12,0)</f>
        <v>17707775</v>
      </c>
      <c r="Z152" s="1">
        <f>VLOOKUP(B152,پیوست3!$B$5:$N$187,13,0)</f>
        <v>12694872</v>
      </c>
      <c r="AA152" s="1">
        <f>VLOOKUP(B152,پیوست3!$B$5:$P$187,15,0)</f>
        <v>77542</v>
      </c>
      <c r="AB152" s="1">
        <f>VLOOKUP(B152,پیوست3!$B$5:$Q$187,16,0)</f>
        <v>756516</v>
      </c>
    </row>
    <row r="153" spans="1:28">
      <c r="A153" s="1" t="s">
        <v>564</v>
      </c>
      <c r="B153" s="1">
        <v>11378</v>
      </c>
      <c r="C153" s="394">
        <v>226</v>
      </c>
      <c r="D153" s="111">
        <v>148</v>
      </c>
      <c r="E153" s="111" t="s">
        <v>564</v>
      </c>
      <c r="F153" s="333">
        <f t="shared" si="62"/>
        <v>1.5458525874693809</v>
      </c>
      <c r="G153" s="333">
        <f t="shared" si="63"/>
        <v>0.64685997421919506</v>
      </c>
      <c r="H153" s="333">
        <f t="shared" si="64"/>
        <v>0.26359713384121808</v>
      </c>
      <c r="I153" s="334">
        <v>3196333.3742169999</v>
      </c>
      <c r="J153" s="334">
        <v>3056283.1063259998</v>
      </c>
      <c r="K153" s="333">
        <f t="shared" si="65"/>
        <v>0.10922499527174963</v>
      </c>
      <c r="L153" s="333">
        <f t="shared" si="66"/>
        <v>2.9554030753575669E-2</v>
      </c>
      <c r="M153" s="333">
        <f t="shared" si="67"/>
        <v>0</v>
      </c>
      <c r="N153" s="227">
        <f>VLOOKUP(B153,پیوست2!$A$4:$E$199,5,0)</f>
        <v>3069858</v>
      </c>
      <c r="O153" s="222">
        <f t="shared" si="68"/>
        <v>9.8747910829907436E-3</v>
      </c>
      <c r="P153" s="222">
        <f t="shared" si="69"/>
        <v>4.1320932908745743E-3</v>
      </c>
      <c r="Q153" s="222">
        <f t="shared" si="70"/>
        <v>1.6838388393930449E-3</v>
      </c>
      <c r="R153" s="222">
        <f t="shared" si="71"/>
        <v>6.9772112689919915E-4</v>
      </c>
      <c r="S153" s="222">
        <f t="shared" si="72"/>
        <v>1.8878894515394649E-4</v>
      </c>
      <c r="T153" s="222">
        <f t="shared" si="73"/>
        <v>0</v>
      </c>
      <c r="U153" s="1">
        <v>2543753</v>
      </c>
      <c r="V153" s="1">
        <v>3396288</v>
      </c>
      <c r="W153" s="1">
        <f>VLOOKUP(B153,پیوست3!$B$5:$H$187,7,0)/2</f>
        <v>3932267.1569330003</v>
      </c>
      <c r="X153" s="1">
        <f>VLOOKUP(B153,پیوست3!$B$5:$L$187,11,0)/2</f>
        <v>370959.54074149998</v>
      </c>
      <c r="Y153" s="1">
        <f>VLOOKUP(B153,پیوست3!$B$5:$M$187,12,0)</f>
        <v>1645452</v>
      </c>
      <c r="Z153" s="1">
        <f>VLOOKUP(B153,پیوست3!$B$5:$N$187,13,0)</f>
        <v>670526</v>
      </c>
      <c r="AA153" s="1">
        <f>VLOOKUP(B153,پیوست3!$B$5:$P$187,15,0)</f>
        <v>100374</v>
      </c>
      <c r="AB153" s="1">
        <f>VLOOKUP(B153,پیوست3!$B$5:$Q$187,16,0)</f>
        <v>0</v>
      </c>
    </row>
    <row r="154" spans="1:28">
      <c r="A154" s="1" t="s">
        <v>525</v>
      </c>
      <c r="B154" s="1">
        <v>10835</v>
      </c>
      <c r="C154" s="394">
        <v>18</v>
      </c>
      <c r="D154" s="157">
        <v>149</v>
      </c>
      <c r="E154" s="157" t="s">
        <v>525</v>
      </c>
      <c r="F154" s="335">
        <f t="shared" si="62"/>
        <v>1.4960443946718909</v>
      </c>
      <c r="G154" s="335">
        <f t="shared" si="63"/>
        <v>2.396546445708132</v>
      </c>
      <c r="H154" s="335">
        <f t="shared" si="64"/>
        <v>1.6855068125425814</v>
      </c>
      <c r="I154" s="336">
        <v>2139535.654689</v>
      </c>
      <c r="J154" s="336">
        <v>1839155.166133</v>
      </c>
      <c r="K154" s="335">
        <f t="shared" si="65"/>
        <v>7.3895300639827702E-2</v>
      </c>
      <c r="L154" s="335">
        <f t="shared" si="66"/>
        <v>8.7541992763548182E-2</v>
      </c>
      <c r="M154" s="335">
        <f t="shared" si="67"/>
        <v>0.17310387652657036</v>
      </c>
      <c r="N154" s="227">
        <f>VLOOKUP(B154,پیوست2!$A$4:$E$199,5,0)</f>
        <v>1776215</v>
      </c>
      <c r="O154" s="222">
        <f t="shared" si="68"/>
        <v>5.5294453036854058E-3</v>
      </c>
      <c r="P154" s="222">
        <f t="shared" si="69"/>
        <v>8.8577401422576686E-3</v>
      </c>
      <c r="Q154" s="222">
        <f t="shared" si="70"/>
        <v>6.2297066598664391E-3</v>
      </c>
      <c r="R154" s="222">
        <f t="shared" si="71"/>
        <v>2.7312025267601077E-4</v>
      </c>
      <c r="S154" s="222">
        <f t="shared" si="72"/>
        <v>3.2355902170124162E-4</v>
      </c>
      <c r="T154" s="222">
        <f t="shared" si="73"/>
        <v>6.3979947421246598E-4</v>
      </c>
      <c r="U154" s="1">
        <v>2057822</v>
      </c>
      <c r="V154" s="1">
        <v>2380172</v>
      </c>
      <c r="W154" s="1">
        <f>VLOOKUP(B154,پیوست3!$B$5:$H$187,7,0)/2</f>
        <v>3078593.0683324998</v>
      </c>
      <c r="X154" s="1">
        <f>VLOOKUP(B154,پیوست3!$B$5:$L$187,11,0)/2</f>
        <v>175883.52551449998</v>
      </c>
      <c r="Y154" s="1">
        <f>VLOOKUP(B154,پیوست3!$B$5:$M$187,12,0)</f>
        <v>4931666</v>
      </c>
      <c r="Z154" s="1">
        <f>VLOOKUP(B154,پیوست3!$B$5:$N$187,13,0)</f>
        <v>3468473</v>
      </c>
      <c r="AA154" s="1">
        <f>VLOOKUP(B154,پیوست3!$B$5:$P$187,15,0)</f>
        <v>208365</v>
      </c>
      <c r="AB154" s="1">
        <f>VLOOKUP(B154,پیوست3!$B$5:$Q$187,16,0)</f>
        <v>412017</v>
      </c>
    </row>
    <row r="155" spans="1:28">
      <c r="A155" s="1" t="s">
        <v>533</v>
      </c>
      <c r="B155" s="1">
        <v>11055</v>
      </c>
      <c r="C155" s="394">
        <v>116</v>
      </c>
      <c r="D155" s="111">
        <v>150</v>
      </c>
      <c r="E155" s="111" t="s">
        <v>533</v>
      </c>
      <c r="F155" s="333">
        <f t="shared" si="62"/>
        <v>1.4541867466038381</v>
      </c>
      <c r="G155" s="333">
        <f t="shared" si="63"/>
        <v>1.5767538805693375</v>
      </c>
      <c r="H155" s="333">
        <f t="shared" si="64"/>
        <v>1.6882535051822511</v>
      </c>
      <c r="I155" s="334">
        <v>5272576.942516</v>
      </c>
      <c r="J155" s="334">
        <v>4378203.9196359999</v>
      </c>
      <c r="K155" s="333">
        <f t="shared" si="65"/>
        <v>8.3199934959735961E-2</v>
      </c>
      <c r="L155" s="333">
        <f t="shared" si="66"/>
        <v>5.394917070919469E-3</v>
      </c>
      <c r="M155" s="333">
        <f t="shared" si="67"/>
        <v>7.1905698474092714E-2</v>
      </c>
      <c r="N155" s="227">
        <f>VLOOKUP(B155,پیوست2!$A$4:$E$199,5,0)</f>
        <v>4331012</v>
      </c>
      <c r="O155" s="222">
        <f t="shared" si="68"/>
        <v>1.310542535265145E-2</v>
      </c>
      <c r="P155" s="222">
        <f t="shared" si="69"/>
        <v>1.4210025177003229E-2</v>
      </c>
      <c r="Q155" s="222">
        <f t="shared" si="70"/>
        <v>1.5214882366511973E-2</v>
      </c>
      <c r="R155" s="222">
        <f t="shared" si="71"/>
        <v>7.4981465723488914E-4</v>
      </c>
      <c r="S155" s="222">
        <f t="shared" si="72"/>
        <v>4.8620084814967399E-5</v>
      </c>
      <c r="T155" s="222">
        <f t="shared" si="73"/>
        <v>6.4802871156905795E-4</v>
      </c>
      <c r="U155" s="1">
        <v>6876265.3027910003</v>
      </c>
      <c r="V155" s="1">
        <v>5226957.0837340001</v>
      </c>
      <c r="W155" s="1">
        <f>VLOOKUP(B155,پیوست3!$B$5:$H$187,7,0)/2</f>
        <v>9999373.8694505002</v>
      </c>
      <c r="X155" s="1">
        <f>VLOOKUP(B155,پیوست3!$B$5:$L$187,11,0)/2</f>
        <v>434882.48940399999</v>
      </c>
      <c r="Y155" s="1">
        <f>VLOOKUP(B155,پیوست3!$B$5:$M$187,12,0)</f>
        <v>10842178</v>
      </c>
      <c r="Z155" s="1">
        <f>VLOOKUP(B155,پیوست3!$B$5:$N$187,13,0)</f>
        <v>11608879</v>
      </c>
      <c r="AA155" s="1">
        <f>VLOOKUP(B155,پیوست3!$B$5:$P$187,15,0)</f>
        <v>28199</v>
      </c>
      <c r="AB155" s="1">
        <f>VLOOKUP(B155,پیوست3!$B$5:$Q$187,16,0)</f>
        <v>375848</v>
      </c>
    </row>
    <row r="156" spans="1:28">
      <c r="A156" s="1" t="s">
        <v>534</v>
      </c>
      <c r="B156" s="1">
        <v>11087</v>
      </c>
      <c r="C156" s="394">
        <v>119</v>
      </c>
      <c r="D156" s="157">
        <v>151</v>
      </c>
      <c r="E156" s="157" t="s">
        <v>534</v>
      </c>
      <c r="F156" s="335">
        <f t="shared" si="62"/>
        <v>1.4399918106232636</v>
      </c>
      <c r="G156" s="335">
        <f t="shared" si="63"/>
        <v>1.3817794263083951</v>
      </c>
      <c r="H156" s="335">
        <f t="shared" si="64"/>
        <v>1.3256347402748567</v>
      </c>
      <c r="I156" s="336">
        <v>725086.30922099994</v>
      </c>
      <c r="J156" s="336">
        <v>754498.21602699999</v>
      </c>
      <c r="K156" s="335">
        <f t="shared" si="65"/>
        <v>0.11009852868157559</v>
      </c>
      <c r="L156" s="335">
        <f t="shared" si="66"/>
        <v>7.2697825510827749E-2</v>
      </c>
      <c r="M156" s="335">
        <f t="shared" si="67"/>
        <v>0.11105786619145946</v>
      </c>
      <c r="N156" s="227">
        <f>VLOOKUP(B156,پیوست2!$A$4:$E$199,5,0)</f>
        <v>935836</v>
      </c>
      <c r="O156" s="222">
        <f t="shared" si="68"/>
        <v>2.8041505201239175E-3</v>
      </c>
      <c r="P156" s="222">
        <f t="shared" si="69"/>
        <v>2.6907913422800247E-3</v>
      </c>
      <c r="Q156" s="222">
        <f t="shared" si="70"/>
        <v>2.5814586715094891E-3</v>
      </c>
      <c r="R156" s="222">
        <f t="shared" si="71"/>
        <v>2.1439902934843161E-4</v>
      </c>
      <c r="S156" s="222">
        <f t="shared" si="72"/>
        <v>1.4156722539264424E-4</v>
      </c>
      <c r="T156" s="222">
        <f t="shared" si="73"/>
        <v>2.1626718356810795E-4</v>
      </c>
      <c r="U156" s="1">
        <v>800129.15154899994</v>
      </c>
      <c r="V156" s="1">
        <v>1073278.319561</v>
      </c>
      <c r="W156" s="1">
        <f>VLOOKUP(B156,پیوست3!$B$5:$H$187,7,0)/2</f>
        <v>1152179.4256715002</v>
      </c>
      <c r="X156" s="1">
        <f>VLOOKUP(B156,پیوست3!$B$5:$L$187,11,0)/2</f>
        <v>118166.36384950001</v>
      </c>
      <c r="Y156" s="1">
        <f>VLOOKUP(B156,پیوست3!$B$5:$M$187,12,0)</f>
        <v>1105602</v>
      </c>
      <c r="Z156" s="1">
        <f>VLOOKUP(B156,پیوست3!$B$5:$N$187,13,0)</f>
        <v>1060679</v>
      </c>
      <c r="AA156" s="1">
        <f>VLOOKUP(B156,پیوست3!$B$5:$P$187,15,0)</f>
        <v>78025</v>
      </c>
      <c r="AB156" s="1">
        <f>VLOOKUP(B156,پیوست3!$B$5:$Q$187,16,0)</f>
        <v>119196</v>
      </c>
    </row>
    <row r="157" spans="1:28">
      <c r="A157" s="1" t="s">
        <v>518</v>
      </c>
      <c r="B157" s="1">
        <v>10771</v>
      </c>
      <c r="C157" s="394">
        <v>49</v>
      </c>
      <c r="D157" s="111">
        <v>152</v>
      </c>
      <c r="E157" s="111" t="s">
        <v>518</v>
      </c>
      <c r="F157" s="333">
        <f t="shared" si="62"/>
        <v>1.3720818499538319</v>
      </c>
      <c r="G157" s="333">
        <f t="shared" si="63"/>
        <v>0.95993198046318462</v>
      </c>
      <c r="H157" s="333">
        <f t="shared" si="64"/>
        <v>0.79528229361209646</v>
      </c>
      <c r="I157" s="334">
        <v>1104129.271797</v>
      </c>
      <c r="J157" s="334">
        <v>885310.62114599999</v>
      </c>
      <c r="K157" s="333">
        <f t="shared" si="65"/>
        <v>1.2979882826520326E-2</v>
      </c>
      <c r="L157" s="333">
        <f t="shared" si="66"/>
        <v>0</v>
      </c>
      <c r="M157" s="333">
        <f t="shared" si="67"/>
        <v>4.9064501692892559E-3</v>
      </c>
      <c r="N157" s="227">
        <f>VLOOKUP(B157,پیوست2!$A$4:$E$199,5,0)</f>
        <v>946937</v>
      </c>
      <c r="O157" s="222">
        <f t="shared" si="68"/>
        <v>2.7036013681840704E-3</v>
      </c>
      <c r="P157" s="222">
        <f t="shared" si="69"/>
        <v>1.8914858583919294E-3</v>
      </c>
      <c r="Q157" s="222">
        <f t="shared" si="70"/>
        <v>1.5670539605013923E-3</v>
      </c>
      <c r="R157" s="222">
        <f t="shared" si="71"/>
        <v>2.5576046334138207E-5</v>
      </c>
      <c r="S157" s="222">
        <f t="shared" si="72"/>
        <v>0</v>
      </c>
      <c r="T157" s="222">
        <f t="shared" si="73"/>
        <v>9.6678528260276463E-6</v>
      </c>
      <c r="U157" s="1">
        <v>957372</v>
      </c>
      <c r="V157" s="1">
        <v>1106095</v>
      </c>
      <c r="W157" s="1">
        <f>VLOOKUP(B157,پیوست3!$B$5:$H$187,7,0)/2</f>
        <v>1313592.7448539999</v>
      </c>
      <c r="X157" s="1">
        <f>VLOOKUP(B157,پیوست3!$B$5:$L$187,11,0)/2</f>
        <v>14356.983495</v>
      </c>
      <c r="Y157" s="1">
        <f>VLOOKUP(B157,پیوست3!$B$5:$M$187,12,0)</f>
        <v>919012</v>
      </c>
      <c r="Z157" s="1">
        <f>VLOOKUP(B157,پیوست3!$B$5:$N$187,13,0)</f>
        <v>761381</v>
      </c>
      <c r="AA157" s="1">
        <f>VLOOKUP(B157,پیوست3!$B$5:$P$187,15,0)</f>
        <v>0</v>
      </c>
      <c r="AB157" s="1">
        <f>VLOOKUP(B157,پیوست3!$B$5:$Q$187,16,0)</f>
        <v>5427</v>
      </c>
    </row>
    <row r="158" spans="1:28">
      <c r="B158" s="1">
        <v>11736</v>
      </c>
      <c r="C158" s="394">
        <v>284</v>
      </c>
      <c r="D158" s="157">
        <v>153</v>
      </c>
      <c r="E158" s="157" t="s">
        <v>658</v>
      </c>
      <c r="F158" s="335">
        <f t="shared" si="62"/>
        <v>1.3685728123641243</v>
      </c>
      <c r="G158" s="335">
        <f t="shared" si="63"/>
        <v>0</v>
      </c>
      <c r="H158" s="335">
        <f t="shared" si="64"/>
        <v>0</v>
      </c>
      <c r="I158" s="336">
        <v>4237809.1115579996</v>
      </c>
      <c r="J158" s="336">
        <v>3835371.5565129998</v>
      </c>
      <c r="K158" s="335">
        <f t="shared" si="65"/>
        <v>0.15445145857651757</v>
      </c>
      <c r="L158" s="335">
        <f t="shared" si="66"/>
        <v>0</v>
      </c>
      <c r="M158" s="335">
        <f t="shared" si="67"/>
        <v>0</v>
      </c>
      <c r="N158" s="227">
        <f>VLOOKUP(B158,پیوست2!$A$4:$E$199,5,0)</f>
        <v>3822628</v>
      </c>
      <c r="O158" s="222">
        <f t="shared" si="68"/>
        <v>1.0886079375505018E-2</v>
      </c>
      <c r="P158" s="222">
        <f t="shared" si="69"/>
        <v>0</v>
      </c>
      <c r="Q158" s="222">
        <f t="shared" si="70"/>
        <v>0</v>
      </c>
      <c r="R158" s="222">
        <f t="shared" si="71"/>
        <v>1.2285578250104444E-3</v>
      </c>
      <c r="S158" s="222">
        <f t="shared" si="72"/>
        <v>0</v>
      </c>
      <c r="T158" s="222">
        <f t="shared" si="73"/>
        <v>0</v>
      </c>
      <c r="U158" s="1">
        <v>3532640</v>
      </c>
      <c r="V158" s="1">
        <v>4325693.3333329996</v>
      </c>
      <c r="W158" s="1">
        <f>VLOOKUP(B158,پیوست3!$B$5:$H$187,7,0)/2</f>
        <v>4834675.05987</v>
      </c>
      <c r="X158" s="1">
        <f>VLOOKUP(B158,پیوست3!$B$5:$L$187,11,0)/2</f>
        <v>668109.64468799997</v>
      </c>
      <c r="Y158" s="1">
        <f>VLOOKUP(B158,پیوست3!$B$5:$M$187,12,0)</f>
        <v>0</v>
      </c>
      <c r="Z158" s="1">
        <f>VLOOKUP(B158,پیوست3!$B$5:$N$187,13,0)</f>
        <v>0</v>
      </c>
      <c r="AA158" s="1">
        <f>VLOOKUP(B158,پیوست3!$B$5:$P$187,15,0)</f>
        <v>0</v>
      </c>
      <c r="AB158" s="1">
        <f>VLOOKUP(B158,پیوست3!$B$5:$Q$187,16,0)</f>
        <v>0</v>
      </c>
    </row>
    <row r="159" spans="1:28">
      <c r="A159" s="1" t="s">
        <v>546</v>
      </c>
      <c r="B159" s="1">
        <v>11215</v>
      </c>
      <c r="C159" s="394">
        <v>149</v>
      </c>
      <c r="D159" s="111">
        <v>154</v>
      </c>
      <c r="E159" s="111" t="s">
        <v>546</v>
      </c>
      <c r="F159" s="333">
        <f t="shared" si="62"/>
        <v>1.3621159999112171</v>
      </c>
      <c r="G159" s="333">
        <f t="shared" si="63"/>
        <v>1.6142866957015922</v>
      </c>
      <c r="H159" s="333">
        <f t="shared" si="64"/>
        <v>1.3852472721874085</v>
      </c>
      <c r="I159" s="334">
        <v>5845617.0123389997</v>
      </c>
      <c r="J159" s="334">
        <v>5471626.8712520003</v>
      </c>
      <c r="K159" s="333">
        <f t="shared" si="65"/>
        <v>5.3761448678807305E-2</v>
      </c>
      <c r="L159" s="333">
        <f t="shared" si="66"/>
        <v>5.373311844447178E-4</v>
      </c>
      <c r="M159" s="333">
        <f t="shared" si="67"/>
        <v>7.3204064190455331E-2</v>
      </c>
      <c r="N159" s="227">
        <f>VLOOKUP(B159,پیوست2!$A$4:$E$199,5,0)</f>
        <v>6443867</v>
      </c>
      <c r="O159" s="222">
        <f t="shared" si="68"/>
        <v>1.8264265609507859E-2</v>
      </c>
      <c r="P159" s="222">
        <f t="shared" si="69"/>
        <v>2.1645558074430096E-2</v>
      </c>
      <c r="Q159" s="222">
        <f t="shared" si="70"/>
        <v>1.8574426932600564E-2</v>
      </c>
      <c r="R159" s="222">
        <f t="shared" si="71"/>
        <v>7.2087353667797986E-4</v>
      </c>
      <c r="S159" s="222">
        <f t="shared" si="72"/>
        <v>7.204936638002533E-6</v>
      </c>
      <c r="T159" s="222">
        <f t="shared" si="73"/>
        <v>9.8157460315941242E-4</v>
      </c>
      <c r="U159" s="1">
        <v>4230236.8087299997</v>
      </c>
      <c r="V159" s="1">
        <v>7250649.3439910002</v>
      </c>
      <c r="W159" s="1">
        <f>VLOOKUP(B159,پیوست3!$B$5:$H$187,7,0)/2</f>
        <v>5762073.2405845001</v>
      </c>
      <c r="X159" s="1">
        <f>VLOOKUP(B159,پیوست3!$B$5:$L$187,11,0)/2</f>
        <v>389805.412595</v>
      </c>
      <c r="Y159" s="1">
        <f>VLOOKUP(B159,پیوست3!$B$5:$M$187,12,0)</f>
        <v>6828815</v>
      </c>
      <c r="Z159" s="1">
        <f>VLOOKUP(B159,پیوست3!$B$5:$N$187,13,0)</f>
        <v>5859924</v>
      </c>
      <c r="AA159" s="1">
        <f>VLOOKUP(B159,پیوست3!$B$5:$P$187,15,0)</f>
        <v>3896</v>
      </c>
      <c r="AB159" s="1">
        <f>VLOOKUP(B159,پیوست3!$B$5:$Q$187,16,0)</f>
        <v>530777</v>
      </c>
    </row>
    <row r="160" spans="1:28">
      <c r="A160" s="1" t="s">
        <v>537</v>
      </c>
      <c r="B160" s="1">
        <v>11132</v>
      </c>
      <c r="C160" s="394">
        <v>126</v>
      </c>
      <c r="D160" s="157">
        <v>155</v>
      </c>
      <c r="E160" s="157" t="s">
        <v>537</v>
      </c>
      <c r="F160" s="335">
        <f t="shared" si="62"/>
        <v>1.3604959506107306</v>
      </c>
      <c r="G160" s="335">
        <f t="shared" si="63"/>
        <v>2.2190162456737106</v>
      </c>
      <c r="H160" s="335">
        <f t="shared" si="64"/>
        <v>1.5309894944005209</v>
      </c>
      <c r="I160" s="336">
        <v>15171861.197845999</v>
      </c>
      <c r="J160" s="336">
        <v>15051151.714578999</v>
      </c>
      <c r="K160" s="335">
        <f t="shared" si="65"/>
        <v>7.6874852552249351E-2</v>
      </c>
      <c r="L160" s="335">
        <f t="shared" si="66"/>
        <v>0.15742206025072938</v>
      </c>
      <c r="M160" s="335">
        <f t="shared" si="67"/>
        <v>0.11864331516291536</v>
      </c>
      <c r="N160" s="227">
        <f>VLOOKUP(B160,پیوست2!$A$4:$E$199,5,0)</f>
        <v>17215308</v>
      </c>
      <c r="O160" s="222">
        <f t="shared" si="68"/>
        <v>4.8736417542086546E-2</v>
      </c>
      <c r="P160" s="222">
        <f t="shared" si="69"/>
        <v>7.9490793216458897E-2</v>
      </c>
      <c r="Q160" s="222">
        <f t="shared" si="70"/>
        <v>5.4843928949701679E-2</v>
      </c>
      <c r="R160" s="222">
        <f t="shared" si="71"/>
        <v>2.7538523071611496E-3</v>
      </c>
      <c r="S160" s="222">
        <f t="shared" si="72"/>
        <v>5.6392576951596112E-3</v>
      </c>
      <c r="T160" s="222">
        <f t="shared" si="73"/>
        <v>4.2501046355643626E-3</v>
      </c>
      <c r="U160" s="1">
        <v>18300557.320918001</v>
      </c>
      <c r="V160" s="1">
        <v>21269744.498751</v>
      </c>
      <c r="W160" s="1">
        <f>VLOOKUP(B160,پیوست3!$B$5:$H$187,7,0)/2</f>
        <v>24897834.129028499</v>
      </c>
      <c r="X160" s="1">
        <f>VLOOKUP(B160,پیوست3!$B$5:$L$187,11,0)/2</f>
        <v>1635108.4721654998</v>
      </c>
      <c r="Y160" s="1">
        <f>VLOOKUP(B160,پیوست3!$B$5:$M$187,12,0)</f>
        <v>40609234</v>
      </c>
      <c r="Z160" s="1">
        <f>VLOOKUP(B160,پیوست3!$B$5:$N$187,13,0)</f>
        <v>28017961</v>
      </c>
      <c r="AA160" s="1">
        <f>VLOOKUP(B160,پیوست3!$B$5:$P$187,15,0)</f>
        <v>3348327</v>
      </c>
      <c r="AB160" s="1">
        <f>VLOOKUP(B160,پیوست3!$B$5:$Q$187,16,0)</f>
        <v>2523513</v>
      </c>
    </row>
    <row r="161" spans="1:28">
      <c r="A161" s="1" t="s">
        <v>557</v>
      </c>
      <c r="B161" s="1">
        <v>11308</v>
      </c>
      <c r="C161" s="394">
        <v>181</v>
      </c>
      <c r="D161" s="111">
        <v>156</v>
      </c>
      <c r="E161" s="111" t="s">
        <v>557</v>
      </c>
      <c r="F161" s="333">
        <f t="shared" si="62"/>
        <v>1.34386632039045</v>
      </c>
      <c r="G161" s="333">
        <f t="shared" si="63"/>
        <v>1.3377585449895113</v>
      </c>
      <c r="H161" s="333">
        <f t="shared" si="64"/>
        <v>0.93612389033853649</v>
      </c>
      <c r="I161" s="334">
        <v>2672586.9600069998</v>
      </c>
      <c r="J161" s="334">
        <v>2220629.008742</v>
      </c>
      <c r="K161" s="333">
        <f t="shared" si="65"/>
        <v>8.0710370051608527E-2</v>
      </c>
      <c r="L161" s="333">
        <f t="shared" si="66"/>
        <v>0</v>
      </c>
      <c r="M161" s="333">
        <f t="shared" si="67"/>
        <v>0.10832480048373985</v>
      </c>
      <c r="N161" s="227">
        <f>VLOOKUP(B161,پیوست2!$A$4:$E$199,5,0)</f>
        <v>2272525</v>
      </c>
      <c r="O161" s="222">
        <f t="shared" si="68"/>
        <v>6.3548644485696276E-3</v>
      </c>
      <c r="P161" s="222">
        <f t="shared" si="69"/>
        <v>6.3259820484630486E-3</v>
      </c>
      <c r="Q161" s="222">
        <f t="shared" si="70"/>
        <v>4.4267352636984305E-3</v>
      </c>
      <c r="R161" s="222">
        <f t="shared" si="71"/>
        <v>3.8166256084373458E-4</v>
      </c>
      <c r="S161" s="222">
        <f t="shared" si="72"/>
        <v>0</v>
      </c>
      <c r="T161" s="222">
        <f t="shared" si="73"/>
        <v>5.1224546150729498E-4</v>
      </c>
      <c r="U161" s="1">
        <v>1799140.0682989999</v>
      </c>
      <c r="V161" s="1">
        <v>2743083.7506559999</v>
      </c>
      <c r="W161" s="1">
        <f>VLOOKUP(B161,پیوست3!$B$5:$H$187,7,0)/2</f>
        <v>2417803.743452</v>
      </c>
      <c r="X161" s="1">
        <f>VLOOKUP(B161,پیوست3!$B$5:$L$187,11,0)/2</f>
        <v>221395.30459800002</v>
      </c>
      <c r="Y161" s="1">
        <f>VLOOKUP(B161,پیوست3!$B$5:$M$187,12,0)</f>
        <v>2406815</v>
      </c>
      <c r="Z161" s="1">
        <f>VLOOKUP(B161,پیوست3!$B$5:$N$187,13,0)</f>
        <v>1684218</v>
      </c>
      <c r="AA161" s="1">
        <f>VLOOKUP(B161,پیوست3!$B$5:$P$187,15,0)</f>
        <v>0</v>
      </c>
      <c r="AB161" s="1">
        <f>VLOOKUP(B161,پیوست3!$B$5:$Q$187,16,0)</f>
        <v>297144</v>
      </c>
    </row>
    <row r="162" spans="1:28">
      <c r="A162" s="1" t="s">
        <v>504</v>
      </c>
      <c r="B162" s="1">
        <v>11327</v>
      </c>
      <c r="C162" s="394">
        <v>204</v>
      </c>
      <c r="D162" s="157">
        <v>157</v>
      </c>
      <c r="E162" s="157" t="s">
        <v>504</v>
      </c>
      <c r="F162" s="335">
        <f t="shared" si="62"/>
        <v>1.3033794074622902</v>
      </c>
      <c r="G162" s="335">
        <f t="shared" si="63"/>
        <v>0.29056935943375506</v>
      </c>
      <c r="H162" s="335">
        <f t="shared" si="64"/>
        <v>0.25026079658522032</v>
      </c>
      <c r="I162" s="336">
        <v>1566152.134446</v>
      </c>
      <c r="J162" s="336">
        <v>2482780.41243</v>
      </c>
      <c r="K162" s="335">
        <f t="shared" si="65"/>
        <v>0.29146622792412974</v>
      </c>
      <c r="L162" s="335">
        <f t="shared" si="66"/>
        <v>0</v>
      </c>
      <c r="M162" s="335">
        <f t="shared" si="67"/>
        <v>5.2060917350449914E-3</v>
      </c>
      <c r="N162" s="227">
        <f>VLOOKUP(B162,پیوست2!$A$4:$E$199,5,0)</f>
        <v>2757717</v>
      </c>
      <c r="O162" s="222">
        <f>$N162/$N$111*F162</f>
        <v>0.14383568118216583</v>
      </c>
      <c r="P162" s="222">
        <f>$N162/$N$111*G162</f>
        <v>3.2066059587510354E-2</v>
      </c>
      <c r="Q162" s="222">
        <f>$N162/$N$111*H162</f>
        <v>2.7617769579552042E-2</v>
      </c>
      <c r="R162" s="222">
        <f>$N162/$N$111*K162</f>
        <v>3.2165034367612977E-2</v>
      </c>
      <c r="S162" s="222">
        <f>$N162/$N$111*L162</f>
        <v>0</v>
      </c>
      <c r="T162" s="222">
        <f>$N162/$N$111*M162</f>
        <v>5.7452323300474198E-4</v>
      </c>
      <c r="U162" s="1">
        <v>3050270</v>
      </c>
      <c r="V162" s="1">
        <v>3208741</v>
      </c>
      <c r="W162" s="1">
        <f>VLOOKUP(B162,پیوست3!$B$5:$H$187,7,0)/2</f>
        <v>3975659.1052000001</v>
      </c>
      <c r="X162" s="1">
        <f>VLOOKUP(B162,پیوست3!$B$5:$L$187,11,0)/2</f>
        <v>935239.63565549999</v>
      </c>
      <c r="Y162" s="1">
        <f>VLOOKUP(B162,پیوست3!$B$5:$M$187,12,0)</f>
        <v>886315</v>
      </c>
      <c r="Z162" s="1">
        <f>VLOOKUP(B162,پیوست3!$B$5:$N$187,13,0)</f>
        <v>763363</v>
      </c>
      <c r="AA162" s="1">
        <f>VLOOKUP(B162,پیوست3!$B$5:$P$187,15,0)</f>
        <v>0</v>
      </c>
      <c r="AB162" s="1">
        <f>VLOOKUP(B162,پیوست3!$B$5:$Q$187,16,0)</f>
        <v>16705</v>
      </c>
    </row>
    <row r="163" spans="1:28">
      <c r="A163" s="1" t="s">
        <v>538</v>
      </c>
      <c r="B163" s="1">
        <v>11141</v>
      </c>
      <c r="C163" s="394">
        <v>129</v>
      </c>
      <c r="D163" s="111">
        <v>158</v>
      </c>
      <c r="E163" s="111" t="s">
        <v>538</v>
      </c>
      <c r="F163" s="333">
        <f t="shared" si="62"/>
        <v>1.2203793917174179</v>
      </c>
      <c r="G163" s="333">
        <f t="shared" si="63"/>
        <v>1.5413613284951289</v>
      </c>
      <c r="H163" s="333">
        <f t="shared" si="64"/>
        <v>1.5169462137754806</v>
      </c>
      <c r="I163" s="334">
        <v>709026.77559800004</v>
      </c>
      <c r="J163" s="334">
        <v>620687.97793299996</v>
      </c>
      <c r="K163" s="333">
        <f t="shared" si="65"/>
        <v>1.2112040833028401E-3</v>
      </c>
      <c r="L163" s="333">
        <f t="shared" si="66"/>
        <v>9.7036567707630451E-3</v>
      </c>
      <c r="M163" s="333">
        <f t="shared" si="67"/>
        <v>6.0419803577703782E-2</v>
      </c>
      <c r="N163" s="227">
        <f>VLOOKUP(B163,پیوست2!$A$4:$E$199,5,0)</f>
        <v>730484</v>
      </c>
      <c r="O163" s="222">
        <f t="shared" ref="O163:O183" si="74">$N163/$N$185*F163</f>
        <v>1.8550137151447431E-3</v>
      </c>
      <c r="P163" s="222">
        <f t="shared" ref="P163:P183" si="75">$N163/$N$185*G163</f>
        <v>2.342916001169456E-3</v>
      </c>
      <c r="Q163" s="222">
        <f t="shared" ref="Q163:Q183" si="76">$N163/$N$185*H163</f>
        <v>2.3058042857724568E-3</v>
      </c>
      <c r="R163" s="222">
        <f t="shared" ref="R163:R183" si="77">$N163/$N$185*K163</f>
        <v>1.8410669678748039E-6</v>
      </c>
      <c r="S163" s="222">
        <f t="shared" ref="S163:S183" si="78">$N163/$N$185*L163</f>
        <v>1.4749852807241309E-5</v>
      </c>
      <c r="T163" s="222">
        <f t="shared" ref="T163:T183" si="79">$N163/$N$185*M163</f>
        <v>9.1839935239535948E-5</v>
      </c>
      <c r="U163" s="1">
        <v>732292.27899599995</v>
      </c>
      <c r="V163" s="1">
        <v>816702.42334600003</v>
      </c>
      <c r="W163" s="1">
        <f>VLOOKUP(B163,پیوست3!$B$5:$H$187,7,0)/2</f>
        <v>893674.40600050008</v>
      </c>
      <c r="X163" s="1">
        <f>VLOOKUP(B163,پیوست3!$B$5:$L$187,11,0)/2</f>
        <v>989.19331</v>
      </c>
      <c r="Y163" s="1">
        <f>VLOOKUP(B163,پیوست3!$B$5:$M$187,12,0)</f>
        <v>1128727</v>
      </c>
      <c r="Z163" s="1">
        <f>VLOOKUP(B163,پیوست3!$B$5:$N$187,13,0)</f>
        <v>1110848</v>
      </c>
      <c r="AA163" s="1">
        <f>VLOOKUP(B163,پیوست3!$B$5:$P$187,15,0)</f>
        <v>7925</v>
      </c>
      <c r="AB163" s="1">
        <f>VLOOKUP(B163,پیوست3!$B$5:$Q$187,16,0)</f>
        <v>49345</v>
      </c>
    </row>
    <row r="164" spans="1:28">
      <c r="A164" s="1" t="s">
        <v>512</v>
      </c>
      <c r="B164" s="1">
        <v>10706</v>
      </c>
      <c r="C164" s="394">
        <v>27</v>
      </c>
      <c r="D164" s="157">
        <v>159</v>
      </c>
      <c r="E164" s="157" t="s">
        <v>512</v>
      </c>
      <c r="F164" s="335">
        <f t="shared" si="62"/>
        <v>1.2125733967676742</v>
      </c>
      <c r="G164" s="335">
        <f t="shared" si="63"/>
        <v>1.4275842180327878</v>
      </c>
      <c r="H164" s="335">
        <f t="shared" si="64"/>
        <v>1.4400996862951247</v>
      </c>
      <c r="I164" s="336">
        <v>14030522.627985001</v>
      </c>
      <c r="J164" s="336">
        <v>15409874.185885999</v>
      </c>
      <c r="K164" s="335">
        <f t="shared" si="65"/>
        <v>3.8867808780091752E-2</v>
      </c>
      <c r="L164" s="335">
        <f t="shared" si="66"/>
        <v>1.4681039523650035E-2</v>
      </c>
      <c r="M164" s="335">
        <f t="shared" si="67"/>
        <v>9.5676695342890222E-2</v>
      </c>
      <c r="N164" s="227">
        <f>VLOOKUP(B164,پیوست2!$A$4:$E$199,5,0)</f>
        <v>17255760</v>
      </c>
      <c r="O164" s="222">
        <f t="shared" si="74"/>
        <v>4.3539524269369995E-2</v>
      </c>
      <c r="P164" s="222">
        <f t="shared" si="75"/>
        <v>5.125985599988974E-2</v>
      </c>
      <c r="Q164" s="222">
        <f t="shared" si="76"/>
        <v>5.1709245319829567E-2</v>
      </c>
      <c r="R164" s="222">
        <f t="shared" si="77"/>
        <v>1.3956152330152716E-3</v>
      </c>
      <c r="S164" s="222">
        <f t="shared" si="78"/>
        <v>5.271478644867638E-4</v>
      </c>
      <c r="T164" s="222">
        <f t="shared" si="79"/>
        <v>3.4354355868266078E-3</v>
      </c>
      <c r="U164" s="1">
        <v>19494756</v>
      </c>
      <c r="V164" s="1">
        <v>20703098</v>
      </c>
      <c r="W164" s="1">
        <f>VLOOKUP(B164,پیوست3!$B$5:$H$187,7,0)/2</f>
        <v>23638822.502076998</v>
      </c>
      <c r="X164" s="1">
        <f>VLOOKUP(B164,پیوست3!$B$5:$L$187,11,0)/2</f>
        <v>804684.05421949993</v>
      </c>
      <c r="Y164" s="1">
        <f>VLOOKUP(B164,پیوست3!$B$5:$M$187,12,0)</f>
        <v>27830406</v>
      </c>
      <c r="Z164" s="1">
        <f>VLOOKUP(B164,پیوست3!$B$5:$N$187,13,0)</f>
        <v>28074392</v>
      </c>
      <c r="AA164" s="1">
        <f>VLOOKUP(B164,پیوست3!$B$5:$P$187,15,0)</f>
        <v>303943</v>
      </c>
      <c r="AB164" s="1">
        <f>VLOOKUP(B164,پیوست3!$B$5:$Q$187,16,0)</f>
        <v>1980804</v>
      </c>
    </row>
    <row r="165" spans="1:28">
      <c r="A165" s="1" t="s">
        <v>519</v>
      </c>
      <c r="B165" s="1">
        <v>10781</v>
      </c>
      <c r="C165" s="394">
        <v>51</v>
      </c>
      <c r="D165" s="111">
        <v>160</v>
      </c>
      <c r="E165" s="111" t="s">
        <v>519</v>
      </c>
      <c r="F165" s="333">
        <f t="shared" si="62"/>
        <v>1.154925393917378</v>
      </c>
      <c r="G165" s="333">
        <f t="shared" si="63"/>
        <v>1.5083710436739148</v>
      </c>
      <c r="H165" s="333">
        <f t="shared" si="64"/>
        <v>1.4521559426486232</v>
      </c>
      <c r="I165" s="334">
        <v>6833592.4746700004</v>
      </c>
      <c r="J165" s="334">
        <v>6336828.4497920005</v>
      </c>
      <c r="K165" s="333">
        <f t="shared" si="65"/>
        <v>7.034696323726472E-2</v>
      </c>
      <c r="L165" s="333">
        <f t="shared" si="66"/>
        <v>5.4111716042897556E-3</v>
      </c>
      <c r="M165" s="333">
        <f t="shared" si="67"/>
        <v>6.0326370908135682E-2</v>
      </c>
      <c r="N165" s="227">
        <f>VLOOKUP(B165,پیوست2!$A$4:$E$199,5,0)</f>
        <v>6484030</v>
      </c>
      <c r="O165" s="222">
        <f t="shared" si="74"/>
        <v>1.5582620641291312E-2</v>
      </c>
      <c r="P165" s="222">
        <f t="shared" si="75"/>
        <v>2.0351421731368335E-2</v>
      </c>
      <c r="Q165" s="222">
        <f t="shared" si="76"/>
        <v>1.959294971386618E-2</v>
      </c>
      <c r="R165" s="222">
        <f t="shared" si="77"/>
        <v>9.4914359591229353E-4</v>
      </c>
      <c r="S165" s="222">
        <f t="shared" si="78"/>
        <v>7.3009247851560475E-5</v>
      </c>
      <c r="T165" s="222">
        <f t="shared" si="79"/>
        <v>8.139425780039263E-4</v>
      </c>
      <c r="U165" s="1">
        <v>8814748.9013149999</v>
      </c>
      <c r="V165" s="1">
        <v>7738804.6549479999</v>
      </c>
      <c r="W165" s="1">
        <f>VLOOKUP(B165,پیوست3!$B$5:$H$187,7,0)/2</f>
        <v>10180377.347134002</v>
      </c>
      <c r="X165" s="1">
        <f>VLOOKUP(B165,پیوست3!$B$5:$L$187,11,0)/2</f>
        <v>544401.40656200005</v>
      </c>
      <c r="Y165" s="1">
        <f>VLOOKUP(B165,پیوست3!$B$5:$M$187,12,0)</f>
        <v>13295912</v>
      </c>
      <c r="Z165" s="1">
        <f>VLOOKUP(B165,پیوست3!$B$5:$N$187,13,0)</f>
        <v>12800390</v>
      </c>
      <c r="AA165" s="1">
        <f>VLOOKUP(B165,پیوست3!$B$5:$P$187,15,0)</f>
        <v>41876</v>
      </c>
      <c r="AB165" s="1">
        <f>VLOOKUP(B165,پیوست3!$B$5:$Q$187,16,0)</f>
        <v>466854</v>
      </c>
    </row>
    <row r="166" spans="1:28">
      <c r="A166" s="1" t="s">
        <v>523</v>
      </c>
      <c r="B166" s="1">
        <v>10825</v>
      </c>
      <c r="C166" s="394">
        <v>61</v>
      </c>
      <c r="D166" s="157">
        <v>161</v>
      </c>
      <c r="E166" s="157" t="s">
        <v>523</v>
      </c>
      <c r="F166" s="335">
        <f t="shared" si="62"/>
        <v>1.0242811268432539</v>
      </c>
      <c r="G166" s="335">
        <f t="shared" si="63"/>
        <v>5.5454041294579377E-2</v>
      </c>
      <c r="H166" s="335">
        <f t="shared" si="64"/>
        <v>7.894175530402138E-2</v>
      </c>
      <c r="I166" s="336">
        <v>307611.92277399998</v>
      </c>
      <c r="J166" s="336">
        <v>242278.02307299999</v>
      </c>
      <c r="K166" s="335">
        <f t="shared" si="65"/>
        <v>0.23279875545029241</v>
      </c>
      <c r="L166" s="335">
        <f t="shared" si="66"/>
        <v>8.1793114369218805E-3</v>
      </c>
      <c r="M166" s="335">
        <f t="shared" si="67"/>
        <v>8.2860280423699348E-3</v>
      </c>
      <c r="N166" s="227">
        <f>VLOOKUP(B166,پیوست2!$A$4:$E$199,5,0)</f>
        <v>253322</v>
      </c>
      <c r="O166" s="222">
        <f t="shared" si="74"/>
        <v>5.3992524074002613E-4</v>
      </c>
      <c r="P166" s="222">
        <f t="shared" si="75"/>
        <v>2.9231268458747076E-5</v>
      </c>
      <c r="Q166" s="222">
        <f t="shared" si="76"/>
        <v>4.1612253823638534E-5</v>
      </c>
      <c r="R166" s="222">
        <f t="shared" si="77"/>
        <v>1.2271428300925102E-4</v>
      </c>
      <c r="S166" s="222">
        <f t="shared" si="78"/>
        <v>4.3115279398714435E-6</v>
      </c>
      <c r="T166" s="222">
        <f t="shared" si="79"/>
        <v>4.3677810400970392E-6</v>
      </c>
      <c r="U166" s="1">
        <v>281296</v>
      </c>
      <c r="V166" s="1">
        <v>290489</v>
      </c>
      <c r="W166" s="1">
        <f>VLOOKUP(B166,پیوست3!$B$5:$H$187,7,0)/2</f>
        <v>288126.18385649996</v>
      </c>
      <c r="X166" s="1">
        <f>VLOOKUP(B166,پیوست3!$B$5:$L$187,11,0)/2</f>
        <v>67625.477671999994</v>
      </c>
      <c r="Y166" s="1">
        <f>VLOOKUP(B166,پیوست3!$B$5:$M$187,12,0)</f>
        <v>15599</v>
      </c>
      <c r="Z166" s="1">
        <f>VLOOKUP(B166,پیوست3!$B$5:$N$187,13,0)</f>
        <v>22206</v>
      </c>
      <c r="AA166" s="1">
        <f>VLOOKUP(B166,پیوست3!$B$5:$P$187,15,0)</f>
        <v>2376</v>
      </c>
      <c r="AB166" s="1">
        <f>VLOOKUP(B166,پیوست3!$B$5:$Q$187,16,0)</f>
        <v>2407</v>
      </c>
    </row>
    <row r="167" spans="1:28">
      <c r="A167" s="1" t="s">
        <v>513</v>
      </c>
      <c r="B167" s="1">
        <v>10719</v>
      </c>
      <c r="C167" s="394">
        <v>22</v>
      </c>
      <c r="D167" s="111">
        <v>162</v>
      </c>
      <c r="E167" s="111" t="s">
        <v>513</v>
      </c>
      <c r="F167" s="333">
        <f t="shared" si="62"/>
        <v>1.0185223994013208</v>
      </c>
      <c r="G167" s="333">
        <f t="shared" si="63"/>
        <v>0.24656575847077955</v>
      </c>
      <c r="H167" s="333">
        <f t="shared" si="64"/>
        <v>1.1868512926027943</v>
      </c>
      <c r="I167" s="334">
        <v>16411858.640790001</v>
      </c>
      <c r="J167" s="334">
        <v>4751232.5328040002</v>
      </c>
      <c r="K167" s="333">
        <f t="shared" si="65"/>
        <v>0.46979337723838521</v>
      </c>
      <c r="L167" s="333">
        <f t="shared" si="66"/>
        <v>2.41447092602304E-2</v>
      </c>
      <c r="M167" s="333">
        <f t="shared" si="67"/>
        <v>0.98328569316293268</v>
      </c>
      <c r="N167" s="227">
        <f>VLOOKUP(B167,پیوست2!$A$4:$E$199,5,0)</f>
        <v>4513190</v>
      </c>
      <c r="O167" s="222">
        <f t="shared" si="74"/>
        <v>9.5652374053483841E-3</v>
      </c>
      <c r="P167" s="222">
        <f t="shared" si="75"/>
        <v>2.315570101540309E-3</v>
      </c>
      <c r="Q167" s="222">
        <f t="shared" si="76"/>
        <v>1.1146062556172788E-2</v>
      </c>
      <c r="R167" s="222">
        <f t="shared" si="77"/>
        <v>4.4119650067459461E-3</v>
      </c>
      <c r="S167" s="222">
        <f t="shared" si="78"/>
        <v>2.2674992350975076E-4</v>
      </c>
      <c r="T167" s="222">
        <f t="shared" si="79"/>
        <v>9.234319341346239E-3</v>
      </c>
      <c r="U167" s="1">
        <v>15066500</v>
      </c>
      <c r="V167" s="1">
        <v>9698398</v>
      </c>
      <c r="W167" s="1">
        <f>VLOOKUP(B167,پیوست3!$B$5:$H$187,7,0)/2</f>
        <v>15345567.73058</v>
      </c>
      <c r="X167" s="1">
        <f>VLOOKUP(B167,پیوست3!$B$5:$L$187,11,0)/2</f>
        <v>4556243.1502220007</v>
      </c>
      <c r="Y167" s="1">
        <f>VLOOKUP(B167,پیوست3!$B$5:$M$187,12,0)</f>
        <v>3714883</v>
      </c>
      <c r="Z167" s="1">
        <f>VLOOKUP(B167,پیوست3!$B$5:$N$187,13,0)</f>
        <v>17881695</v>
      </c>
      <c r="AA167" s="1">
        <f>VLOOKUP(B167,پیوست3!$B$5:$P$187,15,0)</f>
        <v>234165</v>
      </c>
      <c r="AB167" s="1">
        <f>VLOOKUP(B167,پیوست3!$B$5:$Q$187,16,0)</f>
        <v>9536296</v>
      </c>
    </row>
    <row r="168" spans="1:28">
      <c r="A168" s="1" t="s">
        <v>547</v>
      </c>
      <c r="B168" s="1">
        <v>11220</v>
      </c>
      <c r="C168" s="394">
        <v>152</v>
      </c>
      <c r="D168" s="157">
        <v>163</v>
      </c>
      <c r="E168" s="157" t="s">
        <v>547</v>
      </c>
      <c r="F168" s="335">
        <f t="shared" si="62"/>
        <v>0.98744238860528832</v>
      </c>
      <c r="G168" s="335">
        <f t="shared" si="63"/>
        <v>0.95683837835861529</v>
      </c>
      <c r="H168" s="335">
        <f t="shared" si="64"/>
        <v>1.22407007204638</v>
      </c>
      <c r="I168" s="336">
        <v>851934.57639299997</v>
      </c>
      <c r="J168" s="336">
        <v>830200.467695</v>
      </c>
      <c r="K168" s="335">
        <f t="shared" si="65"/>
        <v>8.0165588391805404E-2</v>
      </c>
      <c r="L168" s="335">
        <f t="shared" si="66"/>
        <v>1.1403721370309261E-2</v>
      </c>
      <c r="M168" s="335">
        <f t="shared" si="67"/>
        <v>0.12860857665682049</v>
      </c>
      <c r="N168" s="227">
        <f>VLOOKUP(B168,پیوست2!$A$4:$E$199,5,0)</f>
        <v>772640</v>
      </c>
      <c r="O168" s="222">
        <f t="shared" si="74"/>
        <v>1.5875613105227359E-3</v>
      </c>
      <c r="P168" s="222">
        <f t="shared" si="75"/>
        <v>1.538357687936628E-3</v>
      </c>
      <c r="Q168" s="222">
        <f t="shared" si="76"/>
        <v>1.9679996627392136E-3</v>
      </c>
      <c r="R168" s="222">
        <f t="shared" si="77"/>
        <v>1.2888629051653334E-4</v>
      </c>
      <c r="S168" s="222">
        <f t="shared" si="78"/>
        <v>1.8334342390400538E-5</v>
      </c>
      <c r="T168" s="222">
        <f t="shared" si="79"/>
        <v>2.0677054464934502E-4</v>
      </c>
      <c r="U168" s="1">
        <v>1011987</v>
      </c>
      <c r="V168" s="1">
        <v>944867</v>
      </c>
      <c r="W168" s="1">
        <f>VLOOKUP(B168,پیوست3!$B$5:$H$187,7,0)/2</f>
        <v>999278.86051749997</v>
      </c>
      <c r="X168" s="1">
        <f>VLOOKUP(B168,پیوست3!$B$5:$L$187,11,0)/2</f>
        <v>75745.819006999998</v>
      </c>
      <c r="Y168" s="1">
        <f>VLOOKUP(B168,پیوست3!$B$5:$M$187,12,0)</f>
        <v>968308</v>
      </c>
      <c r="Z168" s="1">
        <f>VLOOKUP(B168,پیوست3!$B$5:$N$187,13,0)</f>
        <v>1238743</v>
      </c>
      <c r="AA168" s="1">
        <f>VLOOKUP(B168,پیوست3!$B$5:$P$187,15,0)</f>
        <v>10775</v>
      </c>
      <c r="AB168" s="1">
        <f>VLOOKUP(B168,پیوست3!$B$5:$Q$187,16,0)</f>
        <v>121518</v>
      </c>
    </row>
    <row r="169" spans="1:28">
      <c r="A169" s="1" t="s">
        <v>535</v>
      </c>
      <c r="B169" s="1">
        <v>11095</v>
      </c>
      <c r="C169" s="394">
        <v>122</v>
      </c>
      <c r="D169" s="111">
        <v>164</v>
      </c>
      <c r="E169" s="111" t="s">
        <v>535</v>
      </c>
      <c r="F169" s="333">
        <f t="shared" si="62"/>
        <v>0.94677167868824119</v>
      </c>
      <c r="G169" s="333">
        <f t="shared" si="63"/>
        <v>2.3255717987870446</v>
      </c>
      <c r="H169" s="333">
        <f t="shared" si="64"/>
        <v>1.9497805461166788</v>
      </c>
      <c r="I169" s="334">
        <v>2410206.0546800001</v>
      </c>
      <c r="J169" s="334">
        <v>2056220.677496</v>
      </c>
      <c r="K169" s="333">
        <f t="shared" si="65"/>
        <v>5.5196346602669692E-2</v>
      </c>
      <c r="L169" s="333">
        <f t="shared" si="66"/>
        <v>2.4438634385877674E-2</v>
      </c>
      <c r="M169" s="333">
        <f t="shared" si="67"/>
        <v>0.13623236263053207</v>
      </c>
      <c r="N169" s="227">
        <f>VLOOKUP(B169,پیوست2!$A$4:$E$199,5,0)</f>
        <v>2031470</v>
      </c>
      <c r="O169" s="222">
        <f t="shared" si="74"/>
        <v>4.0021855833089655E-3</v>
      </c>
      <c r="P169" s="222">
        <f t="shared" si="75"/>
        <v>9.8306383001980323E-3</v>
      </c>
      <c r="Q169" s="222">
        <f t="shared" si="76"/>
        <v>8.2420965560525607E-3</v>
      </c>
      <c r="R169" s="222">
        <f t="shared" si="77"/>
        <v>2.3332554996849535E-4</v>
      </c>
      <c r="S169" s="222">
        <f t="shared" si="78"/>
        <v>1.0330679763301749E-4</v>
      </c>
      <c r="T169" s="222">
        <f t="shared" si="79"/>
        <v>5.7588034155758719E-4</v>
      </c>
      <c r="U169" s="1">
        <v>2231904</v>
      </c>
      <c r="V169" s="1">
        <v>2574080</v>
      </c>
      <c r="W169" s="1">
        <f>VLOOKUP(B169,پیوست3!$B$5:$H$187,7,0)/2</f>
        <v>2113103.4967510002</v>
      </c>
      <c r="X169" s="1">
        <f>VLOOKUP(B169,پیوست3!$B$5:$L$187,11,0)/2</f>
        <v>142079.81186300001</v>
      </c>
      <c r="Y169" s="1">
        <f>VLOOKUP(B169,پیوست3!$B$5:$M$187,12,0)</f>
        <v>5190453</v>
      </c>
      <c r="Z169" s="1">
        <f>VLOOKUP(B169,پیوست3!$B$5:$N$187,13,0)</f>
        <v>4351723</v>
      </c>
      <c r="AA169" s="1">
        <f>VLOOKUP(B169,پیوست3!$B$5:$P$187,15,0)</f>
        <v>62907</v>
      </c>
      <c r="AB169" s="1">
        <f>VLOOKUP(B169,پیوست3!$B$5:$Q$187,16,0)</f>
        <v>350673</v>
      </c>
    </row>
    <row r="170" spans="1:28">
      <c r="A170" s="1" t="s">
        <v>543</v>
      </c>
      <c r="B170" s="1">
        <v>11186</v>
      </c>
      <c r="C170" s="394">
        <v>142</v>
      </c>
      <c r="D170" s="157">
        <v>165</v>
      </c>
      <c r="E170" s="157" t="s">
        <v>543</v>
      </c>
      <c r="F170" s="335">
        <f t="shared" si="62"/>
        <v>0.92038475621895233</v>
      </c>
      <c r="G170" s="335">
        <f t="shared" si="63"/>
        <v>0.30963590776341388</v>
      </c>
      <c r="H170" s="335">
        <f t="shared" si="64"/>
        <v>0.90048310580947755</v>
      </c>
      <c r="I170" s="336">
        <v>984314.13235500001</v>
      </c>
      <c r="J170" s="336">
        <v>879017.68977299996</v>
      </c>
      <c r="K170" s="335">
        <f t="shared" si="65"/>
        <v>1.5411106752763836E-2</v>
      </c>
      <c r="L170" s="335">
        <f t="shared" si="66"/>
        <v>0</v>
      </c>
      <c r="M170" s="335">
        <f t="shared" si="67"/>
        <v>4.2424548589133646E-3</v>
      </c>
      <c r="N170" s="227">
        <f>VLOOKUP(B170,پیوست2!$A$4:$E$199,5,0)</f>
        <v>817704</v>
      </c>
      <c r="O170" s="222">
        <f t="shared" si="74"/>
        <v>1.5660552910327736E-3</v>
      </c>
      <c r="P170" s="222">
        <f t="shared" si="75"/>
        <v>5.2685243684248348E-4</v>
      </c>
      <c r="Q170" s="222">
        <f t="shared" si="76"/>
        <v>1.5321921868109256E-3</v>
      </c>
      <c r="R170" s="222">
        <f t="shared" si="77"/>
        <v>2.6222343544654784E-5</v>
      </c>
      <c r="S170" s="222">
        <f t="shared" si="78"/>
        <v>0</v>
      </c>
      <c r="T170" s="222">
        <f t="shared" si="79"/>
        <v>7.218632027395766E-6</v>
      </c>
      <c r="U170" s="1">
        <v>1171379</v>
      </c>
      <c r="V170" s="1">
        <v>1009557</v>
      </c>
      <c r="W170" s="1">
        <f>VLOOKUP(B170,پیوست3!$B$5:$H$187,7,0)/2</f>
        <v>1078119.3753550001</v>
      </c>
      <c r="X170" s="1">
        <f>VLOOKUP(B170,پیوست3!$B$5:$L$187,11,0)/2</f>
        <v>15558.3907</v>
      </c>
      <c r="Y170" s="1">
        <f>VLOOKUP(B170,پیوست3!$B$5:$M$187,12,0)</f>
        <v>362701</v>
      </c>
      <c r="Z170" s="1">
        <f>VLOOKUP(B170,پیوست3!$B$5:$N$187,13,0)</f>
        <v>1054807</v>
      </c>
      <c r="AA170" s="1">
        <f>VLOOKUP(B170,پیوست3!$B$5:$P$187,15,0)</f>
        <v>0</v>
      </c>
      <c r="AB170" s="1">
        <f>VLOOKUP(B170,پیوست3!$B$5:$Q$187,16,0)</f>
        <v>4283</v>
      </c>
    </row>
    <row r="171" spans="1:28">
      <c r="A171" s="1" t="s">
        <v>516</v>
      </c>
      <c r="B171" s="1">
        <v>10782</v>
      </c>
      <c r="C171" s="394">
        <v>45</v>
      </c>
      <c r="D171" s="111">
        <v>166</v>
      </c>
      <c r="E171" s="111" t="s">
        <v>516</v>
      </c>
      <c r="F171" s="333">
        <f t="shared" si="62"/>
        <v>0.91860167840634521</v>
      </c>
      <c r="G171" s="333">
        <f t="shared" si="63"/>
        <v>1.7745282955724373</v>
      </c>
      <c r="H171" s="333">
        <f t="shared" si="64"/>
        <v>1.2201793782001942</v>
      </c>
      <c r="I171" s="334">
        <v>1864132.1189649999</v>
      </c>
      <c r="J171" s="334">
        <v>1633790.2916649999</v>
      </c>
      <c r="K171" s="333">
        <f t="shared" si="65"/>
        <v>5.9812802685138416E-2</v>
      </c>
      <c r="L171" s="333">
        <f t="shared" si="66"/>
        <v>4.5134362257681195E-3</v>
      </c>
      <c r="M171" s="333">
        <f t="shared" si="67"/>
        <v>8.3426840750139314E-2</v>
      </c>
      <c r="N171" s="227">
        <f>VLOOKUP(B171,پیوست2!$A$4:$E$199,5,0)</f>
        <v>1606594</v>
      </c>
      <c r="O171" s="222">
        <f t="shared" si="74"/>
        <v>3.0709654268745914E-3</v>
      </c>
      <c r="P171" s="222">
        <f t="shared" si="75"/>
        <v>5.9324026646324583E-3</v>
      </c>
      <c r="Q171" s="222">
        <f t="shared" si="76"/>
        <v>4.0791659465927764E-3</v>
      </c>
      <c r="R171" s="222">
        <f t="shared" si="77"/>
        <v>1.9995940944632069E-4</v>
      </c>
      <c r="S171" s="222">
        <f t="shared" si="78"/>
        <v>1.5088810451319437E-5</v>
      </c>
      <c r="T171" s="222">
        <f t="shared" si="79"/>
        <v>2.7890319562830056E-4</v>
      </c>
      <c r="U171" s="1">
        <v>1494050</v>
      </c>
      <c r="V171" s="1">
        <v>1993603</v>
      </c>
      <c r="W171" s="1">
        <f>VLOOKUP(B171,پیوست3!$B$5:$H$187,7,0)/2</f>
        <v>1372436.8376230001</v>
      </c>
      <c r="X171" s="1">
        <f>VLOOKUP(B171,پیوست3!$B$5:$L$187,11,0)/2</f>
        <v>119242.9828715</v>
      </c>
      <c r="Y171" s="1">
        <f>VLOOKUP(B171,پیوست3!$B$5:$M$187,12,0)</f>
        <v>2651234</v>
      </c>
      <c r="Z171" s="1">
        <f>VLOOKUP(B171,پیوست3!$B$5:$N$187,13,0)</f>
        <v>1823009</v>
      </c>
      <c r="AA171" s="1">
        <f>VLOOKUP(B171,پیوست3!$B$5:$P$187,15,0)</f>
        <v>8998</v>
      </c>
      <c r="AB171" s="1">
        <f>VLOOKUP(B171,پیوست3!$B$5:$Q$187,16,0)</f>
        <v>166320</v>
      </c>
    </row>
    <row r="172" spans="1:28">
      <c r="A172" s="1" t="s">
        <v>508</v>
      </c>
      <c r="B172" s="1">
        <v>10596</v>
      </c>
      <c r="C172" s="394">
        <v>36</v>
      </c>
      <c r="D172" s="157">
        <v>167</v>
      </c>
      <c r="E172" s="157" t="s">
        <v>508</v>
      </c>
      <c r="F172" s="335">
        <f t="shared" si="62"/>
        <v>0.90471028079007787</v>
      </c>
      <c r="G172" s="335">
        <f t="shared" si="63"/>
        <v>1.2643746883975331</v>
      </c>
      <c r="H172" s="335">
        <f t="shared" si="64"/>
        <v>1.0205327254457257</v>
      </c>
      <c r="I172" s="336">
        <v>4833352.615863</v>
      </c>
      <c r="J172" s="336">
        <v>4541091.7367089996</v>
      </c>
      <c r="K172" s="335">
        <f t="shared" si="65"/>
        <v>7.8361746006979274E-2</v>
      </c>
      <c r="L172" s="335">
        <f t="shared" si="66"/>
        <v>3.4089012447041486E-3</v>
      </c>
      <c r="M172" s="335">
        <f t="shared" si="67"/>
        <v>3.6470260530494569E-2</v>
      </c>
      <c r="N172" s="227">
        <f>VLOOKUP(B172,پیوست2!$A$4:$E$199,5,0)</f>
        <v>4548159</v>
      </c>
      <c r="O172" s="222">
        <f t="shared" si="74"/>
        <v>8.5622265790053758E-3</v>
      </c>
      <c r="P172" s="222">
        <f t="shared" si="75"/>
        <v>1.1966109806296045E-2</v>
      </c>
      <c r="Q172" s="222">
        <f t="shared" si="76"/>
        <v>9.6583764019187654E-3</v>
      </c>
      <c r="R172" s="222">
        <f t="shared" si="77"/>
        <v>7.416197634587384E-4</v>
      </c>
      <c r="S172" s="222">
        <f t="shared" si="78"/>
        <v>3.2262024056055667E-5</v>
      </c>
      <c r="T172" s="222">
        <f t="shared" si="79"/>
        <v>3.4515650002866198E-4</v>
      </c>
      <c r="U172" s="1">
        <v>4661388</v>
      </c>
      <c r="V172" s="1">
        <v>5338377</v>
      </c>
      <c r="W172" s="1">
        <f>VLOOKUP(B172,پیوست3!$B$5:$H$187,7,0)/2</f>
        <v>4217205.6463514995</v>
      </c>
      <c r="X172" s="1">
        <f>VLOOKUP(B172,پیوست3!$B$5:$L$187,11,0)/2</f>
        <v>418324.5425635</v>
      </c>
      <c r="Y172" s="1">
        <f>VLOOKUP(B172,پیوست3!$B$5:$M$187,12,0)</f>
        <v>5893741</v>
      </c>
      <c r="Z172" s="1">
        <f>VLOOKUP(B172,پیوست3!$B$5:$N$187,13,0)</f>
        <v>4757099</v>
      </c>
      <c r="AA172" s="1">
        <f>VLOOKUP(B172,پیوست3!$B$5:$P$187,15,0)</f>
        <v>18198</v>
      </c>
      <c r="AB172" s="1">
        <f>VLOOKUP(B172,پیوست3!$B$5:$Q$187,16,0)</f>
        <v>194692</v>
      </c>
    </row>
    <row r="173" spans="1:28">
      <c r="A173" s="1" t="s">
        <v>542</v>
      </c>
      <c r="B173" s="1">
        <v>11183</v>
      </c>
      <c r="C173" s="394">
        <v>144</v>
      </c>
      <c r="D173" s="111">
        <v>168</v>
      </c>
      <c r="E173" s="111" t="s">
        <v>542</v>
      </c>
      <c r="F173" s="333">
        <v>0.88845497587836741</v>
      </c>
      <c r="G173" s="333">
        <v>0.54184710267838987</v>
      </c>
      <c r="H173" s="333">
        <v>0.30226967648656877</v>
      </c>
      <c r="I173" s="334">
        <v>8650640.7474259995</v>
      </c>
      <c r="J173" s="334">
        <v>7905818.6797989998</v>
      </c>
      <c r="K173" s="333">
        <v>4.2338067619473757E-2</v>
      </c>
      <c r="L173" s="333">
        <v>0</v>
      </c>
      <c r="M173" s="333">
        <v>0</v>
      </c>
      <c r="N173" s="227">
        <f>VLOOKUP(B173,پیوست2!$A$4:$E$199,5,0)</f>
        <v>7623237</v>
      </c>
      <c r="O173" s="222">
        <f t="shared" si="74"/>
        <v>1.4093420100501528E-2</v>
      </c>
      <c r="P173" s="222">
        <f t="shared" si="75"/>
        <v>8.5952344864030517E-3</v>
      </c>
      <c r="Q173" s="222">
        <f t="shared" si="76"/>
        <v>4.7948558452905925E-3</v>
      </c>
      <c r="R173" s="222">
        <f t="shared" si="77"/>
        <v>6.716020388256264E-4</v>
      </c>
      <c r="S173" s="222">
        <f t="shared" si="78"/>
        <v>0</v>
      </c>
      <c r="T173" s="222">
        <f t="shared" si="79"/>
        <v>0</v>
      </c>
      <c r="U173" s="1">
        <v>0</v>
      </c>
      <c r="V173" s="1">
        <v>0</v>
      </c>
      <c r="W173" s="1">
        <f>VLOOKUP(B173,پیوست3!$B$5:$H$187,7,0)/2</f>
        <v>6182030.1803719997</v>
      </c>
      <c r="X173" s="1">
        <f>VLOOKUP(B173,پیوست3!$B$5:$L$187,11,0)/2</f>
        <v>365093.08160249999</v>
      </c>
      <c r="Y173" s="1">
        <f>VLOOKUP(B173,پیوست3!$B$5:$M$187,12,0)</f>
        <v>3770270</v>
      </c>
      <c r="Z173" s="1">
        <f>VLOOKUP(B173,پیوست3!$B$5:$N$187,13,0)</f>
        <v>2103247</v>
      </c>
      <c r="AA173" s="1">
        <f>VLOOKUP(B173,پیوست3!$B$5:$P$187,15,0)</f>
        <v>0</v>
      </c>
      <c r="AB173" s="1">
        <f>VLOOKUP(B173,پیوست3!$B$5:$Q$187,16,0)</f>
        <v>0</v>
      </c>
    </row>
    <row r="174" spans="1:28">
      <c r="A174" s="1" t="s">
        <v>541</v>
      </c>
      <c r="B174" s="1">
        <v>11182</v>
      </c>
      <c r="C174" s="394">
        <v>141</v>
      </c>
      <c r="D174" s="157">
        <v>169</v>
      </c>
      <c r="E174" s="157" t="s">
        <v>541</v>
      </c>
      <c r="F174" s="335">
        <f t="shared" ref="F174:F183" si="80">W174/U174</f>
        <v>0.84164214178998664</v>
      </c>
      <c r="G174" s="335">
        <f t="shared" ref="G174:G183" si="81">Y174/U174</f>
        <v>1.4663307306806683</v>
      </c>
      <c r="H174" s="335">
        <f t="shared" ref="H174:H183" si="82">Z174/U174</f>
        <v>1.316914445435331</v>
      </c>
      <c r="I174" s="336">
        <v>5556978.8704899997</v>
      </c>
      <c r="J174" s="336">
        <v>5445835.2205600003</v>
      </c>
      <c r="K174" s="335">
        <f t="shared" ref="K174:K183" si="83">X174/V174</f>
        <v>3.0401037514550262E-2</v>
      </c>
      <c r="L174" s="335">
        <f t="shared" ref="L174:L183" si="84">AA174/V174</f>
        <v>7.4730147822638518E-3</v>
      </c>
      <c r="M174" s="335">
        <f t="shared" ref="M174:M183" si="85">AB174/V174</f>
        <v>6.3124778233931297E-2</v>
      </c>
      <c r="N174" s="227">
        <f>VLOOKUP(B174,پیوست2!$A$4:$E$199,5,0)</f>
        <v>5157325</v>
      </c>
      <c r="O174" s="222">
        <f t="shared" si="74"/>
        <v>9.0321995714574208E-3</v>
      </c>
      <c r="P174" s="222">
        <f t="shared" si="75"/>
        <v>1.5736131949264463E-2</v>
      </c>
      <c r="Q174" s="222">
        <f t="shared" si="76"/>
        <v>1.4132650326194251E-2</v>
      </c>
      <c r="R174" s="222">
        <f t="shared" si="77"/>
        <v>3.2625295761306986E-4</v>
      </c>
      <c r="S174" s="222">
        <f t="shared" si="78"/>
        <v>8.0197696339569832E-5</v>
      </c>
      <c r="T174" s="222">
        <f t="shared" si="79"/>
        <v>6.7743232735502541E-4</v>
      </c>
      <c r="U174" s="1">
        <v>6030514</v>
      </c>
      <c r="V174" s="1">
        <v>6228410</v>
      </c>
      <c r="W174" s="1">
        <f>VLOOKUP(B174,پیوست3!$B$5:$H$187,7,0)/2</f>
        <v>5075534.7190544996</v>
      </c>
      <c r="X174" s="1">
        <f>VLOOKUP(B174,پیوست3!$B$5:$L$187,11,0)/2</f>
        <v>189350.126066</v>
      </c>
      <c r="Y174" s="1">
        <f>VLOOKUP(B174,پیوست3!$B$5:$M$187,12,0)</f>
        <v>8842728</v>
      </c>
      <c r="Z174" s="1">
        <f>VLOOKUP(B174,پیوست3!$B$5:$N$187,13,0)</f>
        <v>7941671</v>
      </c>
      <c r="AA174" s="1">
        <f>VLOOKUP(B174,پیوست3!$B$5:$P$187,15,0)</f>
        <v>46545</v>
      </c>
      <c r="AB174" s="1">
        <f>VLOOKUP(B174,پیوست3!$B$5:$Q$187,16,0)</f>
        <v>393167</v>
      </c>
    </row>
    <row r="175" spans="1:28">
      <c r="A175" s="1" t="s">
        <v>522</v>
      </c>
      <c r="B175" s="1">
        <v>10801</v>
      </c>
      <c r="C175" s="394">
        <v>46</v>
      </c>
      <c r="D175" s="111">
        <v>170</v>
      </c>
      <c r="E175" s="111" t="s">
        <v>522</v>
      </c>
      <c r="F175" s="333">
        <f t="shared" si="80"/>
        <v>0.82996790224619221</v>
      </c>
      <c r="G175" s="333">
        <f t="shared" si="81"/>
        <v>1.6762590882555857</v>
      </c>
      <c r="H175" s="333">
        <f t="shared" si="82"/>
        <v>1.2629004581719117</v>
      </c>
      <c r="I175" s="334">
        <v>1202780.6963150001</v>
      </c>
      <c r="J175" s="334">
        <v>1113838.0035959999</v>
      </c>
      <c r="K175" s="333">
        <f t="shared" si="83"/>
        <v>4.2832733970390724E-2</v>
      </c>
      <c r="L175" s="333">
        <f t="shared" si="84"/>
        <v>1.2739689470069168E-2</v>
      </c>
      <c r="M175" s="333">
        <f t="shared" si="85"/>
        <v>8.9048766936305923E-2</v>
      </c>
      <c r="N175" s="227">
        <f>VLOOKUP(B175,پیوست2!$A$4:$E$199,5,0)</f>
        <v>1105654</v>
      </c>
      <c r="O175" s="222">
        <f t="shared" si="74"/>
        <v>1.9095106736384826E-3</v>
      </c>
      <c r="P175" s="222">
        <f t="shared" si="75"/>
        <v>3.8565763954785965E-3</v>
      </c>
      <c r="Q175" s="222">
        <f t="shared" si="76"/>
        <v>2.9055604416697899E-3</v>
      </c>
      <c r="R175" s="222">
        <f t="shared" si="77"/>
        <v>9.8545452753325376E-5</v>
      </c>
      <c r="S175" s="222">
        <f t="shared" si="78"/>
        <v>2.9310257608879075E-5</v>
      </c>
      <c r="T175" s="222">
        <f t="shared" si="79"/>
        <v>2.0487487585849214E-4</v>
      </c>
      <c r="U175" s="1">
        <v>1130580</v>
      </c>
      <c r="V175" s="1">
        <v>1371462</v>
      </c>
      <c r="W175" s="1">
        <f>VLOOKUP(B175,پیوست3!$B$5:$H$187,7,0)/2</f>
        <v>938345.11092150002</v>
      </c>
      <c r="X175" s="1">
        <f>VLOOKUP(B175,پیوست3!$B$5:$L$187,11,0)/2</f>
        <v>58743.466996499999</v>
      </c>
      <c r="Y175" s="1">
        <f>VLOOKUP(B175,پیوست3!$B$5:$M$187,12,0)</f>
        <v>1895145</v>
      </c>
      <c r="Z175" s="1">
        <f>VLOOKUP(B175,پیوست3!$B$5:$N$187,13,0)</f>
        <v>1427810</v>
      </c>
      <c r="AA175" s="1">
        <f>VLOOKUP(B175,پیوست3!$B$5:$P$187,15,0)</f>
        <v>17472</v>
      </c>
      <c r="AB175" s="1">
        <f>VLOOKUP(B175,پیوست3!$B$5:$Q$187,16,0)</f>
        <v>122127</v>
      </c>
    </row>
    <row r="176" spans="1:28">
      <c r="A176" s="1" t="s">
        <v>554</v>
      </c>
      <c r="B176" s="1">
        <v>11280</v>
      </c>
      <c r="C176" s="394">
        <v>170</v>
      </c>
      <c r="D176" s="157">
        <v>171</v>
      </c>
      <c r="E176" s="157" t="s">
        <v>554</v>
      </c>
      <c r="F176" s="335">
        <f t="shared" si="80"/>
        <v>0.82331338496783923</v>
      </c>
      <c r="G176" s="335">
        <f t="shared" si="81"/>
        <v>2.5367568146914437</v>
      </c>
      <c r="H176" s="335">
        <f t="shared" si="82"/>
        <v>1.4472481042684104</v>
      </c>
      <c r="I176" s="336">
        <v>1928655.7181520001</v>
      </c>
      <c r="J176" s="336">
        <v>1463482.792231</v>
      </c>
      <c r="K176" s="335">
        <f t="shared" si="83"/>
        <v>3.1530641558060041E-2</v>
      </c>
      <c r="L176" s="335">
        <f t="shared" si="84"/>
        <v>3.4576917882906399E-2</v>
      </c>
      <c r="M176" s="335">
        <f t="shared" si="85"/>
        <v>0.1020880489707397</v>
      </c>
      <c r="N176" s="227">
        <f>VLOOKUP(B176,پیوست2!$A$4:$E$199,5,0)</f>
        <v>1591586</v>
      </c>
      <c r="O176" s="222">
        <f t="shared" si="74"/>
        <v>2.7266967353097304E-3</v>
      </c>
      <c r="P176" s="222">
        <f t="shared" si="75"/>
        <v>8.4013774720352267E-3</v>
      </c>
      <c r="Q176" s="222">
        <f t="shared" si="76"/>
        <v>4.7930797107665398E-3</v>
      </c>
      <c r="R176" s="222">
        <f t="shared" si="77"/>
        <v>1.0442499656669862E-4</v>
      </c>
      <c r="S176" s="222">
        <f t="shared" si="78"/>
        <v>1.1451383012809439E-4</v>
      </c>
      <c r="T176" s="222">
        <f t="shared" si="79"/>
        <v>3.3810108632392684E-4</v>
      </c>
      <c r="U176" s="1">
        <v>1418186</v>
      </c>
      <c r="V176" s="1">
        <v>1984532</v>
      </c>
      <c r="W176" s="1">
        <f>VLOOKUP(B176,پیوست3!$B$5:$H$187,7,0)/2</f>
        <v>1167611.516174</v>
      </c>
      <c r="X176" s="1">
        <f>VLOOKUP(B176,پیوست3!$B$5:$L$187,11,0)/2</f>
        <v>62573.567152500007</v>
      </c>
      <c r="Y176" s="1">
        <f>VLOOKUP(B176,پیوست3!$B$5:$M$187,12,0)</f>
        <v>3597593</v>
      </c>
      <c r="Z176" s="1">
        <f>VLOOKUP(B176,پیوست3!$B$5:$N$187,13,0)</f>
        <v>2052467</v>
      </c>
      <c r="AA176" s="1">
        <f>VLOOKUP(B176,پیوست3!$B$5:$P$187,15,0)</f>
        <v>68619</v>
      </c>
      <c r="AB176" s="1">
        <f>VLOOKUP(B176,پیوست3!$B$5:$Q$187,16,0)</f>
        <v>202597</v>
      </c>
    </row>
    <row r="177" spans="1:28">
      <c r="A177" s="1" t="s">
        <v>569</v>
      </c>
      <c r="B177" s="1">
        <v>11477</v>
      </c>
      <c r="C177" s="394">
        <v>245</v>
      </c>
      <c r="D177" s="111">
        <v>172</v>
      </c>
      <c r="E177" s="111" t="s">
        <v>569</v>
      </c>
      <c r="F177" s="333">
        <f t="shared" si="80"/>
        <v>0.76154610307649395</v>
      </c>
      <c r="G177" s="333">
        <f t="shared" si="81"/>
        <v>0.53818542513325662</v>
      </c>
      <c r="H177" s="333">
        <f t="shared" si="82"/>
        <v>1.1138996052512706</v>
      </c>
      <c r="I177" s="334">
        <v>4809497.3374380004</v>
      </c>
      <c r="J177" s="334">
        <v>4113102.9185299999</v>
      </c>
      <c r="K177" s="333">
        <f t="shared" si="83"/>
        <v>2.2291713503114804E-2</v>
      </c>
      <c r="L177" s="333">
        <f t="shared" si="84"/>
        <v>6.8113968377119839E-3</v>
      </c>
      <c r="M177" s="333">
        <f t="shared" si="85"/>
        <v>7.7025020174527684E-2</v>
      </c>
      <c r="N177" s="227">
        <f>VLOOKUP(B177,پیوست2!$A$4:$E$199,5,0)</f>
        <v>4059701</v>
      </c>
      <c r="O177" s="222">
        <f t="shared" si="74"/>
        <v>6.4332703228056169E-3</v>
      </c>
      <c r="P177" s="222">
        <f t="shared" si="75"/>
        <v>4.5463988453086895E-3</v>
      </c>
      <c r="Q177" s="222">
        <f t="shared" si="76"/>
        <v>9.4098272502460643E-3</v>
      </c>
      <c r="R177" s="222">
        <f t="shared" si="77"/>
        <v>1.8831245849034166E-4</v>
      </c>
      <c r="S177" s="222">
        <f t="shared" si="78"/>
        <v>5.7540255220113775E-5</v>
      </c>
      <c r="T177" s="222">
        <f t="shared" si="79"/>
        <v>6.5067994491795045E-4</v>
      </c>
      <c r="U177" s="1">
        <v>5357332</v>
      </c>
      <c r="V177" s="1">
        <v>4786977</v>
      </c>
      <c r="W177" s="1">
        <f>VLOOKUP(B177,پیوست3!$B$5:$H$187,7,0)/2</f>
        <v>4079855.3074869998</v>
      </c>
      <c r="X177" s="1">
        <f>VLOOKUP(B177,پیوست3!$B$5:$L$187,11,0)/2</f>
        <v>106709.91983</v>
      </c>
      <c r="Y177" s="1">
        <f>VLOOKUP(B177,پیوست3!$B$5:$M$187,12,0)</f>
        <v>2883238</v>
      </c>
      <c r="Z177" s="1">
        <f>VLOOKUP(B177,پیوست3!$B$5:$N$187,13,0)</f>
        <v>5967530</v>
      </c>
      <c r="AA177" s="1">
        <f>VLOOKUP(B177,پیوست3!$B$5:$P$187,15,0)</f>
        <v>32606</v>
      </c>
      <c r="AB177" s="1">
        <f>VLOOKUP(B177,پیوست3!$B$5:$Q$187,16,0)</f>
        <v>368717</v>
      </c>
    </row>
    <row r="178" spans="1:28">
      <c r="A178" s="1" t="s">
        <v>510</v>
      </c>
      <c r="B178" s="1">
        <v>10616</v>
      </c>
      <c r="C178" s="394">
        <v>25</v>
      </c>
      <c r="D178" s="157">
        <v>173</v>
      </c>
      <c r="E178" s="157" t="s">
        <v>510</v>
      </c>
      <c r="F178" s="335">
        <f t="shared" si="80"/>
        <v>0.74600511694117044</v>
      </c>
      <c r="G178" s="335">
        <f t="shared" si="81"/>
        <v>1.4070776455788057</v>
      </c>
      <c r="H178" s="335">
        <f t="shared" si="82"/>
        <v>1.3791045542168214</v>
      </c>
      <c r="I178" s="336">
        <v>10068378.121725</v>
      </c>
      <c r="J178" s="336">
        <v>8989947.8963489998</v>
      </c>
      <c r="K178" s="335">
        <f t="shared" si="83"/>
        <v>5.853458992620772E-2</v>
      </c>
      <c r="L178" s="335">
        <f t="shared" si="84"/>
        <v>1.4875773329540936E-2</v>
      </c>
      <c r="M178" s="335">
        <f t="shared" si="85"/>
        <v>0.11912092058673589</v>
      </c>
      <c r="N178" s="227">
        <f>VLOOKUP(B178,پیوست2!$A$4:$E$199,5,0)</f>
        <v>9082821</v>
      </c>
      <c r="O178" s="222">
        <f t="shared" si="74"/>
        <v>1.4099513042691709E-2</v>
      </c>
      <c r="P178" s="222">
        <f t="shared" si="75"/>
        <v>2.6593798306993131E-2</v>
      </c>
      <c r="Q178" s="222">
        <f t="shared" si="76"/>
        <v>2.6065106267828732E-2</v>
      </c>
      <c r="R178" s="222">
        <f t="shared" si="77"/>
        <v>1.1063050311198601E-3</v>
      </c>
      <c r="S178" s="222">
        <f t="shared" si="78"/>
        <v>2.8115244160788774E-4</v>
      </c>
      <c r="T178" s="222">
        <f t="shared" si="79"/>
        <v>2.2513880070377241E-3</v>
      </c>
      <c r="U178" s="1">
        <v>10988739</v>
      </c>
      <c r="V178" s="1">
        <v>11225971</v>
      </c>
      <c r="W178" s="1">
        <f>VLOOKUP(B178,پیوست3!$B$5:$H$187,7,0)/2</f>
        <v>8197655.5227310006</v>
      </c>
      <c r="X178" s="1">
        <f>VLOOKUP(B178,پیوست3!$B$5:$L$187,11,0)/2</f>
        <v>657107.6090085</v>
      </c>
      <c r="Y178" s="1">
        <f>VLOOKUP(B178,پیوست3!$B$5:$M$187,12,0)</f>
        <v>15462009</v>
      </c>
      <c r="Z178" s="1">
        <f>VLOOKUP(B178,پیوست3!$B$5:$N$187,13,0)</f>
        <v>15154620</v>
      </c>
      <c r="AA178" s="1">
        <f>VLOOKUP(B178,پیوست3!$B$5:$P$187,15,0)</f>
        <v>166995</v>
      </c>
      <c r="AB178" s="1">
        <f>VLOOKUP(B178,پیوست3!$B$5:$Q$187,16,0)</f>
        <v>1337248</v>
      </c>
    </row>
    <row r="179" spans="1:28">
      <c r="A179" s="1" t="s">
        <v>506</v>
      </c>
      <c r="B179" s="1">
        <v>10589</v>
      </c>
      <c r="C179" s="394">
        <v>26</v>
      </c>
      <c r="D179" s="111">
        <v>174</v>
      </c>
      <c r="E179" s="111" t="s">
        <v>506</v>
      </c>
      <c r="F179" s="333">
        <f t="shared" si="80"/>
        <v>0.70961112135000715</v>
      </c>
      <c r="G179" s="333">
        <f t="shared" si="81"/>
        <v>0.95446034023325199</v>
      </c>
      <c r="H179" s="333">
        <f t="shared" si="82"/>
        <v>0.74982465113060137</v>
      </c>
      <c r="I179" s="334">
        <v>2084078.8942750001</v>
      </c>
      <c r="J179" s="334">
        <v>1728421.6885780001</v>
      </c>
      <c r="K179" s="333">
        <f t="shared" si="83"/>
        <v>1.1302705351324147E-2</v>
      </c>
      <c r="L179" s="333">
        <f t="shared" si="84"/>
        <v>3.9658335323980768E-4</v>
      </c>
      <c r="M179" s="333">
        <f t="shared" si="85"/>
        <v>1.5180561385768919E-2</v>
      </c>
      <c r="N179" s="227">
        <f>VLOOKUP(B179,پیوست2!$A$4:$E$199,5,0)</f>
        <v>1805149</v>
      </c>
      <c r="O179" s="222">
        <f t="shared" si="74"/>
        <v>2.6654774964146089E-3</v>
      </c>
      <c r="P179" s="222">
        <f t="shared" si="75"/>
        <v>3.5851926239148122E-3</v>
      </c>
      <c r="Q179" s="222">
        <f t="shared" si="76"/>
        <v>2.8165296085597108E-3</v>
      </c>
      <c r="R179" s="222">
        <f t="shared" si="77"/>
        <v>4.2455798473456644E-5</v>
      </c>
      <c r="S179" s="222">
        <f t="shared" si="78"/>
        <v>1.4896666240268225E-6</v>
      </c>
      <c r="T179" s="222">
        <f t="shared" si="79"/>
        <v>5.7021999147543688E-5</v>
      </c>
      <c r="U179" s="1">
        <v>2037367</v>
      </c>
      <c r="V179" s="1">
        <v>2155915</v>
      </c>
      <c r="W179" s="1">
        <f>VLOOKUP(B179,پیوست3!$B$5:$H$187,7,0)/2</f>
        <v>1445738.2814714999</v>
      </c>
      <c r="X179" s="1">
        <f>VLOOKUP(B179,پیوست3!$B$5:$L$187,11,0)/2</f>
        <v>24367.672007499998</v>
      </c>
      <c r="Y179" s="1">
        <f>VLOOKUP(B179,پیوست3!$B$5:$M$187,12,0)</f>
        <v>1944586</v>
      </c>
      <c r="Z179" s="1">
        <f>VLOOKUP(B179,پیوست3!$B$5:$N$187,13,0)</f>
        <v>1527668</v>
      </c>
      <c r="AA179" s="1">
        <f>VLOOKUP(B179,پیوست3!$B$5:$P$187,15,0)</f>
        <v>855</v>
      </c>
      <c r="AB179" s="1">
        <f>VLOOKUP(B179,پیوست3!$B$5:$Q$187,16,0)</f>
        <v>32728</v>
      </c>
    </row>
    <row r="180" spans="1:28">
      <c r="A180" s="1" t="s">
        <v>524</v>
      </c>
      <c r="B180" s="1">
        <v>10830</v>
      </c>
      <c r="C180" s="394">
        <v>38</v>
      </c>
      <c r="D180" s="157">
        <v>175</v>
      </c>
      <c r="E180" s="157" t="s">
        <v>524</v>
      </c>
      <c r="F180" s="335">
        <f t="shared" si="80"/>
        <v>0.64259773502472828</v>
      </c>
      <c r="G180" s="335">
        <f t="shared" si="81"/>
        <v>1.4940031269059015</v>
      </c>
      <c r="H180" s="335">
        <f t="shared" si="82"/>
        <v>1.2265828460953498</v>
      </c>
      <c r="I180" s="336">
        <v>1934510.9199419999</v>
      </c>
      <c r="J180" s="336">
        <v>1592082.4809630001</v>
      </c>
      <c r="K180" s="335">
        <f t="shared" si="83"/>
        <v>8.0319970439405586E-2</v>
      </c>
      <c r="L180" s="335">
        <f t="shared" si="84"/>
        <v>9.3394284702566985E-3</v>
      </c>
      <c r="M180" s="335">
        <f t="shared" si="85"/>
        <v>8.8057187400870013E-2</v>
      </c>
      <c r="N180" s="227">
        <f>VLOOKUP(B180,پیوست2!$A$4:$E$199,5,0)</f>
        <v>1658226</v>
      </c>
      <c r="O180" s="222">
        <f t="shared" si="74"/>
        <v>2.2173000288265143E-3</v>
      </c>
      <c r="P180" s="222">
        <f t="shared" si="75"/>
        <v>5.1550962535339175E-3</v>
      </c>
      <c r="Q180" s="222">
        <f t="shared" si="76"/>
        <v>4.2323556896767898E-3</v>
      </c>
      <c r="R180" s="222">
        <f t="shared" si="77"/>
        <v>2.7714612589442979E-4</v>
      </c>
      <c r="S180" s="222">
        <f t="shared" si="78"/>
        <v>3.2225938386674291E-5</v>
      </c>
      <c r="T180" s="222">
        <f t="shared" si="79"/>
        <v>3.0384359221997151E-4</v>
      </c>
      <c r="U180" s="1">
        <v>1833122</v>
      </c>
      <c r="V180" s="1">
        <v>2033315</v>
      </c>
      <c r="W180" s="1">
        <f>VLOOKUP(B180,پیوست3!$B$5:$H$187,7,0)/2</f>
        <v>1177960.045224</v>
      </c>
      <c r="X180" s="1">
        <f>VLOOKUP(B180,پیوست3!$B$5:$L$187,11,0)/2</f>
        <v>163315.80069399998</v>
      </c>
      <c r="Y180" s="1">
        <f>VLOOKUP(B180,پیوست3!$B$5:$M$187,12,0)</f>
        <v>2738690</v>
      </c>
      <c r="Z180" s="1">
        <f>VLOOKUP(B180,پیوست3!$B$5:$N$187,13,0)</f>
        <v>2248476</v>
      </c>
      <c r="AA180" s="1">
        <f>VLOOKUP(B180,پیوست3!$B$5:$P$187,15,0)</f>
        <v>18990</v>
      </c>
      <c r="AB180" s="1">
        <f>VLOOKUP(B180,پیوست3!$B$5:$Q$187,16,0)</f>
        <v>179048</v>
      </c>
    </row>
    <row r="181" spans="1:28">
      <c r="A181" s="1" t="s">
        <v>527</v>
      </c>
      <c r="B181" s="1">
        <v>10851</v>
      </c>
      <c r="C181" s="394">
        <v>9</v>
      </c>
      <c r="D181" s="111">
        <v>176</v>
      </c>
      <c r="E181" s="111" t="s">
        <v>527</v>
      </c>
      <c r="F181" s="333">
        <f t="shared" si="80"/>
        <v>0.57233754151608285</v>
      </c>
      <c r="G181" s="333">
        <f t="shared" si="81"/>
        <v>1.3214228174446299</v>
      </c>
      <c r="H181" s="333">
        <f t="shared" si="82"/>
        <v>1.3572045908763897</v>
      </c>
      <c r="I181" s="334">
        <v>19769781.953972001</v>
      </c>
      <c r="J181" s="334">
        <v>19345019.758001</v>
      </c>
      <c r="K181" s="333">
        <f t="shared" si="83"/>
        <v>1.6013625678534107E-2</v>
      </c>
      <c r="L181" s="333">
        <f t="shared" si="84"/>
        <v>0.10766719746162981</v>
      </c>
      <c r="M181" s="333">
        <f t="shared" si="85"/>
        <v>0.12084435918540272</v>
      </c>
      <c r="N181" s="227">
        <f>VLOOKUP(B181,پیوست2!$A$4:$E$199,5,0)</f>
        <v>23812622</v>
      </c>
      <c r="O181" s="222">
        <f t="shared" si="74"/>
        <v>2.8359658936945951E-2</v>
      </c>
      <c r="P181" s="222">
        <f t="shared" si="75"/>
        <v>6.5477271183293217E-2</v>
      </c>
      <c r="Q181" s="222">
        <f t="shared" si="76"/>
        <v>6.7250278922739687E-2</v>
      </c>
      <c r="R181" s="222">
        <f t="shared" si="77"/>
        <v>7.9348449061048616E-4</v>
      </c>
      <c r="S181" s="222">
        <f t="shared" si="78"/>
        <v>5.3349724196326076E-3</v>
      </c>
      <c r="T181" s="222">
        <f t="shared" si="79"/>
        <v>5.987908467219619E-3</v>
      </c>
      <c r="U181" s="1">
        <v>23547631.075550001</v>
      </c>
      <c r="V181" s="1">
        <v>27034046.289143</v>
      </c>
      <c r="W181" s="1">
        <f>VLOOKUP(B181,پیوست3!$B$5:$H$187,7,0)/2</f>
        <v>13477193.278308</v>
      </c>
      <c r="X181" s="1">
        <f>VLOOKUP(B181,پیوست3!$B$5:$L$187,11,0)/2</f>
        <v>432913.09785050002</v>
      </c>
      <c r="Y181" s="1">
        <f>VLOOKUP(B181,پیوست3!$B$5:$M$187,12,0)</f>
        <v>31116377</v>
      </c>
      <c r="Z181" s="1">
        <f>VLOOKUP(B181,پیوست3!$B$5:$N$187,13,0)</f>
        <v>31958953</v>
      </c>
      <c r="AA181" s="1">
        <f>VLOOKUP(B181,پیوست3!$B$5:$P$187,15,0)</f>
        <v>2910680</v>
      </c>
      <c r="AB181" s="1">
        <f>VLOOKUP(B181,پیوست3!$B$5:$Q$187,16,0)</f>
        <v>3266912</v>
      </c>
    </row>
    <row r="182" spans="1:28">
      <c r="A182" s="1" t="s">
        <v>509</v>
      </c>
      <c r="B182" s="1">
        <v>10600</v>
      </c>
      <c r="C182" s="394">
        <v>20</v>
      </c>
      <c r="D182" s="157">
        <v>177</v>
      </c>
      <c r="E182" s="157" t="s">
        <v>509</v>
      </c>
      <c r="F182" s="335">
        <f t="shared" si="80"/>
        <v>0.56014188363505901</v>
      </c>
      <c r="G182" s="335">
        <f t="shared" si="81"/>
        <v>1.0003702451668304</v>
      </c>
      <c r="H182" s="335">
        <f t="shared" si="82"/>
        <v>0.82165458950662829</v>
      </c>
      <c r="I182" s="336">
        <v>13286969.275377</v>
      </c>
      <c r="J182" s="336">
        <v>12713642.735610001</v>
      </c>
      <c r="K182" s="335">
        <f t="shared" si="83"/>
        <v>2.7189309736287613E-2</v>
      </c>
      <c r="L182" s="335">
        <f t="shared" si="84"/>
        <v>0.1381662601428133</v>
      </c>
      <c r="M182" s="335">
        <f t="shared" si="85"/>
        <v>9.783457434131182E-2</v>
      </c>
      <c r="N182" s="227">
        <f>VLOOKUP(B182,پیوست2!$A$4:$E$199,5,0)</f>
        <v>17352922</v>
      </c>
      <c r="O182" s="222">
        <f t="shared" si="74"/>
        <v>2.0226102976236667E-2</v>
      </c>
      <c r="P182" s="222">
        <f t="shared" si="75"/>
        <v>3.6122261491679353E-2</v>
      </c>
      <c r="Q182" s="222">
        <f t="shared" si="76"/>
        <v>2.9669037120398548E-2</v>
      </c>
      <c r="R182" s="222">
        <f t="shared" si="77"/>
        <v>9.8177585830599599E-4</v>
      </c>
      <c r="S182" s="222">
        <f t="shared" si="78"/>
        <v>4.989030613734193E-3</v>
      </c>
      <c r="T182" s="222">
        <f t="shared" si="79"/>
        <v>3.532698112881844E-3</v>
      </c>
      <c r="U182" s="1">
        <v>14692753.079185</v>
      </c>
      <c r="V182" s="1">
        <v>18732467.661242001</v>
      </c>
      <c r="W182" s="1">
        <f>VLOOKUP(B182,پیوست3!$B$5:$H$187,7,0)/2</f>
        <v>8230026.3855594993</v>
      </c>
      <c r="X182" s="1">
        <f>VLOOKUP(B182,پیوست3!$B$5:$L$187,11,0)/2</f>
        <v>509322.86536649999</v>
      </c>
      <c r="Y182" s="1">
        <f>VLOOKUP(B182,پیوست3!$B$5:$M$187,12,0)</f>
        <v>14698193</v>
      </c>
      <c r="Z182" s="1">
        <f>VLOOKUP(B182,پیوست3!$B$5:$N$187,13,0)</f>
        <v>12072368</v>
      </c>
      <c r="AA182" s="1">
        <f>VLOOKUP(B182,پیوست3!$B$5:$P$187,15,0)</f>
        <v>2588195</v>
      </c>
      <c r="AB182" s="1">
        <f>VLOOKUP(B182,پیوست3!$B$5:$Q$187,16,0)</f>
        <v>1832683</v>
      </c>
    </row>
    <row r="183" spans="1:28">
      <c r="B183" s="1">
        <v>11709</v>
      </c>
      <c r="C183" s="394">
        <v>286</v>
      </c>
      <c r="D183" s="111">
        <v>178</v>
      </c>
      <c r="E183" s="111" t="s">
        <v>657</v>
      </c>
      <c r="F183" s="333">
        <f t="shared" si="80"/>
        <v>0.22564028491398089</v>
      </c>
      <c r="G183" s="333">
        <f t="shared" si="81"/>
        <v>0</v>
      </c>
      <c r="H183" s="333">
        <f t="shared" si="82"/>
        <v>0</v>
      </c>
      <c r="I183" s="334">
        <v>135220695.101271</v>
      </c>
      <c r="J183" s="334">
        <v>101622146.04623599</v>
      </c>
      <c r="K183" s="333">
        <f t="shared" si="83"/>
        <v>0</v>
      </c>
      <c r="L183" s="333">
        <f t="shared" si="84"/>
        <v>0</v>
      </c>
      <c r="M183" s="333">
        <f t="shared" si="85"/>
        <v>0</v>
      </c>
      <c r="N183" s="227">
        <f>VLOOKUP(B183,پیوست2!$A$4:$E$199,5,0)</f>
        <v>101624137</v>
      </c>
      <c r="O183" s="222">
        <f t="shared" si="74"/>
        <v>4.7715014686608201E-2</v>
      </c>
      <c r="P183" s="222">
        <f t="shared" si="75"/>
        <v>0</v>
      </c>
      <c r="Q183" s="222">
        <f t="shared" si="76"/>
        <v>0</v>
      </c>
      <c r="R183" s="222">
        <f t="shared" si="77"/>
        <v>0</v>
      </c>
      <c r="S183" s="222">
        <f t="shared" si="78"/>
        <v>0</v>
      </c>
      <c r="T183" s="222">
        <f t="shared" si="79"/>
        <v>0</v>
      </c>
      <c r="U183" s="1">
        <v>123832456</v>
      </c>
      <c r="V183" s="1">
        <v>123929177</v>
      </c>
      <c r="W183" s="1">
        <f>VLOOKUP(B183,پیوست3!$B$5:$H$187,7,0)/2</f>
        <v>27941590.653438002</v>
      </c>
      <c r="X183" s="1">
        <f>VLOOKUP(B183,پیوست3!$B$5:$L$187,11,0)/2</f>
        <v>0</v>
      </c>
      <c r="Y183" s="1">
        <f>VLOOKUP(B183,پیوست3!$B$5:$M$187,12,0)</f>
        <v>0</v>
      </c>
      <c r="Z183" s="1">
        <f>VLOOKUP(B183,پیوست3!$B$5:$N$187,13,0)</f>
        <v>0</v>
      </c>
      <c r="AA183" s="1">
        <f>VLOOKUP(B183,پیوست3!$B$5:$P$187,15,0)</f>
        <v>0</v>
      </c>
      <c r="AB183" s="1">
        <f>VLOOKUP(B183,پیوست3!$B$5:$Q$187,16,0)</f>
        <v>0</v>
      </c>
    </row>
    <row r="184" spans="1:28">
      <c r="B184" s="1">
        <v>11745</v>
      </c>
      <c r="C184" s="394">
        <v>307</v>
      </c>
      <c r="D184" s="157">
        <v>179</v>
      </c>
      <c r="E184" s="157" t="s">
        <v>709</v>
      </c>
      <c r="F184" s="335">
        <v>0</v>
      </c>
      <c r="G184" s="335">
        <v>0</v>
      </c>
      <c r="H184" s="335">
        <v>0</v>
      </c>
      <c r="I184" s="336">
        <v>112349984</v>
      </c>
      <c r="J184" s="336">
        <v>75550933.311286002</v>
      </c>
      <c r="K184" s="335">
        <v>0</v>
      </c>
      <c r="L184" s="335">
        <v>0</v>
      </c>
      <c r="M184" s="335">
        <v>0</v>
      </c>
      <c r="N184" s="227">
        <f>VLOOKUP(B184,پیوست2!$A$4:$E$199,5,0)</f>
        <v>75919428</v>
      </c>
      <c r="O184" s="222"/>
      <c r="P184" s="222"/>
      <c r="Q184" s="222"/>
      <c r="R184" s="222"/>
      <c r="S184" s="222"/>
      <c r="T184" s="222"/>
      <c r="U184" s="1">
        <v>0</v>
      </c>
      <c r="V184" s="1">
        <v>0</v>
      </c>
      <c r="W184" s="1">
        <f>VLOOKUP(B184,پیوست3!$B$5:$H$187,7,0)/2</f>
        <v>62901261.157090999</v>
      </c>
      <c r="X184" s="1">
        <f>VLOOKUP(B184,پیوست3!$B$5:$L$187,11,0)/2</f>
        <v>0</v>
      </c>
      <c r="Y184" s="1">
        <f>VLOOKUP(B184,پیوست3!$B$5:$M$187,12,0)</f>
        <v>0</v>
      </c>
      <c r="Z184" s="1">
        <f>VLOOKUP(B184,پیوست3!$B$5:$N$187,13,0)</f>
        <v>0</v>
      </c>
      <c r="AA184" s="1">
        <f>VLOOKUP(B184,پیوست3!$B$5:$P$187,15,0)</f>
        <v>0</v>
      </c>
      <c r="AB184" s="1">
        <f>VLOOKUP(B184,پیوست3!$B$5:$Q$187,16,0)</f>
        <v>0</v>
      </c>
    </row>
    <row r="185" spans="1:28">
      <c r="C185" s="242"/>
      <c r="D185" s="316" t="s">
        <v>196</v>
      </c>
      <c r="E185" s="316"/>
      <c r="F185" s="225">
        <f>O185</f>
        <v>1.3950815189177035</v>
      </c>
      <c r="G185" s="225">
        <f t="shared" ref="G185:H186" si="86">P185</f>
        <v>1.1056871079827846</v>
      </c>
      <c r="H185" s="225">
        <f t="shared" si="86"/>
        <v>0.85161847083300002</v>
      </c>
      <c r="I185" s="159">
        <f>SUM(I112:I184)</f>
        <v>559043967.486763</v>
      </c>
      <c r="J185" s="159">
        <f>SUM(J112:J184)</f>
        <v>465741650.63855994</v>
      </c>
      <c r="K185" s="225">
        <f>R185</f>
        <v>0.10506848331215503</v>
      </c>
      <c r="L185" s="225">
        <f t="shared" ref="L185:M186" si="87">S185</f>
        <v>4.9383331740064838E-2</v>
      </c>
      <c r="M185" s="225">
        <f t="shared" si="87"/>
        <v>5.881017147047346E-2</v>
      </c>
      <c r="N185" s="227">
        <f>SUM(N112:N184)</f>
        <v>480571983</v>
      </c>
      <c r="O185" s="227">
        <f>SUM(O112:O184)</f>
        <v>1.3950815189177035</v>
      </c>
      <c r="P185" s="227">
        <f t="shared" ref="P185:Q185" si="88">SUM(P112:P184)</f>
        <v>1.1056871079827846</v>
      </c>
      <c r="Q185" s="227">
        <f t="shared" si="88"/>
        <v>0.85161847083300002</v>
      </c>
      <c r="R185" s="227">
        <f t="shared" ref="R185" si="89">SUM(R112:R184)</f>
        <v>0.10506848331215503</v>
      </c>
      <c r="S185" s="227">
        <f t="shared" ref="S185" si="90">SUM(S112:S184)</f>
        <v>4.9383331740064838E-2</v>
      </c>
      <c r="T185" s="227">
        <f t="shared" ref="T185" si="91">SUM(T112:T184)</f>
        <v>5.881017147047346E-2</v>
      </c>
      <c r="W185" s="1" t="e">
        <f>VLOOKUP(B185,پیوست3!$B$5:$H$187,7,0)/2</f>
        <v>#N/A</v>
      </c>
      <c r="X185" s="1" t="e">
        <f>VLOOKUP(B185,پیوست3!$B$5:$L$187,11,0)/2</f>
        <v>#N/A</v>
      </c>
      <c r="Y185" s="1" t="e">
        <f>VLOOKUP(B185,پیوست3!$B$5:$M$187,12,0)</f>
        <v>#N/A</v>
      </c>
      <c r="Z185" s="1" t="e">
        <f>VLOOKUP(B185,پیوست3!$B$5:$N$187,13,0)</f>
        <v>#N/A</v>
      </c>
      <c r="AA185" s="1" t="e">
        <f>VLOOKUP(B185,پیوست3!$B$5:$P$187,15,0)</f>
        <v>#N/A</v>
      </c>
      <c r="AB185" s="1" t="e">
        <f>VLOOKUP(B185,پیوست3!$B$5:$Q$187,16,0)</f>
        <v>#N/A</v>
      </c>
    </row>
    <row r="186" spans="1:28" ht="19.5">
      <c r="C186" s="242"/>
      <c r="D186" s="439" t="s">
        <v>162</v>
      </c>
      <c r="E186" s="439"/>
      <c r="F186" s="284">
        <f>O186</f>
        <v>0.38011803095425772</v>
      </c>
      <c r="G186" s="284">
        <f t="shared" si="86"/>
        <v>1.6997015393265116</v>
      </c>
      <c r="H186" s="284">
        <f t="shared" si="86"/>
        <v>1.175949810878169</v>
      </c>
      <c r="I186" s="110">
        <f>I185+I111+I90</f>
        <v>880378155.778898</v>
      </c>
      <c r="J186" s="110">
        <f>J185+J111+J90</f>
        <v>717917362.52986002</v>
      </c>
      <c r="K186" s="285">
        <f>R186</f>
        <v>2.1970627349864522E-2</v>
      </c>
      <c r="L186" s="285">
        <f t="shared" si="87"/>
        <v>0.10468535177597069</v>
      </c>
      <c r="M186" s="285">
        <f t="shared" si="87"/>
        <v>5.6182823934573356E-2</v>
      </c>
      <c r="N186" s="227">
        <f>N185+N111+N90</f>
        <v>3360359064</v>
      </c>
      <c r="O186" s="223">
        <f>($N90*F90+$N111*F111+$N185*F185)/$N$186</f>
        <v>0.38011803095425772</v>
      </c>
      <c r="P186" s="223">
        <f>($N90*G90+$N111*G111+$N185*G185)/$N$186</f>
        <v>1.6997015393265116</v>
      </c>
      <c r="Q186" s="223">
        <f>($N90*H90+$N111*H111+$N185*H185)/$N$186</f>
        <v>1.175949810878169</v>
      </c>
      <c r="R186" s="223">
        <f>($N90*K90+$N111*K111+$N185*K185)/$N$186</f>
        <v>2.1970627349864522E-2</v>
      </c>
      <c r="S186" s="223">
        <f>($N90*L90+$N111*L111+$N185*L185)/$N$186</f>
        <v>0.10468535177597069</v>
      </c>
      <c r="T186" s="223">
        <f>($N90*M90+$N111*M111+$N185*M185)/$N$186</f>
        <v>5.6182823934573356E-2</v>
      </c>
      <c r="W186" s="1" t="e">
        <f>VLOOKUP(B186,پیوست3!$B$5:$H$187,7,0)/2</f>
        <v>#N/A</v>
      </c>
      <c r="X186" s="1" t="e">
        <f>VLOOKUP(B186,پیوست3!$B$5:$L$187,11,0)/2</f>
        <v>#N/A</v>
      </c>
      <c r="Y186" s="1" t="e">
        <f>VLOOKUP(B186,پیوست3!$B$5:$M$187,12,0)</f>
        <v>#N/A</v>
      </c>
      <c r="Z186" s="1" t="e">
        <f>VLOOKUP(B186,پیوست3!$B$5:$N$187,13,0)</f>
        <v>#N/A</v>
      </c>
      <c r="AA186" s="1" t="e">
        <f>VLOOKUP(B186,پیوست3!$B$5:$P$187,15,0)</f>
        <v>#N/A</v>
      </c>
      <c r="AB186" s="1" t="e">
        <f>VLOOKUP(B186,پیوست3!$B$5:$Q$187,16,0)</f>
        <v>#N/A</v>
      </c>
    </row>
    <row r="189" spans="1:28">
      <c r="H189" s="69"/>
      <c r="I189" s="51"/>
    </row>
    <row r="190" spans="1:28">
      <c r="H190" s="69"/>
      <c r="I190" s="8"/>
    </row>
    <row r="191" spans="1:28">
      <c r="H191" s="69"/>
      <c r="I191" s="8"/>
    </row>
  </sheetData>
  <sortState ref="A112:AB184">
    <sortCondition descending="1" ref="F112:F184"/>
  </sortState>
  <mergeCells count="7">
    <mergeCell ref="D1:I1"/>
    <mergeCell ref="F2:G2"/>
    <mergeCell ref="I2:J2"/>
    <mergeCell ref="C2:C3"/>
    <mergeCell ref="D186:E186"/>
    <mergeCell ref="D2:D3"/>
    <mergeCell ref="E2:E3"/>
  </mergeCells>
  <printOptions horizontalCentered="1"/>
  <pageMargins left="0.7" right="0.7" top="0.75" bottom="0.75" header="0.3" footer="0.3"/>
  <pageSetup paperSize="9" scale="69" fitToHeight="0" orientation="portrait" r:id="rId1"/>
  <rowBreaks count="3" manualBreakCount="3">
    <brk id="50" min="3" max="12" man="1"/>
    <brk id="90" min="3" max="12" man="1"/>
    <brk id="136"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7"/>
  <sheetViews>
    <sheetView rightToLeft="1" view="pageBreakPreview" topLeftCell="D1" zoomScale="55" zoomScaleNormal="51" zoomScaleSheetLayoutView="55" workbookViewId="0">
      <pane ySplit="4" topLeftCell="A5" activePane="bottomLeft" state="frozen"/>
      <selection activeCell="B1" sqref="B1"/>
      <selection pane="bottomLeft" activeCell="E6" sqref="E6"/>
    </sheetView>
  </sheetViews>
  <sheetFormatPr defaultColWidth="9" defaultRowHeight="33.75"/>
  <cols>
    <col min="1" max="2" width="9" style="32" hidden="1" customWidth="1"/>
    <col min="3" max="3" width="7.42578125" style="27" hidden="1" customWidth="1"/>
    <col min="4" max="4" width="7.42578125" style="311" customWidth="1"/>
    <col min="5" max="5" width="62.140625" style="28" customWidth="1"/>
    <col min="6" max="6" width="60.85546875" style="29" customWidth="1"/>
    <col min="7" max="7" width="25.5703125" style="22" customWidth="1"/>
    <col min="8" max="8" width="16.42578125" style="22" customWidth="1"/>
    <col min="9" max="9" width="33.140625" style="28" customWidth="1"/>
    <col min="10" max="10" width="34" style="312" customWidth="1"/>
    <col min="11" max="11" width="27.42578125" style="312" customWidth="1"/>
    <col min="12" max="12" width="35.42578125" style="22" customWidth="1"/>
    <col min="13" max="13" width="33.42578125" style="22" customWidth="1"/>
    <col min="14" max="14" width="33.28515625" style="30" customWidth="1"/>
    <col min="15" max="15" width="28.7109375" style="31" customWidth="1"/>
    <col min="16" max="16" width="28.140625" style="31" customWidth="1"/>
    <col min="17" max="17" width="28.85546875" style="31" customWidth="1"/>
    <col min="18" max="18" width="30.85546875" style="26" customWidth="1"/>
    <col min="19" max="19" width="32.140625" style="26" customWidth="1"/>
    <col min="20" max="20" width="27.7109375" style="26" customWidth="1"/>
    <col min="21" max="22" width="18" style="314" hidden="1" customWidth="1"/>
    <col min="23" max="23" width="20.5703125" style="314" hidden="1" customWidth="1"/>
    <col min="24" max="24" width="20.42578125" style="296" hidden="1" customWidth="1"/>
    <col min="25" max="27" width="9" style="32" hidden="1" customWidth="1"/>
    <col min="28" max="28" width="24.85546875" style="32" hidden="1" customWidth="1"/>
    <col min="29" max="29" width="17" style="32" hidden="1" customWidth="1"/>
    <col min="30" max="30" width="12.140625" style="32" hidden="1" customWidth="1"/>
    <col min="31" max="34" width="9" style="32" hidden="1" customWidth="1"/>
    <col min="35" max="35" width="21.42578125" style="32" hidden="1" customWidth="1"/>
    <col min="36" max="37" width="9" style="32" hidden="1" customWidth="1"/>
    <col min="38" max="40" width="9" style="32" customWidth="1"/>
    <col min="41" max="41" width="9" style="32" hidden="1" customWidth="1"/>
    <col min="42" max="48" width="9" style="32" customWidth="1"/>
    <col min="49" max="16384" width="9" style="32"/>
  </cols>
  <sheetData>
    <row r="1" spans="1:41" s="33" customFormat="1" ht="45">
      <c r="C1" s="452" t="s">
        <v>295</v>
      </c>
      <c r="D1" s="453"/>
      <c r="E1" s="453"/>
      <c r="F1" s="453"/>
      <c r="G1" s="453"/>
      <c r="H1" s="453"/>
      <c r="I1" s="453"/>
      <c r="J1" s="453"/>
      <c r="K1" s="300" t="s">
        <v>724</v>
      </c>
      <c r="L1" s="300" t="s">
        <v>313</v>
      </c>
      <c r="M1" s="300" t="s">
        <v>308</v>
      </c>
      <c r="N1" s="301"/>
      <c r="O1" s="454" t="s">
        <v>251</v>
      </c>
      <c r="P1" s="455"/>
      <c r="Q1" s="300" t="s">
        <v>724</v>
      </c>
      <c r="R1" s="454" t="s">
        <v>252</v>
      </c>
      <c r="S1" s="455"/>
      <c r="T1" s="300" t="s">
        <v>724</v>
      </c>
      <c r="U1" s="451" t="s">
        <v>282</v>
      </c>
      <c r="V1" s="451"/>
      <c r="W1" s="451"/>
      <c r="X1" s="34"/>
    </row>
    <row r="2" spans="1:41" s="33" customFormat="1" ht="18.75" customHeight="1">
      <c r="C2" s="135"/>
      <c r="D2" s="302"/>
      <c r="E2" s="135"/>
      <c r="F2" s="135"/>
      <c r="G2" s="135"/>
      <c r="H2" s="135"/>
      <c r="I2" s="135"/>
      <c r="J2" s="135"/>
      <c r="K2" s="135"/>
      <c r="L2" s="135"/>
      <c r="M2" s="135"/>
      <c r="N2" s="135"/>
      <c r="O2" s="302"/>
      <c r="P2" s="135"/>
      <c r="Q2" s="303"/>
      <c r="R2" s="135"/>
      <c r="S2" s="135"/>
      <c r="T2" s="135"/>
      <c r="U2" s="451"/>
      <c r="V2" s="451"/>
      <c r="W2" s="451"/>
      <c r="X2" s="34"/>
    </row>
    <row r="3" spans="1:41" s="33" customFormat="1" ht="67.5">
      <c r="C3" s="445" t="s">
        <v>161</v>
      </c>
      <c r="D3" s="445" t="s">
        <v>0</v>
      </c>
      <c r="E3" s="447" t="s">
        <v>1</v>
      </c>
      <c r="F3" s="447" t="s">
        <v>2</v>
      </c>
      <c r="G3" s="446" t="s">
        <v>4</v>
      </c>
      <c r="H3" s="447" t="s">
        <v>587</v>
      </c>
      <c r="I3" s="299" t="s">
        <v>255</v>
      </c>
      <c r="J3" s="304" t="s">
        <v>255</v>
      </c>
      <c r="K3" s="456" t="s">
        <v>586</v>
      </c>
      <c r="L3" s="447" t="s">
        <v>6</v>
      </c>
      <c r="M3" s="447" t="s">
        <v>7</v>
      </c>
      <c r="N3" s="443" t="s">
        <v>8</v>
      </c>
      <c r="O3" s="443" t="s">
        <v>238</v>
      </c>
      <c r="P3" s="443" t="s">
        <v>239</v>
      </c>
      <c r="Q3" s="443" t="s">
        <v>62</v>
      </c>
      <c r="R3" s="443" t="s">
        <v>238</v>
      </c>
      <c r="S3" s="443" t="s">
        <v>239</v>
      </c>
      <c r="T3" s="443" t="s">
        <v>62</v>
      </c>
      <c r="U3" s="449" t="s">
        <v>171</v>
      </c>
      <c r="V3" s="449" t="s">
        <v>390</v>
      </c>
      <c r="W3" s="449" t="s">
        <v>170</v>
      </c>
      <c r="X3" s="443" t="s">
        <v>391</v>
      </c>
      <c r="AB3" s="443" t="s">
        <v>171</v>
      </c>
      <c r="AC3" s="443" t="s">
        <v>390</v>
      </c>
      <c r="AD3" s="443" t="s">
        <v>170</v>
      </c>
    </row>
    <row r="4" spans="1:41" s="34" customFormat="1" ht="33.75" customHeight="1">
      <c r="B4" s="34">
        <v>1</v>
      </c>
      <c r="C4" s="445"/>
      <c r="D4" s="445"/>
      <c r="E4" s="448"/>
      <c r="F4" s="448"/>
      <c r="G4" s="446"/>
      <c r="H4" s="448"/>
      <c r="I4" s="305" t="s">
        <v>592</v>
      </c>
      <c r="J4" s="306" t="s">
        <v>724</v>
      </c>
      <c r="K4" s="457"/>
      <c r="L4" s="448"/>
      <c r="M4" s="448"/>
      <c r="N4" s="444"/>
      <c r="O4" s="444"/>
      <c r="P4" s="444"/>
      <c r="Q4" s="444"/>
      <c r="R4" s="444"/>
      <c r="S4" s="444"/>
      <c r="T4" s="444"/>
      <c r="U4" s="450"/>
      <c r="V4" s="450"/>
      <c r="W4" s="450"/>
      <c r="X4" s="444"/>
      <c r="AB4" s="444"/>
      <c r="AC4" s="444"/>
      <c r="AD4" s="444"/>
      <c r="AI4" s="34" t="s">
        <v>24</v>
      </c>
    </row>
    <row r="5" spans="1:41" s="34" customFormat="1" ht="33.75" customHeight="1">
      <c r="A5" s="154">
        <v>120</v>
      </c>
      <c r="B5" s="154">
        <v>11091</v>
      </c>
      <c r="C5" s="307">
        <v>120</v>
      </c>
      <c r="D5" s="152">
        <v>1</v>
      </c>
      <c r="E5" s="343" t="s">
        <v>659</v>
      </c>
      <c r="F5" s="344" t="s">
        <v>40</v>
      </c>
      <c r="G5" s="153" t="s">
        <v>102</v>
      </c>
      <c r="H5" s="345">
        <v>100.63333333333333</v>
      </c>
      <c r="I5" s="346">
        <v>126010.29672</v>
      </c>
      <c r="J5" s="347">
        <v>1134545</v>
      </c>
      <c r="K5" s="348">
        <v>0.69515299999999991</v>
      </c>
      <c r="L5" s="345">
        <v>1000000</v>
      </c>
      <c r="M5" s="345">
        <v>1000000</v>
      </c>
      <c r="N5" s="345">
        <v>1134545</v>
      </c>
      <c r="O5" s="345">
        <v>34320060.355273999</v>
      </c>
      <c r="P5" s="345">
        <v>33067128.719471</v>
      </c>
      <c r="Q5" s="345">
        <f t="shared" ref="Q5" si="0">O5-P5</f>
        <v>1252931.6358029991</v>
      </c>
      <c r="R5" s="345">
        <v>4021260.0216720002</v>
      </c>
      <c r="S5" s="345">
        <v>3543764.056779</v>
      </c>
      <c r="T5" s="345">
        <f t="shared" ref="T5" si="1">R5-S5</f>
        <v>477495.9648930002</v>
      </c>
      <c r="U5" s="349" t="e">
        <f>VLOOKUP(B5,#REF!,13,0)</f>
        <v>#REF!</v>
      </c>
      <c r="V5" s="349" t="e">
        <f>VLOOKUP(B5,#REF!,14,0)</f>
        <v>#REF!</v>
      </c>
      <c r="W5" s="349" t="e">
        <f>VLOOKUP(B5,#REF!,15,0)</f>
        <v>#REF!</v>
      </c>
      <c r="X5" s="295">
        <v>11091</v>
      </c>
      <c r="Y5" s="154"/>
      <c r="Z5" s="154"/>
      <c r="AA5" s="154"/>
      <c r="AB5" s="232" t="e">
        <f t="shared" ref="AB5:AB49" si="2">$J5/$J$63*$U5</f>
        <v>#REF!</v>
      </c>
      <c r="AC5" s="232" t="e">
        <f t="shared" ref="AC5:AC49" si="3">$J5/$J$63*$V5</f>
        <v>#REF!</v>
      </c>
      <c r="AD5" s="232" t="e">
        <f t="shared" ref="AD5:AD49" si="4">$J5/$J$63*$W5</f>
        <v>#REF!</v>
      </c>
      <c r="AE5" s="154"/>
      <c r="AF5" s="154"/>
      <c r="AG5" s="154"/>
      <c r="AH5" s="154"/>
      <c r="AI5" s="297">
        <v>70913</v>
      </c>
      <c r="AJ5" s="154"/>
      <c r="AO5" s="34">
        <f>IF(L5&gt;M5,1,0)</f>
        <v>0</v>
      </c>
    </row>
    <row r="6" spans="1:41" s="154" customFormat="1" ht="31.5" customHeight="1">
      <c r="A6" s="308">
        <v>127</v>
      </c>
      <c r="B6" s="154">
        <v>11130</v>
      </c>
      <c r="C6" s="150">
        <v>127</v>
      </c>
      <c r="D6" s="351">
        <v>2</v>
      </c>
      <c r="E6" s="352" t="s">
        <v>660</v>
      </c>
      <c r="F6" s="353" t="s">
        <v>24</v>
      </c>
      <c r="G6" s="354" t="s">
        <v>103</v>
      </c>
      <c r="H6" s="355">
        <v>95.433333333333337</v>
      </c>
      <c r="I6" s="351">
        <v>42586215.585185997</v>
      </c>
      <c r="J6" s="356">
        <v>92365782</v>
      </c>
      <c r="K6" s="357">
        <v>0.9126479999999999</v>
      </c>
      <c r="L6" s="355">
        <v>20668268</v>
      </c>
      <c r="M6" s="355">
        <v>0</v>
      </c>
      <c r="N6" s="355">
        <v>4468966</v>
      </c>
      <c r="O6" s="355">
        <v>207359929.01269701</v>
      </c>
      <c r="P6" s="355">
        <v>140686636.95783499</v>
      </c>
      <c r="Q6" s="355">
        <f t="shared" ref="Q6:Q62" si="5">O6-P6</f>
        <v>66673292.054862022</v>
      </c>
      <c r="R6" s="355">
        <v>35377909.244741999</v>
      </c>
      <c r="S6" s="355">
        <v>5602785.9236780005</v>
      </c>
      <c r="T6" s="355">
        <f t="shared" ref="T6:T62" si="6">R6-S6</f>
        <v>29775123.321063999</v>
      </c>
      <c r="U6" s="358" t="e">
        <f>VLOOKUP(B6,#REF!,13,0)</f>
        <v>#REF!</v>
      </c>
      <c r="V6" s="358" t="e">
        <f>VLOOKUP(B6,#REF!,14,0)</f>
        <v>#REF!</v>
      </c>
      <c r="W6" s="358" t="e">
        <f>VLOOKUP(B6,#REF!,15,0)</f>
        <v>#REF!</v>
      </c>
      <c r="X6" s="295">
        <v>11130</v>
      </c>
      <c r="Y6" s="308"/>
      <c r="Z6" s="308"/>
      <c r="AA6" s="308"/>
      <c r="AB6" s="232" t="e">
        <f t="shared" si="2"/>
        <v>#REF!</v>
      </c>
      <c r="AC6" s="232" t="e">
        <f t="shared" si="3"/>
        <v>#REF!</v>
      </c>
      <c r="AD6" s="232" t="e">
        <f t="shared" si="4"/>
        <v>#REF!</v>
      </c>
      <c r="AE6" s="308"/>
      <c r="AF6" s="308"/>
      <c r="AG6" s="308"/>
      <c r="AH6" s="308"/>
      <c r="AI6" s="297">
        <v>14560853</v>
      </c>
      <c r="AJ6" s="308"/>
      <c r="AL6" s="34"/>
      <c r="AO6" s="34">
        <f t="shared" ref="AO6:AO46" si="7">IF(L6&gt;M6,1,0)</f>
        <v>1</v>
      </c>
    </row>
    <row r="7" spans="1:41" s="308" customFormat="1" ht="36.75">
      <c r="A7" s="154">
        <v>171</v>
      </c>
      <c r="B7" s="154">
        <v>11281</v>
      </c>
      <c r="C7" s="307">
        <v>171</v>
      </c>
      <c r="D7" s="152">
        <v>3</v>
      </c>
      <c r="E7" s="343" t="s">
        <v>661</v>
      </c>
      <c r="F7" s="344" t="s">
        <v>317</v>
      </c>
      <c r="G7" s="153" t="s">
        <v>158</v>
      </c>
      <c r="H7" s="345">
        <v>76.733333333333334</v>
      </c>
      <c r="I7" s="346">
        <v>174961.62613399999</v>
      </c>
      <c r="J7" s="347">
        <v>2552743</v>
      </c>
      <c r="K7" s="348">
        <v>0.479684</v>
      </c>
      <c r="L7" s="345">
        <v>1735444</v>
      </c>
      <c r="M7" s="345">
        <v>5000000</v>
      </c>
      <c r="N7" s="345">
        <v>1470945</v>
      </c>
      <c r="O7" s="345">
        <v>19870954.098506</v>
      </c>
      <c r="P7" s="345">
        <v>19042712.974107999</v>
      </c>
      <c r="Q7" s="345">
        <f t="shared" si="5"/>
        <v>828241.12439800054</v>
      </c>
      <c r="R7" s="345">
        <v>2700118.5242440002</v>
      </c>
      <c r="S7" s="345">
        <v>2457083.2578469999</v>
      </c>
      <c r="T7" s="345">
        <f t="shared" si="6"/>
        <v>243035.26639700029</v>
      </c>
      <c r="U7" s="349" t="e">
        <f>VLOOKUP(B7,#REF!,13,0)</f>
        <v>#REF!</v>
      </c>
      <c r="V7" s="349" t="e">
        <f>VLOOKUP(B7,#REF!,14,0)</f>
        <v>#REF!</v>
      </c>
      <c r="W7" s="349" t="e">
        <f>VLOOKUP(B7,#REF!,15,0)</f>
        <v>#REF!</v>
      </c>
      <c r="X7" s="295">
        <v>11281</v>
      </c>
      <c r="Y7" s="154"/>
      <c r="Z7" s="154"/>
      <c r="AA7" s="154"/>
      <c r="AB7" s="232" t="e">
        <f t="shared" si="2"/>
        <v>#REF!</v>
      </c>
      <c r="AC7" s="232" t="e">
        <f t="shared" si="3"/>
        <v>#REF!</v>
      </c>
      <c r="AD7" s="232" t="e">
        <f t="shared" si="4"/>
        <v>#REF!</v>
      </c>
      <c r="AE7" s="154"/>
      <c r="AF7" s="154"/>
      <c r="AG7" s="154"/>
      <c r="AH7" s="154"/>
      <c r="AI7" s="297">
        <v>36309</v>
      </c>
      <c r="AJ7" s="154"/>
      <c r="AL7" s="34"/>
      <c r="AO7" s="34">
        <f t="shared" si="7"/>
        <v>0</v>
      </c>
    </row>
    <row r="8" spans="1:41" s="154" customFormat="1" ht="31.5" customHeight="1">
      <c r="A8" s="308">
        <v>186</v>
      </c>
      <c r="B8" s="154">
        <v>11287</v>
      </c>
      <c r="C8" s="150">
        <v>186</v>
      </c>
      <c r="D8" s="351">
        <v>4</v>
      </c>
      <c r="E8" s="352" t="s">
        <v>662</v>
      </c>
      <c r="F8" s="353" t="s">
        <v>245</v>
      </c>
      <c r="G8" s="354" t="s">
        <v>183</v>
      </c>
      <c r="H8" s="355">
        <v>76.066666666666663</v>
      </c>
      <c r="I8" s="351">
        <v>136806</v>
      </c>
      <c r="J8" s="356">
        <v>6421809</v>
      </c>
      <c r="K8" s="357">
        <v>0.94762800000000003</v>
      </c>
      <c r="L8" s="355">
        <v>6148729</v>
      </c>
      <c r="M8" s="355">
        <v>50000000</v>
      </c>
      <c r="N8" s="355">
        <v>1044412</v>
      </c>
      <c r="O8" s="355">
        <v>14658187.610032</v>
      </c>
      <c r="P8" s="355">
        <v>10578208.111956</v>
      </c>
      <c r="Q8" s="355">
        <f t="shared" si="5"/>
        <v>4079979.4980759993</v>
      </c>
      <c r="R8" s="355">
        <v>2505364.297615</v>
      </c>
      <c r="S8" s="355">
        <v>1080493.0890520001</v>
      </c>
      <c r="T8" s="355">
        <f t="shared" si="6"/>
        <v>1424871.208563</v>
      </c>
      <c r="U8" s="358" t="e">
        <f>VLOOKUP(B8,#REF!,13,0)</f>
        <v>#REF!</v>
      </c>
      <c r="V8" s="358" t="e">
        <f>VLOOKUP(B8,#REF!,14,0)</f>
        <v>#REF!</v>
      </c>
      <c r="W8" s="358" t="e">
        <f>VLOOKUP(B8,#REF!,15,0)</f>
        <v>#REF!</v>
      </c>
      <c r="X8" s="295">
        <v>11287</v>
      </c>
      <c r="Y8" s="308"/>
      <c r="Z8" s="308"/>
      <c r="AA8" s="308"/>
      <c r="AB8" s="232" t="e">
        <f t="shared" si="2"/>
        <v>#REF!</v>
      </c>
      <c r="AC8" s="232" t="e">
        <f t="shared" si="3"/>
        <v>#REF!</v>
      </c>
      <c r="AD8" s="232" t="e">
        <f t="shared" si="4"/>
        <v>#REF!</v>
      </c>
      <c r="AE8" s="308"/>
      <c r="AF8" s="308"/>
      <c r="AG8" s="308"/>
      <c r="AH8" s="308"/>
      <c r="AI8" s="297">
        <v>736566</v>
      </c>
      <c r="AJ8" s="308"/>
      <c r="AL8" s="34"/>
      <c r="AO8" s="34">
        <f t="shared" si="7"/>
        <v>0</v>
      </c>
    </row>
    <row r="9" spans="1:41" s="308" customFormat="1" ht="36.75">
      <c r="A9" s="308">
        <v>176</v>
      </c>
      <c r="B9" s="154">
        <v>11286</v>
      </c>
      <c r="C9" s="150">
        <v>176</v>
      </c>
      <c r="D9" s="152">
        <v>5</v>
      </c>
      <c r="E9" s="343" t="s">
        <v>663</v>
      </c>
      <c r="F9" s="344" t="s">
        <v>246</v>
      </c>
      <c r="G9" s="153" t="s">
        <v>182</v>
      </c>
      <c r="H9" s="345">
        <v>75.933333333333337</v>
      </c>
      <c r="I9" s="346">
        <v>155809</v>
      </c>
      <c r="J9" s="347">
        <v>24007342</v>
      </c>
      <c r="K9" s="348">
        <v>0.75291200000000003</v>
      </c>
      <c r="L9" s="345">
        <v>19133605</v>
      </c>
      <c r="M9" s="345">
        <v>40000000</v>
      </c>
      <c r="N9" s="345">
        <v>1259946</v>
      </c>
      <c r="O9" s="345">
        <v>44595062.516951002</v>
      </c>
      <c r="P9" s="345">
        <v>24585386.93654</v>
      </c>
      <c r="Q9" s="345">
        <f t="shared" si="5"/>
        <v>20009675.580411002</v>
      </c>
      <c r="R9" s="345">
        <v>9765212.1315059997</v>
      </c>
      <c r="S9" s="345">
        <v>3728208.310639</v>
      </c>
      <c r="T9" s="345">
        <f t="shared" si="6"/>
        <v>6037003.8208670001</v>
      </c>
      <c r="U9" s="349" t="e">
        <f>VLOOKUP(B9,#REF!,13,0)</f>
        <v>#REF!</v>
      </c>
      <c r="V9" s="349" t="e">
        <f>VLOOKUP(B9,#REF!,14,0)</f>
        <v>#REF!</v>
      </c>
      <c r="W9" s="349" t="e">
        <f>VLOOKUP(B9,#REF!,15,0)</f>
        <v>#REF!</v>
      </c>
      <c r="X9" s="295">
        <v>11286</v>
      </c>
      <c r="AB9" s="232" t="e">
        <f t="shared" si="2"/>
        <v>#REF!</v>
      </c>
      <c r="AC9" s="232" t="e">
        <f t="shared" si="3"/>
        <v>#REF!</v>
      </c>
      <c r="AD9" s="232" t="e">
        <f t="shared" si="4"/>
        <v>#REF!</v>
      </c>
      <c r="AI9" s="297">
        <v>469636</v>
      </c>
      <c r="AL9" s="34"/>
      <c r="AO9" s="34">
        <f t="shared" si="7"/>
        <v>0</v>
      </c>
    </row>
    <row r="10" spans="1:41" s="154" customFormat="1" ht="31.5" customHeight="1">
      <c r="A10" s="154">
        <v>187</v>
      </c>
      <c r="B10" s="154">
        <v>11295</v>
      </c>
      <c r="C10" s="307">
        <v>187</v>
      </c>
      <c r="D10" s="351">
        <v>6</v>
      </c>
      <c r="E10" s="352" t="s">
        <v>664</v>
      </c>
      <c r="F10" s="353" t="s">
        <v>247</v>
      </c>
      <c r="G10" s="354" t="s">
        <v>181</v>
      </c>
      <c r="H10" s="355">
        <v>74.833333333333329</v>
      </c>
      <c r="I10" s="351">
        <v>5103287.2914450001</v>
      </c>
      <c r="J10" s="356">
        <v>12430300</v>
      </c>
      <c r="K10" s="357">
        <v>0.99986999999999993</v>
      </c>
      <c r="L10" s="355">
        <v>1411977</v>
      </c>
      <c r="M10" s="355">
        <v>5000000</v>
      </c>
      <c r="N10" s="355">
        <v>8803472</v>
      </c>
      <c r="O10" s="355">
        <v>1952763.5065949999</v>
      </c>
      <c r="P10" s="355">
        <v>1771180.812375</v>
      </c>
      <c r="Q10" s="355">
        <f t="shared" si="5"/>
        <v>181582.69421999995</v>
      </c>
      <c r="R10" s="355">
        <v>0</v>
      </c>
      <c r="S10" s="355">
        <v>0</v>
      </c>
      <c r="T10" s="355">
        <f t="shared" si="6"/>
        <v>0</v>
      </c>
      <c r="U10" s="358" t="e">
        <f>VLOOKUP(B10,#REF!,13,0)</f>
        <v>#REF!</v>
      </c>
      <c r="V10" s="358" t="e">
        <f>VLOOKUP(B10,#REF!,14,0)</f>
        <v>#REF!</v>
      </c>
      <c r="W10" s="358" t="e">
        <f>VLOOKUP(B10,#REF!,15,0)</f>
        <v>#REF!</v>
      </c>
      <c r="X10" s="295">
        <v>11295</v>
      </c>
      <c r="AB10" s="232" t="e">
        <f t="shared" si="2"/>
        <v>#REF!</v>
      </c>
      <c r="AC10" s="232" t="e">
        <f t="shared" si="3"/>
        <v>#REF!</v>
      </c>
      <c r="AD10" s="232" t="e">
        <f t="shared" si="4"/>
        <v>#REF!</v>
      </c>
      <c r="AI10" s="297">
        <v>2915069</v>
      </c>
      <c r="AL10" s="34"/>
      <c r="AO10" s="34">
        <f t="shared" si="7"/>
        <v>0</v>
      </c>
    </row>
    <row r="11" spans="1:41" s="308" customFormat="1" ht="36.75">
      <c r="A11" s="308">
        <v>188</v>
      </c>
      <c r="B11" s="154">
        <v>11306</v>
      </c>
      <c r="C11" s="150">
        <v>188</v>
      </c>
      <c r="D11" s="152">
        <v>7</v>
      </c>
      <c r="E11" s="343" t="s">
        <v>665</v>
      </c>
      <c r="F11" s="344" t="s">
        <v>648</v>
      </c>
      <c r="G11" s="153" t="s">
        <v>180</v>
      </c>
      <c r="H11" s="345">
        <v>72.166666666666671</v>
      </c>
      <c r="I11" s="346">
        <v>236752</v>
      </c>
      <c r="J11" s="347">
        <v>271825</v>
      </c>
      <c r="K11" s="348">
        <v>5.6783E-2</v>
      </c>
      <c r="L11" s="345">
        <v>237545</v>
      </c>
      <c r="M11" s="345">
        <v>2000000</v>
      </c>
      <c r="N11" s="345">
        <v>1144310</v>
      </c>
      <c r="O11" s="345">
        <v>161324.465387</v>
      </c>
      <c r="P11" s="345">
        <v>150078.326856</v>
      </c>
      <c r="Q11" s="345">
        <f t="shared" si="5"/>
        <v>11246.138531000004</v>
      </c>
      <c r="R11" s="345">
        <v>0</v>
      </c>
      <c r="S11" s="345">
        <v>0</v>
      </c>
      <c r="T11" s="345">
        <f t="shared" si="6"/>
        <v>0</v>
      </c>
      <c r="U11" s="349" t="e">
        <f>VLOOKUP(B11,#REF!,13,0)</f>
        <v>#REF!</v>
      </c>
      <c r="V11" s="349" t="e">
        <f>VLOOKUP(B11,#REF!,14,0)</f>
        <v>#REF!</v>
      </c>
      <c r="W11" s="349" t="e">
        <f>VLOOKUP(B11,#REF!,15,0)</f>
        <v>#REF!</v>
      </c>
      <c r="X11" s="295">
        <v>11306</v>
      </c>
      <c r="AB11" s="232" t="e">
        <f t="shared" si="2"/>
        <v>#REF!</v>
      </c>
      <c r="AC11" s="232" t="e">
        <f t="shared" si="3"/>
        <v>#REF!</v>
      </c>
      <c r="AD11" s="232" t="e">
        <f t="shared" si="4"/>
        <v>#REF!</v>
      </c>
      <c r="AI11" s="297">
        <v>7079</v>
      </c>
      <c r="AL11" s="34"/>
      <c r="AO11" s="34">
        <f t="shared" si="7"/>
        <v>0</v>
      </c>
    </row>
    <row r="12" spans="1:41" s="154" customFormat="1" ht="31.5" customHeight="1">
      <c r="A12" s="154">
        <v>189</v>
      </c>
      <c r="B12" s="154">
        <v>11318</v>
      </c>
      <c r="C12" s="307">
        <v>189</v>
      </c>
      <c r="D12" s="351">
        <v>8</v>
      </c>
      <c r="E12" s="352" t="s">
        <v>666</v>
      </c>
      <c r="F12" s="353" t="s">
        <v>288</v>
      </c>
      <c r="G12" s="354" t="s">
        <v>179</v>
      </c>
      <c r="H12" s="355">
        <v>70.566666666666663</v>
      </c>
      <c r="I12" s="351">
        <v>253987.81917800001</v>
      </c>
      <c r="J12" s="356">
        <v>1439889</v>
      </c>
      <c r="K12" s="357">
        <v>0.95008999999999999</v>
      </c>
      <c r="L12" s="355">
        <v>259776</v>
      </c>
      <c r="M12" s="355">
        <v>500000</v>
      </c>
      <c r="N12" s="355">
        <v>5542808</v>
      </c>
      <c r="O12" s="355">
        <v>4213206.7089470001</v>
      </c>
      <c r="P12" s="355">
        <v>2972553.3953900002</v>
      </c>
      <c r="Q12" s="355">
        <f t="shared" si="5"/>
        <v>1240653.3135569999</v>
      </c>
      <c r="R12" s="355">
        <v>1261674.588209</v>
      </c>
      <c r="S12" s="355">
        <v>649787.00457899994</v>
      </c>
      <c r="T12" s="355">
        <f t="shared" si="6"/>
        <v>611887.58363000001</v>
      </c>
      <c r="U12" s="358" t="e">
        <f>VLOOKUP(B12,#REF!,13,0)</f>
        <v>#REF!</v>
      </c>
      <c r="V12" s="358" t="e">
        <f>VLOOKUP(B12,#REF!,14,0)</f>
        <v>#REF!</v>
      </c>
      <c r="W12" s="358" t="e">
        <f>VLOOKUP(B12,#REF!,15,0)</f>
        <v>#REF!</v>
      </c>
      <c r="X12" s="295">
        <v>11318</v>
      </c>
      <c r="AB12" s="232" t="e">
        <f t="shared" si="2"/>
        <v>#REF!</v>
      </c>
      <c r="AC12" s="232" t="e">
        <f t="shared" si="3"/>
        <v>#REF!</v>
      </c>
      <c r="AD12" s="232" t="e">
        <f t="shared" si="4"/>
        <v>#REF!</v>
      </c>
      <c r="AI12" s="297">
        <v>154236</v>
      </c>
      <c r="AL12" s="34"/>
      <c r="AO12" s="34">
        <f t="shared" si="7"/>
        <v>0</v>
      </c>
    </row>
    <row r="13" spans="1:41" s="308" customFormat="1" ht="36.75">
      <c r="A13" s="308">
        <v>190</v>
      </c>
      <c r="B13" s="154">
        <v>11316</v>
      </c>
      <c r="C13" s="150">
        <v>190</v>
      </c>
      <c r="D13" s="152">
        <v>9</v>
      </c>
      <c r="E13" s="343" t="s">
        <v>667</v>
      </c>
      <c r="F13" s="344" t="s">
        <v>306</v>
      </c>
      <c r="G13" s="153" t="s">
        <v>178</v>
      </c>
      <c r="H13" s="345">
        <v>69.8</v>
      </c>
      <c r="I13" s="346">
        <v>360238.35078699997</v>
      </c>
      <c r="J13" s="347">
        <v>1284364</v>
      </c>
      <c r="K13" s="348">
        <v>0.91415000000000002</v>
      </c>
      <c r="L13" s="345">
        <v>304466</v>
      </c>
      <c r="M13" s="345">
        <v>600000</v>
      </c>
      <c r="N13" s="345">
        <v>4218415</v>
      </c>
      <c r="O13" s="345">
        <v>7512554.3113879999</v>
      </c>
      <c r="P13" s="345">
        <v>6307217.8253920004</v>
      </c>
      <c r="Q13" s="345">
        <f t="shared" si="5"/>
        <v>1205336.4859959995</v>
      </c>
      <c r="R13" s="345">
        <v>1964266.787884</v>
      </c>
      <c r="S13" s="345">
        <v>1481872.9301400001</v>
      </c>
      <c r="T13" s="345">
        <f t="shared" si="6"/>
        <v>482393.85774399992</v>
      </c>
      <c r="U13" s="349" t="e">
        <f>VLOOKUP(B13,#REF!,13,0)</f>
        <v>#REF!</v>
      </c>
      <c r="V13" s="349" t="e">
        <f>VLOOKUP(B13,#REF!,14,0)</f>
        <v>#REF!</v>
      </c>
      <c r="W13" s="349" t="e">
        <f>VLOOKUP(B13,#REF!,15,0)</f>
        <v>#REF!</v>
      </c>
      <c r="X13" s="295">
        <v>11316</v>
      </c>
      <c r="AB13" s="232" t="e">
        <f t="shared" si="2"/>
        <v>#REF!</v>
      </c>
      <c r="AC13" s="232" t="e">
        <f t="shared" si="3"/>
        <v>#REF!</v>
      </c>
      <c r="AD13" s="232" t="e">
        <f t="shared" si="4"/>
        <v>#REF!</v>
      </c>
      <c r="AI13" s="297">
        <v>120930</v>
      </c>
      <c r="AL13" s="34"/>
      <c r="AO13" s="34">
        <f t="shared" si="7"/>
        <v>0</v>
      </c>
    </row>
    <row r="14" spans="1:41" s="154" customFormat="1" ht="31.5" customHeight="1">
      <c r="A14" s="154">
        <v>192</v>
      </c>
      <c r="B14" s="154">
        <v>11324</v>
      </c>
      <c r="C14" s="307">
        <v>192</v>
      </c>
      <c r="D14" s="351">
        <v>10</v>
      </c>
      <c r="E14" s="352" t="s">
        <v>668</v>
      </c>
      <c r="F14" s="353" t="s">
        <v>248</v>
      </c>
      <c r="G14" s="354" t="s">
        <v>187</v>
      </c>
      <c r="H14" s="355">
        <v>68.433333333333337</v>
      </c>
      <c r="I14" s="351">
        <v>301701.967596</v>
      </c>
      <c r="J14" s="356">
        <v>1167807</v>
      </c>
      <c r="K14" s="357">
        <v>0.99820700000000007</v>
      </c>
      <c r="L14" s="355">
        <v>178267</v>
      </c>
      <c r="M14" s="355">
        <v>500000</v>
      </c>
      <c r="N14" s="355">
        <v>6550888</v>
      </c>
      <c r="O14" s="355">
        <v>9111402.2250260003</v>
      </c>
      <c r="P14" s="355">
        <v>7919152.1895679999</v>
      </c>
      <c r="Q14" s="355">
        <f t="shared" si="5"/>
        <v>1192250.0354580004</v>
      </c>
      <c r="R14" s="355">
        <v>1502613.711723</v>
      </c>
      <c r="S14" s="355">
        <v>1220019.6792250001</v>
      </c>
      <c r="T14" s="355">
        <f t="shared" si="6"/>
        <v>282594.03249799996</v>
      </c>
      <c r="U14" s="358" t="e">
        <f>VLOOKUP(B14,#REF!,13,0)</f>
        <v>#REF!</v>
      </c>
      <c r="V14" s="358" t="e">
        <f>VLOOKUP(B14,#REF!,14,0)</f>
        <v>#REF!</v>
      </c>
      <c r="W14" s="358" t="e">
        <f>VLOOKUP(B14,#REF!,15,0)</f>
        <v>#REF!</v>
      </c>
      <c r="X14" s="295">
        <v>11324</v>
      </c>
      <c r="AB14" s="232" t="e">
        <f t="shared" si="2"/>
        <v>#REF!</v>
      </c>
      <c r="AC14" s="232" t="e">
        <f t="shared" si="3"/>
        <v>#REF!</v>
      </c>
      <c r="AD14" s="232" t="e">
        <f t="shared" si="4"/>
        <v>#REF!</v>
      </c>
      <c r="AI14" s="297">
        <v>152317</v>
      </c>
      <c r="AL14" s="34"/>
      <c r="AO14" s="34">
        <f t="shared" si="7"/>
        <v>0</v>
      </c>
    </row>
    <row r="15" spans="1:41" s="308" customFormat="1" ht="36.75">
      <c r="A15" s="308">
        <v>193</v>
      </c>
      <c r="B15" s="154">
        <v>11329</v>
      </c>
      <c r="C15" s="150">
        <v>193</v>
      </c>
      <c r="D15" s="152">
        <v>11</v>
      </c>
      <c r="E15" s="343" t="s">
        <v>669</v>
      </c>
      <c r="F15" s="344" t="s">
        <v>322</v>
      </c>
      <c r="G15" s="153" t="s">
        <v>194</v>
      </c>
      <c r="H15" s="345">
        <v>68.2</v>
      </c>
      <c r="I15" s="346">
        <v>327863.87650999997</v>
      </c>
      <c r="J15" s="347">
        <v>678863</v>
      </c>
      <c r="K15" s="348">
        <v>0.99596300000000004</v>
      </c>
      <c r="L15" s="345">
        <v>175264</v>
      </c>
      <c r="M15" s="345">
        <v>800000</v>
      </c>
      <c r="N15" s="345">
        <v>3873372</v>
      </c>
      <c r="O15" s="345">
        <v>1726363.5609599999</v>
      </c>
      <c r="P15" s="345">
        <v>1401780.567388</v>
      </c>
      <c r="Q15" s="345">
        <f t="shared" si="5"/>
        <v>324582.99357199995</v>
      </c>
      <c r="R15" s="345">
        <v>305981.68700899999</v>
      </c>
      <c r="S15" s="345">
        <v>181284.67421900001</v>
      </c>
      <c r="T15" s="345">
        <f t="shared" si="6"/>
        <v>124697.01278999998</v>
      </c>
      <c r="U15" s="349" t="e">
        <f>VLOOKUP(B15,#REF!,13,0)</f>
        <v>#REF!</v>
      </c>
      <c r="V15" s="349" t="e">
        <f>VLOOKUP(B15,#REF!,14,0)</f>
        <v>#REF!</v>
      </c>
      <c r="W15" s="349" t="e">
        <f>VLOOKUP(B15,#REF!,15,0)</f>
        <v>#REF!</v>
      </c>
      <c r="X15" s="295">
        <v>11329</v>
      </c>
      <c r="AB15" s="232" t="e">
        <f t="shared" si="2"/>
        <v>#REF!</v>
      </c>
      <c r="AC15" s="232" t="e">
        <f t="shared" si="3"/>
        <v>#REF!</v>
      </c>
      <c r="AD15" s="232" t="e">
        <f t="shared" si="4"/>
        <v>#REF!</v>
      </c>
      <c r="AI15" s="297">
        <v>248847</v>
      </c>
      <c r="AL15" s="34"/>
      <c r="AO15" s="34">
        <f t="shared" si="7"/>
        <v>0</v>
      </c>
    </row>
    <row r="16" spans="1:41" s="154" customFormat="1" ht="31.5" customHeight="1">
      <c r="A16" s="154">
        <v>199</v>
      </c>
      <c r="B16" s="154">
        <v>11339</v>
      </c>
      <c r="C16" s="307">
        <v>199</v>
      </c>
      <c r="D16" s="351">
        <v>12</v>
      </c>
      <c r="E16" s="352" t="s">
        <v>670</v>
      </c>
      <c r="F16" s="353" t="s">
        <v>189</v>
      </c>
      <c r="G16" s="354" t="s">
        <v>198</v>
      </c>
      <c r="H16" s="355">
        <v>67.2</v>
      </c>
      <c r="I16" s="351">
        <v>2137378.1269860002</v>
      </c>
      <c r="J16" s="356">
        <v>4356027</v>
      </c>
      <c r="K16" s="357">
        <v>0.81101900000000005</v>
      </c>
      <c r="L16" s="355">
        <v>2855160</v>
      </c>
      <c r="M16" s="355">
        <v>4000000</v>
      </c>
      <c r="N16" s="355">
        <v>1525668</v>
      </c>
      <c r="O16" s="355">
        <v>8538588.7576299999</v>
      </c>
      <c r="P16" s="355">
        <v>6420414.6885090005</v>
      </c>
      <c r="Q16" s="355">
        <f t="shared" si="5"/>
        <v>2118174.0691209994</v>
      </c>
      <c r="R16" s="355">
        <v>1096317.6557809999</v>
      </c>
      <c r="S16" s="355">
        <v>517951.356042</v>
      </c>
      <c r="T16" s="355">
        <f t="shared" si="6"/>
        <v>578366.29973899992</v>
      </c>
      <c r="U16" s="358" t="e">
        <f>VLOOKUP(B16,#REF!,13,0)</f>
        <v>#REF!</v>
      </c>
      <c r="V16" s="358" t="e">
        <f>VLOOKUP(B16,#REF!,14,0)</f>
        <v>#REF!</v>
      </c>
      <c r="W16" s="358" t="e">
        <f>VLOOKUP(B16,#REF!,15,0)</f>
        <v>#REF!</v>
      </c>
      <c r="X16" s="295">
        <v>11339</v>
      </c>
      <c r="AB16" s="232" t="e">
        <f t="shared" si="2"/>
        <v>#REF!</v>
      </c>
      <c r="AC16" s="232" t="e">
        <f t="shared" si="3"/>
        <v>#REF!</v>
      </c>
      <c r="AD16" s="232" t="e">
        <f t="shared" si="4"/>
        <v>#REF!</v>
      </c>
      <c r="AI16" s="297">
        <v>428271</v>
      </c>
      <c r="AL16" s="34"/>
      <c r="AO16" s="34">
        <f t="shared" si="7"/>
        <v>0</v>
      </c>
    </row>
    <row r="17" spans="1:41" s="308" customFormat="1" ht="36.75">
      <c r="A17" s="308">
        <v>200</v>
      </c>
      <c r="B17" s="154">
        <v>11346</v>
      </c>
      <c r="C17" s="150">
        <v>200</v>
      </c>
      <c r="D17" s="152">
        <v>13</v>
      </c>
      <c r="E17" s="343" t="s">
        <v>671</v>
      </c>
      <c r="F17" s="344" t="s">
        <v>249</v>
      </c>
      <c r="G17" s="153" t="s">
        <v>199</v>
      </c>
      <c r="H17" s="345">
        <v>66.266666666666666</v>
      </c>
      <c r="I17" s="346">
        <v>1414590</v>
      </c>
      <c r="J17" s="347">
        <v>3212352</v>
      </c>
      <c r="K17" s="348">
        <v>0.75949800000000001</v>
      </c>
      <c r="L17" s="345">
        <v>334287</v>
      </c>
      <c r="M17" s="345">
        <v>2000000</v>
      </c>
      <c r="N17" s="345">
        <v>9609563</v>
      </c>
      <c r="O17" s="345">
        <v>9662918.9533479996</v>
      </c>
      <c r="P17" s="345">
        <v>8610676.2093860004</v>
      </c>
      <c r="Q17" s="345">
        <f t="shared" si="5"/>
        <v>1052242.7439619992</v>
      </c>
      <c r="R17" s="345">
        <v>1461788.7765490001</v>
      </c>
      <c r="S17" s="345">
        <v>908407.02066399995</v>
      </c>
      <c r="T17" s="345">
        <f t="shared" si="6"/>
        <v>553381.75588500011</v>
      </c>
      <c r="U17" s="349" t="e">
        <f>VLOOKUP(B17,#REF!,13,0)</f>
        <v>#REF!</v>
      </c>
      <c r="V17" s="349" t="e">
        <f>VLOOKUP(B17,#REF!,14,0)</f>
        <v>#REF!</v>
      </c>
      <c r="W17" s="349" t="e">
        <f>VLOOKUP(B17,#REF!,15,0)</f>
        <v>#REF!</v>
      </c>
      <c r="X17" s="295">
        <v>11346</v>
      </c>
      <c r="AB17" s="232" t="e">
        <f t="shared" si="2"/>
        <v>#REF!</v>
      </c>
      <c r="AC17" s="232" t="e">
        <f t="shared" si="3"/>
        <v>#REF!</v>
      </c>
      <c r="AD17" s="232" t="e">
        <f t="shared" si="4"/>
        <v>#REF!</v>
      </c>
      <c r="AI17" s="297">
        <v>599620</v>
      </c>
      <c r="AL17" s="34"/>
      <c r="AO17" s="34">
        <f t="shared" si="7"/>
        <v>0</v>
      </c>
    </row>
    <row r="18" spans="1:41" s="154" customFormat="1" ht="31.5" customHeight="1">
      <c r="A18" s="308">
        <v>202</v>
      </c>
      <c r="B18" s="154">
        <v>11365</v>
      </c>
      <c r="C18" s="150">
        <v>202</v>
      </c>
      <c r="D18" s="351">
        <v>14</v>
      </c>
      <c r="E18" s="352" t="s">
        <v>672</v>
      </c>
      <c r="F18" s="353" t="s">
        <v>70</v>
      </c>
      <c r="G18" s="354" t="s">
        <v>205</v>
      </c>
      <c r="H18" s="355">
        <v>65.333333333333329</v>
      </c>
      <c r="I18" s="351">
        <v>705451.64483899996</v>
      </c>
      <c r="J18" s="356">
        <v>1833202</v>
      </c>
      <c r="K18" s="357">
        <v>0.74874700000000005</v>
      </c>
      <c r="L18" s="355">
        <v>283516</v>
      </c>
      <c r="M18" s="355">
        <v>700000</v>
      </c>
      <c r="N18" s="355">
        <v>6465954</v>
      </c>
      <c r="O18" s="355">
        <v>2099853.2574260002</v>
      </c>
      <c r="P18" s="355">
        <v>1727448.9638710001</v>
      </c>
      <c r="Q18" s="355">
        <f t="shared" si="5"/>
        <v>372404.2935550001</v>
      </c>
      <c r="R18" s="355">
        <v>274963.20194699999</v>
      </c>
      <c r="S18" s="355">
        <v>85424.906069999997</v>
      </c>
      <c r="T18" s="355">
        <f t="shared" si="6"/>
        <v>189538.295877</v>
      </c>
      <c r="U18" s="358" t="e">
        <f>VLOOKUP(B18,#REF!,13,0)</f>
        <v>#REF!</v>
      </c>
      <c r="V18" s="358" t="e">
        <f>VLOOKUP(B18,#REF!,14,0)</f>
        <v>#REF!</v>
      </c>
      <c r="W18" s="358" t="e">
        <f>VLOOKUP(B18,#REF!,15,0)</f>
        <v>#REF!</v>
      </c>
      <c r="X18" s="295">
        <v>11365</v>
      </c>
      <c r="Y18" s="308"/>
      <c r="Z18" s="308"/>
      <c r="AA18" s="308"/>
      <c r="AB18" s="232" t="e">
        <f t="shared" si="2"/>
        <v>#REF!</v>
      </c>
      <c r="AC18" s="232" t="e">
        <f t="shared" si="3"/>
        <v>#REF!</v>
      </c>
      <c r="AD18" s="232" t="e">
        <f t="shared" si="4"/>
        <v>#REF!</v>
      </c>
      <c r="AE18" s="308"/>
      <c r="AF18" s="308"/>
      <c r="AG18" s="308"/>
      <c r="AH18" s="308"/>
      <c r="AI18" s="297">
        <v>309707</v>
      </c>
      <c r="AJ18" s="308"/>
      <c r="AL18" s="34"/>
      <c r="AO18" s="34">
        <f t="shared" si="7"/>
        <v>0</v>
      </c>
    </row>
    <row r="19" spans="1:41" s="308" customFormat="1" ht="36.75">
      <c r="A19" s="154">
        <v>203</v>
      </c>
      <c r="B19" s="154">
        <v>11364</v>
      </c>
      <c r="C19" s="307">
        <v>203</v>
      </c>
      <c r="D19" s="152">
        <v>15</v>
      </c>
      <c r="E19" s="343" t="s">
        <v>673</v>
      </c>
      <c r="F19" s="344" t="s">
        <v>206</v>
      </c>
      <c r="G19" s="153" t="s">
        <v>204</v>
      </c>
      <c r="H19" s="345">
        <v>65.2</v>
      </c>
      <c r="I19" s="346">
        <v>8954677.5744969994</v>
      </c>
      <c r="J19" s="347">
        <v>63436168</v>
      </c>
      <c r="K19" s="348">
        <v>0.99404099999999995</v>
      </c>
      <c r="L19" s="345">
        <v>6104219</v>
      </c>
      <c r="M19" s="345">
        <v>6500000</v>
      </c>
      <c r="N19" s="345">
        <v>10392184</v>
      </c>
      <c r="O19" s="345">
        <v>58832215.975731</v>
      </c>
      <c r="P19" s="345">
        <v>15990825.480419001</v>
      </c>
      <c r="Q19" s="345">
        <f t="shared" si="5"/>
        <v>42841390.495311998</v>
      </c>
      <c r="R19" s="345">
        <v>9125174.4537860006</v>
      </c>
      <c r="S19" s="345">
        <v>442403.23453000002</v>
      </c>
      <c r="T19" s="345">
        <f t="shared" si="6"/>
        <v>8682771.2192560006</v>
      </c>
      <c r="U19" s="349">
        <v>0</v>
      </c>
      <c r="V19" s="349">
        <v>0</v>
      </c>
      <c r="W19" s="349">
        <v>0</v>
      </c>
      <c r="X19" s="295">
        <v>11364</v>
      </c>
      <c r="Y19" s="154"/>
      <c r="Z19" s="154"/>
      <c r="AA19" s="154"/>
      <c r="AB19" s="232">
        <f t="shared" si="2"/>
        <v>0</v>
      </c>
      <c r="AC19" s="232">
        <f t="shared" si="3"/>
        <v>0</v>
      </c>
      <c r="AD19" s="232">
        <f t="shared" si="4"/>
        <v>0</v>
      </c>
      <c r="AE19" s="154"/>
      <c r="AF19" s="154"/>
      <c r="AG19" s="154"/>
      <c r="AH19" s="154"/>
      <c r="AI19" s="297">
        <v>6162983</v>
      </c>
      <c r="AJ19" s="154"/>
      <c r="AL19" s="34"/>
      <c r="AO19" s="34">
        <f t="shared" si="7"/>
        <v>0</v>
      </c>
    </row>
    <row r="20" spans="1:41" s="154" customFormat="1" ht="31.5" customHeight="1">
      <c r="A20" s="154">
        <v>206</v>
      </c>
      <c r="B20" s="154">
        <v>11359</v>
      </c>
      <c r="C20" s="307">
        <v>206</v>
      </c>
      <c r="D20" s="351">
        <v>16</v>
      </c>
      <c r="E20" s="352" t="s">
        <v>674</v>
      </c>
      <c r="F20" s="353" t="s">
        <v>154</v>
      </c>
      <c r="G20" s="354" t="s">
        <v>204</v>
      </c>
      <c r="H20" s="355">
        <v>65.2</v>
      </c>
      <c r="I20" s="351">
        <v>2063201.4174299999</v>
      </c>
      <c r="J20" s="356">
        <v>3173408</v>
      </c>
      <c r="K20" s="357">
        <v>0.94489900000000004</v>
      </c>
      <c r="L20" s="355">
        <v>755240</v>
      </c>
      <c r="M20" s="355">
        <v>1344000</v>
      </c>
      <c r="N20" s="355">
        <v>4204641</v>
      </c>
      <c r="O20" s="355">
        <v>3605236.4931729999</v>
      </c>
      <c r="P20" s="355">
        <v>4128674.6464749998</v>
      </c>
      <c r="Q20" s="355">
        <f t="shared" si="5"/>
        <v>-523438.1533019999</v>
      </c>
      <c r="R20" s="355">
        <v>418250.81378899998</v>
      </c>
      <c r="S20" s="355">
        <v>343653.682309</v>
      </c>
      <c r="T20" s="355">
        <f t="shared" si="6"/>
        <v>74597.131479999982</v>
      </c>
      <c r="U20" s="358" t="e">
        <f>VLOOKUP(B20,#REF!,13,0)</f>
        <v>#REF!</v>
      </c>
      <c r="V20" s="358" t="e">
        <f>VLOOKUP(B20,#REF!,14,0)</f>
        <v>#REF!</v>
      </c>
      <c r="W20" s="358" t="e">
        <f>VLOOKUP(B20,#REF!,15,0)</f>
        <v>#REF!</v>
      </c>
      <c r="X20" s="295">
        <v>11359</v>
      </c>
      <c r="AB20" s="232" t="e">
        <f t="shared" si="2"/>
        <v>#REF!</v>
      </c>
      <c r="AC20" s="232" t="e">
        <f t="shared" si="3"/>
        <v>#REF!</v>
      </c>
      <c r="AD20" s="232" t="e">
        <f t="shared" si="4"/>
        <v>#REF!</v>
      </c>
      <c r="AI20" s="297">
        <v>1148694</v>
      </c>
      <c r="AL20" s="34"/>
      <c r="AO20" s="34">
        <f t="shared" si="7"/>
        <v>0</v>
      </c>
    </row>
    <row r="21" spans="1:41" s="308" customFormat="1" ht="36.75">
      <c r="A21" s="308">
        <v>216</v>
      </c>
      <c r="B21" s="154">
        <v>11386</v>
      </c>
      <c r="C21" s="150">
        <v>216</v>
      </c>
      <c r="D21" s="152">
        <v>17</v>
      </c>
      <c r="E21" s="343" t="s">
        <v>675</v>
      </c>
      <c r="F21" s="344" t="s">
        <v>288</v>
      </c>
      <c r="G21" s="153" t="s">
        <v>223</v>
      </c>
      <c r="H21" s="345">
        <v>62.1</v>
      </c>
      <c r="I21" s="346">
        <v>829173.82858199999</v>
      </c>
      <c r="J21" s="347">
        <v>1118590</v>
      </c>
      <c r="K21" s="348">
        <v>0.21097200000000002</v>
      </c>
      <c r="L21" s="345">
        <v>958462</v>
      </c>
      <c r="M21" s="345">
        <v>1000000</v>
      </c>
      <c r="N21" s="345">
        <v>1167068</v>
      </c>
      <c r="O21" s="345">
        <v>488053.15402000002</v>
      </c>
      <c r="P21" s="345">
        <v>251505.74647099999</v>
      </c>
      <c r="Q21" s="345">
        <f t="shared" si="5"/>
        <v>236547.40754900003</v>
      </c>
      <c r="R21" s="345">
        <v>112876.858291</v>
      </c>
      <c r="S21" s="345">
        <v>79800.816905</v>
      </c>
      <c r="T21" s="345">
        <f t="shared" si="6"/>
        <v>33076.041385999997</v>
      </c>
      <c r="U21" s="349" t="e">
        <f>VLOOKUP(B21,#REF!,13,0)</f>
        <v>#REF!</v>
      </c>
      <c r="V21" s="349" t="e">
        <f>VLOOKUP(B21,#REF!,14,0)</f>
        <v>#REF!</v>
      </c>
      <c r="W21" s="349" t="e">
        <f>VLOOKUP(B21,#REF!,15,0)</f>
        <v>#REF!</v>
      </c>
      <c r="X21" s="295">
        <v>11386</v>
      </c>
      <c r="AB21" s="232" t="e">
        <f t="shared" si="2"/>
        <v>#REF!</v>
      </c>
      <c r="AC21" s="232" t="e">
        <f t="shared" si="3"/>
        <v>#REF!</v>
      </c>
      <c r="AD21" s="232" t="e">
        <f t="shared" si="4"/>
        <v>#REF!</v>
      </c>
      <c r="AI21" s="297">
        <v>0</v>
      </c>
      <c r="AL21" s="34"/>
      <c r="AO21" s="34">
        <f t="shared" si="7"/>
        <v>0</v>
      </c>
    </row>
    <row r="22" spans="1:41" s="154" customFormat="1" ht="31.5" customHeight="1">
      <c r="A22" s="308">
        <v>221</v>
      </c>
      <c r="B22" s="154">
        <v>11410</v>
      </c>
      <c r="C22" s="150">
        <v>221</v>
      </c>
      <c r="D22" s="351">
        <v>18</v>
      </c>
      <c r="E22" s="352" t="s">
        <v>676</v>
      </c>
      <c r="F22" s="353" t="s">
        <v>21</v>
      </c>
      <c r="G22" s="354" t="s">
        <v>240</v>
      </c>
      <c r="H22" s="355">
        <v>58.6</v>
      </c>
      <c r="I22" s="351">
        <v>13417529</v>
      </c>
      <c r="J22" s="356">
        <v>32303488</v>
      </c>
      <c r="K22" s="357">
        <v>0.94348699999999996</v>
      </c>
      <c r="L22" s="355">
        <v>7128693</v>
      </c>
      <c r="M22" s="355">
        <v>10000000</v>
      </c>
      <c r="N22" s="355">
        <v>4532817</v>
      </c>
      <c r="O22" s="355">
        <v>22278117.737872999</v>
      </c>
      <c r="P22" s="355">
        <v>7972893.4651450003</v>
      </c>
      <c r="Q22" s="355">
        <f t="shared" si="5"/>
        <v>14305224.272728</v>
      </c>
      <c r="R22" s="355">
        <v>1539784.8522069999</v>
      </c>
      <c r="S22" s="355">
        <v>107341.83669900001</v>
      </c>
      <c r="T22" s="355">
        <f t="shared" si="6"/>
        <v>1432443.0155079998</v>
      </c>
      <c r="U22" s="358" t="e">
        <f>VLOOKUP(B22,#REF!,13,0)</f>
        <v>#REF!</v>
      </c>
      <c r="V22" s="358" t="e">
        <f>VLOOKUP(B22,#REF!,14,0)</f>
        <v>#REF!</v>
      </c>
      <c r="W22" s="358" t="e">
        <f>VLOOKUP(B22,#REF!,15,0)</f>
        <v>#REF!</v>
      </c>
      <c r="X22" s="295">
        <v>11410</v>
      </c>
      <c r="Y22" s="308"/>
      <c r="Z22" s="308"/>
      <c r="AA22" s="308"/>
      <c r="AB22" s="232" t="e">
        <f t="shared" si="2"/>
        <v>#REF!</v>
      </c>
      <c r="AC22" s="232" t="e">
        <f t="shared" si="3"/>
        <v>#REF!</v>
      </c>
      <c r="AD22" s="232" t="e">
        <f t="shared" si="4"/>
        <v>#REF!</v>
      </c>
      <c r="AE22" s="308"/>
      <c r="AF22" s="308"/>
      <c r="AG22" s="308"/>
      <c r="AH22" s="308"/>
      <c r="AI22" s="297">
        <v>4107121</v>
      </c>
      <c r="AJ22" s="308"/>
      <c r="AL22" s="34"/>
      <c r="AO22" s="34">
        <f t="shared" si="7"/>
        <v>0</v>
      </c>
    </row>
    <row r="23" spans="1:41" s="308" customFormat="1" ht="36.75">
      <c r="A23" s="154">
        <v>222</v>
      </c>
      <c r="B23" s="154">
        <v>11407</v>
      </c>
      <c r="C23" s="307">
        <v>222</v>
      </c>
      <c r="D23" s="152">
        <v>19</v>
      </c>
      <c r="E23" s="343" t="s">
        <v>677</v>
      </c>
      <c r="F23" s="344" t="s">
        <v>330</v>
      </c>
      <c r="G23" s="153" t="s">
        <v>240</v>
      </c>
      <c r="H23" s="345">
        <v>58.6</v>
      </c>
      <c r="I23" s="346">
        <v>97536</v>
      </c>
      <c r="J23" s="347">
        <v>1142817</v>
      </c>
      <c r="K23" s="348">
        <v>0.43314300000000006</v>
      </c>
      <c r="L23" s="345">
        <v>861770</v>
      </c>
      <c r="M23" s="345">
        <v>2500000</v>
      </c>
      <c r="N23" s="345">
        <v>1326128</v>
      </c>
      <c r="O23" s="345">
        <v>13518279.755779</v>
      </c>
      <c r="P23" s="345">
        <v>12448519.312605999</v>
      </c>
      <c r="Q23" s="345">
        <f t="shared" si="5"/>
        <v>1069760.4431730006</v>
      </c>
      <c r="R23" s="345">
        <v>1800783.277982</v>
      </c>
      <c r="S23" s="345">
        <v>1104449.6705700001</v>
      </c>
      <c r="T23" s="345">
        <f t="shared" si="6"/>
        <v>696333.60741199995</v>
      </c>
      <c r="U23" s="349" t="e">
        <f>VLOOKUP(B23,#REF!,13,0)</f>
        <v>#REF!</v>
      </c>
      <c r="V23" s="349" t="e">
        <f>VLOOKUP(B23,#REF!,14,0)</f>
        <v>#REF!</v>
      </c>
      <c r="W23" s="349" t="e">
        <f>VLOOKUP(B23,#REF!,15,0)</f>
        <v>#REF!</v>
      </c>
      <c r="X23" s="295">
        <v>11407</v>
      </c>
      <c r="Y23" s="154"/>
      <c r="Z23" s="154"/>
      <c r="AA23" s="154"/>
      <c r="AB23" s="232" t="e">
        <f t="shared" si="2"/>
        <v>#REF!</v>
      </c>
      <c r="AC23" s="232" t="e">
        <f t="shared" si="3"/>
        <v>#REF!</v>
      </c>
      <c r="AD23" s="232" t="e">
        <f t="shared" si="4"/>
        <v>#REF!</v>
      </c>
      <c r="AE23" s="154"/>
      <c r="AF23" s="154"/>
      <c r="AG23" s="154"/>
      <c r="AH23" s="154"/>
      <c r="AI23" s="297">
        <v>53575</v>
      </c>
      <c r="AJ23" s="154"/>
      <c r="AL23" s="34"/>
      <c r="AO23" s="34">
        <f t="shared" si="7"/>
        <v>0</v>
      </c>
    </row>
    <row r="24" spans="1:41" s="154" customFormat="1" ht="31.5" customHeight="1">
      <c r="A24" s="154">
        <v>228</v>
      </c>
      <c r="B24" s="154">
        <v>11397</v>
      </c>
      <c r="C24" s="307">
        <v>228</v>
      </c>
      <c r="D24" s="351">
        <v>20</v>
      </c>
      <c r="E24" s="352" t="s">
        <v>678</v>
      </c>
      <c r="F24" s="353" t="s">
        <v>212</v>
      </c>
      <c r="G24" s="354" t="s">
        <v>244</v>
      </c>
      <c r="H24" s="355">
        <v>56.966666666666669</v>
      </c>
      <c r="I24" s="351">
        <v>936649.54977000004</v>
      </c>
      <c r="J24" s="356">
        <v>65932780</v>
      </c>
      <c r="K24" s="357">
        <v>0.83538100000000004</v>
      </c>
      <c r="L24" s="355">
        <v>46385159</v>
      </c>
      <c r="M24" s="355">
        <v>70000000</v>
      </c>
      <c r="N24" s="355">
        <v>1421419</v>
      </c>
      <c r="O24" s="355">
        <v>76546194.642313004</v>
      </c>
      <c r="P24" s="355">
        <v>6162698.212084</v>
      </c>
      <c r="Q24" s="355">
        <f t="shared" si="5"/>
        <v>70383496.430229008</v>
      </c>
      <c r="R24" s="355">
        <v>10804569.256496999</v>
      </c>
      <c r="S24" s="355">
        <v>1077570.6302360001</v>
      </c>
      <c r="T24" s="355">
        <f t="shared" si="6"/>
        <v>9726998.6262609996</v>
      </c>
      <c r="U24" s="358" t="e">
        <f>VLOOKUP(B24,#REF!,13,0)</f>
        <v>#REF!</v>
      </c>
      <c r="V24" s="358" t="e">
        <f>VLOOKUP(B24,#REF!,14,0)</f>
        <v>#REF!</v>
      </c>
      <c r="W24" s="358" t="e">
        <f>VLOOKUP(B24,#REF!,15,0)</f>
        <v>#REF!</v>
      </c>
      <c r="X24" s="295">
        <v>11397</v>
      </c>
      <c r="AB24" s="232" t="e">
        <f t="shared" si="2"/>
        <v>#REF!</v>
      </c>
      <c r="AC24" s="232" t="e">
        <f t="shared" si="3"/>
        <v>#REF!</v>
      </c>
      <c r="AD24" s="232" t="e">
        <f t="shared" si="4"/>
        <v>#REF!</v>
      </c>
      <c r="AI24" s="297">
        <v>476565</v>
      </c>
      <c r="AL24" s="34"/>
      <c r="AO24" s="34">
        <f t="shared" si="7"/>
        <v>0</v>
      </c>
    </row>
    <row r="25" spans="1:41" s="308" customFormat="1" ht="36.75">
      <c r="A25" s="308">
        <v>229</v>
      </c>
      <c r="B25" s="154">
        <v>11435</v>
      </c>
      <c r="C25" s="150">
        <v>229</v>
      </c>
      <c r="D25" s="152">
        <v>21</v>
      </c>
      <c r="E25" s="343" t="s">
        <v>679</v>
      </c>
      <c r="F25" s="344" t="s">
        <v>262</v>
      </c>
      <c r="G25" s="153" t="s">
        <v>257</v>
      </c>
      <c r="H25" s="345">
        <v>55.033333333333331</v>
      </c>
      <c r="I25" s="346">
        <v>2684684.3983860002</v>
      </c>
      <c r="J25" s="347">
        <v>34022417</v>
      </c>
      <c r="K25" s="348">
        <v>0.99678900000000004</v>
      </c>
      <c r="L25" s="345">
        <v>972240</v>
      </c>
      <c r="M25" s="345">
        <v>2500000</v>
      </c>
      <c r="N25" s="345">
        <v>34993846</v>
      </c>
      <c r="O25" s="345">
        <v>14605902.445806</v>
      </c>
      <c r="P25" s="345">
        <v>5863635.5611709999</v>
      </c>
      <c r="Q25" s="345">
        <f t="shared" si="5"/>
        <v>8742266.8846350014</v>
      </c>
      <c r="R25" s="345">
        <v>1536217.470896</v>
      </c>
      <c r="S25" s="345">
        <v>1049574.5749649999</v>
      </c>
      <c r="T25" s="345">
        <f t="shared" si="6"/>
        <v>486642.89593100012</v>
      </c>
      <c r="U25" s="349" t="e">
        <f>VLOOKUP(B25,#REF!,13,0)</f>
        <v>#REF!</v>
      </c>
      <c r="V25" s="349" t="e">
        <f>VLOOKUP(B25,#REF!,14,0)</f>
        <v>#REF!</v>
      </c>
      <c r="W25" s="349" t="e">
        <f>VLOOKUP(B25,#REF!,15,0)</f>
        <v>#REF!</v>
      </c>
      <c r="X25" s="295">
        <v>11435</v>
      </c>
      <c r="AB25" s="232" t="e">
        <f t="shared" si="2"/>
        <v>#REF!</v>
      </c>
      <c r="AC25" s="232" t="e">
        <f t="shared" si="3"/>
        <v>#REF!</v>
      </c>
      <c r="AD25" s="232" t="e">
        <f t="shared" si="4"/>
        <v>#REF!</v>
      </c>
      <c r="AI25" s="297">
        <v>990023</v>
      </c>
      <c r="AL25" s="34"/>
      <c r="AO25" s="34">
        <f t="shared" si="7"/>
        <v>0</v>
      </c>
    </row>
    <row r="26" spans="1:41" s="154" customFormat="1" ht="31.5" customHeight="1">
      <c r="A26" s="154">
        <v>232</v>
      </c>
      <c r="B26" s="154">
        <v>11443</v>
      </c>
      <c r="C26" s="307">
        <v>232</v>
      </c>
      <c r="D26" s="351">
        <v>22</v>
      </c>
      <c r="E26" s="352" t="s">
        <v>680</v>
      </c>
      <c r="F26" s="353" t="s">
        <v>44</v>
      </c>
      <c r="G26" s="354" t="s">
        <v>261</v>
      </c>
      <c r="H26" s="355">
        <v>53.666666666666671</v>
      </c>
      <c r="I26" s="351">
        <v>120391.12815600001</v>
      </c>
      <c r="J26" s="356">
        <v>1762814</v>
      </c>
      <c r="K26" s="357">
        <v>0.78394999999999992</v>
      </c>
      <c r="L26" s="355">
        <v>193615</v>
      </c>
      <c r="M26" s="355">
        <v>500000</v>
      </c>
      <c r="N26" s="355">
        <v>9104740</v>
      </c>
      <c r="O26" s="355">
        <v>1926318.961409</v>
      </c>
      <c r="P26" s="355">
        <v>1263399.8488990001</v>
      </c>
      <c r="Q26" s="355">
        <f t="shared" si="5"/>
        <v>662919.11250999989</v>
      </c>
      <c r="R26" s="355">
        <v>269567.11931600003</v>
      </c>
      <c r="S26" s="355">
        <v>632751.55911000003</v>
      </c>
      <c r="T26" s="355">
        <f t="shared" si="6"/>
        <v>-363184.43979400001</v>
      </c>
      <c r="U26" s="358" t="e">
        <f>VLOOKUP(B26,#REF!,13,0)</f>
        <v>#REF!</v>
      </c>
      <c r="V26" s="358" t="e">
        <f>VLOOKUP(B26,#REF!,14,0)</f>
        <v>#REF!</v>
      </c>
      <c r="W26" s="358" t="e">
        <f>VLOOKUP(B26,#REF!,15,0)</f>
        <v>#REF!</v>
      </c>
      <c r="X26" s="295">
        <v>11443</v>
      </c>
      <c r="AB26" s="232" t="e">
        <f t="shared" si="2"/>
        <v>#REF!</v>
      </c>
      <c r="AC26" s="232" t="e">
        <f t="shared" si="3"/>
        <v>#REF!</v>
      </c>
      <c r="AD26" s="232" t="e">
        <f t="shared" si="4"/>
        <v>#REF!</v>
      </c>
      <c r="AI26" s="297">
        <v>15586</v>
      </c>
      <c r="AL26" s="34"/>
      <c r="AO26" s="34">
        <f t="shared" si="7"/>
        <v>0</v>
      </c>
    </row>
    <row r="27" spans="1:41" s="308" customFormat="1" ht="36.75">
      <c r="A27" s="154">
        <v>234</v>
      </c>
      <c r="B27" s="154">
        <v>11447</v>
      </c>
      <c r="C27" s="307">
        <v>234</v>
      </c>
      <c r="D27" s="152">
        <v>23</v>
      </c>
      <c r="E27" s="343" t="s">
        <v>681</v>
      </c>
      <c r="F27" s="344" t="s">
        <v>306</v>
      </c>
      <c r="G27" s="153" t="s">
        <v>265</v>
      </c>
      <c r="H27" s="345">
        <v>52.766666666666666</v>
      </c>
      <c r="I27" s="346">
        <v>580076.59637000004</v>
      </c>
      <c r="J27" s="347">
        <v>10548292</v>
      </c>
      <c r="K27" s="348">
        <v>0.93260499999999991</v>
      </c>
      <c r="L27" s="345">
        <v>1262348</v>
      </c>
      <c r="M27" s="345">
        <v>10000000</v>
      </c>
      <c r="N27" s="345">
        <v>8356088</v>
      </c>
      <c r="O27" s="345">
        <v>18192235.617687002</v>
      </c>
      <c r="P27" s="345">
        <v>5195600.3457540004</v>
      </c>
      <c r="Q27" s="345">
        <f t="shared" si="5"/>
        <v>12996635.271933001</v>
      </c>
      <c r="R27" s="345">
        <v>3602343.584793</v>
      </c>
      <c r="S27" s="345">
        <v>4675.2974430000004</v>
      </c>
      <c r="T27" s="345">
        <f t="shared" si="6"/>
        <v>3597668.2873499999</v>
      </c>
      <c r="U27" s="349" t="e">
        <f>VLOOKUP(B27,#REF!,13,0)</f>
        <v>#REF!</v>
      </c>
      <c r="V27" s="349" t="e">
        <f>VLOOKUP(B27,#REF!,14,0)</f>
        <v>#REF!</v>
      </c>
      <c r="W27" s="349" t="e">
        <f>VLOOKUP(B27,#REF!,15,0)</f>
        <v>#REF!</v>
      </c>
      <c r="X27" s="295">
        <v>11447</v>
      </c>
      <c r="Y27" s="154"/>
      <c r="Z27" s="154"/>
      <c r="AA27" s="154"/>
      <c r="AB27" s="232" t="e">
        <f t="shared" si="2"/>
        <v>#REF!</v>
      </c>
      <c r="AC27" s="232" t="e">
        <f t="shared" si="3"/>
        <v>#REF!</v>
      </c>
      <c r="AD27" s="232" t="e">
        <f t="shared" si="4"/>
        <v>#REF!</v>
      </c>
      <c r="AE27" s="154"/>
      <c r="AF27" s="154"/>
      <c r="AG27" s="154"/>
      <c r="AH27" s="154"/>
      <c r="AI27" s="297">
        <v>150111</v>
      </c>
      <c r="AJ27" s="154"/>
      <c r="AL27" s="34"/>
      <c r="AO27" s="34">
        <f t="shared" si="7"/>
        <v>0</v>
      </c>
    </row>
    <row r="28" spans="1:41" s="154" customFormat="1" ht="31.5" customHeight="1">
      <c r="A28" s="308">
        <v>236</v>
      </c>
      <c r="B28" s="154">
        <v>11446</v>
      </c>
      <c r="C28" s="150">
        <v>236</v>
      </c>
      <c r="D28" s="351">
        <v>24</v>
      </c>
      <c r="E28" s="352" t="s">
        <v>682</v>
      </c>
      <c r="F28" s="353" t="s">
        <v>43</v>
      </c>
      <c r="G28" s="354" t="s">
        <v>267</v>
      </c>
      <c r="H28" s="355">
        <v>51.433333333333337</v>
      </c>
      <c r="I28" s="351">
        <v>3958249.0804300001</v>
      </c>
      <c r="J28" s="356">
        <v>7309349</v>
      </c>
      <c r="K28" s="357">
        <v>0.83916600000000008</v>
      </c>
      <c r="L28" s="355">
        <v>659676</v>
      </c>
      <c r="M28" s="355">
        <v>750000</v>
      </c>
      <c r="N28" s="355">
        <v>11080211</v>
      </c>
      <c r="O28" s="355">
        <v>17982790.187268998</v>
      </c>
      <c r="P28" s="355">
        <v>18778884.788159002</v>
      </c>
      <c r="Q28" s="355">
        <f t="shared" si="5"/>
        <v>-796094.60089000314</v>
      </c>
      <c r="R28" s="355">
        <v>1184681.447897</v>
      </c>
      <c r="S28" s="355">
        <v>1051050.8935400001</v>
      </c>
      <c r="T28" s="355">
        <f t="shared" si="6"/>
        <v>133630.55435699993</v>
      </c>
      <c r="U28" s="358">
        <v>6.45</v>
      </c>
      <c r="V28" s="358">
        <v>20.079999999999998</v>
      </c>
      <c r="W28" s="358">
        <v>133.28</v>
      </c>
      <c r="X28" s="295">
        <v>11446</v>
      </c>
      <c r="Y28" s="308"/>
      <c r="Z28" s="308"/>
      <c r="AA28" s="308"/>
      <c r="AB28" s="232">
        <f t="shared" si="2"/>
        <v>7.6519737281997721E-2</v>
      </c>
      <c r="AC28" s="232">
        <f t="shared" si="3"/>
        <v>0.23821958521279288</v>
      </c>
      <c r="AD28" s="232">
        <f t="shared" si="4"/>
        <v>1.581170633324753</v>
      </c>
      <c r="AE28" s="308"/>
      <c r="AF28" s="308"/>
      <c r="AG28" s="308"/>
      <c r="AH28" s="308"/>
      <c r="AI28" s="297">
        <v>2845307</v>
      </c>
      <c r="AJ28" s="308"/>
      <c r="AL28" s="34"/>
      <c r="AO28" s="34">
        <f t="shared" si="7"/>
        <v>0</v>
      </c>
    </row>
    <row r="29" spans="1:41" s="308" customFormat="1" ht="36.75">
      <c r="A29" s="308">
        <v>251</v>
      </c>
      <c r="B29" s="154">
        <v>11512</v>
      </c>
      <c r="C29" s="150">
        <v>251</v>
      </c>
      <c r="D29" s="152">
        <v>25</v>
      </c>
      <c r="E29" s="343" t="s">
        <v>683</v>
      </c>
      <c r="F29" s="344" t="s">
        <v>306</v>
      </c>
      <c r="G29" s="153" t="s">
        <v>296</v>
      </c>
      <c r="H29" s="345">
        <v>43</v>
      </c>
      <c r="I29" s="346">
        <v>1830720.7603490001</v>
      </c>
      <c r="J29" s="347">
        <v>4965013</v>
      </c>
      <c r="K29" s="348">
        <v>0.90400700000000001</v>
      </c>
      <c r="L29" s="345">
        <v>754491</v>
      </c>
      <c r="M29" s="345">
        <v>2150000</v>
      </c>
      <c r="N29" s="345">
        <v>6580612</v>
      </c>
      <c r="O29" s="345">
        <v>23166365.550097</v>
      </c>
      <c r="P29" s="345">
        <v>23498214.763147</v>
      </c>
      <c r="Q29" s="345">
        <f t="shared" si="5"/>
        <v>-331849.21305000037</v>
      </c>
      <c r="R29" s="345">
        <v>1929323.9477899999</v>
      </c>
      <c r="S29" s="345">
        <v>774376.90668699995</v>
      </c>
      <c r="T29" s="345">
        <f t="shared" si="6"/>
        <v>1154947.0411029998</v>
      </c>
      <c r="U29" s="349">
        <v>13.44</v>
      </c>
      <c r="V29" s="349">
        <v>20.87</v>
      </c>
      <c r="W29" s="349">
        <v>54.58</v>
      </c>
      <c r="X29" s="295">
        <v>11512</v>
      </c>
      <c r="AB29" s="232">
        <f t="shared" si="2"/>
        <v>0.10830654840969126</v>
      </c>
      <c r="AC29" s="232">
        <f t="shared" si="3"/>
        <v>0.16818137390701315</v>
      </c>
      <c r="AD29" s="232">
        <f t="shared" si="4"/>
        <v>0.43983418245542771</v>
      </c>
      <c r="AI29" s="297">
        <v>2836508</v>
      </c>
      <c r="AL29" s="34"/>
      <c r="AO29" s="34">
        <f t="shared" si="7"/>
        <v>0</v>
      </c>
    </row>
    <row r="30" spans="1:41" s="154" customFormat="1" ht="31.5" customHeight="1">
      <c r="A30" s="154">
        <v>252</v>
      </c>
      <c r="B30" s="154">
        <v>11511</v>
      </c>
      <c r="C30" s="307">
        <v>252</v>
      </c>
      <c r="D30" s="351">
        <v>26</v>
      </c>
      <c r="E30" s="352" t="s">
        <v>684</v>
      </c>
      <c r="F30" s="353" t="s">
        <v>38</v>
      </c>
      <c r="G30" s="354" t="s">
        <v>296</v>
      </c>
      <c r="H30" s="355">
        <v>43</v>
      </c>
      <c r="I30" s="351">
        <v>1973269.305065</v>
      </c>
      <c r="J30" s="356">
        <v>8875053</v>
      </c>
      <c r="K30" s="357">
        <v>0.84657700000000002</v>
      </c>
      <c r="L30" s="355">
        <v>8019999</v>
      </c>
      <c r="M30" s="355">
        <v>8000000</v>
      </c>
      <c r="N30" s="355">
        <v>1132666</v>
      </c>
      <c r="O30" s="355">
        <v>32449250.447050001</v>
      </c>
      <c r="P30" s="355">
        <v>23390164.085232001</v>
      </c>
      <c r="Q30" s="355">
        <f t="shared" si="5"/>
        <v>9059086.3618180007</v>
      </c>
      <c r="R30" s="355">
        <v>6095002.6422650004</v>
      </c>
      <c r="S30" s="355">
        <v>3690151.0604519998</v>
      </c>
      <c r="T30" s="355">
        <f t="shared" si="6"/>
        <v>2404851.5818130006</v>
      </c>
      <c r="U30" s="358" t="e">
        <f>VLOOKUP(B30,#REF!,13,0)</f>
        <v>#REF!</v>
      </c>
      <c r="V30" s="358" t="e">
        <f>VLOOKUP(B30,#REF!,14,0)</f>
        <v>#REF!</v>
      </c>
      <c r="W30" s="358" t="e">
        <f>VLOOKUP(B30,#REF!,15,0)</f>
        <v>#REF!</v>
      </c>
      <c r="X30" s="295">
        <v>11511</v>
      </c>
      <c r="AB30" s="232" t="e">
        <f t="shared" si="2"/>
        <v>#REF!</v>
      </c>
      <c r="AC30" s="232" t="e">
        <f t="shared" si="3"/>
        <v>#REF!</v>
      </c>
      <c r="AD30" s="232" t="e">
        <f t="shared" si="4"/>
        <v>#REF!</v>
      </c>
      <c r="AI30" s="297">
        <v>886340</v>
      </c>
      <c r="AL30" s="34"/>
      <c r="AO30" s="34">
        <f>IF(L30&gt;M30,1,0)</f>
        <v>1</v>
      </c>
    </row>
    <row r="31" spans="1:41" s="308" customFormat="1" ht="36.75">
      <c r="A31" s="308">
        <v>256</v>
      </c>
      <c r="B31" s="154">
        <v>11525</v>
      </c>
      <c r="C31" s="150">
        <v>256</v>
      </c>
      <c r="D31" s="152">
        <v>27</v>
      </c>
      <c r="E31" s="343" t="s">
        <v>685</v>
      </c>
      <c r="F31" s="344" t="s">
        <v>306</v>
      </c>
      <c r="G31" s="153" t="s">
        <v>301</v>
      </c>
      <c r="H31" s="345">
        <v>40</v>
      </c>
      <c r="I31" s="346">
        <v>1913221.884901</v>
      </c>
      <c r="J31" s="347">
        <v>7653160</v>
      </c>
      <c r="K31" s="348">
        <v>0.96799899999999994</v>
      </c>
      <c r="L31" s="345">
        <v>8847502</v>
      </c>
      <c r="M31" s="345">
        <v>20000000</v>
      </c>
      <c r="N31" s="345">
        <v>865007</v>
      </c>
      <c r="O31" s="345">
        <v>21812431.148722999</v>
      </c>
      <c r="P31" s="345">
        <v>16221188.825604999</v>
      </c>
      <c r="Q31" s="345">
        <f t="shared" si="5"/>
        <v>5591242.3231179994</v>
      </c>
      <c r="R31" s="345">
        <v>3773875.0375299999</v>
      </c>
      <c r="S31" s="345">
        <v>2028019.9983560001</v>
      </c>
      <c r="T31" s="345">
        <f t="shared" si="6"/>
        <v>1745855.0391739998</v>
      </c>
      <c r="U31" s="349">
        <v>9.25</v>
      </c>
      <c r="V31" s="349">
        <v>14.2</v>
      </c>
      <c r="W31" s="349">
        <v>70.09</v>
      </c>
      <c r="X31" s="295">
        <v>11525</v>
      </c>
      <c r="AB31" s="232">
        <f t="shared" si="2"/>
        <v>0.11489935286643201</v>
      </c>
      <c r="AC31" s="232">
        <f t="shared" si="3"/>
        <v>0.17638603358954966</v>
      </c>
      <c r="AD31" s="232">
        <f t="shared" si="4"/>
        <v>0.87062655593602367</v>
      </c>
      <c r="AI31" s="297">
        <v>585171</v>
      </c>
      <c r="AL31" s="34"/>
      <c r="AO31" s="34">
        <f t="shared" si="7"/>
        <v>0</v>
      </c>
    </row>
    <row r="32" spans="1:41" s="154" customFormat="1" ht="31.5" customHeight="1">
      <c r="A32" s="308">
        <v>258</v>
      </c>
      <c r="B32" s="154">
        <v>11538</v>
      </c>
      <c r="C32" s="150">
        <v>258</v>
      </c>
      <c r="D32" s="351">
        <v>28</v>
      </c>
      <c r="E32" s="352" t="s">
        <v>686</v>
      </c>
      <c r="F32" s="353" t="s">
        <v>322</v>
      </c>
      <c r="G32" s="354" t="s">
        <v>307</v>
      </c>
      <c r="H32" s="355">
        <v>39</v>
      </c>
      <c r="I32" s="351">
        <v>1050682.6117750001</v>
      </c>
      <c r="J32" s="356">
        <v>17645851</v>
      </c>
      <c r="K32" s="357">
        <v>0.92920199999999997</v>
      </c>
      <c r="L32" s="355">
        <v>16637448</v>
      </c>
      <c r="M32" s="355">
        <v>20000000</v>
      </c>
      <c r="N32" s="355">
        <v>1092638</v>
      </c>
      <c r="O32" s="355">
        <v>36788852.859957002</v>
      </c>
      <c r="P32" s="355">
        <v>19179137.291774999</v>
      </c>
      <c r="Q32" s="355">
        <f t="shared" si="5"/>
        <v>17609715.568182003</v>
      </c>
      <c r="R32" s="355">
        <v>6848145.720737</v>
      </c>
      <c r="S32" s="355">
        <v>4809490.2090100003</v>
      </c>
      <c r="T32" s="355">
        <f t="shared" si="6"/>
        <v>2038655.5117269997</v>
      </c>
      <c r="U32" s="358" t="e">
        <f>VLOOKUP(B32,#REF!,13,0)</f>
        <v>#REF!</v>
      </c>
      <c r="V32" s="358" t="e">
        <f>VLOOKUP(B32,#REF!,14,0)</f>
        <v>#REF!</v>
      </c>
      <c r="W32" s="358" t="e">
        <f>VLOOKUP(B32,#REF!,15,0)</f>
        <v>#REF!</v>
      </c>
      <c r="X32" s="295">
        <v>11538</v>
      </c>
      <c r="Y32" s="308"/>
      <c r="Z32" s="308"/>
      <c r="AA32" s="308"/>
      <c r="AB32" s="232" t="e">
        <f t="shared" si="2"/>
        <v>#REF!</v>
      </c>
      <c r="AC32" s="232" t="e">
        <f t="shared" si="3"/>
        <v>#REF!</v>
      </c>
      <c r="AD32" s="232" t="e">
        <f t="shared" si="4"/>
        <v>#REF!</v>
      </c>
      <c r="AE32" s="308"/>
      <c r="AF32" s="308"/>
      <c r="AG32" s="308"/>
      <c r="AH32" s="308"/>
      <c r="AI32" s="297">
        <v>467806</v>
      </c>
      <c r="AJ32" s="308"/>
      <c r="AL32" s="34"/>
      <c r="AO32" s="34">
        <f t="shared" si="7"/>
        <v>0</v>
      </c>
    </row>
    <row r="33" spans="1:41" s="308" customFormat="1" ht="36.75">
      <c r="A33" s="154">
        <v>257</v>
      </c>
      <c r="B33" s="154">
        <v>11534</v>
      </c>
      <c r="C33" s="307">
        <v>257</v>
      </c>
      <c r="D33" s="152">
        <v>29</v>
      </c>
      <c r="E33" s="343" t="s">
        <v>687</v>
      </c>
      <c r="F33" s="344" t="s">
        <v>31</v>
      </c>
      <c r="G33" s="153" t="s">
        <v>307</v>
      </c>
      <c r="H33" s="345">
        <v>39</v>
      </c>
      <c r="I33" s="346">
        <v>1265153.7298079999</v>
      </c>
      <c r="J33" s="347">
        <v>13133767</v>
      </c>
      <c r="K33" s="348">
        <v>0.99968699999999999</v>
      </c>
      <c r="L33" s="345">
        <v>1971445</v>
      </c>
      <c r="M33" s="345">
        <v>5000000</v>
      </c>
      <c r="N33" s="345">
        <v>6662000</v>
      </c>
      <c r="O33" s="345">
        <v>16449321.898055</v>
      </c>
      <c r="P33" s="345">
        <v>6140780.2331210002</v>
      </c>
      <c r="Q33" s="345">
        <f t="shared" si="5"/>
        <v>10308541.664934</v>
      </c>
      <c r="R33" s="345">
        <v>1474338.668384</v>
      </c>
      <c r="S33" s="345">
        <v>260627.5</v>
      </c>
      <c r="T33" s="345">
        <f t="shared" si="6"/>
        <v>1213711.168384</v>
      </c>
      <c r="U33" s="349" t="e">
        <f>VLOOKUP(B33,#REF!,13,0)</f>
        <v>#REF!</v>
      </c>
      <c r="V33" s="349" t="e">
        <f>VLOOKUP(B33,#REF!,14,0)</f>
        <v>#REF!</v>
      </c>
      <c r="W33" s="349" t="e">
        <f>VLOOKUP(B33,#REF!,15,0)</f>
        <v>#REF!</v>
      </c>
      <c r="X33" s="295">
        <v>11534</v>
      </c>
      <c r="Y33" s="154"/>
      <c r="Z33" s="154"/>
      <c r="AA33" s="154"/>
      <c r="AB33" s="232" t="e">
        <f t="shared" si="2"/>
        <v>#REF!</v>
      </c>
      <c r="AC33" s="232" t="e">
        <f t="shared" si="3"/>
        <v>#REF!</v>
      </c>
      <c r="AD33" s="232" t="e">
        <f t="shared" si="4"/>
        <v>#REF!</v>
      </c>
      <c r="AE33" s="154"/>
      <c r="AF33" s="154"/>
      <c r="AG33" s="154"/>
      <c r="AH33" s="154"/>
      <c r="AI33" s="297">
        <v>1268413</v>
      </c>
      <c r="AJ33" s="154"/>
      <c r="AL33" s="34"/>
      <c r="AO33" s="34">
        <f t="shared" si="7"/>
        <v>0</v>
      </c>
    </row>
    <row r="34" spans="1:41" s="154" customFormat="1" ht="31.5" customHeight="1">
      <c r="A34" s="154">
        <v>260</v>
      </c>
      <c r="B34" s="154">
        <v>11553</v>
      </c>
      <c r="C34" s="307">
        <v>260</v>
      </c>
      <c r="D34" s="351">
        <v>30</v>
      </c>
      <c r="E34" s="352" t="s">
        <v>688</v>
      </c>
      <c r="F34" s="353" t="s">
        <v>315</v>
      </c>
      <c r="G34" s="354" t="s">
        <v>316</v>
      </c>
      <c r="H34" s="355">
        <v>36</v>
      </c>
      <c r="I34" s="351">
        <v>1361953.132344</v>
      </c>
      <c r="J34" s="356">
        <v>4150674</v>
      </c>
      <c r="K34" s="357">
        <v>0.74563900000000005</v>
      </c>
      <c r="L34" s="355">
        <v>3000000</v>
      </c>
      <c r="M34" s="355">
        <v>3000000</v>
      </c>
      <c r="N34" s="355">
        <v>1383558</v>
      </c>
      <c r="O34" s="355">
        <v>5614562.6050479999</v>
      </c>
      <c r="P34" s="355">
        <v>3886211.8355140002</v>
      </c>
      <c r="Q34" s="355">
        <f t="shared" si="5"/>
        <v>1728350.7695339997</v>
      </c>
      <c r="R34" s="355">
        <v>2495777.0317779998</v>
      </c>
      <c r="S34" s="355">
        <v>1189366.345089</v>
      </c>
      <c r="T34" s="355">
        <f t="shared" si="6"/>
        <v>1306410.6866889999</v>
      </c>
      <c r="U34" s="358" t="e">
        <f>VLOOKUP(B34,#REF!,13,0)</f>
        <v>#REF!</v>
      </c>
      <c r="V34" s="358" t="e">
        <f>VLOOKUP(B34,#REF!,14,0)</f>
        <v>#REF!</v>
      </c>
      <c r="W34" s="358" t="e">
        <f>VLOOKUP(B34,#REF!,15,0)</f>
        <v>#REF!</v>
      </c>
      <c r="X34" s="295">
        <v>11553</v>
      </c>
      <c r="AB34" s="232" t="e">
        <f t="shared" si="2"/>
        <v>#REF!</v>
      </c>
      <c r="AC34" s="232" t="e">
        <f t="shared" si="3"/>
        <v>#REF!</v>
      </c>
      <c r="AD34" s="232" t="e">
        <f t="shared" si="4"/>
        <v>#REF!</v>
      </c>
      <c r="AI34" s="297">
        <v>707113</v>
      </c>
      <c r="AL34" s="34"/>
      <c r="AO34" s="34">
        <f t="shared" si="7"/>
        <v>0</v>
      </c>
    </row>
    <row r="35" spans="1:41" s="308" customFormat="1" ht="36.75">
      <c r="A35" s="308">
        <v>265</v>
      </c>
      <c r="B35" s="154">
        <v>11583</v>
      </c>
      <c r="C35" s="150">
        <v>265</v>
      </c>
      <c r="D35" s="152">
        <v>31</v>
      </c>
      <c r="E35" s="343" t="s">
        <v>689</v>
      </c>
      <c r="F35" s="344" t="s">
        <v>287</v>
      </c>
      <c r="G35" s="153" t="s">
        <v>323</v>
      </c>
      <c r="H35" s="345">
        <v>31</v>
      </c>
      <c r="I35" s="346">
        <v>123094.648321</v>
      </c>
      <c r="J35" s="347">
        <v>302590</v>
      </c>
      <c r="K35" s="348">
        <v>0.71640199999999998</v>
      </c>
      <c r="L35" s="345">
        <v>8179504</v>
      </c>
      <c r="M35" s="345">
        <v>50000000</v>
      </c>
      <c r="N35" s="345">
        <v>36994</v>
      </c>
      <c r="O35" s="345">
        <v>1028610.451035</v>
      </c>
      <c r="P35" s="345">
        <v>932965.73828000005</v>
      </c>
      <c r="Q35" s="345">
        <f t="shared" si="5"/>
        <v>95644.712754999986</v>
      </c>
      <c r="R35" s="345">
        <v>160117.70335200001</v>
      </c>
      <c r="S35" s="345">
        <v>153801.50513899999</v>
      </c>
      <c r="T35" s="345">
        <f t="shared" si="6"/>
        <v>6316.1982130000251</v>
      </c>
      <c r="U35" s="349" t="e">
        <f>VLOOKUP(B35,#REF!,13,0)</f>
        <v>#REF!</v>
      </c>
      <c r="V35" s="349" t="e">
        <f>VLOOKUP(B35,#REF!,14,0)</f>
        <v>#REF!</v>
      </c>
      <c r="W35" s="349" t="e">
        <f>VLOOKUP(B35,#REF!,15,0)</f>
        <v>#REF!</v>
      </c>
      <c r="X35" s="295">
        <v>11583</v>
      </c>
      <c r="AB35" s="232" t="e">
        <f t="shared" si="2"/>
        <v>#REF!</v>
      </c>
      <c r="AC35" s="232" t="e">
        <f t="shared" si="3"/>
        <v>#REF!</v>
      </c>
      <c r="AD35" s="232" t="e">
        <f t="shared" si="4"/>
        <v>#REF!</v>
      </c>
      <c r="AI35" s="297">
        <v>43607</v>
      </c>
      <c r="AL35" s="34"/>
      <c r="AO35" s="34">
        <f t="shared" si="7"/>
        <v>0</v>
      </c>
    </row>
    <row r="36" spans="1:41" s="154" customFormat="1" ht="31.5" customHeight="1">
      <c r="A36" s="154">
        <v>266</v>
      </c>
      <c r="B36" s="154">
        <v>11595</v>
      </c>
      <c r="C36" s="307">
        <v>266</v>
      </c>
      <c r="D36" s="351">
        <v>32</v>
      </c>
      <c r="E36" s="352" t="s">
        <v>690</v>
      </c>
      <c r="F36" s="353" t="s">
        <v>70</v>
      </c>
      <c r="G36" s="354" t="s">
        <v>324</v>
      </c>
      <c r="H36" s="355">
        <v>30</v>
      </c>
      <c r="I36" s="351">
        <v>371002.438662</v>
      </c>
      <c r="J36" s="356">
        <v>12445756</v>
      </c>
      <c r="K36" s="357">
        <v>0.84096300000000002</v>
      </c>
      <c r="L36" s="355">
        <v>13013567</v>
      </c>
      <c r="M36" s="355">
        <v>15000000</v>
      </c>
      <c r="N36" s="355">
        <v>1033924</v>
      </c>
      <c r="O36" s="355">
        <v>26781079.181800999</v>
      </c>
      <c r="P36" s="355">
        <v>14795551.375985</v>
      </c>
      <c r="Q36" s="355">
        <f t="shared" si="5"/>
        <v>11985527.805815998</v>
      </c>
      <c r="R36" s="355">
        <v>10456035.394525001</v>
      </c>
      <c r="S36" s="355">
        <v>3330555.7957390002</v>
      </c>
      <c r="T36" s="355">
        <f t="shared" si="6"/>
        <v>7125479.5987860002</v>
      </c>
      <c r="U36" s="358">
        <v>0</v>
      </c>
      <c r="V36" s="358">
        <v>0</v>
      </c>
      <c r="W36" s="358">
        <v>0</v>
      </c>
      <c r="X36" s="295">
        <v>11595</v>
      </c>
      <c r="AB36" s="232">
        <f t="shared" si="2"/>
        <v>0</v>
      </c>
      <c r="AC36" s="232">
        <f t="shared" si="3"/>
        <v>0</v>
      </c>
      <c r="AD36" s="232">
        <f t="shared" si="4"/>
        <v>0</v>
      </c>
      <c r="AI36" s="297">
        <v>22557</v>
      </c>
      <c r="AL36" s="34"/>
      <c r="AO36" s="34">
        <f t="shared" si="7"/>
        <v>0</v>
      </c>
    </row>
    <row r="37" spans="1:41" s="308" customFormat="1" ht="36.75">
      <c r="A37" s="154">
        <v>274</v>
      </c>
      <c r="B37" s="154">
        <v>11514</v>
      </c>
      <c r="C37" s="307">
        <v>274</v>
      </c>
      <c r="D37" s="152">
        <v>33</v>
      </c>
      <c r="E37" s="343" t="s">
        <v>691</v>
      </c>
      <c r="F37" s="344" t="s">
        <v>24</v>
      </c>
      <c r="G37" s="153" t="s">
        <v>381</v>
      </c>
      <c r="H37" s="345">
        <v>23</v>
      </c>
      <c r="I37" s="346">
        <v>0</v>
      </c>
      <c r="J37" s="347">
        <v>0</v>
      </c>
      <c r="K37" s="348">
        <v>0</v>
      </c>
      <c r="L37" s="345">
        <v>0</v>
      </c>
      <c r="M37" s="345">
        <v>0</v>
      </c>
      <c r="N37" s="345">
        <v>0</v>
      </c>
      <c r="O37" s="345">
        <v>0</v>
      </c>
      <c r="P37" s="345">
        <v>0</v>
      </c>
      <c r="Q37" s="345">
        <v>0</v>
      </c>
      <c r="R37" s="345">
        <v>0</v>
      </c>
      <c r="S37" s="345">
        <v>0</v>
      </c>
      <c r="T37" s="345">
        <v>0</v>
      </c>
      <c r="U37" s="349">
        <v>0</v>
      </c>
      <c r="V37" s="349">
        <v>0</v>
      </c>
      <c r="W37" s="349">
        <v>0</v>
      </c>
      <c r="X37" s="295">
        <v>11514</v>
      </c>
      <c r="Y37" s="154"/>
      <c r="Z37" s="154"/>
      <c r="AA37" s="154"/>
      <c r="AB37" s="232">
        <f t="shared" si="2"/>
        <v>0</v>
      </c>
      <c r="AC37" s="232">
        <f t="shared" si="3"/>
        <v>0</v>
      </c>
      <c r="AD37" s="232">
        <f t="shared" si="4"/>
        <v>0</v>
      </c>
      <c r="AE37" s="154"/>
      <c r="AF37" s="154"/>
      <c r="AG37" s="154"/>
      <c r="AH37" s="154"/>
      <c r="AI37" s="297"/>
      <c r="AJ37" s="154"/>
      <c r="AL37" s="34"/>
      <c r="AO37" s="34">
        <f t="shared" si="7"/>
        <v>0</v>
      </c>
    </row>
    <row r="38" spans="1:41" s="154" customFormat="1" ht="31.5" customHeight="1">
      <c r="A38" s="308">
        <v>267</v>
      </c>
      <c r="B38" s="154">
        <v>11607</v>
      </c>
      <c r="C38" s="150">
        <v>267</v>
      </c>
      <c r="D38" s="351">
        <v>34</v>
      </c>
      <c r="E38" s="352" t="s">
        <v>692</v>
      </c>
      <c r="F38" s="353" t="s">
        <v>329</v>
      </c>
      <c r="G38" s="354" t="s">
        <v>328</v>
      </c>
      <c r="H38" s="355">
        <v>27</v>
      </c>
      <c r="I38" s="351">
        <v>721544.97583600006</v>
      </c>
      <c r="J38" s="356">
        <v>7128562</v>
      </c>
      <c r="K38" s="357">
        <v>0.938944</v>
      </c>
      <c r="L38" s="355">
        <v>1431770</v>
      </c>
      <c r="M38" s="355">
        <v>1620000</v>
      </c>
      <c r="N38" s="355">
        <v>4978846</v>
      </c>
      <c r="O38" s="355">
        <v>9644085.5446060002</v>
      </c>
      <c r="P38" s="355">
        <v>3354560.4916059999</v>
      </c>
      <c r="Q38" s="355">
        <f t="shared" si="5"/>
        <v>6289525.0530000003</v>
      </c>
      <c r="R38" s="355">
        <v>1682181.4933750001</v>
      </c>
      <c r="S38" s="355">
        <v>336778.76717599999</v>
      </c>
      <c r="T38" s="355">
        <f t="shared" si="6"/>
        <v>1345402.7261990001</v>
      </c>
      <c r="U38" s="358" t="e">
        <f>VLOOKUP(B38,#REF!,13,0)</f>
        <v>#REF!</v>
      </c>
      <c r="V38" s="358" t="e">
        <f>VLOOKUP(B38,#REF!,14,0)</f>
        <v>#REF!</v>
      </c>
      <c r="W38" s="358" t="e">
        <f>VLOOKUP(B38,#REF!,15,0)</f>
        <v>#REF!</v>
      </c>
      <c r="X38" s="295">
        <v>11607</v>
      </c>
      <c r="Y38" s="308"/>
      <c r="Z38" s="308"/>
      <c r="AA38" s="308"/>
      <c r="AB38" s="232" t="e">
        <f t="shared" si="2"/>
        <v>#REF!</v>
      </c>
      <c r="AC38" s="232" t="e">
        <f t="shared" si="3"/>
        <v>#REF!</v>
      </c>
      <c r="AD38" s="232" t="e">
        <f t="shared" si="4"/>
        <v>#REF!</v>
      </c>
      <c r="AE38" s="308"/>
      <c r="AF38" s="308"/>
      <c r="AG38" s="308"/>
      <c r="AH38" s="308"/>
      <c r="AI38" s="297">
        <v>289337</v>
      </c>
      <c r="AJ38" s="308"/>
      <c r="AL38" s="34"/>
      <c r="AO38" s="34">
        <f t="shared" si="7"/>
        <v>0</v>
      </c>
    </row>
    <row r="39" spans="1:41" s="308" customFormat="1" ht="36.75">
      <c r="A39" s="154">
        <v>269</v>
      </c>
      <c r="B39" s="154">
        <v>11615</v>
      </c>
      <c r="C39" s="307">
        <v>269</v>
      </c>
      <c r="D39" s="152">
        <v>35</v>
      </c>
      <c r="E39" s="343" t="s">
        <v>693</v>
      </c>
      <c r="F39" s="344" t="s">
        <v>647</v>
      </c>
      <c r="G39" s="153" t="s">
        <v>337</v>
      </c>
      <c r="H39" s="345">
        <v>26</v>
      </c>
      <c r="I39" s="346">
        <v>915885.20765400003</v>
      </c>
      <c r="J39" s="347">
        <v>35610396</v>
      </c>
      <c r="K39" s="348">
        <v>0.92989999999999995</v>
      </c>
      <c r="L39" s="345">
        <v>33659623</v>
      </c>
      <c r="M39" s="345">
        <v>50000000</v>
      </c>
      <c r="N39" s="345">
        <v>1056825</v>
      </c>
      <c r="O39" s="345">
        <v>71554034.001898006</v>
      </c>
      <c r="P39" s="345">
        <v>31961333.384371001</v>
      </c>
      <c r="Q39" s="345">
        <f t="shared" si="5"/>
        <v>39592700.617527008</v>
      </c>
      <c r="R39" s="345">
        <v>18202036.555163998</v>
      </c>
      <c r="S39" s="345">
        <v>10047864.730557</v>
      </c>
      <c r="T39" s="345">
        <f t="shared" si="6"/>
        <v>8154171.8246069979</v>
      </c>
      <c r="U39" s="349" t="e">
        <f>VLOOKUP(B39,#REF!,13,0)</f>
        <v>#REF!</v>
      </c>
      <c r="V39" s="349" t="e">
        <f>VLOOKUP(B39,#REF!,14,0)</f>
        <v>#REF!</v>
      </c>
      <c r="W39" s="349" t="e">
        <f>VLOOKUP(B39,#REF!,15,0)</f>
        <v>#REF!</v>
      </c>
      <c r="X39" s="295">
        <v>11615</v>
      </c>
      <c r="Y39" s="154"/>
      <c r="Z39" s="154"/>
      <c r="AA39" s="154"/>
      <c r="AB39" s="232" t="e">
        <f t="shared" si="2"/>
        <v>#REF!</v>
      </c>
      <c r="AC39" s="232" t="e">
        <f t="shared" si="3"/>
        <v>#REF!</v>
      </c>
      <c r="AD39" s="232" t="e">
        <f t="shared" si="4"/>
        <v>#REF!</v>
      </c>
      <c r="AE39" s="154"/>
      <c r="AF39" s="154"/>
      <c r="AG39" s="154"/>
      <c r="AH39" s="154"/>
      <c r="AI39" s="297">
        <v>252315</v>
      </c>
      <c r="AJ39" s="154"/>
      <c r="AL39" s="34"/>
      <c r="AO39" s="34">
        <f t="shared" si="7"/>
        <v>0</v>
      </c>
    </row>
    <row r="40" spans="1:41" s="154" customFormat="1" ht="31.5" customHeight="1">
      <c r="A40" s="154">
        <v>268</v>
      </c>
      <c r="B40" s="154">
        <v>11618</v>
      </c>
      <c r="C40" s="307">
        <v>268</v>
      </c>
      <c r="D40" s="351">
        <v>36</v>
      </c>
      <c r="E40" s="352" t="s">
        <v>694</v>
      </c>
      <c r="F40" s="353" t="s">
        <v>41</v>
      </c>
      <c r="G40" s="354" t="s">
        <v>336</v>
      </c>
      <c r="H40" s="355">
        <v>25</v>
      </c>
      <c r="I40" s="351">
        <v>583171</v>
      </c>
      <c r="J40" s="356">
        <v>14249390</v>
      </c>
      <c r="K40" s="357">
        <v>0.68990099999999999</v>
      </c>
      <c r="L40" s="355">
        <v>9326723</v>
      </c>
      <c r="M40" s="355">
        <v>20000000</v>
      </c>
      <c r="N40" s="355">
        <v>1527802</v>
      </c>
      <c r="O40" s="355">
        <v>138901466.07748699</v>
      </c>
      <c r="P40" s="355">
        <v>127910378.33814099</v>
      </c>
      <c r="Q40" s="355">
        <f t="shared" si="5"/>
        <v>10991087.739345998</v>
      </c>
      <c r="R40" s="355">
        <v>23183385.998583999</v>
      </c>
      <c r="S40" s="355">
        <v>20869478.655492</v>
      </c>
      <c r="T40" s="355">
        <f t="shared" si="6"/>
        <v>2313907.3430919982</v>
      </c>
      <c r="U40" s="358" t="e">
        <f>VLOOKUP(B40,#REF!,13,0)</f>
        <v>#REF!</v>
      </c>
      <c r="V40" s="358" t="e">
        <f>VLOOKUP(B40,#REF!,14,0)</f>
        <v>#REF!</v>
      </c>
      <c r="W40" s="358" t="e">
        <f>VLOOKUP(B40,#REF!,15,0)</f>
        <v>#REF!</v>
      </c>
      <c r="X40" s="295">
        <v>11618</v>
      </c>
      <c r="AB40" s="232" t="e">
        <f t="shared" si="2"/>
        <v>#REF!</v>
      </c>
      <c r="AC40" s="232" t="e">
        <f t="shared" si="3"/>
        <v>#REF!</v>
      </c>
      <c r="AD40" s="232" t="e">
        <f t="shared" si="4"/>
        <v>#REF!</v>
      </c>
      <c r="AI40" s="297">
        <v>25711</v>
      </c>
      <c r="AL40" s="34"/>
      <c r="AO40" s="34">
        <f t="shared" si="7"/>
        <v>0</v>
      </c>
    </row>
    <row r="41" spans="1:41" s="308" customFormat="1" ht="36.75">
      <c r="A41" s="308">
        <v>270</v>
      </c>
      <c r="B41" s="154">
        <v>11617</v>
      </c>
      <c r="C41" s="150">
        <v>270</v>
      </c>
      <c r="D41" s="152">
        <v>37</v>
      </c>
      <c r="E41" s="343" t="s">
        <v>695</v>
      </c>
      <c r="F41" s="344" t="s">
        <v>287</v>
      </c>
      <c r="G41" s="153" t="s">
        <v>341</v>
      </c>
      <c r="H41" s="345">
        <v>25</v>
      </c>
      <c r="I41" s="346">
        <v>413454.27110399998</v>
      </c>
      <c r="J41" s="347">
        <v>2847029</v>
      </c>
      <c r="K41" s="348">
        <v>0.107998</v>
      </c>
      <c r="L41" s="345">
        <v>116720128</v>
      </c>
      <c r="M41" s="345">
        <v>500000000</v>
      </c>
      <c r="N41" s="345">
        <v>24392</v>
      </c>
      <c r="O41" s="345">
        <v>15208450.251039</v>
      </c>
      <c r="P41" s="345">
        <v>13317977.506596999</v>
      </c>
      <c r="Q41" s="345">
        <f t="shared" si="5"/>
        <v>1890472.744442001</v>
      </c>
      <c r="R41" s="345">
        <v>933576.98829600005</v>
      </c>
      <c r="S41" s="345">
        <v>843587.71836299996</v>
      </c>
      <c r="T41" s="345">
        <f t="shared" si="6"/>
        <v>89989.269933000091</v>
      </c>
      <c r="U41" s="349" t="e">
        <f>VLOOKUP(B41,#REF!,13,0)</f>
        <v>#REF!</v>
      </c>
      <c r="V41" s="349" t="e">
        <f>VLOOKUP(B41,#REF!,14,0)</f>
        <v>#REF!</v>
      </c>
      <c r="W41" s="349" t="e">
        <f>VLOOKUP(B41,#REF!,15,0)</f>
        <v>#REF!</v>
      </c>
      <c r="X41" s="295">
        <v>11617</v>
      </c>
      <c r="AB41" s="232" t="e">
        <f t="shared" si="2"/>
        <v>#REF!</v>
      </c>
      <c r="AC41" s="232" t="e">
        <f t="shared" si="3"/>
        <v>#REF!</v>
      </c>
      <c r="AD41" s="232" t="e">
        <f t="shared" si="4"/>
        <v>#REF!</v>
      </c>
      <c r="AI41" s="297">
        <v>0</v>
      </c>
      <c r="AL41" s="34"/>
      <c r="AO41" s="34">
        <f t="shared" si="7"/>
        <v>0</v>
      </c>
    </row>
    <row r="42" spans="1:41" s="154" customFormat="1" ht="31.5" customHeight="1">
      <c r="A42" s="308">
        <v>273</v>
      </c>
      <c r="B42" s="154">
        <v>11633</v>
      </c>
      <c r="C42" s="150">
        <v>273</v>
      </c>
      <c r="D42" s="351">
        <v>38</v>
      </c>
      <c r="E42" s="352" t="s">
        <v>696</v>
      </c>
      <c r="F42" s="353" t="s">
        <v>234</v>
      </c>
      <c r="G42" s="354" t="s">
        <v>345</v>
      </c>
      <c r="H42" s="355">
        <v>23</v>
      </c>
      <c r="I42" s="351">
        <v>139251.168278</v>
      </c>
      <c r="J42" s="356">
        <v>196038</v>
      </c>
      <c r="K42" s="357">
        <v>0.591866</v>
      </c>
      <c r="L42" s="355">
        <v>134680</v>
      </c>
      <c r="M42" s="355">
        <v>250000</v>
      </c>
      <c r="N42" s="355">
        <v>1455585</v>
      </c>
      <c r="O42" s="355">
        <v>1542634.40487</v>
      </c>
      <c r="P42" s="355">
        <v>1508673.917956</v>
      </c>
      <c r="Q42" s="355">
        <f t="shared" si="5"/>
        <v>33960.486914000008</v>
      </c>
      <c r="R42" s="355">
        <v>228813.749821</v>
      </c>
      <c r="S42" s="355">
        <v>279742.79705499997</v>
      </c>
      <c r="T42" s="355">
        <f t="shared" si="6"/>
        <v>-50929.047233999969</v>
      </c>
      <c r="U42" s="358" t="e">
        <f>VLOOKUP(B42,#REF!,13,0)</f>
        <v>#REF!</v>
      </c>
      <c r="V42" s="358" t="e">
        <f>VLOOKUP(B42,#REF!,14,0)</f>
        <v>#REF!</v>
      </c>
      <c r="W42" s="358" t="e">
        <f>VLOOKUP(B42,#REF!,15,0)</f>
        <v>#REF!</v>
      </c>
      <c r="X42" s="295">
        <v>11633</v>
      </c>
      <c r="Y42" s="308"/>
      <c r="Z42" s="308"/>
      <c r="AA42" s="308"/>
      <c r="AB42" s="232" t="e">
        <f t="shared" si="2"/>
        <v>#REF!</v>
      </c>
      <c r="AC42" s="232" t="e">
        <f t="shared" si="3"/>
        <v>#REF!</v>
      </c>
      <c r="AD42" s="232" t="e">
        <f t="shared" si="4"/>
        <v>#REF!</v>
      </c>
      <c r="AE42" s="308"/>
      <c r="AF42" s="308"/>
      <c r="AG42" s="308"/>
      <c r="AH42" s="308"/>
      <c r="AI42" s="297">
        <v>37734</v>
      </c>
      <c r="AJ42" s="308"/>
      <c r="AL42" s="34"/>
      <c r="AO42" s="34">
        <f t="shared" si="7"/>
        <v>0</v>
      </c>
    </row>
    <row r="43" spans="1:41" s="308" customFormat="1" ht="36.75">
      <c r="A43" s="154">
        <v>276</v>
      </c>
      <c r="B43" s="154">
        <v>11655</v>
      </c>
      <c r="C43" s="307">
        <v>276</v>
      </c>
      <c r="D43" s="152">
        <v>39</v>
      </c>
      <c r="E43" s="343" t="s">
        <v>697</v>
      </c>
      <c r="F43" s="344" t="s">
        <v>224</v>
      </c>
      <c r="G43" s="153" t="s">
        <v>389</v>
      </c>
      <c r="H43" s="345">
        <v>18</v>
      </c>
      <c r="I43" s="346">
        <v>2634720.2915159999</v>
      </c>
      <c r="J43" s="347">
        <v>15245820</v>
      </c>
      <c r="K43" s="348">
        <v>0.97701800000000005</v>
      </c>
      <c r="L43" s="345">
        <v>8562797</v>
      </c>
      <c r="M43" s="345">
        <v>20000000</v>
      </c>
      <c r="N43" s="345">
        <v>1780471</v>
      </c>
      <c r="O43" s="345">
        <v>21606626.626991998</v>
      </c>
      <c r="P43" s="345">
        <v>14250089.782648999</v>
      </c>
      <c r="Q43" s="345">
        <f t="shared" si="5"/>
        <v>7356536.8443429992</v>
      </c>
      <c r="R43" s="345">
        <v>2687546.162004</v>
      </c>
      <c r="S43" s="345">
        <v>2154231.721043</v>
      </c>
      <c r="T43" s="345">
        <f t="shared" si="6"/>
        <v>533314.44096100004</v>
      </c>
      <c r="U43" s="349" t="e">
        <f>VLOOKUP(B43,#REF!,13,0)</f>
        <v>#REF!</v>
      </c>
      <c r="V43" s="349" t="e">
        <f>VLOOKUP(B43,#REF!,14,0)</f>
        <v>#REF!</v>
      </c>
      <c r="W43" s="349" t="e">
        <f>VLOOKUP(B43,#REF!,15,0)</f>
        <v>#REF!</v>
      </c>
      <c r="X43" s="295">
        <v>11655</v>
      </c>
      <c r="Y43" s="154"/>
      <c r="Z43" s="154"/>
      <c r="AA43" s="154"/>
      <c r="AB43" s="232" t="e">
        <f t="shared" si="2"/>
        <v>#REF!</v>
      </c>
      <c r="AC43" s="232" t="e">
        <f t="shared" si="3"/>
        <v>#REF!</v>
      </c>
      <c r="AD43" s="232" t="e">
        <f t="shared" si="4"/>
        <v>#REF!</v>
      </c>
      <c r="AE43" s="154"/>
      <c r="AF43" s="154"/>
      <c r="AG43" s="154"/>
      <c r="AH43" s="154"/>
      <c r="AI43" s="297">
        <v>23113</v>
      </c>
      <c r="AJ43" s="154"/>
      <c r="AL43" s="34"/>
      <c r="AO43" s="34">
        <f t="shared" si="7"/>
        <v>0</v>
      </c>
    </row>
    <row r="44" spans="1:41" s="154" customFormat="1" ht="31.5" customHeight="1">
      <c r="A44" s="154">
        <v>281</v>
      </c>
      <c r="B44" s="154">
        <v>11668</v>
      </c>
      <c r="C44" s="307">
        <v>281</v>
      </c>
      <c r="D44" s="351">
        <v>40</v>
      </c>
      <c r="E44" s="352" t="s">
        <v>698</v>
      </c>
      <c r="F44" s="353" t="s">
        <v>407</v>
      </c>
      <c r="G44" s="354" t="s">
        <v>405</v>
      </c>
      <c r="H44" s="355">
        <v>16</v>
      </c>
      <c r="I44" s="351">
        <v>913777</v>
      </c>
      <c r="J44" s="356">
        <v>1350642</v>
      </c>
      <c r="K44" s="357">
        <v>0.99</v>
      </c>
      <c r="L44" s="355">
        <v>607341</v>
      </c>
      <c r="M44" s="355">
        <v>10000000</v>
      </c>
      <c r="N44" s="355">
        <v>2223861</v>
      </c>
      <c r="O44" s="355">
        <v>11255619.419779999</v>
      </c>
      <c r="P44" s="355">
        <v>8233792.8306790004</v>
      </c>
      <c r="Q44" s="355">
        <f t="shared" si="5"/>
        <v>3021826.5891009988</v>
      </c>
      <c r="R44" s="355">
        <v>0</v>
      </c>
      <c r="S44" s="355">
        <v>0</v>
      </c>
      <c r="T44" s="355">
        <f t="shared" si="6"/>
        <v>0</v>
      </c>
      <c r="U44" s="358" t="e">
        <f>VLOOKUP(B44,#REF!,13,0)</f>
        <v>#REF!</v>
      </c>
      <c r="V44" s="358" t="e">
        <f>VLOOKUP(B44,#REF!,14,0)</f>
        <v>#REF!</v>
      </c>
      <c r="W44" s="358" t="e">
        <f>VLOOKUP(B44,#REF!,15,0)</f>
        <v>#REF!</v>
      </c>
      <c r="X44" s="295">
        <v>11668</v>
      </c>
      <c r="AB44" s="232" t="e">
        <f t="shared" si="2"/>
        <v>#REF!</v>
      </c>
      <c r="AC44" s="232" t="e">
        <f t="shared" si="3"/>
        <v>#REF!</v>
      </c>
      <c r="AD44" s="232" t="e">
        <f t="shared" si="4"/>
        <v>#REF!</v>
      </c>
      <c r="AI44" s="297"/>
      <c r="AL44" s="34"/>
      <c r="AO44" s="34">
        <f t="shared" si="7"/>
        <v>0</v>
      </c>
    </row>
    <row r="45" spans="1:41" s="308" customFormat="1" ht="36.75">
      <c r="A45" s="308">
        <v>282</v>
      </c>
      <c r="B45" s="154">
        <v>11674</v>
      </c>
      <c r="C45" s="150">
        <v>282</v>
      </c>
      <c r="D45" s="152">
        <v>41</v>
      </c>
      <c r="E45" s="343" t="s">
        <v>699</v>
      </c>
      <c r="F45" s="344" t="s">
        <v>408</v>
      </c>
      <c r="G45" s="153" t="s">
        <v>406</v>
      </c>
      <c r="H45" s="345">
        <v>16</v>
      </c>
      <c r="I45" s="346">
        <v>49432</v>
      </c>
      <c r="J45" s="347">
        <v>2122759</v>
      </c>
      <c r="K45" s="348">
        <v>0.73359300000000005</v>
      </c>
      <c r="L45" s="345">
        <v>1657523</v>
      </c>
      <c r="M45" s="345">
        <v>6000000</v>
      </c>
      <c r="N45" s="345">
        <v>1280681</v>
      </c>
      <c r="O45" s="345">
        <v>4865302.0337840002</v>
      </c>
      <c r="P45" s="345">
        <v>3766965.3571540001</v>
      </c>
      <c r="Q45" s="345">
        <f t="shared" si="5"/>
        <v>1098336.6766300001</v>
      </c>
      <c r="R45" s="345">
        <v>1077184.6540590001</v>
      </c>
      <c r="S45" s="345">
        <v>949817.850018</v>
      </c>
      <c r="T45" s="345">
        <f t="shared" si="6"/>
        <v>127366.80404100008</v>
      </c>
      <c r="U45" s="349">
        <v>0</v>
      </c>
      <c r="V45" s="349">
        <v>0</v>
      </c>
      <c r="W45" s="349">
        <v>0</v>
      </c>
      <c r="X45" s="295">
        <v>11674</v>
      </c>
      <c r="AB45" s="232">
        <f t="shared" si="2"/>
        <v>0</v>
      </c>
      <c r="AC45" s="232">
        <f t="shared" si="3"/>
        <v>0</v>
      </c>
      <c r="AD45" s="232">
        <f t="shared" si="4"/>
        <v>0</v>
      </c>
      <c r="AI45" s="297"/>
      <c r="AL45" s="34"/>
      <c r="AO45" s="34">
        <f t="shared" si="7"/>
        <v>0</v>
      </c>
    </row>
    <row r="46" spans="1:41" s="154" customFormat="1" ht="31.5" customHeight="1">
      <c r="A46" s="308">
        <v>278</v>
      </c>
      <c r="B46" s="154">
        <v>11664</v>
      </c>
      <c r="C46" s="150">
        <v>278</v>
      </c>
      <c r="D46" s="351">
        <v>42</v>
      </c>
      <c r="E46" s="352" t="s">
        <v>700</v>
      </c>
      <c r="F46" s="353" t="s">
        <v>395</v>
      </c>
      <c r="G46" s="354" t="s">
        <v>396</v>
      </c>
      <c r="H46" s="355">
        <v>16</v>
      </c>
      <c r="I46" s="351">
        <v>6159248.3571659997</v>
      </c>
      <c r="J46" s="356">
        <v>44932614</v>
      </c>
      <c r="K46" s="357">
        <v>0.93887200000000004</v>
      </c>
      <c r="L46" s="355">
        <v>20901596</v>
      </c>
      <c r="M46" s="355">
        <v>30000000</v>
      </c>
      <c r="N46" s="355">
        <v>2149722</v>
      </c>
      <c r="O46" s="355">
        <v>66558383.026028998</v>
      </c>
      <c r="P46" s="355">
        <v>24455436.980572</v>
      </c>
      <c r="Q46" s="355">
        <f t="shared" si="5"/>
        <v>42102946.045456998</v>
      </c>
      <c r="R46" s="355">
        <v>11578161.712932</v>
      </c>
      <c r="S46" s="355">
        <v>2496674.4757340001</v>
      </c>
      <c r="T46" s="355">
        <f t="shared" si="6"/>
        <v>9081487.2371979989</v>
      </c>
      <c r="U46" s="358" t="e">
        <f>VLOOKUP(B46,#REF!,13,0)</f>
        <v>#REF!</v>
      </c>
      <c r="V46" s="358" t="e">
        <f>VLOOKUP(B46,#REF!,14,0)</f>
        <v>#REF!</v>
      </c>
      <c r="W46" s="358" t="e">
        <f>VLOOKUP(B46,#REF!,15,0)</f>
        <v>#REF!</v>
      </c>
      <c r="X46" s="295">
        <v>11664</v>
      </c>
      <c r="Y46" s="308"/>
      <c r="Z46" s="308"/>
      <c r="AA46" s="308"/>
      <c r="AB46" s="232" t="e">
        <f t="shared" si="2"/>
        <v>#REF!</v>
      </c>
      <c r="AC46" s="232" t="e">
        <f t="shared" si="3"/>
        <v>#REF!</v>
      </c>
      <c r="AD46" s="232" t="e">
        <f t="shared" si="4"/>
        <v>#REF!</v>
      </c>
      <c r="AE46" s="308"/>
      <c r="AF46" s="308"/>
      <c r="AG46" s="308"/>
      <c r="AH46" s="308"/>
      <c r="AI46" s="297">
        <v>82891</v>
      </c>
      <c r="AJ46" s="308"/>
      <c r="AL46" s="34"/>
      <c r="AO46" s="34">
        <f t="shared" si="7"/>
        <v>0</v>
      </c>
    </row>
    <row r="47" spans="1:41" s="308" customFormat="1" ht="36.75">
      <c r="A47" s="308">
        <v>299</v>
      </c>
      <c r="B47" s="154">
        <v>11687</v>
      </c>
      <c r="C47" s="150">
        <v>299</v>
      </c>
      <c r="D47" s="152">
        <v>43</v>
      </c>
      <c r="E47" s="343" t="s">
        <v>701</v>
      </c>
      <c r="F47" s="344" t="s">
        <v>590</v>
      </c>
      <c r="G47" s="153" t="s">
        <v>579</v>
      </c>
      <c r="H47" s="345">
        <v>11</v>
      </c>
      <c r="I47" s="346">
        <v>59501</v>
      </c>
      <c r="J47" s="347">
        <v>222111</v>
      </c>
      <c r="K47" s="348">
        <v>0.98076099999999999</v>
      </c>
      <c r="L47" s="345">
        <v>106766</v>
      </c>
      <c r="M47" s="345">
        <v>500000</v>
      </c>
      <c r="N47" s="345">
        <v>2080350</v>
      </c>
      <c r="O47" s="345">
        <v>1395751.2349970001</v>
      </c>
      <c r="P47" s="345">
        <v>1218453.6990710001</v>
      </c>
      <c r="Q47" s="345">
        <f t="shared" si="5"/>
        <v>177297.53592599998</v>
      </c>
      <c r="R47" s="345">
        <v>272816.38984399999</v>
      </c>
      <c r="S47" s="345">
        <v>182917.12995999999</v>
      </c>
      <c r="T47" s="345">
        <f t="shared" si="6"/>
        <v>89899.259883999999</v>
      </c>
      <c r="U47" s="349">
        <v>0</v>
      </c>
      <c r="V47" s="349">
        <v>0</v>
      </c>
      <c r="W47" s="349">
        <v>0</v>
      </c>
      <c r="X47" s="295"/>
      <c r="AB47" s="232">
        <f t="shared" si="2"/>
        <v>0</v>
      </c>
      <c r="AC47" s="232">
        <f t="shared" si="3"/>
        <v>0</v>
      </c>
      <c r="AD47" s="232">
        <f t="shared" si="4"/>
        <v>0</v>
      </c>
      <c r="AI47" s="297"/>
      <c r="AL47" s="34"/>
    </row>
    <row r="48" spans="1:41" s="154" customFormat="1" ht="31.5" customHeight="1">
      <c r="A48" s="154">
        <v>298</v>
      </c>
      <c r="B48" s="154">
        <v>11681</v>
      </c>
      <c r="C48" s="307">
        <v>298</v>
      </c>
      <c r="D48" s="351">
        <v>44</v>
      </c>
      <c r="E48" s="352" t="s">
        <v>702</v>
      </c>
      <c r="F48" s="353" t="s">
        <v>589</v>
      </c>
      <c r="G48" s="354" t="s">
        <v>579</v>
      </c>
      <c r="H48" s="355">
        <v>11</v>
      </c>
      <c r="I48" s="351">
        <v>78325</v>
      </c>
      <c r="J48" s="356">
        <v>295218</v>
      </c>
      <c r="K48" s="357">
        <v>0.81204999999999994</v>
      </c>
      <c r="L48" s="355">
        <v>302260</v>
      </c>
      <c r="M48" s="355">
        <v>1000000</v>
      </c>
      <c r="N48" s="355">
        <v>976701</v>
      </c>
      <c r="O48" s="355">
        <v>1202143.9381319999</v>
      </c>
      <c r="P48" s="355">
        <v>934721.07621900004</v>
      </c>
      <c r="Q48" s="355">
        <f t="shared" si="5"/>
        <v>267422.86191299988</v>
      </c>
      <c r="R48" s="355">
        <v>414273.943012</v>
      </c>
      <c r="S48" s="355">
        <v>197330.41149</v>
      </c>
      <c r="T48" s="355">
        <f t="shared" si="6"/>
        <v>216943.531522</v>
      </c>
      <c r="U48" s="358">
        <v>0</v>
      </c>
      <c r="V48" s="358">
        <v>0</v>
      </c>
      <c r="W48" s="358">
        <v>0</v>
      </c>
      <c r="X48" s="295"/>
      <c r="AB48" s="232">
        <f t="shared" si="2"/>
        <v>0</v>
      </c>
      <c r="AC48" s="232">
        <f t="shared" si="3"/>
        <v>0</v>
      </c>
      <c r="AD48" s="232">
        <f t="shared" si="4"/>
        <v>0</v>
      </c>
      <c r="AI48" s="297"/>
      <c r="AL48" s="34"/>
    </row>
    <row r="49" spans="1:38" s="308" customFormat="1" ht="36.75">
      <c r="A49" s="308">
        <v>297</v>
      </c>
      <c r="B49" s="154">
        <v>11679</v>
      </c>
      <c r="C49" s="150">
        <v>297</v>
      </c>
      <c r="D49" s="152">
        <v>45</v>
      </c>
      <c r="E49" s="343" t="s">
        <v>703</v>
      </c>
      <c r="F49" s="344" t="s">
        <v>152</v>
      </c>
      <c r="G49" s="153" t="s">
        <v>578</v>
      </c>
      <c r="H49" s="345">
        <v>11</v>
      </c>
      <c r="I49" s="346">
        <v>24989</v>
      </c>
      <c r="J49" s="347">
        <v>756681</v>
      </c>
      <c r="K49" s="348">
        <v>0.66234599999999999</v>
      </c>
      <c r="L49" s="345">
        <v>933684</v>
      </c>
      <c r="M49" s="345">
        <v>5000000</v>
      </c>
      <c r="N49" s="345">
        <v>810425</v>
      </c>
      <c r="O49" s="345">
        <v>2508281.6572329998</v>
      </c>
      <c r="P49" s="345">
        <v>1990340.2079710001</v>
      </c>
      <c r="Q49" s="345">
        <f t="shared" si="5"/>
        <v>517941.44926199969</v>
      </c>
      <c r="R49" s="345">
        <v>697788.20500700001</v>
      </c>
      <c r="S49" s="345">
        <v>504592.40613299998</v>
      </c>
      <c r="T49" s="345">
        <f t="shared" si="6"/>
        <v>193195.79887400003</v>
      </c>
      <c r="U49" s="349">
        <v>0</v>
      </c>
      <c r="V49" s="349">
        <v>0</v>
      </c>
      <c r="W49" s="349">
        <v>0</v>
      </c>
      <c r="X49" s="295"/>
      <c r="AB49" s="232">
        <f t="shared" si="2"/>
        <v>0</v>
      </c>
      <c r="AC49" s="232">
        <f t="shared" si="3"/>
        <v>0</v>
      </c>
      <c r="AD49" s="232">
        <f t="shared" si="4"/>
        <v>0</v>
      </c>
      <c r="AI49" s="297"/>
      <c r="AL49" s="34"/>
    </row>
    <row r="50" spans="1:38" s="154" customFormat="1" ht="31.5" customHeight="1">
      <c r="A50" s="308">
        <v>296</v>
      </c>
      <c r="B50" s="154">
        <v>11688</v>
      </c>
      <c r="C50" s="150">
        <v>294</v>
      </c>
      <c r="D50" s="351">
        <v>46</v>
      </c>
      <c r="E50" s="352" t="s">
        <v>704</v>
      </c>
      <c r="F50" s="353" t="s">
        <v>201</v>
      </c>
      <c r="G50" s="354" t="s">
        <v>593</v>
      </c>
      <c r="H50" s="355">
        <v>9</v>
      </c>
      <c r="I50" s="351">
        <v>0</v>
      </c>
      <c r="J50" s="356">
        <v>4762672</v>
      </c>
      <c r="K50" s="357">
        <v>0.97448800000000002</v>
      </c>
      <c r="L50" s="355">
        <v>7464502</v>
      </c>
      <c r="M50" s="355">
        <v>10000000</v>
      </c>
      <c r="N50" s="355">
        <v>638043</v>
      </c>
      <c r="O50" s="355">
        <v>19404539.530418001</v>
      </c>
      <c r="P50" s="355">
        <v>9930636.899673</v>
      </c>
      <c r="Q50" s="355">
        <f t="shared" si="5"/>
        <v>9473902.6307450011</v>
      </c>
      <c r="R50" s="355">
        <v>4737267.533485</v>
      </c>
      <c r="S50" s="355">
        <v>1514721.423308</v>
      </c>
      <c r="T50" s="355">
        <f t="shared" si="6"/>
        <v>3222546.1101770001</v>
      </c>
      <c r="U50" s="358"/>
      <c r="V50" s="358"/>
      <c r="W50" s="358"/>
      <c r="X50" s="295"/>
      <c r="Y50" s="308"/>
      <c r="Z50" s="308"/>
      <c r="AA50" s="308"/>
      <c r="AB50" s="232"/>
      <c r="AC50" s="232"/>
      <c r="AD50" s="232"/>
      <c r="AE50" s="308"/>
      <c r="AF50" s="308"/>
      <c r="AG50" s="308"/>
      <c r="AH50" s="308"/>
      <c r="AI50" s="297"/>
      <c r="AJ50" s="308"/>
      <c r="AL50" s="34"/>
    </row>
    <row r="51" spans="1:38" s="308" customFormat="1" ht="36.75">
      <c r="A51" s="308">
        <v>285</v>
      </c>
      <c r="B51" s="154">
        <v>11710</v>
      </c>
      <c r="C51" s="150">
        <v>285</v>
      </c>
      <c r="D51" s="152">
        <v>47</v>
      </c>
      <c r="E51" s="343" t="s">
        <v>598</v>
      </c>
      <c r="F51" s="344" t="s">
        <v>610</v>
      </c>
      <c r="G51" s="153" t="s">
        <v>599</v>
      </c>
      <c r="H51" s="345">
        <v>7</v>
      </c>
      <c r="I51" s="346">
        <v>0</v>
      </c>
      <c r="J51" s="347">
        <v>1052529</v>
      </c>
      <c r="K51" s="348">
        <v>0.99912999999999996</v>
      </c>
      <c r="L51" s="345">
        <v>1241684</v>
      </c>
      <c r="M51" s="345">
        <v>5000000</v>
      </c>
      <c r="N51" s="345">
        <v>847663</v>
      </c>
      <c r="O51" s="345">
        <v>4718868.9615810001</v>
      </c>
      <c r="P51" s="345">
        <v>3394310.0117370002</v>
      </c>
      <c r="Q51" s="345">
        <f t="shared" si="5"/>
        <v>1324558.9498439999</v>
      </c>
      <c r="R51" s="345">
        <v>1734629.491586</v>
      </c>
      <c r="S51" s="345">
        <v>1210384.6117090001</v>
      </c>
      <c r="T51" s="345">
        <f t="shared" si="6"/>
        <v>524244.87987699988</v>
      </c>
      <c r="U51" s="349"/>
      <c r="V51" s="349"/>
      <c r="W51" s="349"/>
      <c r="X51" s="295"/>
      <c r="AB51" s="232"/>
      <c r="AC51" s="232"/>
      <c r="AD51" s="232"/>
      <c r="AI51" s="297"/>
      <c r="AL51" s="34"/>
    </row>
    <row r="52" spans="1:38" s="154" customFormat="1" ht="31.5" customHeight="1">
      <c r="A52" s="308">
        <v>293</v>
      </c>
      <c r="B52" s="154">
        <v>11704</v>
      </c>
      <c r="C52" s="150">
        <v>293</v>
      </c>
      <c r="D52" s="351">
        <v>48</v>
      </c>
      <c r="E52" s="352" t="s">
        <v>705</v>
      </c>
      <c r="F52" s="353" t="s">
        <v>607</v>
      </c>
      <c r="G52" s="354" t="s">
        <v>600</v>
      </c>
      <c r="H52" s="355">
        <v>7</v>
      </c>
      <c r="I52" s="351">
        <v>0</v>
      </c>
      <c r="J52" s="356">
        <v>183020</v>
      </c>
      <c r="K52" s="357">
        <v>0.83901899999999996</v>
      </c>
      <c r="L52" s="355">
        <v>245333</v>
      </c>
      <c r="M52" s="355">
        <v>25000</v>
      </c>
      <c r="N52" s="355">
        <v>746008</v>
      </c>
      <c r="O52" s="355">
        <v>450333.21937300003</v>
      </c>
      <c r="P52" s="355">
        <v>230734.48363</v>
      </c>
      <c r="Q52" s="355">
        <f t="shared" si="5"/>
        <v>219598.73574300003</v>
      </c>
      <c r="R52" s="355">
        <v>326611.56703500001</v>
      </c>
      <c r="S52" s="355">
        <v>152881.33428000001</v>
      </c>
      <c r="T52" s="355">
        <f t="shared" si="6"/>
        <v>173730.232755</v>
      </c>
      <c r="U52" s="358"/>
      <c r="V52" s="358"/>
      <c r="W52" s="358"/>
      <c r="X52" s="295"/>
      <c r="Y52" s="308"/>
      <c r="Z52" s="308"/>
      <c r="AA52" s="308"/>
      <c r="AB52" s="232"/>
      <c r="AC52" s="232"/>
      <c r="AD52" s="232"/>
      <c r="AE52" s="308"/>
      <c r="AF52" s="308"/>
      <c r="AG52" s="308"/>
      <c r="AH52" s="308"/>
      <c r="AI52" s="297"/>
      <c r="AJ52" s="308"/>
      <c r="AL52" s="34"/>
    </row>
    <row r="53" spans="1:38" s="308" customFormat="1" ht="36.75">
      <c r="A53" s="308">
        <v>292</v>
      </c>
      <c r="B53" s="154">
        <v>11711</v>
      </c>
      <c r="C53" s="150">
        <v>292</v>
      </c>
      <c r="D53" s="152">
        <v>49</v>
      </c>
      <c r="E53" s="343" t="s">
        <v>706</v>
      </c>
      <c r="F53" s="344" t="s">
        <v>388</v>
      </c>
      <c r="G53" s="153" t="s">
        <v>600</v>
      </c>
      <c r="H53" s="345">
        <v>7</v>
      </c>
      <c r="I53" s="346">
        <v>0</v>
      </c>
      <c r="J53" s="347">
        <v>16707828</v>
      </c>
      <c r="K53" s="348">
        <v>0</v>
      </c>
      <c r="L53" s="345">
        <v>12783206</v>
      </c>
      <c r="M53" s="345">
        <v>20000000</v>
      </c>
      <c r="N53" s="345">
        <v>1307014</v>
      </c>
      <c r="O53" s="345">
        <v>0</v>
      </c>
      <c r="P53" s="345">
        <v>0</v>
      </c>
      <c r="Q53" s="345">
        <f t="shared" si="5"/>
        <v>0</v>
      </c>
      <c r="R53" s="345">
        <v>0</v>
      </c>
      <c r="S53" s="345">
        <v>0</v>
      </c>
      <c r="T53" s="345">
        <f t="shared" si="6"/>
        <v>0</v>
      </c>
      <c r="U53" s="349"/>
      <c r="V53" s="349"/>
      <c r="W53" s="349"/>
      <c r="X53" s="295"/>
      <c r="AB53" s="232"/>
      <c r="AC53" s="232"/>
      <c r="AD53" s="232"/>
      <c r="AI53" s="297"/>
      <c r="AL53" s="34"/>
    </row>
    <row r="54" spans="1:38" s="154" customFormat="1" ht="31.5" customHeight="1">
      <c r="A54" s="308">
        <v>224</v>
      </c>
      <c r="B54" s="154">
        <v>11419</v>
      </c>
      <c r="C54" s="150">
        <v>224</v>
      </c>
      <c r="D54" s="351">
        <v>50</v>
      </c>
      <c r="E54" s="352" t="s">
        <v>707</v>
      </c>
      <c r="F54" s="19" t="s">
        <v>612</v>
      </c>
      <c r="G54" s="354" t="s">
        <v>613</v>
      </c>
      <c r="H54" s="355">
        <v>57.4</v>
      </c>
      <c r="I54" s="351">
        <v>0</v>
      </c>
      <c r="J54" s="356">
        <v>13249888</v>
      </c>
      <c r="K54" s="357">
        <v>0.97057800000000005</v>
      </c>
      <c r="L54" s="355">
        <v>10000000</v>
      </c>
      <c r="M54" s="355">
        <v>10000000</v>
      </c>
      <c r="N54" s="355">
        <v>1324988</v>
      </c>
      <c r="O54" s="355">
        <v>24169971.097573999</v>
      </c>
      <c r="P54" s="355">
        <v>5543976.3369089998</v>
      </c>
      <c r="Q54" s="355">
        <f t="shared" si="5"/>
        <v>18625994.760664999</v>
      </c>
      <c r="R54" s="355">
        <v>2901405.0686030001</v>
      </c>
      <c r="S54" s="355">
        <v>2031197.2962760001</v>
      </c>
      <c r="T54" s="355">
        <f t="shared" si="6"/>
        <v>870207.77232700004</v>
      </c>
      <c r="U54" s="358"/>
      <c r="V54" s="358"/>
      <c r="W54" s="358"/>
      <c r="X54" s="295"/>
      <c r="Y54" s="308"/>
      <c r="Z54" s="308"/>
      <c r="AA54" s="308"/>
      <c r="AB54" s="232"/>
      <c r="AC54" s="232"/>
      <c r="AD54" s="232"/>
      <c r="AE54" s="308"/>
      <c r="AF54" s="308"/>
      <c r="AG54" s="308"/>
      <c r="AH54" s="308"/>
      <c r="AI54" s="297"/>
      <c r="AJ54" s="308"/>
      <c r="AL54" s="34"/>
    </row>
    <row r="55" spans="1:38" s="308" customFormat="1" ht="36.75">
      <c r="A55" s="308">
        <v>305</v>
      </c>
      <c r="B55" s="154">
        <v>11752</v>
      </c>
      <c r="C55" s="150">
        <v>305</v>
      </c>
      <c r="D55" s="152">
        <v>51</v>
      </c>
      <c r="E55" s="343" t="s">
        <v>639</v>
      </c>
      <c r="F55" s="344" t="s">
        <v>631</v>
      </c>
      <c r="G55" s="153" t="s">
        <v>637</v>
      </c>
      <c r="H55" s="345">
        <v>3</v>
      </c>
      <c r="I55" s="346">
        <v>0</v>
      </c>
      <c r="J55" s="347">
        <v>383192</v>
      </c>
      <c r="K55" s="348">
        <v>0.954295</v>
      </c>
      <c r="L55" s="345">
        <v>495424</v>
      </c>
      <c r="M55" s="345">
        <v>500000</v>
      </c>
      <c r="N55" s="345">
        <v>773461</v>
      </c>
      <c r="O55" s="345">
        <v>1033483.627929</v>
      </c>
      <c r="P55" s="345">
        <v>646768.841121</v>
      </c>
      <c r="Q55" s="345">
        <f t="shared" si="5"/>
        <v>386714.78680799995</v>
      </c>
      <c r="R55" s="345">
        <v>384920.28973700001</v>
      </c>
      <c r="S55" s="345">
        <v>99931.239289999998</v>
      </c>
      <c r="T55" s="345">
        <f t="shared" si="6"/>
        <v>284989.05044700002</v>
      </c>
      <c r="U55" s="349"/>
      <c r="V55" s="349"/>
      <c r="W55" s="349"/>
      <c r="X55" s="295"/>
      <c r="AB55" s="232"/>
      <c r="AC55" s="232"/>
      <c r="AD55" s="232"/>
      <c r="AI55" s="297"/>
      <c r="AL55" s="34"/>
    </row>
    <row r="56" spans="1:38" s="154" customFormat="1" ht="31.5" customHeight="1">
      <c r="A56" s="308">
        <v>304</v>
      </c>
      <c r="B56" s="154">
        <v>11755</v>
      </c>
      <c r="C56" s="150">
        <v>304</v>
      </c>
      <c r="D56" s="351">
        <v>52</v>
      </c>
      <c r="E56" s="352" t="s">
        <v>640</v>
      </c>
      <c r="F56" s="19" t="s">
        <v>636</v>
      </c>
      <c r="G56" s="354" t="s">
        <v>638</v>
      </c>
      <c r="H56" s="355">
        <v>3</v>
      </c>
      <c r="I56" s="351">
        <v>0</v>
      </c>
      <c r="J56" s="356">
        <v>2682295</v>
      </c>
      <c r="K56" s="357">
        <v>0.9902160000000001</v>
      </c>
      <c r="L56" s="355">
        <v>2959649</v>
      </c>
      <c r="M56" s="355">
        <v>4000000</v>
      </c>
      <c r="N56" s="355">
        <v>945338</v>
      </c>
      <c r="O56" s="355">
        <v>5755317.5808929997</v>
      </c>
      <c r="P56" s="355">
        <v>2664213.0991429999</v>
      </c>
      <c r="Q56" s="355">
        <f t="shared" si="5"/>
        <v>3091104.4817499998</v>
      </c>
      <c r="R56" s="355">
        <v>1498366.8109329999</v>
      </c>
      <c r="S56" s="355">
        <v>935468.60258299997</v>
      </c>
      <c r="T56" s="355">
        <f t="shared" si="6"/>
        <v>562898.20834999997</v>
      </c>
      <c r="U56" s="358"/>
      <c r="V56" s="358"/>
      <c r="W56" s="358"/>
      <c r="X56" s="295"/>
      <c r="Y56" s="308"/>
      <c r="Z56" s="308"/>
      <c r="AA56" s="308"/>
      <c r="AB56" s="232"/>
      <c r="AC56" s="232"/>
      <c r="AD56" s="232"/>
      <c r="AE56" s="308"/>
      <c r="AF56" s="308"/>
      <c r="AG56" s="308"/>
      <c r="AH56" s="308"/>
      <c r="AI56" s="297"/>
      <c r="AJ56" s="308"/>
      <c r="AL56" s="34"/>
    </row>
    <row r="57" spans="1:38" s="308" customFormat="1" ht="36.75">
      <c r="A57" s="308">
        <v>309</v>
      </c>
      <c r="B57" s="154">
        <v>11764</v>
      </c>
      <c r="C57" s="150">
        <v>309</v>
      </c>
      <c r="D57" s="152">
        <v>53</v>
      </c>
      <c r="E57" s="343" t="s">
        <v>720</v>
      </c>
      <c r="F57" s="344" t="s">
        <v>714</v>
      </c>
      <c r="G57" s="153" t="s">
        <v>711</v>
      </c>
      <c r="H57" s="345">
        <v>1</v>
      </c>
      <c r="I57" s="346">
        <v>0</v>
      </c>
      <c r="J57" s="347">
        <v>7846648</v>
      </c>
      <c r="K57" s="348">
        <v>0.85254300000000005</v>
      </c>
      <c r="L57" s="345">
        <v>8052856</v>
      </c>
      <c r="M57" s="345">
        <v>39000000</v>
      </c>
      <c r="N57" s="345">
        <v>974393</v>
      </c>
      <c r="O57" s="345">
        <v>0</v>
      </c>
      <c r="P57" s="345">
        <v>0</v>
      </c>
      <c r="Q57" s="345">
        <v>0</v>
      </c>
      <c r="R57" s="345">
        <v>0</v>
      </c>
      <c r="S57" s="345">
        <v>0</v>
      </c>
      <c r="T57" s="345">
        <v>0</v>
      </c>
      <c r="U57" s="349"/>
      <c r="V57" s="349"/>
      <c r="W57" s="349"/>
      <c r="X57" s="295"/>
      <c r="AB57" s="232"/>
      <c r="AC57" s="232"/>
      <c r="AD57" s="232"/>
      <c r="AI57" s="297"/>
      <c r="AL57" s="34"/>
    </row>
    <row r="58" spans="1:38" s="154" customFormat="1" ht="31.5" customHeight="1">
      <c r="A58" s="308">
        <v>308</v>
      </c>
      <c r="B58" s="154">
        <v>11759</v>
      </c>
      <c r="C58" s="150">
        <v>308</v>
      </c>
      <c r="D58" s="351">
        <v>54</v>
      </c>
      <c r="E58" s="352" t="s">
        <v>719</v>
      </c>
      <c r="F58" s="19" t="s">
        <v>712</v>
      </c>
      <c r="G58" s="354" t="s">
        <v>713</v>
      </c>
      <c r="H58" s="355">
        <v>1</v>
      </c>
      <c r="I58" s="351">
        <v>0</v>
      </c>
      <c r="J58" s="356">
        <v>89569</v>
      </c>
      <c r="K58" s="357">
        <v>0</v>
      </c>
      <c r="L58" s="355">
        <v>90000</v>
      </c>
      <c r="M58" s="355">
        <v>500000</v>
      </c>
      <c r="N58" s="355">
        <v>995215</v>
      </c>
      <c r="O58" s="355">
        <v>0</v>
      </c>
      <c r="P58" s="355">
        <v>0</v>
      </c>
      <c r="Q58" s="355">
        <f t="shared" si="5"/>
        <v>0</v>
      </c>
      <c r="R58" s="355">
        <v>0</v>
      </c>
      <c r="S58" s="355">
        <v>0</v>
      </c>
      <c r="T58" s="355">
        <f t="shared" si="6"/>
        <v>0</v>
      </c>
      <c r="U58" s="358"/>
      <c r="V58" s="358"/>
      <c r="W58" s="358"/>
      <c r="X58" s="295"/>
      <c r="Y58" s="308"/>
      <c r="Z58" s="308"/>
      <c r="AA58" s="308"/>
      <c r="AB58" s="232"/>
      <c r="AC58" s="232"/>
      <c r="AD58" s="232"/>
      <c r="AE58" s="308"/>
      <c r="AF58" s="308"/>
      <c r="AG58" s="308"/>
      <c r="AH58" s="308"/>
      <c r="AI58" s="297"/>
      <c r="AJ58" s="308"/>
      <c r="AL58" s="34"/>
    </row>
    <row r="59" spans="1:38" s="308" customFormat="1" ht="36.75">
      <c r="A59" s="308">
        <v>306</v>
      </c>
      <c r="B59" s="154">
        <v>11769</v>
      </c>
      <c r="C59" s="150">
        <v>306</v>
      </c>
      <c r="D59" s="152">
        <v>55</v>
      </c>
      <c r="E59" s="343" t="s">
        <v>718</v>
      </c>
      <c r="F59" s="344" t="s">
        <v>276</v>
      </c>
      <c r="G59" s="153" t="s">
        <v>715</v>
      </c>
      <c r="H59" s="345">
        <v>1</v>
      </c>
      <c r="I59" s="346">
        <v>0</v>
      </c>
      <c r="J59" s="347">
        <v>949635</v>
      </c>
      <c r="K59" s="348">
        <v>0.67</v>
      </c>
      <c r="L59" s="345">
        <v>1000000</v>
      </c>
      <c r="M59" s="345">
        <v>1000000</v>
      </c>
      <c r="N59" s="345">
        <v>949635</v>
      </c>
      <c r="O59" s="345">
        <v>1130660.1116490001</v>
      </c>
      <c r="P59" s="345">
        <v>30743.621941000001</v>
      </c>
      <c r="Q59" s="345">
        <f t="shared" si="5"/>
        <v>1099916.4897080001</v>
      </c>
      <c r="R59" s="345">
        <v>1065910.329685</v>
      </c>
      <c r="S59" s="345">
        <v>22777.097235000001</v>
      </c>
      <c r="T59" s="345">
        <f t="shared" si="6"/>
        <v>1043133.23245</v>
      </c>
      <c r="U59" s="349"/>
      <c r="V59" s="349"/>
      <c r="W59" s="349"/>
      <c r="X59" s="295"/>
      <c r="AB59" s="232"/>
      <c r="AC59" s="232"/>
      <c r="AD59" s="232"/>
      <c r="AI59" s="297"/>
      <c r="AL59" s="34"/>
    </row>
    <row r="60" spans="1:38" s="154" customFormat="1" ht="31.5" customHeight="1">
      <c r="A60" s="308">
        <v>311</v>
      </c>
      <c r="B60" s="154">
        <v>11775</v>
      </c>
      <c r="C60" s="150">
        <v>311</v>
      </c>
      <c r="D60" s="351">
        <v>56</v>
      </c>
      <c r="E60" s="352" t="s">
        <v>731</v>
      </c>
      <c r="F60" s="19" t="s">
        <v>729</v>
      </c>
      <c r="G60" s="354" t="s">
        <v>726</v>
      </c>
      <c r="H60" s="355">
        <v>0</v>
      </c>
      <c r="I60" s="351">
        <v>0</v>
      </c>
      <c r="J60" s="356">
        <v>141348</v>
      </c>
      <c r="K60" s="357">
        <v>0.62978900000000004</v>
      </c>
      <c r="L60" s="355">
        <v>141637</v>
      </c>
      <c r="M60" s="355"/>
      <c r="N60" s="355">
        <v>997958</v>
      </c>
      <c r="O60" s="355">
        <v>197473.886646</v>
      </c>
      <c r="P60" s="355">
        <v>29292.934012999998</v>
      </c>
      <c r="Q60" s="355">
        <f t="shared" si="5"/>
        <v>168180.95263300001</v>
      </c>
      <c r="R60" s="355">
        <v>197473.886646</v>
      </c>
      <c r="S60" s="355">
        <v>29292.934012999998</v>
      </c>
      <c r="T60" s="355">
        <f t="shared" si="6"/>
        <v>168180.95263300001</v>
      </c>
      <c r="U60" s="358"/>
      <c r="V60" s="358"/>
      <c r="W60" s="358"/>
      <c r="X60" s="295"/>
      <c r="Y60" s="308"/>
      <c r="Z60" s="308"/>
      <c r="AA60" s="308"/>
      <c r="AB60" s="232"/>
      <c r="AC60" s="232"/>
      <c r="AD60" s="232"/>
      <c r="AE60" s="308"/>
      <c r="AF60" s="308"/>
      <c r="AG60" s="308"/>
      <c r="AH60" s="308"/>
      <c r="AI60" s="297"/>
      <c r="AJ60" s="308"/>
      <c r="AL60" s="34"/>
    </row>
    <row r="61" spans="1:38" s="308" customFormat="1" ht="36.75">
      <c r="A61" s="308">
        <v>312</v>
      </c>
      <c r="B61" s="154">
        <v>11783</v>
      </c>
      <c r="C61" s="150">
        <v>312</v>
      </c>
      <c r="D61" s="152">
        <v>57</v>
      </c>
      <c r="E61" s="343" t="s">
        <v>732</v>
      </c>
      <c r="F61" s="344" t="s">
        <v>402</v>
      </c>
      <c r="G61" s="153" t="s">
        <v>727</v>
      </c>
      <c r="H61" s="345">
        <v>0</v>
      </c>
      <c r="I61" s="346">
        <v>0</v>
      </c>
      <c r="J61" s="347">
        <v>0</v>
      </c>
      <c r="K61" s="348">
        <v>0</v>
      </c>
      <c r="L61" s="345">
        <v>0</v>
      </c>
      <c r="M61" s="345"/>
      <c r="N61" s="345">
        <v>0</v>
      </c>
      <c r="O61" s="345">
        <v>0</v>
      </c>
      <c r="P61" s="345">
        <v>0</v>
      </c>
      <c r="Q61" s="345">
        <f t="shared" si="5"/>
        <v>0</v>
      </c>
      <c r="R61" s="345">
        <v>0</v>
      </c>
      <c r="S61" s="345">
        <v>0</v>
      </c>
      <c r="T61" s="345">
        <f t="shared" si="6"/>
        <v>0</v>
      </c>
      <c r="U61" s="349"/>
      <c r="V61" s="349"/>
      <c r="W61" s="349"/>
      <c r="X61" s="295"/>
      <c r="AB61" s="232"/>
      <c r="AC61" s="232"/>
      <c r="AD61" s="232"/>
      <c r="AI61" s="297"/>
      <c r="AL61" s="34"/>
    </row>
    <row r="62" spans="1:38" s="154" customFormat="1" ht="31.5" customHeight="1">
      <c r="A62" s="308">
        <v>313</v>
      </c>
      <c r="B62" s="154">
        <v>11777</v>
      </c>
      <c r="C62" s="150">
        <v>313</v>
      </c>
      <c r="D62" s="351">
        <v>58</v>
      </c>
      <c r="E62" s="352" t="s">
        <v>733</v>
      </c>
      <c r="F62" s="19" t="s">
        <v>47</v>
      </c>
      <c r="G62" s="354" t="s">
        <v>728</v>
      </c>
      <c r="H62" s="355">
        <v>0</v>
      </c>
      <c r="I62" s="351">
        <v>0</v>
      </c>
      <c r="J62" s="356">
        <v>34763</v>
      </c>
      <c r="K62" s="357">
        <v>0</v>
      </c>
      <c r="L62" s="355">
        <v>35000</v>
      </c>
      <c r="M62" s="355">
        <v>500000</v>
      </c>
      <c r="N62" s="355">
        <v>993235</v>
      </c>
      <c r="O62" s="355">
        <v>52929.503429999997</v>
      </c>
      <c r="P62" s="355">
        <v>28039.656992</v>
      </c>
      <c r="Q62" s="355">
        <f t="shared" si="5"/>
        <v>24889.846437999997</v>
      </c>
      <c r="R62" s="355">
        <v>52929.503429999997</v>
      </c>
      <c r="S62" s="355">
        <v>28039.656992</v>
      </c>
      <c r="T62" s="355">
        <f t="shared" si="6"/>
        <v>24889.846437999997</v>
      </c>
      <c r="U62" s="358"/>
      <c r="V62" s="358"/>
      <c r="W62" s="358"/>
      <c r="X62" s="295"/>
      <c r="Y62" s="308"/>
      <c r="Z62" s="308"/>
      <c r="AA62" s="308"/>
      <c r="AB62" s="232"/>
      <c r="AC62" s="232"/>
      <c r="AD62" s="232"/>
      <c r="AE62" s="308"/>
      <c r="AF62" s="308"/>
      <c r="AG62" s="308"/>
      <c r="AH62" s="308"/>
      <c r="AI62" s="297"/>
      <c r="AJ62" s="308"/>
      <c r="AL62" s="34"/>
    </row>
    <row r="63" spans="1:38" ht="36">
      <c r="C63" s="56"/>
      <c r="D63" s="151"/>
      <c r="E63" s="246"/>
      <c r="F63" s="112"/>
      <c r="G63" s="113"/>
      <c r="H63" s="113"/>
      <c r="I63" s="243">
        <f>SUM(I5:I62)</f>
        <v>110245619.94178101</v>
      </c>
      <c r="J63" s="243">
        <f>SUM(J5:J62)</f>
        <v>616119484</v>
      </c>
      <c r="K63" s="388">
        <f>SUMPRODUCT(J5:J62,K5:K62)/J63</f>
        <v>0.87825373013886421</v>
      </c>
      <c r="L63" s="243">
        <f>SUM(L5:L62)</f>
        <v>419285864</v>
      </c>
      <c r="M63" s="113" t="s">
        <v>24</v>
      </c>
      <c r="N63" s="91" t="s">
        <v>24</v>
      </c>
      <c r="O63" s="243">
        <f>SUM(O5:O62)</f>
        <v>1161005344.189333</v>
      </c>
      <c r="P63" s="243">
        <f t="shared" ref="P63:T63" si="8">SUM(P5:P62)</f>
        <v>706742867.69263196</v>
      </c>
      <c r="Q63" s="243">
        <f t="shared" si="8"/>
        <v>454262476.49670106</v>
      </c>
      <c r="R63" s="243">
        <f t="shared" si="8"/>
        <v>199721616.24393398</v>
      </c>
      <c r="S63" s="243">
        <f t="shared" si="8"/>
        <v>88474454.58442001</v>
      </c>
      <c r="T63" s="243">
        <f t="shared" si="8"/>
        <v>111247161.65951404</v>
      </c>
      <c r="U63" s="350" t="e">
        <f>AB63</f>
        <v>#REF!</v>
      </c>
      <c r="V63" s="350" t="e">
        <f>AC63</f>
        <v>#REF!</v>
      </c>
      <c r="W63" s="350" t="e">
        <f>AD63</f>
        <v>#REF!</v>
      </c>
      <c r="X63" s="114">
        <f t="shared" ref="X63:AA63" si="9">SUM(X5:X46)</f>
        <v>480723</v>
      </c>
      <c r="Y63" s="114">
        <f t="shared" si="9"/>
        <v>0</v>
      </c>
      <c r="Z63" s="114">
        <f t="shared" si="9"/>
        <v>0</v>
      </c>
      <c r="AA63" s="114">
        <f t="shared" si="9"/>
        <v>0</v>
      </c>
      <c r="AB63" s="114" t="e">
        <f t="shared" ref="AB63:AK63" si="10">SUM(AB5:AB49)</f>
        <v>#REF!</v>
      </c>
      <c r="AC63" s="114" t="e">
        <f t="shared" si="10"/>
        <v>#REF!</v>
      </c>
      <c r="AD63" s="114" t="e">
        <f t="shared" si="10"/>
        <v>#REF!</v>
      </c>
      <c r="AE63" s="114">
        <f t="shared" si="10"/>
        <v>0</v>
      </c>
      <c r="AF63" s="114">
        <f t="shared" si="10"/>
        <v>0</v>
      </c>
      <c r="AG63" s="114">
        <f t="shared" si="10"/>
        <v>0</v>
      </c>
      <c r="AH63" s="114">
        <f t="shared" si="10"/>
        <v>0</v>
      </c>
      <c r="AI63" s="114">
        <f t="shared" si="10"/>
        <v>44288934</v>
      </c>
      <c r="AJ63" s="114">
        <f t="shared" si="10"/>
        <v>0</v>
      </c>
      <c r="AK63" s="114">
        <f t="shared" si="10"/>
        <v>0</v>
      </c>
      <c r="AL63" s="34"/>
    </row>
    <row r="64" spans="1:38" ht="33.75" customHeight="1">
      <c r="D64" s="309"/>
      <c r="E64" s="233" t="s">
        <v>319</v>
      </c>
      <c r="F64" s="233"/>
      <c r="G64" s="234"/>
      <c r="H64" s="234"/>
      <c r="I64" s="235"/>
      <c r="J64" s="310"/>
      <c r="K64" s="441"/>
      <c r="L64" s="442"/>
      <c r="M64" s="442"/>
      <c r="N64" s="442"/>
      <c r="O64" s="442"/>
      <c r="P64" s="442"/>
      <c r="Q64" s="442"/>
      <c r="R64" s="442"/>
      <c r="S64" s="442"/>
      <c r="T64" s="442"/>
      <c r="U64" s="442"/>
      <c r="V64" s="442"/>
      <c r="W64" s="442"/>
      <c r="X64" s="295" t="e">
        <v>#N/A</v>
      </c>
    </row>
    <row r="65" spans="5:24">
      <c r="E65" s="29" t="s">
        <v>588</v>
      </c>
      <c r="I65" s="64"/>
      <c r="K65" s="360">
        <f>SUMPRODUCT(K5:K49,J5:J49)</f>
        <v>511966238.64308614</v>
      </c>
      <c r="L65" s="361">
        <f>K65/J63</f>
        <v>0.83095284589812801</v>
      </c>
      <c r="X65" s="295" t="e">
        <v>#N/A</v>
      </c>
    </row>
    <row r="66" spans="5:24">
      <c r="J66" s="313"/>
    </row>
    <row r="67" spans="5:24">
      <c r="I67" s="241"/>
    </row>
  </sheetData>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64:W64"/>
    <mergeCell ref="AB3:AB4"/>
    <mergeCell ref="AD3:AD4"/>
    <mergeCell ref="C3:C4"/>
    <mergeCell ref="G3:G4"/>
    <mergeCell ref="H3:H4"/>
    <mergeCell ref="V3:V4"/>
    <mergeCell ref="AC3:AC4"/>
    <mergeCell ref="X3:X4"/>
  </mergeCells>
  <printOptions horizontalCentered="1" verticalCentered="1"/>
  <pageMargins left="0" right="0" top="0" bottom="0" header="0" footer="0"/>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rightToLeft="1" view="pageBreakPreview" zoomScale="55" zoomScaleNormal="51" zoomScaleSheetLayoutView="55" workbookViewId="0">
      <pane ySplit="4" topLeftCell="A5" activePane="bottomLeft" state="frozen"/>
      <selection activeCell="B1" sqref="B1"/>
      <selection pane="bottomLeft" activeCell="D22" sqref="D22"/>
    </sheetView>
  </sheetViews>
  <sheetFormatPr defaultColWidth="9" defaultRowHeight="27.75"/>
  <cols>
    <col min="1" max="1" width="10.5703125" style="283" customWidth="1"/>
    <col min="2" max="2" width="64.5703125" style="28" bestFit="1" customWidth="1"/>
    <col min="3" max="3" width="69.28515625" style="29" bestFit="1" customWidth="1"/>
    <col min="4" max="4" width="49.42578125" style="29" bestFit="1" customWidth="1"/>
    <col min="5" max="5" width="30.85546875" style="22" bestFit="1" customWidth="1"/>
    <col min="6" max="6" width="28.42578125" style="251" customWidth="1"/>
    <col min="7" max="7" width="58" style="28" bestFit="1" customWidth="1"/>
    <col min="8" max="8" width="59.140625" style="122" bestFit="1" customWidth="1"/>
    <col min="9" max="16384" width="9" style="274"/>
  </cols>
  <sheetData>
    <row r="1" spans="1:8" s="271" customFormat="1" ht="45" customHeight="1">
      <c r="A1" s="458" t="s">
        <v>347</v>
      </c>
      <c r="B1" s="459"/>
      <c r="C1" s="459"/>
      <c r="D1" s="459"/>
      <c r="E1" s="459"/>
      <c r="F1" s="459"/>
      <c r="G1" s="459"/>
      <c r="H1" s="459"/>
    </row>
    <row r="2" spans="1:8" s="271" customFormat="1" ht="45">
      <c r="A2" s="281"/>
      <c r="B2" s="135"/>
      <c r="C2" s="135"/>
      <c r="D2" s="135"/>
      <c r="E2" s="135"/>
      <c r="F2" s="249"/>
      <c r="G2" s="139"/>
      <c r="H2" s="139"/>
    </row>
    <row r="3" spans="1:8" s="271" customFormat="1" ht="42.75">
      <c r="A3" s="460" t="s">
        <v>0</v>
      </c>
      <c r="B3" s="447" t="s">
        <v>1</v>
      </c>
      <c r="C3" s="447" t="s">
        <v>2</v>
      </c>
      <c r="D3" s="247" t="s">
        <v>3</v>
      </c>
      <c r="E3" s="446" t="s">
        <v>4</v>
      </c>
      <c r="F3" s="461" t="s">
        <v>5</v>
      </c>
      <c r="G3" s="252" t="s">
        <v>255</v>
      </c>
      <c r="H3" s="275" t="s">
        <v>255</v>
      </c>
    </row>
    <row r="4" spans="1:8" s="272" customFormat="1" ht="33.75" customHeight="1">
      <c r="A4" s="460"/>
      <c r="B4" s="448"/>
      <c r="C4" s="448"/>
      <c r="D4" s="245"/>
      <c r="E4" s="446"/>
      <c r="F4" s="462"/>
      <c r="G4" s="278" t="s">
        <v>592</v>
      </c>
      <c r="H4" s="276" t="s">
        <v>724</v>
      </c>
    </row>
    <row r="5" spans="1:8" s="273" customFormat="1" ht="31.5" customHeight="1">
      <c r="A5" s="206">
        <v>1</v>
      </c>
      <c r="B5" s="287" t="s">
        <v>348</v>
      </c>
      <c r="C5" s="288" t="s">
        <v>358</v>
      </c>
      <c r="D5" s="289" t="s">
        <v>353</v>
      </c>
      <c r="E5" s="290" t="s">
        <v>354</v>
      </c>
      <c r="F5" s="291"/>
      <c r="G5" s="152"/>
      <c r="H5" s="120"/>
    </row>
    <row r="6" spans="1:8" s="272" customFormat="1" ht="33.75" customHeight="1">
      <c r="A6" s="282">
        <v>2</v>
      </c>
      <c r="B6" s="292" t="s">
        <v>349</v>
      </c>
      <c r="C6" s="292" t="s">
        <v>359</v>
      </c>
      <c r="D6" s="292" t="s">
        <v>353</v>
      </c>
      <c r="E6" s="293" t="s">
        <v>355</v>
      </c>
      <c r="F6" s="294"/>
      <c r="G6" s="279"/>
      <c r="H6" s="277"/>
    </row>
    <row r="7" spans="1:8" s="273" customFormat="1" ht="31.5" customHeight="1">
      <c r="A7" s="206">
        <v>3</v>
      </c>
      <c r="B7" s="287" t="s">
        <v>350</v>
      </c>
      <c r="C7" s="288" t="s">
        <v>358</v>
      </c>
      <c r="D7" s="289" t="s">
        <v>353</v>
      </c>
      <c r="E7" s="290" t="s">
        <v>356</v>
      </c>
      <c r="F7" s="291"/>
      <c r="G7" s="152"/>
      <c r="H7" s="120"/>
    </row>
    <row r="8" spans="1:8" s="272" customFormat="1" ht="33.75" customHeight="1">
      <c r="A8" s="282">
        <v>4</v>
      </c>
      <c r="B8" s="292" t="s">
        <v>351</v>
      </c>
      <c r="C8" s="292" t="s">
        <v>358</v>
      </c>
      <c r="D8" s="292" t="s">
        <v>353</v>
      </c>
      <c r="E8" s="293" t="s">
        <v>357</v>
      </c>
      <c r="F8" s="294"/>
      <c r="G8" s="248"/>
      <c r="H8" s="277"/>
    </row>
    <row r="9" spans="1:8" s="273" customFormat="1" ht="31.5" customHeight="1">
      <c r="A9" s="206">
        <v>5</v>
      </c>
      <c r="B9" s="287" t="s">
        <v>352</v>
      </c>
      <c r="C9" s="288" t="s">
        <v>40</v>
      </c>
      <c r="D9" s="289" t="s">
        <v>365</v>
      </c>
      <c r="E9" s="290" t="s">
        <v>307</v>
      </c>
      <c r="F9" s="291"/>
      <c r="G9" s="152"/>
      <c r="H9" s="120"/>
    </row>
    <row r="10" spans="1:8" s="272" customFormat="1" ht="33.75" customHeight="1">
      <c r="A10" s="282">
        <v>6</v>
      </c>
      <c r="B10" s="292" t="s">
        <v>360</v>
      </c>
      <c r="C10" s="292" t="s">
        <v>39</v>
      </c>
      <c r="D10" s="292" t="s">
        <v>366</v>
      </c>
      <c r="E10" s="293" t="s">
        <v>361</v>
      </c>
      <c r="F10" s="294"/>
      <c r="G10" s="248"/>
      <c r="H10" s="277"/>
    </row>
    <row r="11" spans="1:8" s="273" customFormat="1" ht="31.5" customHeight="1">
      <c r="A11" s="206">
        <v>7</v>
      </c>
      <c r="B11" s="287" t="s">
        <v>362</v>
      </c>
      <c r="C11" s="288" t="s">
        <v>189</v>
      </c>
      <c r="D11" s="289" t="s">
        <v>366</v>
      </c>
      <c r="E11" s="290" t="s">
        <v>367</v>
      </c>
      <c r="F11" s="291"/>
      <c r="G11" s="152"/>
      <c r="H11" s="120"/>
    </row>
    <row r="12" spans="1:8" s="272" customFormat="1" ht="33.75" customHeight="1">
      <c r="A12" s="282">
        <v>8</v>
      </c>
      <c r="B12" s="292" t="s">
        <v>363</v>
      </c>
      <c r="C12" s="292" t="s">
        <v>338</v>
      </c>
      <c r="D12" s="292" t="s">
        <v>366</v>
      </c>
      <c r="E12" s="293" t="s">
        <v>368</v>
      </c>
      <c r="F12" s="294"/>
      <c r="G12" s="248"/>
      <c r="H12" s="277"/>
    </row>
    <row r="13" spans="1:8" s="273" customFormat="1" ht="31.5" customHeight="1">
      <c r="A13" s="206">
        <v>9</v>
      </c>
      <c r="B13" s="287" t="s">
        <v>364</v>
      </c>
      <c r="C13" s="288" t="s">
        <v>287</v>
      </c>
      <c r="D13" s="289" t="s">
        <v>366</v>
      </c>
      <c r="E13" s="290" t="s">
        <v>369</v>
      </c>
      <c r="F13" s="291"/>
      <c r="G13" s="152"/>
      <c r="H13" s="120"/>
    </row>
    <row r="14" spans="1:8" s="272" customFormat="1" ht="33.75" customHeight="1">
      <c r="A14" s="282">
        <v>10</v>
      </c>
      <c r="B14" s="292" t="s">
        <v>370</v>
      </c>
      <c r="C14" s="292" t="s">
        <v>39</v>
      </c>
      <c r="D14" s="292" t="s">
        <v>375</v>
      </c>
      <c r="E14" s="293" t="s">
        <v>376</v>
      </c>
      <c r="F14" s="294"/>
      <c r="G14" s="248"/>
      <c r="H14" s="277"/>
    </row>
    <row r="15" spans="1:8" s="273" customFormat="1" ht="31.5" customHeight="1">
      <c r="A15" s="206">
        <v>11</v>
      </c>
      <c r="B15" s="287" t="s">
        <v>371</v>
      </c>
      <c r="C15" s="288" t="s">
        <v>40</v>
      </c>
      <c r="D15" s="289" t="s">
        <v>375</v>
      </c>
      <c r="E15" s="290" t="s">
        <v>376</v>
      </c>
      <c r="F15" s="291"/>
      <c r="G15" s="152"/>
      <c r="H15" s="120"/>
    </row>
    <row r="16" spans="1:8" s="272" customFormat="1" ht="33.75" customHeight="1">
      <c r="A16" s="282">
        <v>12</v>
      </c>
      <c r="B16" s="292" t="s">
        <v>372</v>
      </c>
      <c r="C16" s="292" t="s">
        <v>306</v>
      </c>
      <c r="D16" s="292" t="s">
        <v>375</v>
      </c>
      <c r="E16" s="293" t="s">
        <v>377</v>
      </c>
      <c r="F16" s="294"/>
      <c r="G16" s="248"/>
      <c r="H16" s="277"/>
    </row>
    <row r="17" spans="1:8" s="273" customFormat="1" ht="31.15" customHeight="1">
      <c r="A17" s="206">
        <v>13</v>
      </c>
      <c r="B17" s="287" t="s">
        <v>373</v>
      </c>
      <c r="C17" s="288" t="s">
        <v>322</v>
      </c>
      <c r="D17" s="289" t="s">
        <v>375</v>
      </c>
      <c r="E17" s="290" t="s">
        <v>378</v>
      </c>
      <c r="F17" s="291"/>
      <c r="G17" s="152"/>
      <c r="H17" s="120"/>
    </row>
    <row r="18" spans="1:8" s="272" customFormat="1" ht="33.75" customHeight="1">
      <c r="A18" s="282">
        <v>14</v>
      </c>
      <c r="B18" s="292" t="s">
        <v>374</v>
      </c>
      <c r="C18" s="292" t="s">
        <v>380</v>
      </c>
      <c r="D18" s="292" t="s">
        <v>375</v>
      </c>
      <c r="E18" s="293" t="s">
        <v>379</v>
      </c>
      <c r="F18" s="294"/>
      <c r="G18" s="248"/>
      <c r="H18" s="277"/>
    </row>
    <row r="19" spans="1:8" s="273" customFormat="1" ht="31.5" customHeight="1">
      <c r="A19" s="206">
        <v>15</v>
      </c>
      <c r="B19" s="287" t="s">
        <v>383</v>
      </c>
      <c r="C19" s="288" t="s">
        <v>384</v>
      </c>
      <c r="D19" s="289" t="s">
        <v>375</v>
      </c>
      <c r="E19" s="290" t="s">
        <v>385</v>
      </c>
      <c r="F19" s="291"/>
      <c r="G19" s="152"/>
      <c r="H19" s="120"/>
    </row>
    <row r="20" spans="1:8" s="272" customFormat="1" ht="33.75" customHeight="1">
      <c r="A20" s="282">
        <v>16</v>
      </c>
      <c r="B20" s="292" t="s">
        <v>581</v>
      </c>
      <c r="C20" s="292" t="s">
        <v>582</v>
      </c>
      <c r="D20" s="292" t="s">
        <v>584</v>
      </c>
      <c r="E20" s="293" t="s">
        <v>583</v>
      </c>
      <c r="F20" s="294"/>
      <c r="G20" s="248"/>
      <c r="H20" s="277"/>
    </row>
    <row r="21" spans="1:8" s="273" customFormat="1" ht="31.5" customHeight="1">
      <c r="A21" s="206">
        <v>17</v>
      </c>
      <c r="B21" s="287" t="s">
        <v>601</v>
      </c>
      <c r="C21" s="288" t="s">
        <v>602</v>
      </c>
      <c r="D21" s="289" t="s">
        <v>603</v>
      </c>
      <c r="E21" s="290" t="s">
        <v>604</v>
      </c>
      <c r="F21" s="291"/>
      <c r="G21" s="152"/>
      <c r="H21" s="120"/>
    </row>
    <row r="22" spans="1:8" s="272" customFormat="1" ht="33.75" customHeight="1">
      <c r="A22" s="282">
        <v>18</v>
      </c>
      <c r="B22" s="292" t="s">
        <v>621</v>
      </c>
      <c r="C22" s="292" t="s">
        <v>622</v>
      </c>
      <c r="D22" s="292" t="s">
        <v>375</v>
      </c>
      <c r="E22" s="293" t="s">
        <v>623</v>
      </c>
      <c r="F22" s="294"/>
      <c r="G22" s="248"/>
      <c r="H22" s="277"/>
    </row>
    <row r="23" spans="1:8" s="273" customFormat="1" ht="31.5" customHeight="1">
      <c r="A23" s="206">
        <v>19</v>
      </c>
      <c r="B23" s="287" t="s">
        <v>641</v>
      </c>
      <c r="C23" s="288" t="s">
        <v>642</v>
      </c>
      <c r="D23" s="289" t="s">
        <v>375</v>
      </c>
      <c r="E23" s="290" t="s">
        <v>643</v>
      </c>
      <c r="F23" s="291"/>
      <c r="G23" s="152"/>
      <c r="H23" s="120"/>
    </row>
    <row r="24" spans="1:8" s="272" customFormat="1" ht="33.75" customHeight="1">
      <c r="A24" s="282">
        <v>20</v>
      </c>
      <c r="B24" s="292" t="s">
        <v>721</v>
      </c>
      <c r="C24" s="292" t="s">
        <v>402</v>
      </c>
      <c r="D24" s="292" t="s">
        <v>722</v>
      </c>
      <c r="E24" s="293" t="s">
        <v>724</v>
      </c>
      <c r="F24" s="294"/>
      <c r="G24" s="248"/>
      <c r="H24" s="277"/>
    </row>
    <row r="25" spans="1:8" s="273" customFormat="1" ht="31.5" customHeight="1">
      <c r="A25" s="206">
        <v>21</v>
      </c>
      <c r="B25" s="287" t="s">
        <v>723</v>
      </c>
      <c r="C25" s="288" t="s">
        <v>322</v>
      </c>
      <c r="D25" s="289" t="s">
        <v>722</v>
      </c>
      <c r="E25" s="290" t="s">
        <v>724</v>
      </c>
      <c r="F25" s="291"/>
      <c r="G25" s="152"/>
      <c r="H25" s="120"/>
    </row>
    <row r="26" spans="1:8" ht="45" customHeight="1">
      <c r="A26" s="280"/>
      <c r="B26" s="246"/>
      <c r="C26" s="112"/>
      <c r="D26" s="112"/>
      <c r="E26" s="113"/>
      <c r="F26" s="250"/>
      <c r="G26" s="121">
        <f>SUM(G5:G18)</f>
        <v>0</v>
      </c>
      <c r="H26" s="121">
        <f>SUM(H5:H18)</f>
        <v>0</v>
      </c>
    </row>
    <row r="27" spans="1:8">
      <c r="G27" s="64"/>
    </row>
    <row r="28" spans="1:8">
      <c r="E28" s="122"/>
      <c r="F28" s="122"/>
      <c r="G28" s="122"/>
    </row>
    <row r="29" spans="1:8">
      <c r="E29" s="122"/>
      <c r="F29" s="122"/>
      <c r="G29" s="122"/>
    </row>
    <row r="30" spans="1:8">
      <c r="E30" s="122"/>
      <c r="F30" s="122"/>
      <c r="G30" s="122"/>
    </row>
    <row r="31" spans="1:8">
      <c r="E31" s="122"/>
      <c r="F31" s="122"/>
      <c r="G31" s="122"/>
    </row>
    <row r="32" spans="1:8">
      <c r="E32" s="122"/>
      <c r="F32" s="122"/>
      <c r="G32" s="122"/>
    </row>
    <row r="33" spans="5:7">
      <c r="E33" s="122"/>
      <c r="F33" s="122"/>
      <c r="G33" s="122"/>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2021-02-21T11:40:47Z</dcterms:modified>
</cp:coreProperties>
</file>