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3900" windowHeight="2790"/>
  </bookViews>
  <sheets>
    <sheet name="پیوست1" sheetId="8" r:id="rId1"/>
    <sheet name="پیوست2" sheetId="4" r:id="rId2"/>
    <sheet name="پیوست3" sheetId="9" r:id="rId3"/>
    <sheet name="پیوست4" sheetId="10" r:id="rId4"/>
  </sheets>
  <definedNames>
    <definedName name="_xlnm._FilterDatabase" localSheetId="1" hidden="1">پیوست2!#REF!</definedName>
    <definedName name="_xlnm.Print_Area" localSheetId="0">پیوست1!$D$2:$Y$117</definedName>
    <definedName name="_xlnm.Print_Area" localSheetId="1">پیوست2!$B$2:$J$122</definedName>
    <definedName name="_xlnm.Print_Area" localSheetId="2">پیوست3!$B$2:$Q$120</definedName>
    <definedName name="_xlnm.Print_Area" localSheetId="3">پیوست4!$B$2:$N$125</definedName>
    <definedName name="_xlnm.Print_Titles" localSheetId="0">پیوست1!$2:$3</definedName>
    <definedName name="_xlnm.Print_Titles" localSheetId="1">پیوست2!$2:$6</definedName>
    <definedName name="_xlnm.Print_Titles" localSheetId="2">پیوست3!$2:$5</definedName>
    <definedName name="_xlnm.Print_Titles" localSheetId="3">پیوست4!$2:$4</definedName>
  </definedNames>
  <calcPr calcId="125725"/>
</workbook>
</file>

<file path=xl/calcChain.xml><?xml version="1.0" encoding="utf-8"?>
<calcChain xmlns="http://schemas.openxmlformats.org/spreadsheetml/2006/main">
  <c r="I9" i="4"/>
  <c r="I118"/>
  <c r="I35"/>
  <c r="I67"/>
  <c r="I76"/>
  <c r="I77"/>
  <c r="I83"/>
  <c r="G109"/>
  <c r="G103"/>
  <c r="I90"/>
  <c r="G99"/>
  <c r="I99" s="1"/>
  <c r="I91"/>
  <c r="I94"/>
  <c r="I98"/>
  <c r="I100"/>
  <c r="I110"/>
  <c r="I111"/>
  <c r="I101"/>
  <c r="I106"/>
  <c r="I86"/>
  <c r="I49"/>
  <c r="I48"/>
  <c r="I50"/>
  <c r="G41"/>
  <c r="G43"/>
  <c r="I40"/>
  <c r="I21"/>
  <c r="I22"/>
  <c r="I23"/>
  <c r="I24"/>
  <c r="I25"/>
  <c r="I26"/>
  <c r="I27"/>
  <c r="I28"/>
  <c r="I29"/>
  <c r="I30"/>
  <c r="I31"/>
  <c r="I33" l="1"/>
  <c r="I42" l="1"/>
  <c r="I17" l="1"/>
  <c r="I16" l="1"/>
  <c r="M117" i="8"/>
  <c r="J118" i="10"/>
  <c r="K117"/>
  <c r="K118" s="1"/>
  <c r="J117"/>
  <c r="K113"/>
  <c r="J113"/>
  <c r="K51"/>
  <c r="J51"/>
  <c r="K43"/>
  <c r="J43"/>
  <c r="K32"/>
  <c r="J32"/>
  <c r="E119" i="9" l="1"/>
  <c r="F119"/>
  <c r="G119"/>
  <c r="H119"/>
  <c r="I119"/>
  <c r="J119"/>
  <c r="K119"/>
  <c r="L119"/>
  <c r="M119"/>
  <c r="N119"/>
  <c r="O119"/>
  <c r="P119"/>
  <c r="Q119"/>
  <c r="D119"/>
  <c r="E118"/>
  <c r="F118"/>
  <c r="G118"/>
  <c r="H118"/>
  <c r="I118"/>
  <c r="J118"/>
  <c r="K118"/>
  <c r="L118"/>
  <c r="M118"/>
  <c r="N118"/>
  <c r="O118"/>
  <c r="P118"/>
  <c r="Q118"/>
  <c r="D118"/>
  <c r="E114"/>
  <c r="F114"/>
  <c r="G114"/>
  <c r="H114"/>
  <c r="I114"/>
  <c r="J114"/>
  <c r="K114"/>
  <c r="L114"/>
  <c r="M114"/>
  <c r="N114"/>
  <c r="O114"/>
  <c r="P114"/>
  <c r="Q114"/>
  <c r="D114"/>
  <c r="E52"/>
  <c r="F52"/>
  <c r="G52"/>
  <c r="H52"/>
  <c r="I52"/>
  <c r="J52"/>
  <c r="K52"/>
  <c r="L52"/>
  <c r="M52"/>
  <c r="N52"/>
  <c r="O52"/>
  <c r="P52"/>
  <c r="Q52"/>
  <c r="D52"/>
  <c r="E44"/>
  <c r="F44"/>
  <c r="G44"/>
  <c r="H44"/>
  <c r="I44"/>
  <c r="J44"/>
  <c r="K44"/>
  <c r="L44"/>
  <c r="M44"/>
  <c r="N44"/>
  <c r="O44"/>
  <c r="P44"/>
  <c r="Q44"/>
  <c r="D44"/>
  <c r="E33"/>
  <c r="F33"/>
  <c r="G33"/>
  <c r="H33"/>
  <c r="I33"/>
  <c r="J33"/>
  <c r="K33"/>
  <c r="L33"/>
  <c r="M33"/>
  <c r="N33"/>
  <c r="O33"/>
  <c r="P33"/>
  <c r="Q33"/>
  <c r="D33"/>
  <c r="J117" i="8"/>
  <c r="D115" i="4"/>
  <c r="L113" l="1"/>
  <c r="L58"/>
  <c r="L60"/>
  <c r="L62"/>
  <c r="L64"/>
  <c r="L66"/>
  <c r="L68"/>
  <c r="L70"/>
  <c r="L72"/>
  <c r="L74"/>
  <c r="L76"/>
  <c r="L78"/>
  <c r="L80"/>
  <c r="L82"/>
  <c r="L84"/>
  <c r="L86"/>
  <c r="L88"/>
  <c r="L90"/>
  <c r="L92"/>
  <c r="L94"/>
  <c r="L96"/>
  <c r="L98"/>
  <c r="L100"/>
  <c r="L102"/>
  <c r="L104"/>
  <c r="L106"/>
  <c r="L108"/>
  <c r="L110"/>
  <c r="L112"/>
  <c r="L114"/>
  <c r="L57"/>
  <c r="L59"/>
  <c r="L61"/>
  <c r="L63"/>
  <c r="L65"/>
  <c r="L67"/>
  <c r="L69"/>
  <c r="L71"/>
  <c r="L73"/>
  <c r="L75"/>
  <c r="L77"/>
  <c r="L79"/>
  <c r="L81"/>
  <c r="L83"/>
  <c r="L85"/>
  <c r="L87"/>
  <c r="L89"/>
  <c r="L91"/>
  <c r="L93"/>
  <c r="L95"/>
  <c r="L97"/>
  <c r="L99"/>
  <c r="L101"/>
  <c r="L103"/>
  <c r="L105"/>
  <c r="L107"/>
  <c r="L109"/>
  <c r="L111"/>
  <c r="L56"/>
  <c r="O58"/>
  <c r="O60"/>
  <c r="O62"/>
  <c r="O64"/>
  <c r="O66"/>
  <c r="O68"/>
  <c r="O70"/>
  <c r="O72"/>
  <c r="O74"/>
  <c r="O76"/>
  <c r="O78"/>
  <c r="O80"/>
  <c r="O82"/>
  <c r="O84"/>
  <c r="O86"/>
  <c r="O88"/>
  <c r="O90"/>
  <c r="O92"/>
  <c r="O94"/>
  <c r="O96"/>
  <c r="O98"/>
  <c r="O100"/>
  <c r="O102"/>
  <c r="O104"/>
  <c r="O106"/>
  <c r="O108"/>
  <c r="O110"/>
  <c r="O112"/>
  <c r="O114"/>
  <c r="N57"/>
  <c r="N59"/>
  <c r="N61"/>
  <c r="N63"/>
  <c r="N65"/>
  <c r="N67"/>
  <c r="N71"/>
  <c r="N73"/>
  <c r="N75"/>
  <c r="N77"/>
  <c r="N79"/>
  <c r="N81"/>
  <c r="N83"/>
  <c r="N85"/>
  <c r="N87"/>
  <c r="N89"/>
  <c r="N91"/>
  <c r="N93"/>
  <c r="N97"/>
  <c r="N99"/>
  <c r="N103"/>
  <c r="N107"/>
  <c r="N111"/>
  <c r="N56"/>
  <c r="M62"/>
  <c r="M68"/>
  <c r="M72"/>
  <c r="M76"/>
  <c r="M80"/>
  <c r="M84"/>
  <c r="M88"/>
  <c r="M92"/>
  <c r="M96"/>
  <c r="M100"/>
  <c r="M104"/>
  <c r="M108"/>
  <c r="M112"/>
  <c r="K62"/>
  <c r="K66"/>
  <c r="K70"/>
  <c r="K74"/>
  <c r="K78"/>
  <c r="K84"/>
  <c r="K88"/>
  <c r="K92"/>
  <c r="K96"/>
  <c r="K100"/>
  <c r="K104"/>
  <c r="K108"/>
  <c r="K112"/>
  <c r="O57"/>
  <c r="O59"/>
  <c r="O61"/>
  <c r="O63"/>
  <c r="O65"/>
  <c r="O67"/>
  <c r="O69"/>
  <c r="O71"/>
  <c r="O73"/>
  <c r="O75"/>
  <c r="O77"/>
  <c r="O79"/>
  <c r="O81"/>
  <c r="O83"/>
  <c r="O85"/>
  <c r="O87"/>
  <c r="O89"/>
  <c r="O91"/>
  <c r="O93"/>
  <c r="O95"/>
  <c r="O97"/>
  <c r="O99"/>
  <c r="O101"/>
  <c r="O103"/>
  <c r="O105"/>
  <c r="O107"/>
  <c r="O109"/>
  <c r="O111"/>
  <c r="O113"/>
  <c r="O56"/>
  <c r="O115" s="1"/>
  <c r="N58"/>
  <c r="N60"/>
  <c r="N62"/>
  <c r="N64"/>
  <c r="N66"/>
  <c r="N68"/>
  <c r="N70"/>
  <c r="N72"/>
  <c r="N74"/>
  <c r="N76"/>
  <c r="N78"/>
  <c r="N80"/>
  <c r="N82"/>
  <c r="N84"/>
  <c r="N86"/>
  <c r="N88"/>
  <c r="N90"/>
  <c r="N92"/>
  <c r="N94"/>
  <c r="N96"/>
  <c r="N98"/>
  <c r="N100"/>
  <c r="N102"/>
  <c r="N104"/>
  <c r="N106"/>
  <c r="N108"/>
  <c r="N110"/>
  <c r="N112"/>
  <c r="N114"/>
  <c r="M57"/>
  <c r="M59"/>
  <c r="M61"/>
  <c r="M63"/>
  <c r="M65"/>
  <c r="M67"/>
  <c r="M69"/>
  <c r="M71"/>
  <c r="M73"/>
  <c r="M75"/>
  <c r="M77"/>
  <c r="M79"/>
  <c r="M81"/>
  <c r="M83"/>
  <c r="M85"/>
  <c r="M87"/>
  <c r="M89"/>
  <c r="M91"/>
  <c r="M93"/>
  <c r="M95"/>
  <c r="M97"/>
  <c r="M99"/>
  <c r="M101"/>
  <c r="M103"/>
  <c r="M105"/>
  <c r="M107"/>
  <c r="M109"/>
  <c r="M111"/>
  <c r="M113"/>
  <c r="M56"/>
  <c r="K57"/>
  <c r="K59"/>
  <c r="K61"/>
  <c r="K63"/>
  <c r="K65"/>
  <c r="K67"/>
  <c r="K69"/>
  <c r="K71"/>
  <c r="K73"/>
  <c r="K75"/>
  <c r="K77"/>
  <c r="K79"/>
  <c r="K81"/>
  <c r="K83"/>
  <c r="K85"/>
  <c r="K87"/>
  <c r="K89"/>
  <c r="K91"/>
  <c r="K93"/>
  <c r="K95"/>
  <c r="K97"/>
  <c r="K99"/>
  <c r="K101"/>
  <c r="K103"/>
  <c r="K105"/>
  <c r="K107"/>
  <c r="K109"/>
  <c r="K111"/>
  <c r="K113"/>
  <c r="K56"/>
  <c r="N69"/>
  <c r="N95"/>
  <c r="N101"/>
  <c r="N105"/>
  <c r="N109"/>
  <c r="N113"/>
  <c r="M58"/>
  <c r="M60"/>
  <c r="M64"/>
  <c r="M66"/>
  <c r="M70"/>
  <c r="M74"/>
  <c r="M78"/>
  <c r="M82"/>
  <c r="M86"/>
  <c r="M90"/>
  <c r="M94"/>
  <c r="M98"/>
  <c r="M102"/>
  <c r="M106"/>
  <c r="M110"/>
  <c r="M114"/>
  <c r="K58"/>
  <c r="K60"/>
  <c r="K64"/>
  <c r="K68"/>
  <c r="K72"/>
  <c r="K76"/>
  <c r="K80"/>
  <c r="K82"/>
  <c r="K86"/>
  <c r="K90"/>
  <c r="K94"/>
  <c r="K98"/>
  <c r="K102"/>
  <c r="K106"/>
  <c r="K110"/>
  <c r="K114"/>
  <c r="G12"/>
  <c r="G10"/>
  <c r="G7"/>
  <c r="D119"/>
  <c r="D53"/>
  <c r="D45"/>
  <c r="D34"/>
  <c r="N47" l="1"/>
  <c r="N49"/>
  <c r="N51"/>
  <c r="N46"/>
  <c r="N48"/>
  <c r="N50"/>
  <c r="N52"/>
  <c r="O47"/>
  <c r="O46"/>
  <c r="M50"/>
  <c r="L49"/>
  <c r="K47"/>
  <c r="K51"/>
  <c r="O48"/>
  <c r="O50"/>
  <c r="O52"/>
  <c r="M47"/>
  <c r="M49"/>
  <c r="M51"/>
  <c r="M46"/>
  <c r="L48"/>
  <c r="L50"/>
  <c r="L52"/>
  <c r="K48"/>
  <c r="K50"/>
  <c r="K52"/>
  <c r="O49"/>
  <c r="O51"/>
  <c r="M48"/>
  <c r="M52"/>
  <c r="L47"/>
  <c r="L51"/>
  <c r="L46"/>
  <c r="K49"/>
  <c r="K46"/>
  <c r="O37"/>
  <c r="O41"/>
  <c r="N37"/>
  <c r="N43"/>
  <c r="M37"/>
  <c r="M43"/>
  <c r="L37"/>
  <c r="L41"/>
  <c r="L35"/>
  <c r="K40"/>
  <c r="K44"/>
  <c r="O36"/>
  <c r="O38"/>
  <c r="O40"/>
  <c r="O42"/>
  <c r="O44"/>
  <c r="N36"/>
  <c r="N38"/>
  <c r="N40"/>
  <c r="N42"/>
  <c r="N44"/>
  <c r="M36"/>
  <c r="M38"/>
  <c r="M40"/>
  <c r="M42"/>
  <c r="M44"/>
  <c r="L36"/>
  <c r="L38"/>
  <c r="L40"/>
  <c r="L42"/>
  <c r="L44"/>
  <c r="K37"/>
  <c r="K39"/>
  <c r="K41"/>
  <c r="K43"/>
  <c r="K35"/>
  <c r="O39"/>
  <c r="O43"/>
  <c r="O35"/>
  <c r="O45" s="1"/>
  <c r="N39"/>
  <c r="N41"/>
  <c r="N35"/>
  <c r="M39"/>
  <c r="M41"/>
  <c r="M35"/>
  <c r="M45" s="1"/>
  <c r="L39"/>
  <c r="L43"/>
  <c r="K36"/>
  <c r="K38"/>
  <c r="K42"/>
  <c r="O117"/>
  <c r="O116"/>
  <c r="N118"/>
  <c r="M117"/>
  <c r="M116"/>
  <c r="L118"/>
  <c r="K117"/>
  <c r="K116"/>
  <c r="O118"/>
  <c r="O119" s="1"/>
  <c r="N117"/>
  <c r="N116"/>
  <c r="N119" s="1"/>
  <c r="M118"/>
  <c r="L117"/>
  <c r="L116"/>
  <c r="K118"/>
  <c r="K119" s="1"/>
  <c r="K115"/>
  <c r="M115"/>
  <c r="L115"/>
  <c r="N115"/>
  <c r="N9"/>
  <c r="L9"/>
  <c r="O9"/>
  <c r="M9"/>
  <c r="K9"/>
  <c r="O11"/>
  <c r="N14"/>
  <c r="N20"/>
  <c r="N24"/>
  <c r="N30"/>
  <c r="N33"/>
  <c r="M11"/>
  <c r="M15"/>
  <c r="M19"/>
  <c r="M23"/>
  <c r="M27"/>
  <c r="L10"/>
  <c r="L14"/>
  <c r="L18"/>
  <c r="L24"/>
  <c r="L28"/>
  <c r="L32"/>
  <c r="K11"/>
  <c r="K15"/>
  <c r="K19"/>
  <c r="K23"/>
  <c r="K29"/>
  <c r="O10"/>
  <c r="O12"/>
  <c r="O14"/>
  <c r="O16"/>
  <c r="O18"/>
  <c r="O20"/>
  <c r="O22"/>
  <c r="O24"/>
  <c r="O26"/>
  <c r="O28"/>
  <c r="O30"/>
  <c r="O32"/>
  <c r="O33"/>
  <c r="N8"/>
  <c r="N11"/>
  <c r="N13"/>
  <c r="N15"/>
  <c r="N17"/>
  <c r="N19"/>
  <c r="N21"/>
  <c r="N23"/>
  <c r="N25"/>
  <c r="N27"/>
  <c r="N29"/>
  <c r="N31"/>
  <c r="N7"/>
  <c r="M10"/>
  <c r="M12"/>
  <c r="M14"/>
  <c r="M16"/>
  <c r="M18"/>
  <c r="M20"/>
  <c r="M22"/>
  <c r="M24"/>
  <c r="M26"/>
  <c r="M28"/>
  <c r="M30"/>
  <c r="M32"/>
  <c r="M33"/>
  <c r="L8"/>
  <c r="L11"/>
  <c r="L13"/>
  <c r="L15"/>
  <c r="L17"/>
  <c r="L19"/>
  <c r="L21"/>
  <c r="L23"/>
  <c r="L25"/>
  <c r="L27"/>
  <c r="L29"/>
  <c r="L31"/>
  <c r="L7"/>
  <c r="K10"/>
  <c r="K12"/>
  <c r="K14"/>
  <c r="K16"/>
  <c r="K18"/>
  <c r="K20"/>
  <c r="K22"/>
  <c r="K24"/>
  <c r="K26"/>
  <c r="K28"/>
  <c r="K30"/>
  <c r="K32"/>
  <c r="K33"/>
  <c r="O8"/>
  <c r="O13"/>
  <c r="O15"/>
  <c r="O17"/>
  <c r="O19"/>
  <c r="O21"/>
  <c r="O23"/>
  <c r="O25"/>
  <c r="O27"/>
  <c r="O29"/>
  <c r="O31"/>
  <c r="O7"/>
  <c r="N10"/>
  <c r="N12"/>
  <c r="N16"/>
  <c r="N18"/>
  <c r="N22"/>
  <c r="N26"/>
  <c r="N28"/>
  <c r="N32"/>
  <c r="M8"/>
  <c r="M13"/>
  <c r="M17"/>
  <c r="M21"/>
  <c r="M25"/>
  <c r="M29"/>
  <c r="M31"/>
  <c r="M7"/>
  <c r="L12"/>
  <c r="L16"/>
  <c r="L20"/>
  <c r="L22"/>
  <c r="L26"/>
  <c r="L30"/>
  <c r="L33"/>
  <c r="K8"/>
  <c r="K13"/>
  <c r="K17"/>
  <c r="K21"/>
  <c r="K25"/>
  <c r="K27"/>
  <c r="K31"/>
  <c r="K7"/>
  <c r="D120"/>
  <c r="K34" l="1"/>
  <c r="L119"/>
  <c r="M119"/>
  <c r="N45"/>
  <c r="K45"/>
  <c r="K53"/>
  <c r="O53"/>
  <c r="L45"/>
  <c r="L53"/>
  <c r="M53"/>
  <c r="N53"/>
  <c r="M34"/>
  <c r="M120" s="1"/>
  <c r="O34"/>
  <c r="O120" s="1"/>
  <c r="N34"/>
  <c r="N120" s="1"/>
  <c r="L34"/>
  <c r="X117" i="8"/>
  <c r="X112"/>
  <c r="X50"/>
  <c r="X42"/>
  <c r="X31"/>
  <c r="AC42"/>
  <c r="AC43"/>
  <c r="AC45"/>
  <c r="AC47"/>
  <c r="AC49"/>
  <c r="AB53"/>
  <c r="AC53" s="1"/>
  <c r="AB54"/>
  <c r="AC54" s="1"/>
  <c r="AB55"/>
  <c r="AC55" s="1"/>
  <c r="AB56"/>
  <c r="AC56" s="1"/>
  <c r="AB57"/>
  <c r="AC57" s="1"/>
  <c r="AB58"/>
  <c r="AC58" s="1"/>
  <c r="AB59"/>
  <c r="AC59" s="1"/>
  <c r="AB60"/>
  <c r="AC60" s="1"/>
  <c r="AB61"/>
  <c r="AC61" s="1"/>
  <c r="AB62"/>
  <c r="AC62" s="1"/>
  <c r="AB63"/>
  <c r="AC63" s="1"/>
  <c r="AB64"/>
  <c r="AC64" s="1"/>
  <c r="AB65"/>
  <c r="AC65" s="1"/>
  <c r="AB66"/>
  <c r="AC66" s="1"/>
  <c r="AB67"/>
  <c r="AC67" s="1"/>
  <c r="AB68"/>
  <c r="AC68" s="1"/>
  <c r="AB69"/>
  <c r="AC69" s="1"/>
  <c r="AB70"/>
  <c r="AC70" s="1"/>
  <c r="AB71"/>
  <c r="AC71" s="1"/>
  <c r="AB72"/>
  <c r="AC72" s="1"/>
  <c r="AB73"/>
  <c r="AC73" s="1"/>
  <c r="AB74"/>
  <c r="AC74" s="1"/>
  <c r="AB75"/>
  <c r="AC75" s="1"/>
  <c r="AB76"/>
  <c r="AC76" s="1"/>
  <c r="AB77"/>
  <c r="AC77" s="1"/>
  <c r="AB78"/>
  <c r="AC78" s="1"/>
  <c r="AB79"/>
  <c r="AC79" s="1"/>
  <c r="AB80"/>
  <c r="AC80" s="1"/>
  <c r="AB81"/>
  <c r="AC81" s="1"/>
  <c r="AB82"/>
  <c r="AC82" s="1"/>
  <c r="AB83"/>
  <c r="AC83" s="1"/>
  <c r="AB84"/>
  <c r="AC84" s="1"/>
  <c r="AB85"/>
  <c r="AC85" s="1"/>
  <c r="AB86"/>
  <c r="AC86" s="1"/>
  <c r="AB87"/>
  <c r="AC87" s="1"/>
  <c r="AB88"/>
  <c r="AC88" s="1"/>
  <c r="AB89"/>
  <c r="AC89" s="1"/>
  <c r="AB90"/>
  <c r="AC90" s="1"/>
  <c r="AB91"/>
  <c r="AC91" s="1"/>
  <c r="AB92"/>
  <c r="AC92" s="1"/>
  <c r="AB93"/>
  <c r="AC93" s="1"/>
  <c r="AB94"/>
  <c r="AC94" s="1"/>
  <c r="AB95"/>
  <c r="AC95" s="1"/>
  <c r="AB96"/>
  <c r="AC96" s="1"/>
  <c r="AB97"/>
  <c r="AC97" s="1"/>
  <c r="AB98"/>
  <c r="AC98" s="1"/>
  <c r="AB99"/>
  <c r="AC99" s="1"/>
  <c r="AB100"/>
  <c r="AC100" s="1"/>
  <c r="AB101"/>
  <c r="AC101" s="1"/>
  <c r="AB102"/>
  <c r="AC102" s="1"/>
  <c r="AB103"/>
  <c r="AC103" s="1"/>
  <c r="AB104"/>
  <c r="AC104" s="1"/>
  <c r="AB105"/>
  <c r="AC105" s="1"/>
  <c r="AB106"/>
  <c r="AC106" s="1"/>
  <c r="AB107"/>
  <c r="AC107" s="1"/>
  <c r="AB108"/>
  <c r="AC108" s="1"/>
  <c r="AB109"/>
  <c r="AC109" s="1"/>
  <c r="AB110"/>
  <c r="AC110" s="1"/>
  <c r="AB111"/>
  <c r="AC111" s="1"/>
  <c r="AB51"/>
  <c r="AC51" s="1"/>
  <c r="AB33"/>
  <c r="AC33" s="1"/>
  <c r="AB34"/>
  <c r="AC34" s="1"/>
  <c r="AB35"/>
  <c r="AC35" s="1"/>
  <c r="AB36"/>
  <c r="AC36" s="1"/>
  <c r="AB37"/>
  <c r="AC37" s="1"/>
  <c r="AB38"/>
  <c r="AC38" s="1"/>
  <c r="AB39"/>
  <c r="AC39" s="1"/>
  <c r="AB40"/>
  <c r="AC40" s="1"/>
  <c r="AB41"/>
  <c r="AC41" s="1"/>
  <c r="AB43"/>
  <c r="AB44"/>
  <c r="AC44" s="1"/>
  <c r="AB45"/>
  <c r="AB46"/>
  <c r="AC46" s="1"/>
  <c r="AB47"/>
  <c r="AB48"/>
  <c r="AC48" s="1"/>
  <c r="AB49"/>
  <c r="AB32"/>
  <c r="AC32" s="1"/>
  <c r="AB5"/>
  <c r="AC5" s="1"/>
  <c r="AB6"/>
  <c r="AC6" s="1"/>
  <c r="AB7"/>
  <c r="AC7" s="1"/>
  <c r="AB8"/>
  <c r="AC8" s="1"/>
  <c r="AB9"/>
  <c r="AC9" s="1"/>
  <c r="AB10"/>
  <c r="AC10" s="1"/>
  <c r="AB11"/>
  <c r="AC11" s="1"/>
  <c r="AB12"/>
  <c r="AC12" s="1"/>
  <c r="AB13"/>
  <c r="AC13" s="1"/>
  <c r="AB14"/>
  <c r="AC14" s="1"/>
  <c r="AB15"/>
  <c r="AC15" s="1"/>
  <c r="AB16"/>
  <c r="AC16" s="1"/>
  <c r="AB17"/>
  <c r="AC17" s="1"/>
  <c r="AB18"/>
  <c r="AC18" s="1"/>
  <c r="AB19"/>
  <c r="AC19" s="1"/>
  <c r="AB20"/>
  <c r="AC20" s="1"/>
  <c r="AB21"/>
  <c r="AC21" s="1"/>
  <c r="AB22"/>
  <c r="AC22" s="1"/>
  <c r="AB23"/>
  <c r="AC23" s="1"/>
  <c r="AB24"/>
  <c r="AC24" s="1"/>
  <c r="AB25"/>
  <c r="AC25" s="1"/>
  <c r="AB26"/>
  <c r="AC26" s="1"/>
  <c r="AB27"/>
  <c r="AC27" s="1"/>
  <c r="AB28"/>
  <c r="AC28" s="1"/>
  <c r="AB29"/>
  <c r="AC29" s="1"/>
  <c r="AB30"/>
  <c r="AC30" s="1"/>
  <c r="AB4"/>
  <c r="AB112" s="1"/>
  <c r="AA112"/>
  <c r="AA54"/>
  <c r="AA55"/>
  <c r="AA56"/>
  <c r="AA57"/>
  <c r="AA58"/>
  <c r="AA59"/>
  <c r="AA60"/>
  <c r="AA61"/>
  <c r="AA62"/>
  <c r="AA63"/>
  <c r="AA64"/>
  <c r="AA65"/>
  <c r="AA66"/>
  <c r="AA67"/>
  <c r="AA68"/>
  <c r="AA69"/>
  <c r="AA70"/>
  <c r="AA71"/>
  <c r="AA72"/>
  <c r="AA73"/>
  <c r="AA74"/>
  <c r="AA75"/>
  <c r="AA76"/>
  <c r="AA77"/>
  <c r="AA78"/>
  <c r="AA79"/>
  <c r="AA80"/>
  <c r="AA81"/>
  <c r="AA82"/>
  <c r="AA83"/>
  <c r="AA84"/>
  <c r="AA85"/>
  <c r="AA86"/>
  <c r="AA87"/>
  <c r="AA88"/>
  <c r="AA89"/>
  <c r="AA90"/>
  <c r="AA91"/>
  <c r="AA92"/>
  <c r="AA93"/>
  <c r="AA94"/>
  <c r="AA95"/>
  <c r="AA96"/>
  <c r="AA97"/>
  <c r="AA98"/>
  <c r="AA99"/>
  <c r="AA100"/>
  <c r="AA101"/>
  <c r="AA102"/>
  <c r="AA103"/>
  <c r="AA104"/>
  <c r="AA105"/>
  <c r="AA106"/>
  <c r="AA107"/>
  <c r="AA108"/>
  <c r="AA109"/>
  <c r="AA110"/>
  <c r="AA111"/>
  <c r="AA53"/>
  <c r="AA50"/>
  <c r="AA44"/>
  <c r="AA45"/>
  <c r="AA46"/>
  <c r="AA47"/>
  <c r="AA48"/>
  <c r="AA49"/>
  <c r="AA43"/>
  <c r="AA42"/>
  <c r="AA33"/>
  <c r="AA34"/>
  <c r="AA35"/>
  <c r="AA36"/>
  <c r="AA37"/>
  <c r="AA38"/>
  <c r="AA39"/>
  <c r="AA40"/>
  <c r="AA41"/>
  <c r="AA32"/>
  <c r="AA31"/>
  <c r="AA5"/>
  <c r="AA6"/>
  <c r="AA7"/>
  <c r="AA8"/>
  <c r="AA9"/>
  <c r="AA10"/>
  <c r="AA11"/>
  <c r="AA12"/>
  <c r="AA13"/>
  <c r="AA14"/>
  <c r="AA15"/>
  <c r="AA16"/>
  <c r="AA17"/>
  <c r="AA18"/>
  <c r="AA19"/>
  <c r="AA20"/>
  <c r="AA21"/>
  <c r="AA22"/>
  <c r="AA23"/>
  <c r="AA24"/>
  <c r="AA25"/>
  <c r="AA26"/>
  <c r="AA27"/>
  <c r="AA28"/>
  <c r="AA29"/>
  <c r="AA30"/>
  <c r="AA4"/>
  <c r="Z116"/>
  <c r="Z114"/>
  <c r="Z115"/>
  <c r="Z113"/>
  <c r="Z112"/>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53"/>
  <c r="Z50"/>
  <c r="Z44"/>
  <c r="Z45"/>
  <c r="Z46"/>
  <c r="Z47"/>
  <c r="Z48"/>
  <c r="Z49"/>
  <c r="Z43"/>
  <c r="Z42"/>
  <c r="Z33"/>
  <c r="Z34"/>
  <c r="Z35"/>
  <c r="Z36"/>
  <c r="Z37"/>
  <c r="Z38"/>
  <c r="Z39"/>
  <c r="Z40"/>
  <c r="Z41"/>
  <c r="Z32"/>
  <c r="Z5"/>
  <c r="Z6"/>
  <c r="Z7"/>
  <c r="Z8"/>
  <c r="Z9"/>
  <c r="Z10"/>
  <c r="Z11"/>
  <c r="Z12"/>
  <c r="Z13"/>
  <c r="Z14"/>
  <c r="Z15"/>
  <c r="Z16"/>
  <c r="Z17"/>
  <c r="Z18"/>
  <c r="Z19"/>
  <c r="Z20"/>
  <c r="Z21"/>
  <c r="Z22"/>
  <c r="Z23"/>
  <c r="Z24"/>
  <c r="Z25"/>
  <c r="Z26"/>
  <c r="Z27"/>
  <c r="Z28"/>
  <c r="Z29"/>
  <c r="Z30"/>
  <c r="Z4"/>
  <c r="J114"/>
  <c r="J115"/>
  <c r="J30"/>
  <c r="J29"/>
  <c r="J24"/>
  <c r="J23"/>
  <c r="J21"/>
  <c r="J20"/>
  <c r="J8"/>
  <c r="J13"/>
  <c r="L120" i="4" l="1"/>
  <c r="K120"/>
  <c r="AC4" i="8"/>
  <c r="AC112" s="1"/>
  <c r="U116"/>
  <c r="W116"/>
  <c r="Y116"/>
  <c r="M116"/>
  <c r="J116"/>
  <c r="U112"/>
  <c r="W112"/>
  <c r="Y112"/>
  <c r="M112"/>
  <c r="J112"/>
  <c r="I112"/>
  <c r="U50"/>
  <c r="W50"/>
  <c r="Y50"/>
  <c r="M50"/>
  <c r="J50"/>
  <c r="I50"/>
  <c r="U42"/>
  <c r="W42"/>
  <c r="Y42"/>
  <c r="M42"/>
  <c r="J42"/>
  <c r="I42"/>
  <c r="W31"/>
  <c r="U31"/>
  <c r="Y31"/>
  <c r="M31"/>
  <c r="J31"/>
  <c r="I31"/>
  <c r="Y117" l="1"/>
  <c r="U117"/>
  <c r="W117"/>
</calcChain>
</file>

<file path=xl/sharedStrings.xml><?xml version="1.0" encoding="utf-8"?>
<sst xmlns="http://schemas.openxmlformats.org/spreadsheetml/2006/main" count="1012" uniqueCount="425">
  <si>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</si>
  <si>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</si>
  <si>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</si>
  <si>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</si>
  <si>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</si>
  <si>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</si>
  <si>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</si>
  <si>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</si>
  <si>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</si>
  <si>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</si>
  <si>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</si>
  <si>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</si>
  <si>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</si>
  <si>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</si>
  <si>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</si>
  <si>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</si>
  <si>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</si>
  <si>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</si>
  <si>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</si>
  <si>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</si>
  <si>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</si>
  <si>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</si>
  <si>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امين صبار (امین گلوبال)</t>
  </si>
  <si>
    <t>تأمین سرمایه امین</t>
  </si>
  <si>
    <t>در اوراق بهادار با درآمد ثابت و با پیش بینی سود</t>
  </si>
  <si>
    <t>1388/04/02</t>
  </si>
  <si>
    <t>نوين سامان</t>
  </si>
  <si>
    <t>تأمین سرمایه نوین</t>
  </si>
  <si>
    <t>1388/10/21</t>
  </si>
  <si>
    <t>آتيه نوين</t>
  </si>
  <si>
    <t>1388/12/26</t>
  </si>
  <si>
    <t>امین ملت</t>
  </si>
  <si>
    <t>1389/02/19</t>
  </si>
  <si>
    <t xml:space="preserve">یکم کارگزاری بانک کشاورزي </t>
  </si>
  <si>
    <t>کارگزاری بانک کشاورزی</t>
  </si>
  <si>
    <t>1389/12/25</t>
  </si>
  <si>
    <t>آرمان کارآفرین</t>
  </si>
  <si>
    <t>1390/01/14</t>
  </si>
  <si>
    <t>يكم ايرانيان</t>
  </si>
  <si>
    <t>1387/11/14</t>
  </si>
  <si>
    <t>پارسیان</t>
  </si>
  <si>
    <t>کارگزاری بانک پارسیان</t>
  </si>
  <si>
    <t>1390/01/28</t>
  </si>
  <si>
    <t>توس ایرانیان</t>
  </si>
  <si>
    <t>1390/05/16</t>
  </si>
  <si>
    <t xml:space="preserve">امین شهر </t>
  </si>
  <si>
    <t>1390/07/17</t>
  </si>
  <si>
    <t xml:space="preserve">گسترش فردای ایرانیان </t>
  </si>
  <si>
    <t>1390/07/23</t>
  </si>
  <si>
    <t>ارمغان ایرانیان</t>
  </si>
  <si>
    <t>1390/07/20</t>
  </si>
  <si>
    <t>ارزش آفرینان دی</t>
  </si>
  <si>
    <t>1390/07/12</t>
  </si>
  <si>
    <t>نهال سرمایه ایرانیان</t>
  </si>
  <si>
    <t>1390/07/19</t>
  </si>
  <si>
    <t>امین سامان</t>
  </si>
  <si>
    <t>1390/08/04</t>
  </si>
  <si>
    <t>بانک ایران زمین</t>
  </si>
  <si>
    <t>کارگزاری آگاه</t>
  </si>
  <si>
    <t>1390/11/29</t>
  </si>
  <si>
    <t>اندوخته ملت</t>
  </si>
  <si>
    <t>تامین سرمایه بانک ملت</t>
  </si>
  <si>
    <t>1390/12/09</t>
  </si>
  <si>
    <t>امین آشنا ایرانیان</t>
  </si>
  <si>
    <t>کارگزاری سهم آشنا</t>
  </si>
  <si>
    <t>_</t>
  </si>
  <si>
    <t>1391/02/16</t>
  </si>
  <si>
    <t>کل ص س در اوراق بهادار با درآمد ثابت(جمع/ میانگین ساده)</t>
  </si>
  <si>
    <t>-</t>
  </si>
  <si>
    <t>بانک گردشگری</t>
  </si>
  <si>
    <t>مختلط</t>
  </si>
  <si>
    <t>1390/04/27</t>
  </si>
  <si>
    <t>تجربه ايرانيان</t>
  </si>
  <si>
    <t>در سهام و با اندازه بزرگ</t>
  </si>
  <si>
    <t>1390/05/05</t>
  </si>
  <si>
    <t>یکم نیکوکاری آگاه</t>
  </si>
  <si>
    <t>1390/09/01</t>
  </si>
  <si>
    <t>نيكوكاري بانك گردشگري</t>
  </si>
  <si>
    <t>1390/10/28</t>
  </si>
  <si>
    <t>کل ص س مختلط</t>
  </si>
  <si>
    <t>کارگزاری مفید</t>
  </si>
  <si>
    <t>1388/11/27</t>
  </si>
  <si>
    <t>سپهر اول کارگزاری بانک صادرات</t>
  </si>
  <si>
    <t>کارگزاری بانک صادرات</t>
  </si>
  <si>
    <t>1390/02/13</t>
  </si>
  <si>
    <t>پیشرو</t>
  </si>
  <si>
    <t>کارگزاری مقید</t>
  </si>
  <si>
    <t>1390/01/31</t>
  </si>
  <si>
    <t>بانک دي</t>
  </si>
  <si>
    <t>1390/03/23</t>
  </si>
  <si>
    <t>يکم سامان</t>
  </si>
  <si>
    <t>کارگزاری بانک سامان</t>
  </si>
  <si>
    <t>1390/03/31</t>
  </si>
  <si>
    <t>آتیه ملت</t>
  </si>
  <si>
    <t>تأمین سرمایه بانک ملت</t>
  </si>
  <si>
    <t>1390/05/23</t>
  </si>
  <si>
    <t>کل ص س در سهام در اندازه بزرگ (جمع/ میانگین ساده)</t>
  </si>
  <si>
    <t>شاخصی کارآفرين</t>
  </si>
  <si>
    <t>شاخصی و در اندازه بزرگ</t>
  </si>
  <si>
    <t>1389/12/24</t>
  </si>
  <si>
    <t>کل ص شاخصی(جمع/میانگین ساده)</t>
  </si>
  <si>
    <t>پويا</t>
  </si>
  <si>
    <t>کارگزاری نهایت نگر</t>
  </si>
  <si>
    <t>در سهام و با اندازه کوچک</t>
  </si>
  <si>
    <t>1387/01/05</t>
  </si>
  <si>
    <t>حافظ</t>
  </si>
  <si>
    <t>کارگزاری حافظ</t>
  </si>
  <si>
    <t>بانك صادرات</t>
  </si>
  <si>
    <t>1387/01/11</t>
  </si>
  <si>
    <t>خبرگان سهام</t>
  </si>
  <si>
    <t>کارگزاری خبرگان سهام</t>
  </si>
  <si>
    <t>1387/02/07</t>
  </si>
  <si>
    <t>بانك ملي</t>
  </si>
  <si>
    <t>کارگزاری بانک ملی</t>
  </si>
  <si>
    <t>1387/02/21</t>
  </si>
  <si>
    <t>پیشتاز</t>
  </si>
  <si>
    <t>1387/02/24</t>
  </si>
  <si>
    <t>کاسپين مهر ايرانيان</t>
  </si>
  <si>
    <t>1387/05/05</t>
  </si>
  <si>
    <t>آگاه</t>
  </si>
  <si>
    <t>1387/05/16</t>
  </si>
  <si>
    <t>بانك تجارت</t>
  </si>
  <si>
    <t>کارگزاری بانک تجارت</t>
  </si>
  <si>
    <t>1387/05/21</t>
  </si>
  <si>
    <t>بانك اقتصاد نوين</t>
  </si>
  <si>
    <t>کارگزاری بانک اقتصاد نوین</t>
  </si>
  <si>
    <t>1387/10/02</t>
  </si>
  <si>
    <t>بورس بيمه</t>
  </si>
  <si>
    <t>کارگزاری بورس بیمه</t>
  </si>
  <si>
    <t>1388/02/26</t>
  </si>
  <si>
    <t>صنعت و معدن</t>
  </si>
  <si>
    <t>کارگزاری بانک صنعت و معدن</t>
  </si>
  <si>
    <t>1388/04/09</t>
  </si>
  <si>
    <t>بورسيران</t>
  </si>
  <si>
    <t>کارگزاری بورسیران</t>
  </si>
  <si>
    <t>1388/04/27</t>
  </si>
  <si>
    <t>پيشگام</t>
  </si>
  <si>
    <t>کارگزاری سرمایه گذاری ملی ایران</t>
  </si>
  <si>
    <t>1388/04/28</t>
  </si>
  <si>
    <t>رضوي</t>
  </si>
  <si>
    <t>کارگزاری رضوی</t>
  </si>
  <si>
    <t>1388/07/05</t>
  </si>
  <si>
    <t>امين کارآفرين</t>
  </si>
  <si>
    <t>1388/08/24</t>
  </si>
  <si>
    <t>فارابي</t>
  </si>
  <si>
    <t>کارگزاری فارابی</t>
  </si>
  <si>
    <t>1388/09/02</t>
  </si>
  <si>
    <t>ایساتیس</t>
  </si>
  <si>
    <t>کارگزاری ایساتیس پویا</t>
  </si>
  <si>
    <t>1388/11/28</t>
  </si>
  <si>
    <t>بانک کشاورزي</t>
  </si>
  <si>
    <t>1388/12/16</t>
  </si>
  <si>
    <t>بانک مسکن</t>
  </si>
  <si>
    <t>کارگزاری بانک مسکن</t>
  </si>
  <si>
    <t>پارس</t>
  </si>
  <si>
    <t>کارگزاری آبان</t>
  </si>
  <si>
    <t>1388/12/24</t>
  </si>
  <si>
    <t>صبا</t>
  </si>
  <si>
    <t>کارگزاری صباتأمین</t>
  </si>
  <si>
    <t>کارگزاری تأمین سرمایه نوین</t>
  </si>
  <si>
    <t>گنجینه بهمن</t>
  </si>
  <si>
    <t>کارگزاری بهمن</t>
  </si>
  <si>
    <t>1389/01/30</t>
  </si>
  <si>
    <t>نوانديشان بازار سرمايه</t>
  </si>
  <si>
    <t>کارگزاری نواندیشان بازارسرمایه</t>
  </si>
  <si>
    <t>1389/02/13</t>
  </si>
  <si>
    <t>کارگزاری بانک رفاه</t>
  </si>
  <si>
    <t>1389/04/16</t>
  </si>
  <si>
    <t>بيمه دي</t>
  </si>
  <si>
    <t>1389/04/20</t>
  </si>
  <si>
    <t>اميد ايرانيان</t>
  </si>
  <si>
    <t>1389/05/04</t>
  </si>
  <si>
    <t>فيروزه</t>
  </si>
  <si>
    <t>1389/05/24</t>
  </si>
  <si>
    <t>کارگزاری ارگ هومن</t>
  </si>
  <si>
    <t>1389/07/20</t>
  </si>
  <si>
    <t>نقش جهان</t>
  </si>
  <si>
    <t>کارگزاری اردیبهشت ایرانیان</t>
  </si>
  <si>
    <t>تدبيرگران فردا</t>
  </si>
  <si>
    <t>کارگزاری تدبیرگران فردا</t>
  </si>
  <si>
    <t>1389/09/09</t>
  </si>
  <si>
    <t>آپادانا</t>
  </si>
  <si>
    <t>کارگزاری آپادانا</t>
  </si>
  <si>
    <t>راهنما</t>
  </si>
  <si>
    <t>کارگزاری راهنمای سرمایه گذاران</t>
  </si>
  <si>
    <t>1389/10/08</t>
  </si>
  <si>
    <t>سينا</t>
  </si>
  <si>
    <t>کارگزاری بهگزین</t>
  </si>
  <si>
    <t>1389/11/11</t>
  </si>
  <si>
    <t>عقيق</t>
  </si>
  <si>
    <t>1389/12/06</t>
  </si>
  <si>
    <t>تدبيرگران آگاه</t>
  </si>
  <si>
    <t>1389/12/16</t>
  </si>
  <si>
    <t>تدبيرگر سرمايه</t>
  </si>
  <si>
    <t>کارگزاری تدبیرگر سرمایه</t>
  </si>
  <si>
    <t>کارآفرينان برتر آینده</t>
  </si>
  <si>
    <t>1390/02/06</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</si>
  <si>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</si>
  <si>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</si>
  <si>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</si>
  <si>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</si>
  <si>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</si>
  <si>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</si>
  <si>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</si>
  <si>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</si>
  <si>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</si>
  <si>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</si>
  <si>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</si>
  <si>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کارگزاری بانک ملت</t>
  </si>
  <si>
    <t>1390/08/15</t>
  </si>
  <si>
    <t>بانک توسعه تعاون</t>
  </si>
  <si>
    <t>1391/03/03</t>
  </si>
  <si>
    <t>کل ص س در سهام و در اندازه کوچک</t>
  </si>
  <si>
    <t xml:space="preserve">کل </t>
  </si>
  <si>
    <t>آرمان</t>
  </si>
  <si>
    <t>یکم دانا</t>
  </si>
  <si>
    <t>کارگزاری توسعه اندیشه دانا</t>
  </si>
  <si>
    <t>آسمان یکم</t>
  </si>
  <si>
    <t>1391/04/21</t>
  </si>
  <si>
    <t>نگین رفاه</t>
  </si>
  <si>
    <t>1391/07/04</t>
  </si>
  <si>
    <t>لوتوس پارسیان</t>
  </si>
  <si>
    <t>تامین سرمایه لوتوس پارسیان</t>
  </si>
  <si>
    <t>1391/07/25</t>
  </si>
  <si>
    <t>آرمان اندیش</t>
  </si>
  <si>
    <t>مشاور سرمایه گذاری آرمان آتی</t>
  </si>
  <si>
    <t>1391/07/02</t>
  </si>
  <si>
    <t>1391/05/05</t>
  </si>
  <si>
    <t>1391/06/13</t>
  </si>
  <si>
    <t>کاریزما</t>
  </si>
  <si>
    <t>سبدگردان کاریزما</t>
  </si>
  <si>
    <t>1391/07/18</t>
  </si>
  <si>
    <t>1391/08/01</t>
  </si>
  <si>
    <t>نیکان پارس</t>
  </si>
  <si>
    <t>کوثر</t>
  </si>
  <si>
    <t>1391/12/08</t>
  </si>
  <si>
    <t>توسعه بازار سرمایه</t>
  </si>
  <si>
    <t>امید توسعه</t>
  </si>
  <si>
    <t>1391/12/12</t>
  </si>
  <si>
    <t>پارس گستر</t>
  </si>
  <si>
    <t>1391/12/23</t>
  </si>
  <si>
    <t>1391/11/25</t>
  </si>
  <si>
    <t>بازده صندوق  از ابتدای سال(%)</t>
  </si>
  <si>
    <t>نوین بانک مسکن</t>
  </si>
  <si>
    <t>تامین سرمایه نوین</t>
  </si>
  <si>
    <t>1392/02/16</t>
  </si>
  <si>
    <t>سپهر آگاه</t>
  </si>
  <si>
    <t>1392/02/22</t>
  </si>
  <si>
    <t>البرز</t>
  </si>
  <si>
    <t>1392/02/23</t>
  </si>
  <si>
    <t>سبحان</t>
  </si>
  <si>
    <t>1392/03/20</t>
  </si>
  <si>
    <t xml:space="preserve"> ملت ایران زمین</t>
  </si>
  <si>
    <t>پیروزان</t>
  </si>
  <si>
    <t>1392/04/19</t>
  </si>
  <si>
    <t>امین انصار</t>
  </si>
  <si>
    <t>1392/04/26</t>
  </si>
  <si>
    <t>نوین نیک</t>
  </si>
  <si>
    <t>1392/04/04</t>
  </si>
  <si>
    <t>آسمان خاورمیانه</t>
  </si>
  <si>
    <t>1392/04/12</t>
  </si>
  <si>
    <t>یکم سهام گستران شرق</t>
  </si>
  <si>
    <t>1392/04/24</t>
  </si>
  <si>
    <t>بازده صندوق در سه ماه گذشته(%)</t>
  </si>
  <si>
    <t>کارگزاری بانک دی</t>
  </si>
  <si>
    <t>کارگزاری بانک تات</t>
  </si>
  <si>
    <t>مشاور سرمایه گذاری تامین سرمایه نوین</t>
  </si>
  <si>
    <t>ارزش صندوق در پایان سال 1391(میلیون ريال)</t>
  </si>
  <si>
    <t>کارگزاری کاسپین مهر ایرانیان (بانک سپه)</t>
  </si>
  <si>
    <t xml:space="preserve"> مشاور سرمایه گذاری آرمان آتی</t>
  </si>
  <si>
    <t>اندیشه فردا</t>
  </si>
  <si>
    <t>مشاور سرمایه گذاری ارزش پرداز آریان</t>
  </si>
  <si>
    <t>1392/06/06</t>
  </si>
  <si>
    <t>امین آوید</t>
  </si>
  <si>
    <t>تامین سرمایه امین</t>
  </si>
  <si>
    <t>آرمان سپهر آیندگان</t>
  </si>
  <si>
    <t>کل ص س قابل معامله</t>
  </si>
  <si>
    <t>1392/06/13</t>
  </si>
  <si>
    <t>توسعه ملی</t>
  </si>
  <si>
    <t>کارگزاری بانک ملی ایران</t>
  </si>
  <si>
    <t>1392/07/27</t>
  </si>
  <si>
    <t>ارگ</t>
  </si>
  <si>
    <t>1392/04/25</t>
  </si>
  <si>
    <t>دماسنج</t>
  </si>
  <si>
    <t>1392/07/28</t>
  </si>
  <si>
    <t>مختلط و قابل معامله</t>
  </si>
  <si>
    <t>سپهر کاریزما</t>
  </si>
  <si>
    <t>در سهام و قابل معامله</t>
  </si>
  <si>
    <t xml:space="preserve"> کارگزاری سهام گستران شرق</t>
  </si>
  <si>
    <t xml:space="preserve"> کارگزاری پارس نمودگر</t>
  </si>
  <si>
    <t xml:space="preserve"> تامین سرمایه آرمان</t>
  </si>
  <si>
    <t xml:space="preserve"> کارگزاری نهایت نگر</t>
  </si>
  <si>
    <t xml:space="preserve"> سبدگردان آسمان</t>
  </si>
  <si>
    <t xml:space="preserve"> کارگزاری بانک صنعت و معدن</t>
  </si>
  <si>
    <t xml:space="preserve"> تامین سرمایه امین</t>
  </si>
  <si>
    <t xml:space="preserve"> کارگزاری مفید</t>
  </si>
  <si>
    <t>آرمان شهر</t>
  </si>
  <si>
    <t>تامین سرمایه آرمان</t>
  </si>
  <si>
    <t>1392/08/11</t>
  </si>
  <si>
    <t>دیدگاهان</t>
  </si>
  <si>
    <t>مشاور سرمایه گذاری دیدگاهان نوین</t>
  </si>
  <si>
    <t>1392/08/19</t>
  </si>
  <si>
    <t xml:space="preserve"> کارگزاری پارس گستر خبره</t>
  </si>
  <si>
    <t>شرکت تامین سرمایه امین</t>
  </si>
  <si>
    <t>سبدگردان آسمان</t>
  </si>
  <si>
    <t>بذر امید آفرین</t>
  </si>
  <si>
    <t xml:space="preserve"> تامین سرمایه امید</t>
  </si>
  <si>
    <t>1392/09/19</t>
  </si>
  <si>
    <t>آسمان آرمانی سهام</t>
  </si>
  <si>
    <t>1392/09/23</t>
  </si>
  <si>
    <t>گزارش عملکرد صندوق های سرمایه گذاری در پایان سال 1391 و آذر ماه سال 1392 (پیوست 1)</t>
  </si>
  <si>
    <t>ارزش صندوق در پایان آذر سال1392 (میلیون ريال)</t>
  </si>
  <si>
    <t>ردیف</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</si>
  <si>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</si>
  <si>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</si>
  <si>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</si>
  <si>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</si>
  <si>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</si>
  <si>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</si>
  <si>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</si>
  <si>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</si>
  <si>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</si>
  <si>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</si>
  <si>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 xml:space="preserve"> یکم ایرانیان</t>
  </si>
  <si>
    <t>کل صندوقهای سرمایه گذاری در اوراق بهادار با درآمد ثابت</t>
  </si>
  <si>
    <t>تجربه ایرانیان</t>
  </si>
  <si>
    <t xml:space="preserve"> پارس</t>
  </si>
  <si>
    <t xml:space="preserve"> امین صبار (امین گلوبال)</t>
  </si>
  <si>
    <t>کل صندوقهای سرمایه گذاری مختلط</t>
  </si>
  <si>
    <t>بانک دی</t>
  </si>
  <si>
    <t>یکم سامان</t>
  </si>
  <si>
    <t>کل صندوقهای سرمایه گذاری در اندازه بزرگ</t>
  </si>
  <si>
    <t>شاخصی کارآفرین</t>
  </si>
  <si>
    <t>کل صندوقهای شاخصی</t>
  </si>
  <si>
    <t xml:space="preserve"> بورسیران</t>
  </si>
  <si>
    <t>عقیق</t>
  </si>
  <si>
    <t xml:space="preserve"> صبا</t>
  </si>
  <si>
    <t xml:space="preserve"> پویا</t>
  </si>
  <si>
    <t>تدبیرگران آگاه</t>
  </si>
  <si>
    <t xml:space="preserve"> كارگزاري فارابی</t>
  </si>
  <si>
    <t xml:space="preserve"> کارگزاری بانک اقتصاد نوین</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</si>
  <si>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</si>
  <si>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</si>
  <si>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</si>
  <si>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</si>
  <si>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</si>
  <si>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</si>
  <si>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</si>
  <si>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خبرگان</t>
  </si>
  <si>
    <t xml:space="preserve">نواندیشان                             </t>
  </si>
  <si>
    <t>کارآفرینان برتر آینده</t>
  </si>
  <si>
    <t xml:space="preserve"> پیشتاز</t>
  </si>
  <si>
    <t>ارگ هومن</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</si>
  <si>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</si>
  <si>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</si>
  <si>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</si>
  <si>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</si>
  <si>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</si>
  <si>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</si>
  <si>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</si>
  <si>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 xml:space="preserve"> کارگزاری بانک تجارت</t>
  </si>
  <si>
    <t>بیمه دی</t>
  </si>
  <si>
    <t xml:space="preserve"> امین کارآفرین</t>
  </si>
  <si>
    <t xml:space="preserve"> صنعت و معدن</t>
  </si>
  <si>
    <t>فیروزه</t>
  </si>
  <si>
    <t>مهر شریعه</t>
  </si>
  <si>
    <t>امید ایرانیان</t>
  </si>
  <si>
    <t>کل صندوقهای سرمایه گذاری در اندازه کوچک</t>
  </si>
  <si>
    <t>کل صندوق های سرمایه گذاری قابل معامله</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</si>
  <si>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</si>
  <si>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</si>
  <si>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</si>
  <si>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و</t>
  </si>
  <si>
    <t>سپرده بانکی</t>
  </si>
  <si>
    <t>ملت ایران زمین</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</si>
  <si>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</si>
  <si>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</si>
  <si>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</si>
  <si>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</si>
  <si>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</si>
  <si>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</si>
  <si>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</si>
  <si>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</si>
  <si>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</si>
  <si>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</si>
  <si>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یکم کارگزاری بانک کشاورزی</t>
  </si>
  <si>
    <t>بانک گردشگري</t>
  </si>
  <si>
    <t>کل صندوق های سرمایه گذاری در اوراق بهادار با درآمد ثابت</t>
  </si>
  <si>
    <t>امين صبار(امین گلوبال)</t>
  </si>
  <si>
    <t>کل صندوق های سرمایه گذاری مختلط</t>
  </si>
  <si>
    <t>سپهر اول بانک صادرات</t>
  </si>
  <si>
    <t>کل صندوق های سرمایه گذاری در اندازه بزرگ</t>
  </si>
  <si>
    <t>کل صندوق های سرمایه گذاری شاخصی</t>
  </si>
  <si>
    <t>کارآفرينان برتر</t>
  </si>
  <si>
    <t>صباتامین</t>
  </si>
  <si>
    <t>پارسيان</t>
  </si>
  <si>
    <t>ایساتیس پویا</t>
  </si>
  <si>
    <t>کل صندوق های سرمایه گذاری در اندازه کوچک</t>
  </si>
  <si>
    <t>کل صندوق های سرمایه گذاری</t>
  </si>
  <si>
    <t>حجم معاملات سهام و حق تقدم سهام در بازار بورس تهران و بازار اول فرابورس ایران و صدور و ابطال صندوق های سرمایه گذاری تا تاریخ 1392/09/30 (پیوست 3)</t>
  </si>
  <si>
    <t>از ابتدای دی ماه سال1391*</t>
  </si>
  <si>
    <t>آذر ماه1392</t>
  </si>
  <si>
    <t xml:space="preserve">  *تاریخ گزارشگری: منتهی به 1392/09/30 </t>
  </si>
  <si>
    <t>توسعه ممتاز</t>
  </si>
  <si>
    <t>گنجینه رفاه</t>
  </si>
  <si>
    <t>نصف مجموع</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</si>
  <si>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</si>
  <si>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</si>
  <si>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</si>
  <si>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</si>
  <si>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</si>
  <si>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</si>
  <si>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نوين پایدار</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</si>
  <si>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</si>
  <si>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</si>
  <si>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</si>
  <si>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</si>
  <si>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</si>
  <si>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از دی ماه سال1391</t>
  </si>
  <si>
    <t>ماه گذشته(آذرماه1392)</t>
  </si>
  <si>
    <t>ترکیب دارایی های صندوق های سرمایه گذاری در پایان آذرماه 1392 (پیوست 2)</t>
  </si>
  <si>
    <t>توضیح2: ارزش ریالی معاملات بورس اوراق بهادار تهران در آذر  ماه شامل (خرد و بلوک)، مبلغ  112.019میلیارد ریال بوده است.</t>
  </si>
  <si>
    <t>توضیح1: ارزش ریالی معاملات صندوق ها در آذرماه شامل خرید و فروش، مبلغ  10.097 میلیارد ریال بوده است.</t>
  </si>
  <si>
    <t xml:space="preserve"> نوین پایدار</t>
  </si>
  <si>
    <t>نسبت فعالیت معاملاتی و سرمایه گذاران صندوق های سرمایه گذاری تا پایان آذرماه سال 1392 (پیوست4)</t>
  </si>
</sst>
</file>

<file path=xl/styles.xml><?xml version="1.0" encoding="utf-8"?>
<styleSheet xmlns="http://schemas.openxmlformats.org/spreadsheetml/2006/main">
  <numFmts count="1">
    <numFmt numFmtId="164" formatCode="#,##0_-;\(#,##0\)"/>
  </numFmts>
  <fonts count="60">
    <font>
      <sz val="11"/>
      <color theme="1"/>
      <name val="Arial"/>
      <family val="2"/>
      <scheme val="minor"/>
    </font>
    <font>
      <sz val="11"/>
      <color theme="1"/>
      <name val="Arial"/>
      <family val="2"/>
      <charset val="178"/>
      <scheme val="minor"/>
    </font>
    <font>
      <sz val="11"/>
      <color theme="1"/>
      <name val="Arial"/>
      <family val="2"/>
      <charset val="178"/>
      <scheme val="minor"/>
    </font>
    <font>
      <sz val="11"/>
      <color theme="1"/>
      <name val="Arial"/>
      <family val="2"/>
      <scheme val="minor"/>
    </font>
    <font>
      <sz val="11"/>
      <color theme="1"/>
      <name val="B Nazanin"/>
      <charset val="178"/>
    </font>
    <font>
      <sz val="10"/>
      <name val="Arial"/>
      <family val="2"/>
    </font>
    <font>
      <sz val="18"/>
      <name val="B Nazanin"/>
      <charset val="178"/>
    </font>
    <font>
      <sz val="20"/>
      <name val="B Nazanin"/>
      <charset val="178"/>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Arial"/>
      <family val="2"/>
      <charset val="178"/>
      <scheme val="minor"/>
    </font>
    <font>
      <sz val="27"/>
      <name val="B Nazanin"/>
      <charset val="178"/>
    </font>
    <font>
      <b/>
      <sz val="36"/>
      <color theme="4" tint="0.79998168889431442"/>
      <name val="B Nazanin"/>
      <charset val="178"/>
    </font>
    <font>
      <b/>
      <sz val="20"/>
      <color theme="4" tint="0.79998168889431442"/>
      <name val="B Nazanin"/>
      <charset val="178"/>
    </font>
    <font>
      <b/>
      <sz val="18"/>
      <color theme="4" tint="0.79998168889431442"/>
      <name val="B Nazanin"/>
      <charset val="178"/>
    </font>
    <font>
      <b/>
      <sz val="26"/>
      <color theme="4" tint="0.79998168889431442"/>
      <name val="B Nazanin"/>
      <charset val="178"/>
    </font>
    <font>
      <b/>
      <sz val="27"/>
      <color theme="4" tint="0.79998168889431442"/>
      <name val="B Nazanin"/>
      <charset val="178"/>
    </font>
    <font>
      <b/>
      <sz val="30"/>
      <color theme="4" tint="0.79998168889431442"/>
      <name val="B Nazanin"/>
      <charset val="178"/>
    </font>
    <font>
      <sz val="22"/>
      <color theme="1"/>
      <name val="B Zar"/>
      <charset val="178"/>
    </font>
    <font>
      <sz val="22"/>
      <name val="B Zar"/>
      <charset val="178"/>
    </font>
    <font>
      <b/>
      <sz val="22"/>
      <color theme="1"/>
      <name val="B Zar"/>
      <charset val="178"/>
    </font>
    <font>
      <b/>
      <sz val="14"/>
      <color theme="1"/>
      <name val="B Nazanin"/>
      <charset val="178"/>
    </font>
    <font>
      <b/>
      <sz val="12"/>
      <name val="B Nazanin"/>
      <charset val="178"/>
    </font>
    <font>
      <b/>
      <sz val="12"/>
      <color theme="1"/>
      <name val="B Nazanin"/>
      <charset val="178"/>
    </font>
    <font>
      <b/>
      <sz val="11"/>
      <name val="B Nazanin"/>
      <charset val="178"/>
    </font>
    <font>
      <sz val="12"/>
      <color indexed="8"/>
      <name val="B Nazanin"/>
      <charset val="178"/>
    </font>
    <font>
      <sz val="11"/>
      <name val="B Nazanin"/>
      <charset val="178"/>
    </font>
    <font>
      <sz val="12"/>
      <name val="B Nazanin"/>
      <charset val="178"/>
    </font>
    <font>
      <sz val="11"/>
      <color theme="1"/>
      <name val="B Lotus"/>
      <charset val="178"/>
    </font>
    <font>
      <b/>
      <sz val="10"/>
      <color theme="0"/>
      <name val="B Nazanin"/>
      <charset val="178"/>
    </font>
    <font>
      <b/>
      <sz val="11"/>
      <color theme="0"/>
      <name val="B Nazanin"/>
      <charset val="178"/>
    </font>
    <font>
      <b/>
      <sz val="12"/>
      <color theme="0"/>
      <name val="B Nazanin"/>
      <charset val="178"/>
    </font>
    <font>
      <b/>
      <sz val="14"/>
      <color theme="0"/>
      <name val="B Nazanin"/>
      <charset val="178"/>
    </font>
    <font>
      <sz val="10"/>
      <name val="B Nazanin"/>
      <charset val="178"/>
    </font>
    <font>
      <sz val="12"/>
      <color theme="1"/>
      <name val="B Nazanin"/>
      <charset val="178"/>
    </font>
    <font>
      <b/>
      <sz val="15"/>
      <color theme="0"/>
      <name val="B Nazanin"/>
      <charset val="178"/>
    </font>
    <font>
      <sz val="11"/>
      <color indexed="8"/>
      <name val="B Nazanin"/>
      <charset val="178"/>
    </font>
    <font>
      <sz val="13"/>
      <color theme="1"/>
      <name val="B Nazanin"/>
      <charset val="178"/>
    </font>
    <font>
      <sz val="13"/>
      <name val="B Nazanin"/>
      <charset val="178"/>
    </font>
    <font>
      <b/>
      <sz val="14"/>
      <color theme="0"/>
      <name val="B Lotus"/>
      <charset val="178"/>
    </font>
    <font>
      <b/>
      <sz val="14"/>
      <name val="B Nazanin"/>
      <charset val="178"/>
    </font>
    <font>
      <sz val="11"/>
      <name val="Arial"/>
      <family val="2"/>
      <scheme val="minor"/>
    </font>
    <font>
      <b/>
      <sz val="13"/>
      <color theme="0"/>
      <name val="B Nazanin"/>
      <charset val="178"/>
    </font>
    <font>
      <b/>
      <sz val="11"/>
      <color theme="0"/>
      <name val="Arial"/>
      <family val="2"/>
      <scheme val="minor"/>
    </font>
    <font>
      <b/>
      <sz val="13"/>
      <color theme="0"/>
      <name val="Arial"/>
      <family val="2"/>
      <scheme val="minor"/>
    </font>
    <font>
      <b/>
      <sz val="11"/>
      <color theme="1"/>
      <name val="Arial"/>
      <family val="2"/>
      <scheme val="minor"/>
    </font>
    <font>
      <b/>
      <sz val="22"/>
      <color theme="4" tint="0.79998168889431442"/>
      <name val="B Nazanin"/>
      <charset val="178"/>
    </font>
    <font>
      <b/>
      <sz val="24"/>
      <color theme="4" tint="0.79998168889431442"/>
      <name val="B Nazanin"/>
      <charset val="178"/>
    </font>
    <font>
      <b/>
      <sz val="16"/>
      <color theme="4" tint="0.79998168889431442"/>
      <name val="B Nazanin"/>
      <charset val="178"/>
    </font>
    <font>
      <sz val="29"/>
      <name val="B Nazanin"/>
      <charset val="178"/>
    </font>
    <font>
      <sz val="29"/>
      <color theme="1"/>
      <name val="B Nazanin"/>
      <charset val="178"/>
    </font>
    <font>
      <b/>
      <sz val="29"/>
      <color theme="4" tint="0.79998168889431442"/>
      <name val="B Nazanin"/>
      <charset val="178"/>
    </font>
    <font>
      <sz val="28"/>
      <name val="B Nazanin"/>
      <charset val="178"/>
    </font>
    <font>
      <b/>
      <sz val="28"/>
      <color theme="4" tint="0.79998168889431442"/>
      <name val="B Nazanin"/>
      <charset val="178"/>
    </font>
    <font>
      <sz val="28"/>
      <color theme="1"/>
      <name val="B Nazanin"/>
      <charset val="178"/>
    </font>
  </fonts>
  <fills count="1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rgb="FFFF99FF"/>
        <bgColor indexed="64"/>
      </patternFill>
    </fill>
    <fill>
      <patternFill patternType="solid">
        <fgColor rgb="FFFF66FF"/>
        <bgColor indexed="64"/>
      </patternFill>
    </fill>
    <fill>
      <patternFill patternType="solid">
        <fgColor rgb="FFCC3399"/>
        <bgColor indexed="64"/>
      </patternFill>
    </fill>
    <fill>
      <patternFill patternType="solid">
        <fgColor theme="0" tint="-0.499984740745262"/>
        <bgColor indexed="64"/>
      </patternFill>
    </fill>
    <fill>
      <patternFill patternType="solid">
        <fgColor rgb="FF660033"/>
        <bgColor indexed="64"/>
      </patternFill>
    </fill>
    <fill>
      <patternFill patternType="solid">
        <fgColor rgb="FF003300"/>
        <bgColor indexed="64"/>
      </patternFill>
    </fill>
    <fill>
      <patternFill patternType="solid">
        <fgColor rgb="FF336600"/>
        <bgColor indexed="64"/>
      </patternFill>
    </fill>
    <fill>
      <patternFill patternType="solid">
        <fgColor rgb="FF99FF33"/>
        <bgColor indexed="64"/>
      </patternFill>
    </fill>
  </fills>
  <borders count="44">
    <border>
      <left/>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s>
  <cellStyleXfs count="5">
    <xf numFmtId="0" fontId="0" fillId="0" borderId="0"/>
    <xf numFmtId="0" fontId="2" fillId="0" borderId="0"/>
    <xf numFmtId="0" fontId="3" fillId="0" borderId="0"/>
    <xf numFmtId="0" fontId="5" fillId="0" borderId="0"/>
    <xf numFmtId="0" fontId="1" fillId="0" borderId="0"/>
  </cellStyleXfs>
  <cellXfs count="350">
    <xf numFmtId="0" fontId="0" fillId="0" borderId="0" xfId="0"/>
    <xf numFmtId="0" fontId="7" fillId="0" borderId="1" xfId="0" applyNumberFormat="1" applyFont="1" applyFill="1" applyBorder="1" applyAlignment="1">
      <alignment horizontal="center" vertical="center" readingOrder="2"/>
    </xf>
    <xf numFmtId="0" fontId="7" fillId="0" borderId="1" xfId="0" applyFont="1" applyFill="1" applyBorder="1" applyAlignment="1">
      <alignment horizontal="center" vertical="center" readingOrder="2"/>
    </xf>
    <xf numFmtId="0" fontId="6" fillId="0" borderId="1" xfId="0" applyFont="1" applyFill="1" applyBorder="1" applyAlignment="1">
      <alignment horizontal="center" vertical="center" wrapText="1" readingOrder="2"/>
    </xf>
    <xf numFmtId="0" fontId="11" fillId="0" borderId="0" xfId="0" applyFont="1" applyAlignment="1">
      <alignment horizontal="center" vertical="center" readingOrder="2"/>
    </xf>
    <xf numFmtId="0" fontId="4" fillId="0" borderId="0" xfId="0" applyFont="1" applyAlignment="1">
      <alignment horizontal="center" vertical="center" readingOrder="2"/>
    </xf>
    <xf numFmtId="0" fontId="0" fillId="0" borderId="0" xfId="0" applyFill="1"/>
    <xf numFmtId="9" fontId="0" fillId="0" borderId="0" xfId="0" applyNumberFormat="1"/>
    <xf numFmtId="0" fontId="0" fillId="0" borderId="0" xfId="0" applyFill="1" applyAlignment="1">
      <alignment horizontal="center"/>
    </xf>
    <xf numFmtId="3" fontId="0" fillId="0" borderId="0" xfId="0" applyNumberFormat="1"/>
    <xf numFmtId="3" fontId="16" fillId="0" borderId="1" xfId="0" applyNumberFormat="1" applyFont="1" applyFill="1" applyBorder="1" applyAlignment="1">
      <alignment horizontal="center" vertical="center" readingOrder="2"/>
    </xf>
    <xf numFmtId="0" fontId="16" fillId="0" borderId="1" xfId="0" applyNumberFormat="1" applyFont="1" applyFill="1" applyBorder="1" applyAlignment="1">
      <alignment horizontal="center" vertical="center" readingOrder="2"/>
    </xf>
    <xf numFmtId="0" fontId="7" fillId="5" borderId="1" xfId="0" applyNumberFormat="1" applyFont="1" applyFill="1" applyBorder="1" applyAlignment="1">
      <alignment horizontal="center" vertical="center" readingOrder="2"/>
    </xf>
    <xf numFmtId="3" fontId="9" fillId="0" borderId="0" xfId="0" applyNumberFormat="1" applyFont="1" applyFill="1" applyAlignment="1">
      <alignment vertical="center" readingOrder="2"/>
    </xf>
    <xf numFmtId="0" fontId="8" fillId="0" borderId="0" xfId="0" applyFont="1" applyFill="1" applyAlignment="1">
      <alignment vertical="center" readingOrder="2"/>
    </xf>
    <xf numFmtId="0" fontId="19" fillId="4" borderId="1" xfId="0" applyNumberFormat="1" applyFont="1" applyFill="1" applyBorder="1" applyAlignment="1">
      <alignment horizontal="center" vertical="center" readingOrder="2"/>
    </xf>
    <xf numFmtId="0" fontId="18" fillId="4" borderId="1" xfId="0" applyFont="1" applyFill="1" applyBorder="1" applyAlignment="1">
      <alignment horizontal="center" vertical="center" readingOrder="2"/>
    </xf>
    <xf numFmtId="0" fontId="19" fillId="4" borderId="1" xfId="0" applyFont="1" applyFill="1" applyBorder="1" applyAlignment="1">
      <alignment horizontal="center" vertical="center" readingOrder="2"/>
    </xf>
    <xf numFmtId="0" fontId="7" fillId="0" borderId="1" xfId="0" applyFont="1" applyFill="1" applyBorder="1" applyAlignment="1">
      <alignment horizontal="center" vertical="center"/>
    </xf>
    <xf numFmtId="0" fontId="6" fillId="6" borderId="1" xfId="0" applyFont="1" applyFill="1" applyBorder="1" applyAlignment="1">
      <alignment horizontal="center" vertical="center" wrapText="1" readingOrder="2"/>
    </xf>
    <xf numFmtId="0" fontId="7" fillId="6" borderId="1" xfId="0" applyNumberFormat="1" applyFont="1" applyFill="1" applyBorder="1" applyAlignment="1">
      <alignment horizontal="center" vertical="center" readingOrder="2"/>
    </xf>
    <xf numFmtId="0" fontId="7" fillId="6" borderId="1" xfId="0" applyFont="1" applyFill="1" applyBorder="1" applyAlignment="1">
      <alignment horizontal="center" vertical="center" readingOrder="2"/>
    </xf>
    <xf numFmtId="0" fontId="7" fillId="6" borderId="0" xfId="0" applyNumberFormat="1" applyFont="1" applyFill="1" applyBorder="1" applyAlignment="1">
      <alignment horizontal="center" vertical="center" readingOrder="2"/>
    </xf>
    <xf numFmtId="0" fontId="8" fillId="6" borderId="0" xfId="0" applyFont="1" applyFill="1" applyAlignment="1">
      <alignment vertical="center" readingOrder="2"/>
    </xf>
    <xf numFmtId="0" fontId="7" fillId="0" borderId="0" xfId="0" applyNumberFormat="1" applyFont="1" applyFill="1" applyBorder="1" applyAlignment="1">
      <alignment horizontal="center" vertical="center" readingOrder="2"/>
    </xf>
    <xf numFmtId="0" fontId="8" fillId="0" borderId="0" xfId="0" applyFont="1" applyAlignment="1">
      <alignment vertical="center" readingOrder="2"/>
    </xf>
    <xf numFmtId="0" fontId="8" fillId="0" borderId="0" xfId="0" applyFont="1" applyAlignment="1">
      <alignment horizontal="right" vertical="center" readingOrder="2"/>
    </xf>
    <xf numFmtId="3" fontId="16" fillId="6" borderId="1" xfId="0" applyNumberFormat="1" applyFont="1" applyFill="1" applyBorder="1" applyAlignment="1">
      <alignment horizontal="right" vertical="center" readingOrder="2"/>
    </xf>
    <xf numFmtId="1" fontId="16" fillId="6" borderId="1" xfId="0" applyNumberFormat="1" applyFont="1" applyFill="1" applyBorder="1" applyAlignment="1">
      <alignment horizontal="center" vertical="center" readingOrder="2"/>
    </xf>
    <xf numFmtId="3" fontId="16" fillId="0" borderId="1" xfId="0" applyNumberFormat="1" applyFont="1" applyFill="1" applyBorder="1" applyAlignment="1">
      <alignment horizontal="right" vertical="center" readingOrder="2"/>
    </xf>
    <xf numFmtId="1" fontId="16" fillId="0" borderId="1" xfId="0" applyNumberFormat="1" applyFont="1" applyFill="1" applyBorder="1" applyAlignment="1">
      <alignment horizontal="center" vertical="center" readingOrder="2"/>
    </xf>
    <xf numFmtId="0" fontId="16" fillId="0" borderId="1" xfId="0" applyFont="1" applyFill="1" applyBorder="1" applyAlignment="1">
      <alignment horizontal="center" vertical="center" readingOrder="2"/>
    </xf>
    <xf numFmtId="3" fontId="16" fillId="6" borderId="1" xfId="0" applyNumberFormat="1" applyFont="1" applyFill="1" applyBorder="1" applyAlignment="1">
      <alignment horizontal="center" vertical="center" readingOrder="2"/>
    </xf>
    <xf numFmtId="3" fontId="21" fillId="4" borderId="1" xfId="0" applyNumberFormat="1" applyFont="1" applyFill="1" applyBorder="1" applyAlignment="1">
      <alignment horizontal="right" vertical="center" readingOrder="2"/>
    </xf>
    <xf numFmtId="0" fontId="21" fillId="4" borderId="1" xfId="0" applyFont="1" applyFill="1" applyBorder="1" applyAlignment="1">
      <alignment horizontal="center" vertical="center" readingOrder="2"/>
    </xf>
    <xf numFmtId="3" fontId="21" fillId="4" borderId="1" xfId="0" applyNumberFormat="1" applyFont="1" applyFill="1" applyBorder="1" applyAlignment="1">
      <alignment horizontal="center" vertical="center" readingOrder="2"/>
    </xf>
    <xf numFmtId="0" fontId="16" fillId="0" borderId="1" xfId="0" applyNumberFormat="1" applyFont="1" applyFill="1" applyBorder="1" applyAlignment="1">
      <alignment horizontal="right" vertical="center" readingOrder="2"/>
    </xf>
    <xf numFmtId="0" fontId="16" fillId="6" borderId="1" xfId="0" applyNumberFormat="1" applyFont="1" applyFill="1" applyBorder="1" applyAlignment="1">
      <alignment horizontal="right" vertical="center" readingOrder="2"/>
    </xf>
    <xf numFmtId="0" fontId="16" fillId="6" borderId="1" xfId="0" applyNumberFormat="1" applyFont="1" applyFill="1" applyBorder="1" applyAlignment="1">
      <alignment horizontal="center" vertical="center" readingOrder="2"/>
    </xf>
    <xf numFmtId="0" fontId="10" fillId="0" borderId="0" xfId="0" applyFont="1" applyAlignment="1">
      <alignment horizontal="right" vertical="center" readingOrder="2"/>
    </xf>
    <xf numFmtId="2" fontId="8" fillId="0" borderId="0" xfId="0" applyNumberFormat="1" applyFont="1" applyAlignment="1">
      <alignment vertical="center" readingOrder="2"/>
    </xf>
    <xf numFmtId="3" fontId="8" fillId="0" borderId="0" xfId="0" applyNumberFormat="1" applyFont="1" applyAlignment="1">
      <alignment vertical="center" readingOrder="2"/>
    </xf>
    <xf numFmtId="0" fontId="12" fillId="0" borderId="0" xfId="0" applyFont="1" applyFill="1" applyAlignment="1">
      <alignment vertical="center" readingOrder="2"/>
    </xf>
    <xf numFmtId="0" fontId="12" fillId="0" borderId="0" xfId="0" applyFont="1" applyAlignment="1">
      <alignment vertical="center" readingOrder="2"/>
    </xf>
    <xf numFmtId="0" fontId="13" fillId="0" borderId="0" xfId="0" applyFont="1" applyFill="1" applyAlignment="1">
      <alignment vertical="center" readingOrder="2"/>
    </xf>
    <xf numFmtId="3" fontId="13" fillId="0" borderId="0" xfId="0" applyNumberFormat="1" applyFont="1" applyFill="1" applyAlignment="1">
      <alignment vertical="center" readingOrder="2"/>
    </xf>
    <xf numFmtId="0" fontId="13" fillId="0" borderId="0" xfId="0" applyFont="1" applyAlignment="1">
      <alignment vertical="center" readingOrder="2"/>
    </xf>
    <xf numFmtId="0" fontId="8" fillId="2" borderId="0" xfId="0" applyFont="1" applyFill="1" applyAlignment="1">
      <alignment vertical="center" readingOrder="2"/>
    </xf>
    <xf numFmtId="3" fontId="8" fillId="0" borderId="0" xfId="0" applyNumberFormat="1" applyFont="1" applyAlignment="1">
      <alignment horizontal="right" vertical="center" readingOrder="2"/>
    </xf>
    <xf numFmtId="0" fontId="14" fillId="6" borderId="1" xfId="0" applyFont="1" applyFill="1" applyBorder="1" applyAlignment="1">
      <alignment horizontal="right" vertical="center" readingOrder="2"/>
    </xf>
    <xf numFmtId="0" fontId="14" fillId="0" borderId="1" xfId="0" applyFont="1" applyFill="1" applyBorder="1" applyAlignment="1">
      <alignment vertical="center" readingOrder="2"/>
    </xf>
    <xf numFmtId="0" fontId="14" fillId="0" borderId="1" xfId="0" applyFont="1" applyFill="1" applyBorder="1" applyAlignment="1">
      <alignment horizontal="right" vertical="center" readingOrder="2"/>
    </xf>
    <xf numFmtId="0" fontId="14" fillId="6" borderId="1" xfId="0" applyFont="1" applyFill="1" applyBorder="1" applyAlignment="1">
      <alignment vertical="center" readingOrder="2"/>
    </xf>
    <xf numFmtId="0" fontId="14" fillId="0" borderId="1" xfId="0" applyNumberFormat="1" applyFont="1" applyFill="1" applyBorder="1" applyAlignment="1">
      <alignment horizontal="right" vertical="center" readingOrder="2"/>
    </xf>
    <xf numFmtId="0" fontId="14" fillId="6" borderId="1" xfId="0" applyNumberFormat="1" applyFont="1" applyFill="1" applyBorder="1" applyAlignment="1">
      <alignment horizontal="right" vertical="center" readingOrder="2"/>
    </xf>
    <xf numFmtId="0" fontId="23" fillId="0" borderId="0" xfId="0" applyFont="1" applyFill="1" applyAlignment="1">
      <alignment vertical="center" readingOrder="2"/>
    </xf>
    <xf numFmtId="0" fontId="24" fillId="0" borderId="0" xfId="0" applyFont="1" applyFill="1" applyAlignment="1">
      <alignment vertical="center" readingOrder="2"/>
    </xf>
    <xf numFmtId="0" fontId="25" fillId="0" borderId="0" xfId="0" applyFont="1" applyFill="1" applyAlignment="1">
      <alignment vertical="center" readingOrder="2"/>
    </xf>
    <xf numFmtId="2" fontId="15" fillId="0" borderId="0" xfId="0" applyNumberFormat="1" applyFont="1"/>
    <xf numFmtId="2" fontId="0" fillId="0" borderId="0" xfId="0" applyNumberFormat="1"/>
    <xf numFmtId="2" fontId="4" fillId="0" borderId="0" xfId="0" applyNumberFormat="1" applyFont="1"/>
    <xf numFmtId="0" fontId="4" fillId="0" borderId="17" xfId="0" applyFont="1" applyFill="1" applyBorder="1" applyAlignment="1">
      <alignment horizontal="center" vertical="center" readingOrder="2"/>
    </xf>
    <xf numFmtId="0" fontId="30" fillId="0" borderId="9" xfId="0" applyFont="1" applyFill="1" applyBorder="1" applyAlignment="1">
      <alignment vertical="center"/>
    </xf>
    <xf numFmtId="0" fontId="30" fillId="0" borderId="12" xfId="0" applyFont="1" applyFill="1" applyBorder="1" applyAlignment="1">
      <alignment vertical="center"/>
    </xf>
    <xf numFmtId="0" fontId="0" fillId="2" borderId="0" xfId="0" applyFill="1"/>
    <xf numFmtId="0" fontId="33" fillId="0" borderId="0" xfId="0" applyFont="1"/>
    <xf numFmtId="0" fontId="4" fillId="0" borderId="17" xfId="0" applyFont="1" applyBorder="1" applyAlignment="1">
      <alignment horizontal="center" vertical="center" readingOrder="2"/>
    </xf>
    <xf numFmtId="2" fontId="33" fillId="0" borderId="18" xfId="0" applyNumberFormat="1" applyFont="1" applyBorder="1"/>
    <xf numFmtId="0" fontId="4" fillId="0" borderId="21" xfId="0" applyFont="1" applyBorder="1" applyAlignment="1">
      <alignment horizontal="center" vertical="center" readingOrder="2"/>
    </xf>
    <xf numFmtId="2" fontId="33" fillId="0" borderId="26" xfId="0" applyNumberFormat="1" applyFont="1" applyBorder="1"/>
    <xf numFmtId="0" fontId="15" fillId="0" borderId="0" xfId="0" applyFont="1"/>
    <xf numFmtId="0" fontId="15" fillId="0" borderId="0" xfId="0" applyFont="1" applyFill="1"/>
    <xf numFmtId="0" fontId="0" fillId="9" borderId="0" xfId="0" applyFill="1"/>
    <xf numFmtId="0" fontId="4" fillId="9" borderId="17" xfId="0" applyFont="1" applyFill="1" applyBorder="1" applyAlignment="1">
      <alignment horizontal="center" vertical="center" readingOrder="2"/>
    </xf>
    <xf numFmtId="0" fontId="30" fillId="9" borderId="9" xfId="0" applyFont="1" applyFill="1" applyBorder="1" applyAlignment="1">
      <alignment vertical="center"/>
    </xf>
    <xf numFmtId="0" fontId="30" fillId="9" borderId="12" xfId="0" applyFont="1" applyFill="1" applyBorder="1" applyAlignment="1">
      <alignment vertical="center"/>
    </xf>
    <xf numFmtId="0" fontId="15" fillId="9" borderId="0" xfId="0" applyFont="1" applyFill="1"/>
    <xf numFmtId="2" fontId="28" fillId="11" borderId="8" xfId="0" applyNumberFormat="1" applyFont="1" applyFill="1" applyBorder="1" applyAlignment="1">
      <alignment horizontal="center" vertical="center"/>
    </xf>
    <xf numFmtId="2" fontId="28" fillId="11" borderId="29" xfId="0" applyNumberFormat="1" applyFont="1" applyFill="1" applyBorder="1" applyAlignment="1">
      <alignment horizontal="center" vertical="center"/>
    </xf>
    <xf numFmtId="0" fontId="29" fillId="11" borderId="15" xfId="0" applyFont="1" applyFill="1" applyBorder="1" applyAlignment="1">
      <alignment horizontal="center" vertical="center"/>
    </xf>
    <xf numFmtId="2" fontId="28" fillId="11" borderId="15" xfId="0" applyNumberFormat="1" applyFont="1" applyFill="1" applyBorder="1" applyAlignment="1">
      <alignment horizontal="center" vertical="center"/>
    </xf>
    <xf numFmtId="0" fontId="33" fillId="0" borderId="0" xfId="0" applyFont="1" applyFill="1"/>
    <xf numFmtId="0" fontId="4" fillId="10" borderId="9" xfId="0" applyFont="1" applyFill="1" applyBorder="1" applyAlignment="1">
      <alignment horizontal="center" vertical="center" readingOrder="2"/>
    </xf>
    <xf numFmtId="0" fontId="30" fillId="10" borderId="12" xfId="0" applyFont="1" applyFill="1" applyBorder="1" applyAlignment="1">
      <alignment vertical="center"/>
    </xf>
    <xf numFmtId="0" fontId="4" fillId="0" borderId="2" xfId="0" applyFont="1" applyFill="1" applyBorder="1"/>
    <xf numFmtId="0" fontId="4" fillId="0" borderId="0" xfId="0" applyFont="1" applyFill="1"/>
    <xf numFmtId="0" fontId="4" fillId="0" borderId="0" xfId="0" applyFont="1"/>
    <xf numFmtId="0" fontId="28" fillId="8" borderId="9" xfId="2" applyFont="1" applyFill="1" applyBorder="1" applyAlignment="1">
      <alignment horizontal="center" vertical="center"/>
    </xf>
    <xf numFmtId="0" fontId="28" fillId="8" borderId="9" xfId="2" applyFont="1" applyFill="1" applyBorder="1" applyAlignment="1">
      <alignment horizontal="center" vertical="center" wrapText="1"/>
    </xf>
    <xf numFmtId="0" fontId="26" fillId="8" borderId="9" xfId="2" applyFont="1" applyFill="1" applyBorder="1" applyAlignment="1">
      <alignment horizontal="center" vertical="center"/>
    </xf>
    <xf numFmtId="0" fontId="28" fillId="8" borderId="18" xfId="2" applyFont="1" applyFill="1" applyBorder="1" applyAlignment="1">
      <alignment horizontal="center" vertical="center" wrapText="1"/>
    </xf>
    <xf numFmtId="0" fontId="4" fillId="0" borderId="17" xfId="0" applyFont="1" applyFill="1" applyBorder="1" applyAlignment="1">
      <alignment horizontal="center"/>
    </xf>
    <xf numFmtId="0" fontId="30" fillId="0" borderId="9" xfId="2" applyFont="1" applyFill="1" applyBorder="1" applyAlignment="1">
      <alignment vertical="center"/>
    </xf>
    <xf numFmtId="164" fontId="32" fillId="0" borderId="9" xfId="2" applyNumberFormat="1" applyFont="1" applyFill="1" applyBorder="1" applyAlignment="1">
      <alignment horizontal="center" vertical="center"/>
    </xf>
    <xf numFmtId="9" fontId="4" fillId="0" borderId="0" xfId="0" applyNumberFormat="1" applyFont="1" applyFill="1"/>
    <xf numFmtId="0" fontId="32" fillId="7" borderId="9" xfId="2" applyFont="1" applyFill="1" applyBorder="1" applyAlignment="1">
      <alignment vertical="center"/>
    </xf>
    <xf numFmtId="164" fontId="32" fillId="7" borderId="9" xfId="2" applyNumberFormat="1" applyFont="1" applyFill="1" applyBorder="1" applyAlignment="1">
      <alignment horizontal="center" vertical="center"/>
    </xf>
    <xf numFmtId="0" fontId="31" fillId="0" borderId="0" xfId="0" applyFont="1" applyFill="1"/>
    <xf numFmtId="0" fontId="4" fillId="7" borderId="17" xfId="0" applyFont="1" applyFill="1" applyBorder="1" applyAlignment="1">
      <alignment horizontal="center"/>
    </xf>
    <xf numFmtId="0" fontId="30" fillId="7" borderId="12" xfId="2" applyFont="1" applyFill="1" applyBorder="1" applyAlignment="1">
      <alignment vertical="center"/>
    </xf>
    <xf numFmtId="0" fontId="32" fillId="0" borderId="9" xfId="2" applyFont="1" applyFill="1" applyBorder="1" applyAlignment="1">
      <alignment vertical="center"/>
    </xf>
    <xf numFmtId="0" fontId="32" fillId="7" borderId="12" xfId="2" applyFont="1" applyFill="1" applyBorder="1" applyAlignment="1">
      <alignment vertical="center"/>
    </xf>
    <xf numFmtId="0" fontId="32" fillId="0" borderId="12" xfId="2" applyFont="1" applyFill="1" applyBorder="1" applyAlignment="1">
      <alignment vertical="center"/>
    </xf>
    <xf numFmtId="164" fontId="32" fillId="0" borderId="12" xfId="2" applyNumberFormat="1" applyFont="1" applyFill="1" applyBorder="1" applyAlignment="1">
      <alignment horizontal="center" vertical="center"/>
    </xf>
    <xf numFmtId="0" fontId="30" fillId="7" borderId="9" xfId="2" applyFont="1" applyFill="1" applyBorder="1" applyAlignment="1">
      <alignment vertical="center"/>
    </xf>
    <xf numFmtId="0" fontId="30" fillId="7" borderId="33" xfId="2" applyFont="1" applyFill="1" applyBorder="1" applyAlignment="1">
      <alignment vertical="center"/>
    </xf>
    <xf numFmtId="164" fontId="32" fillId="8" borderId="9" xfId="2" applyNumberFormat="1" applyFont="1" applyFill="1" applyBorder="1" applyAlignment="1">
      <alignment horizontal="center" vertical="center"/>
    </xf>
    <xf numFmtId="0" fontId="4" fillId="8" borderId="0" xfId="0" applyFont="1" applyFill="1"/>
    <xf numFmtId="0" fontId="30" fillId="0" borderId="12" xfId="2" applyFont="1" applyFill="1" applyBorder="1" applyAlignment="1">
      <alignment vertical="center"/>
    </xf>
    <xf numFmtId="0" fontId="39" fillId="7" borderId="9" xfId="0" applyFont="1" applyFill="1" applyBorder="1"/>
    <xf numFmtId="0" fontId="39" fillId="0" borderId="12" xfId="0" applyFont="1" applyFill="1" applyBorder="1"/>
    <xf numFmtId="0" fontId="39" fillId="0" borderId="9" xfId="0" applyFont="1" applyFill="1" applyBorder="1"/>
    <xf numFmtId="0" fontId="4" fillId="7" borderId="7" xfId="0" applyFont="1" applyFill="1" applyBorder="1" applyAlignment="1">
      <alignment horizontal="center"/>
    </xf>
    <xf numFmtId="0" fontId="4" fillId="0" borderId="0" xfId="0" applyFont="1" applyAlignment="1">
      <alignment horizontal="center"/>
    </xf>
    <xf numFmtId="0" fontId="4" fillId="0" borderId="0" xfId="0" applyFont="1" applyBorder="1" applyAlignment="1">
      <alignment horizontal="right" readingOrder="2"/>
    </xf>
    <xf numFmtId="0" fontId="4" fillId="0" borderId="0" xfId="0" applyFont="1" applyBorder="1" applyAlignment="1">
      <alignment readingOrder="2"/>
    </xf>
    <xf numFmtId="0" fontId="4" fillId="0" borderId="0" xfId="0" applyFont="1" applyFill="1" applyBorder="1"/>
    <xf numFmtId="9" fontId="4" fillId="0" borderId="0" xfId="0" applyNumberFormat="1" applyFont="1" applyFill="1" applyBorder="1"/>
    <xf numFmtId="164" fontId="32" fillId="0" borderId="18" xfId="2" applyNumberFormat="1" applyFont="1" applyFill="1" applyBorder="1" applyAlignment="1">
      <alignment horizontal="center" vertical="center"/>
    </xf>
    <xf numFmtId="164" fontId="32" fillId="7" borderId="18" xfId="2" applyNumberFormat="1" applyFont="1" applyFill="1" applyBorder="1" applyAlignment="1">
      <alignment horizontal="center" vertical="center"/>
    </xf>
    <xf numFmtId="164" fontId="32" fillId="8" borderId="18" xfId="2" applyNumberFormat="1" applyFont="1" applyFill="1" applyBorder="1" applyAlignment="1">
      <alignment horizontal="center" vertical="center"/>
    </xf>
    <xf numFmtId="164" fontId="32" fillId="8" borderId="25" xfId="2" applyNumberFormat="1" applyFont="1" applyFill="1" applyBorder="1" applyAlignment="1">
      <alignment horizontal="center" vertical="center"/>
    </xf>
    <xf numFmtId="164" fontId="32" fillId="8" borderId="26" xfId="2" applyNumberFormat="1" applyFont="1" applyFill="1" applyBorder="1" applyAlignment="1">
      <alignment horizontal="center" vertical="center"/>
    </xf>
    <xf numFmtId="0" fontId="32" fillId="0" borderId="31" xfId="2" applyFont="1" applyFill="1" applyBorder="1" applyAlignment="1">
      <alignment vertical="center"/>
    </xf>
    <xf numFmtId="0" fontId="32" fillId="0" borderId="33" xfId="2" applyFont="1" applyFill="1" applyBorder="1" applyAlignment="1">
      <alignment vertical="center"/>
    </xf>
    <xf numFmtId="0" fontId="4" fillId="7" borderId="0" xfId="0" applyFont="1" applyFill="1"/>
    <xf numFmtId="164" fontId="32" fillId="7" borderId="12" xfId="2" applyNumberFormat="1" applyFont="1" applyFill="1" applyBorder="1" applyAlignment="1">
      <alignment horizontal="center" vertical="center"/>
    </xf>
    <xf numFmtId="0" fontId="32" fillId="7" borderId="33" xfId="2" applyFont="1" applyFill="1" applyBorder="1" applyAlignment="1">
      <alignment vertical="center"/>
    </xf>
    <xf numFmtId="0" fontId="39" fillId="7" borderId="12" xfId="0" applyFont="1" applyFill="1" applyBorder="1"/>
    <xf numFmtId="0" fontId="4" fillId="0" borderId="17" xfId="2" applyFont="1" applyFill="1" applyBorder="1" applyAlignment="1">
      <alignment horizontal="center"/>
    </xf>
    <xf numFmtId="0" fontId="30" fillId="0" borderId="9" xfId="2" applyFont="1" applyFill="1" applyBorder="1" applyAlignment="1">
      <alignment horizontal="right" vertical="center"/>
    </xf>
    <xf numFmtId="3" fontId="41" fillId="0" borderId="9" xfId="2" applyNumberFormat="1" applyFont="1" applyFill="1" applyBorder="1" applyAlignment="1">
      <alignment horizontal="center" vertical="center"/>
    </xf>
    <xf numFmtId="3" fontId="31" fillId="0" borderId="9" xfId="2" applyNumberFormat="1" applyFont="1" applyFill="1" applyBorder="1" applyAlignment="1">
      <alignment horizontal="center" vertical="center"/>
    </xf>
    <xf numFmtId="9" fontId="42" fillId="0" borderId="9" xfId="0" applyNumberFormat="1" applyFont="1" applyFill="1" applyBorder="1" applyAlignment="1">
      <alignment horizontal="center" vertical="center"/>
    </xf>
    <xf numFmtId="9" fontId="42" fillId="0" borderId="18" xfId="0" applyNumberFormat="1" applyFont="1" applyFill="1" applyBorder="1" applyAlignment="1">
      <alignment horizontal="center" vertical="center"/>
    </xf>
    <xf numFmtId="0" fontId="4" fillId="2" borderId="17" xfId="2" applyFont="1" applyFill="1" applyBorder="1" applyAlignment="1">
      <alignment horizontal="center"/>
    </xf>
    <xf numFmtId="0" fontId="30" fillId="2" borderId="9" xfId="2" applyFont="1" applyFill="1" applyBorder="1" applyAlignment="1">
      <alignment horizontal="right" vertical="center"/>
    </xf>
    <xf numFmtId="3" fontId="41" fillId="2" borderId="9" xfId="2" applyNumberFormat="1" applyFont="1" applyFill="1" applyBorder="1" applyAlignment="1">
      <alignment horizontal="center" vertical="center"/>
    </xf>
    <xf numFmtId="3" fontId="31" fillId="2" borderId="9" xfId="2" applyNumberFormat="1" applyFont="1" applyFill="1" applyBorder="1" applyAlignment="1">
      <alignment horizontal="center" vertical="center"/>
    </xf>
    <xf numFmtId="9" fontId="42" fillId="2" borderId="9" xfId="0" applyNumberFormat="1" applyFont="1" applyFill="1" applyBorder="1" applyAlignment="1">
      <alignment horizontal="center" vertical="center"/>
    </xf>
    <xf numFmtId="9" fontId="42" fillId="0" borderId="9" xfId="0" applyNumberFormat="1" applyFont="1" applyBorder="1" applyAlignment="1">
      <alignment horizontal="center" vertical="center"/>
    </xf>
    <xf numFmtId="9" fontId="42" fillId="0" borderId="18" xfId="0" applyNumberFormat="1" applyFont="1" applyBorder="1" applyAlignment="1">
      <alignment horizontal="center" vertical="center"/>
    </xf>
    <xf numFmtId="0" fontId="30" fillId="2" borderId="12" xfId="2" applyFont="1" applyFill="1" applyBorder="1" applyAlignment="1">
      <alignment horizontal="right" vertical="center"/>
    </xf>
    <xf numFmtId="0" fontId="4" fillId="2" borderId="0" xfId="2" applyFont="1" applyFill="1" applyBorder="1" applyAlignment="1"/>
    <xf numFmtId="0" fontId="3" fillId="2" borderId="0" xfId="2" applyFill="1" applyBorder="1"/>
    <xf numFmtId="9" fontId="31" fillId="2" borderId="0" xfId="2" applyNumberFormat="1" applyFont="1" applyFill="1" applyBorder="1" applyAlignment="1">
      <alignment horizontal="center" vertical="center"/>
    </xf>
    <xf numFmtId="3" fontId="31" fillId="2" borderId="0" xfId="2" applyNumberFormat="1" applyFont="1" applyFill="1" applyBorder="1" applyAlignment="1">
      <alignment horizontal="center" vertical="center"/>
    </xf>
    <xf numFmtId="0" fontId="3" fillId="2" borderId="0" xfId="2" applyFont="1" applyFill="1" applyBorder="1" applyAlignment="1">
      <alignment horizontal="center"/>
    </xf>
    <xf numFmtId="0" fontId="8" fillId="0" borderId="0" xfId="0" applyFont="1"/>
    <xf numFmtId="0" fontId="0" fillId="0" borderId="0" xfId="0" applyFill="1" applyBorder="1" applyAlignment="1">
      <alignment horizontal="center"/>
    </xf>
    <xf numFmtId="0" fontId="32" fillId="0" borderId="9" xfId="2" applyFont="1" applyFill="1" applyBorder="1" applyAlignment="1">
      <alignment horizontal="right" vertical="center"/>
    </xf>
    <xf numFmtId="9" fontId="43" fillId="0" borderId="9" xfId="2" applyNumberFormat="1" applyFont="1" applyFill="1" applyBorder="1" applyAlignment="1">
      <alignment horizontal="center" vertical="center"/>
    </xf>
    <xf numFmtId="9" fontId="43" fillId="0" borderId="18" xfId="2" applyNumberFormat="1" applyFont="1" applyFill="1" applyBorder="1" applyAlignment="1">
      <alignment horizontal="center" vertical="center"/>
    </xf>
    <xf numFmtId="0" fontId="32" fillId="0" borderId="12" xfId="2" applyFont="1" applyFill="1" applyBorder="1" applyAlignment="1">
      <alignment horizontal="right" vertical="center"/>
    </xf>
    <xf numFmtId="0" fontId="30" fillId="0" borderId="12" xfId="2" applyFont="1" applyFill="1" applyBorder="1" applyAlignment="1">
      <alignment horizontal="right" vertical="center"/>
    </xf>
    <xf numFmtId="0" fontId="27" fillId="15" borderId="4" xfId="2" applyFont="1" applyFill="1" applyBorder="1" applyAlignment="1">
      <alignment vertical="center"/>
    </xf>
    <xf numFmtId="0" fontId="46" fillId="15" borderId="4" xfId="2" applyFont="1" applyFill="1" applyBorder="1" applyAlignment="1"/>
    <xf numFmtId="0" fontId="27" fillId="15" borderId="9" xfId="2" applyFont="1" applyFill="1" applyBorder="1" applyAlignment="1">
      <alignment horizontal="center" vertical="center"/>
    </xf>
    <xf numFmtId="0" fontId="27" fillId="15" borderId="9" xfId="2" applyFont="1" applyFill="1" applyBorder="1" applyAlignment="1">
      <alignment horizontal="center" vertical="center" wrapText="1"/>
    </xf>
    <xf numFmtId="9" fontId="27" fillId="15" borderId="9" xfId="2" applyNumberFormat="1" applyFont="1" applyFill="1" applyBorder="1" applyAlignment="1">
      <alignment horizontal="center" vertical="center" wrapText="1"/>
    </xf>
    <xf numFmtId="3" fontId="27" fillId="15" borderId="9" xfId="2" applyNumberFormat="1" applyFont="1" applyFill="1" applyBorder="1" applyAlignment="1">
      <alignment horizontal="center" vertical="center" wrapText="1"/>
    </xf>
    <xf numFmtId="9" fontId="27" fillId="15" borderId="18" xfId="2" applyNumberFormat="1" applyFont="1" applyFill="1" applyBorder="1" applyAlignment="1">
      <alignment horizontal="center" vertical="center" wrapText="1"/>
    </xf>
    <xf numFmtId="0" fontId="0" fillId="16" borderId="0" xfId="0" applyFill="1"/>
    <xf numFmtId="0" fontId="4" fillId="16" borderId="17" xfId="2" applyFont="1" applyFill="1" applyBorder="1" applyAlignment="1">
      <alignment horizontal="center"/>
    </xf>
    <xf numFmtId="0" fontId="30" fillId="16" borderId="9" xfId="2" applyFont="1" applyFill="1" applyBorder="1" applyAlignment="1">
      <alignment horizontal="right" vertical="center"/>
    </xf>
    <xf numFmtId="3" fontId="41" fillId="16" borderId="9" xfId="2" applyNumberFormat="1" applyFont="1" applyFill="1" applyBorder="1" applyAlignment="1">
      <alignment horizontal="center" vertical="center"/>
    </xf>
    <xf numFmtId="3" fontId="31" fillId="16" borderId="9" xfId="2" applyNumberFormat="1" applyFont="1" applyFill="1" applyBorder="1" applyAlignment="1">
      <alignment horizontal="center" vertical="center"/>
    </xf>
    <xf numFmtId="9" fontId="42" fillId="16" borderId="9" xfId="0" applyNumberFormat="1" applyFont="1" applyFill="1" applyBorder="1" applyAlignment="1">
      <alignment horizontal="center" vertical="center"/>
    </xf>
    <xf numFmtId="9" fontId="42" fillId="16" borderId="18" xfId="0" applyNumberFormat="1" applyFont="1" applyFill="1" applyBorder="1" applyAlignment="1">
      <alignment horizontal="center" vertical="center"/>
    </xf>
    <xf numFmtId="0" fontId="32" fillId="16" borderId="9" xfId="2" applyFont="1" applyFill="1" applyBorder="1" applyAlignment="1">
      <alignment horizontal="right" vertical="center"/>
    </xf>
    <xf numFmtId="9" fontId="43" fillId="16" borderId="9" xfId="2" applyNumberFormat="1" applyFont="1" applyFill="1" applyBorder="1" applyAlignment="1">
      <alignment horizontal="center" vertical="center"/>
    </xf>
    <xf numFmtId="9" fontId="43" fillId="16" borderId="18" xfId="2" applyNumberFormat="1" applyFont="1" applyFill="1" applyBorder="1" applyAlignment="1">
      <alignment horizontal="center" vertical="center"/>
    </xf>
    <xf numFmtId="0" fontId="30" fillId="16" borderId="12" xfId="2" applyFont="1" applyFill="1" applyBorder="1" applyAlignment="1">
      <alignment horizontal="right" vertical="center"/>
    </xf>
    <xf numFmtId="3" fontId="35" fillId="15" borderId="9" xfId="2" applyNumberFormat="1" applyFont="1" applyFill="1" applyBorder="1" applyAlignment="1">
      <alignment horizontal="center" vertical="center"/>
    </xf>
    <xf numFmtId="9" fontId="47" fillId="15" borderId="9" xfId="2" applyNumberFormat="1" applyFont="1" applyFill="1" applyBorder="1" applyAlignment="1">
      <alignment horizontal="center" vertical="center"/>
    </xf>
    <xf numFmtId="9" fontId="35" fillId="15" borderId="9" xfId="2" applyNumberFormat="1" applyFont="1" applyFill="1" applyBorder="1" applyAlignment="1">
      <alignment horizontal="center" vertical="center"/>
    </xf>
    <xf numFmtId="9" fontId="47" fillId="15" borderId="18" xfId="2" applyNumberFormat="1" applyFont="1" applyFill="1" applyBorder="1" applyAlignment="1">
      <alignment horizontal="center" vertical="center"/>
    </xf>
    <xf numFmtId="0" fontId="48" fillId="15" borderId="25" xfId="2" applyFont="1" applyFill="1" applyBorder="1"/>
    <xf numFmtId="9" fontId="47" fillId="15" borderId="25" xfId="2" applyNumberFormat="1" applyFont="1" applyFill="1" applyBorder="1" applyAlignment="1">
      <alignment horizontal="center" vertical="center"/>
    </xf>
    <xf numFmtId="0" fontId="49" fillId="15" borderId="25" xfId="2" applyFont="1" applyFill="1" applyBorder="1" applyAlignment="1">
      <alignment horizontal="center"/>
    </xf>
    <xf numFmtId="0" fontId="49" fillId="15" borderId="26" xfId="2" applyFont="1" applyFill="1" applyBorder="1" applyAlignment="1">
      <alignment horizontal="center"/>
    </xf>
    <xf numFmtId="0" fontId="8" fillId="0" borderId="0" xfId="0" applyFont="1" applyFill="1"/>
    <xf numFmtId="0" fontId="8" fillId="0" borderId="0" xfId="0" applyFont="1" applyFill="1" applyAlignment="1">
      <alignment horizontal="center"/>
    </xf>
    <xf numFmtId="0" fontId="28" fillId="0" borderId="0" xfId="0" applyFont="1" applyAlignment="1">
      <alignment vertical="top"/>
    </xf>
    <xf numFmtId="0" fontId="32" fillId="0" borderId="0" xfId="0" applyFont="1" applyAlignment="1">
      <alignment readingOrder="2"/>
    </xf>
    <xf numFmtId="0" fontId="50" fillId="0" borderId="0" xfId="0" applyFont="1" applyFill="1"/>
    <xf numFmtId="0" fontId="51" fillId="4" borderId="1" xfId="0" applyFont="1" applyFill="1" applyBorder="1" applyAlignment="1">
      <alignment horizontal="center" vertical="center" readingOrder="2"/>
    </xf>
    <xf numFmtId="0" fontId="52" fillId="4" borderId="1" xfId="0" applyFont="1" applyFill="1" applyBorder="1" applyAlignment="1">
      <alignment horizontal="center" vertical="center" textRotation="90" readingOrder="2"/>
    </xf>
    <xf numFmtId="0" fontId="52" fillId="4" borderId="1" xfId="0" applyFont="1" applyFill="1" applyBorder="1" applyAlignment="1">
      <alignment horizontal="center" vertical="center" readingOrder="2"/>
    </xf>
    <xf numFmtId="0" fontId="53" fillId="4" borderId="1" xfId="0" applyFont="1" applyFill="1" applyBorder="1" applyAlignment="1">
      <alignment horizontal="center" vertical="center" wrapText="1" readingOrder="2"/>
    </xf>
    <xf numFmtId="0" fontId="18" fillId="4" borderId="1" xfId="0" applyFont="1" applyFill="1" applyBorder="1" applyAlignment="1">
      <alignment horizontal="center" vertical="center" wrapText="1" readingOrder="2"/>
    </xf>
    <xf numFmtId="2" fontId="18" fillId="4" borderId="1" xfId="0" applyNumberFormat="1" applyFont="1" applyFill="1" applyBorder="1" applyAlignment="1">
      <alignment horizontal="center" vertical="center" wrapText="1" readingOrder="2"/>
    </xf>
    <xf numFmtId="3" fontId="18" fillId="4" borderId="1" xfId="0" applyNumberFormat="1" applyFont="1" applyFill="1" applyBorder="1" applyAlignment="1">
      <alignment horizontal="center" vertical="center" wrapText="1" readingOrder="2"/>
    </xf>
    <xf numFmtId="3" fontId="55" fillId="0" borderId="1" xfId="0" applyNumberFormat="1" applyFont="1" applyFill="1" applyBorder="1" applyAlignment="1">
      <alignment horizontal="center" vertical="center" readingOrder="2"/>
    </xf>
    <xf numFmtId="0" fontId="54" fillId="0" borderId="1" xfId="0" applyFont="1" applyFill="1" applyBorder="1" applyAlignment="1">
      <alignment horizontal="center" vertical="center" readingOrder="2"/>
    </xf>
    <xf numFmtId="3" fontId="54" fillId="0" borderId="1" xfId="0" applyNumberFormat="1" applyFont="1" applyFill="1" applyBorder="1" applyAlignment="1">
      <alignment horizontal="center" vertical="center" readingOrder="2"/>
    </xf>
    <xf numFmtId="3" fontId="54" fillId="6" borderId="1" xfId="0" applyNumberFormat="1" applyFont="1" applyFill="1" applyBorder="1" applyAlignment="1">
      <alignment horizontal="center" vertical="center" readingOrder="2"/>
    </xf>
    <xf numFmtId="3" fontId="56" fillId="4" borderId="1" xfId="0" applyNumberFormat="1" applyFont="1" applyFill="1" applyBorder="1" applyAlignment="1">
      <alignment horizontal="center" vertical="center" readingOrder="2"/>
    </xf>
    <xf numFmtId="0" fontId="54" fillId="0" borderId="1" xfId="0" applyNumberFormat="1" applyFont="1" applyFill="1" applyBorder="1" applyAlignment="1">
      <alignment horizontal="center" vertical="center" readingOrder="2"/>
    </xf>
    <xf numFmtId="0" fontId="54" fillId="6" borderId="1" xfId="0" applyNumberFormat="1" applyFont="1" applyFill="1" applyBorder="1" applyAlignment="1">
      <alignment horizontal="center" vertical="center" readingOrder="2"/>
    </xf>
    <xf numFmtId="0" fontId="16" fillId="6" borderId="1" xfId="0" applyFont="1" applyFill="1" applyBorder="1" applyAlignment="1">
      <alignment horizontal="center" vertical="center" readingOrder="2"/>
    </xf>
    <xf numFmtId="0" fontId="16" fillId="0" borderId="1" xfId="0" applyFont="1" applyFill="1" applyBorder="1" applyAlignment="1">
      <alignment horizontal="center" vertical="center" wrapText="1" readingOrder="2"/>
    </xf>
    <xf numFmtId="0" fontId="16" fillId="6" borderId="1" xfId="0" applyFont="1" applyFill="1" applyBorder="1" applyAlignment="1">
      <alignment horizontal="center" vertical="center" wrapText="1" readingOrder="2"/>
    </xf>
    <xf numFmtId="0" fontId="21" fillId="4" borderId="1" xfId="0" applyNumberFormat="1" applyFont="1" applyFill="1" applyBorder="1" applyAlignment="1">
      <alignment horizontal="center" vertical="center" readingOrder="2"/>
    </xf>
    <xf numFmtId="2" fontId="54" fillId="6" borderId="1" xfId="0" applyNumberFormat="1" applyFont="1" applyFill="1" applyBorder="1" applyAlignment="1">
      <alignment horizontal="center" vertical="center" readingOrder="1"/>
    </xf>
    <xf numFmtId="0" fontId="54" fillId="6" borderId="1" xfId="0" applyFont="1" applyFill="1" applyBorder="1" applyAlignment="1">
      <alignment horizontal="center" vertical="center" readingOrder="2"/>
    </xf>
    <xf numFmtId="2" fontId="54" fillId="0" borderId="1" xfId="0" applyNumberFormat="1" applyFont="1" applyFill="1" applyBorder="1" applyAlignment="1">
      <alignment horizontal="center" vertical="center" readingOrder="1"/>
    </xf>
    <xf numFmtId="2" fontId="56" fillId="4" borderId="1" xfId="0" applyNumberFormat="1" applyFont="1" applyFill="1" applyBorder="1" applyAlignment="1">
      <alignment horizontal="center" vertical="center" wrapText="1" readingOrder="1"/>
    </xf>
    <xf numFmtId="3" fontId="56" fillId="4" borderId="1" xfId="0" applyNumberFormat="1" applyFont="1" applyFill="1" applyBorder="1" applyAlignment="1">
      <alignment horizontal="center" vertical="center" wrapText="1" readingOrder="2"/>
    </xf>
    <xf numFmtId="2" fontId="54" fillId="6" borderId="1" xfId="0" applyNumberFormat="1" applyFont="1" applyFill="1" applyBorder="1" applyAlignment="1">
      <alignment horizontal="center" vertical="center" readingOrder="2"/>
    </xf>
    <xf numFmtId="2" fontId="56" fillId="4" borderId="1" xfId="0" applyNumberFormat="1" applyFont="1" applyFill="1" applyBorder="1" applyAlignment="1">
      <alignment horizontal="center" vertical="center" readingOrder="1"/>
    </xf>
    <xf numFmtId="2" fontId="55" fillId="0" borderId="1" xfId="0" applyNumberFormat="1" applyFont="1" applyFill="1" applyBorder="1" applyAlignment="1">
      <alignment horizontal="center" vertical="center" readingOrder="1"/>
    </xf>
    <xf numFmtId="3" fontId="54" fillId="2" borderId="1" xfId="0" applyNumberFormat="1" applyFont="1" applyFill="1" applyBorder="1" applyAlignment="1">
      <alignment horizontal="center" vertical="center" readingOrder="2"/>
    </xf>
    <xf numFmtId="3" fontId="56" fillId="4" borderId="1" xfId="0" applyNumberFormat="1" applyFont="1" applyFill="1" applyBorder="1" applyAlignment="1">
      <alignment horizontal="center" vertical="center" wrapText="1" readingOrder="1"/>
    </xf>
    <xf numFmtId="3" fontId="57" fillId="6" borderId="1" xfId="0" applyNumberFormat="1" applyFont="1" applyFill="1" applyBorder="1" applyAlignment="1">
      <alignment horizontal="center" vertical="center"/>
    </xf>
    <xf numFmtId="3" fontId="57" fillId="0" borderId="1" xfId="0" applyNumberFormat="1" applyFont="1" applyFill="1" applyBorder="1" applyAlignment="1">
      <alignment horizontal="center" vertical="center"/>
    </xf>
    <xf numFmtId="2" fontId="58" fillId="4" borderId="1" xfId="0" applyNumberFormat="1" applyFont="1" applyFill="1" applyBorder="1" applyAlignment="1">
      <alignment horizontal="center" vertical="center" wrapText="1"/>
    </xf>
    <xf numFmtId="3" fontId="58" fillId="4" borderId="1" xfId="0" applyNumberFormat="1" applyFont="1" applyFill="1" applyBorder="1" applyAlignment="1">
      <alignment horizontal="center" vertical="center" wrapText="1"/>
    </xf>
    <xf numFmtId="3" fontId="58" fillId="4" borderId="1" xfId="0" applyNumberFormat="1" applyFont="1" applyFill="1" applyBorder="1" applyAlignment="1">
      <alignment horizontal="center" vertical="center" readingOrder="2"/>
    </xf>
    <xf numFmtId="3" fontId="58" fillId="4" borderId="1" xfId="0" applyNumberFormat="1" applyFont="1" applyFill="1" applyBorder="1" applyAlignment="1">
      <alignment horizontal="center" vertical="center"/>
    </xf>
    <xf numFmtId="2" fontId="58" fillId="4" borderId="1" xfId="0" applyNumberFormat="1" applyFont="1" applyFill="1" applyBorder="1" applyAlignment="1">
      <alignment horizontal="center" vertical="center"/>
    </xf>
    <xf numFmtId="2" fontId="58" fillId="4" borderId="1" xfId="0" applyNumberFormat="1" applyFont="1" applyFill="1" applyBorder="1" applyAlignment="1">
      <alignment horizontal="center" vertical="center" readingOrder="2"/>
    </xf>
    <xf numFmtId="3" fontId="59" fillId="6" borderId="1" xfId="0" applyNumberFormat="1" applyFont="1" applyFill="1" applyBorder="1" applyAlignment="1">
      <alignment horizontal="center" vertical="center" readingOrder="2"/>
    </xf>
    <xf numFmtId="3" fontId="59" fillId="0" borderId="1" xfId="0" applyNumberFormat="1" applyFont="1" applyFill="1" applyBorder="1" applyAlignment="1">
      <alignment horizontal="center" vertical="center" readingOrder="2"/>
    </xf>
    <xf numFmtId="3" fontId="57" fillId="0" borderId="1" xfId="0" applyNumberFormat="1" applyFont="1" applyFill="1" applyBorder="1" applyAlignment="1">
      <alignment horizontal="center" vertical="center" readingOrder="2"/>
    </xf>
    <xf numFmtId="0" fontId="57" fillId="0" borderId="1" xfId="0" applyNumberFormat="1" applyFont="1" applyFill="1" applyBorder="1" applyAlignment="1">
      <alignment horizontal="center" vertical="center" readingOrder="2"/>
    </xf>
    <xf numFmtId="0" fontId="57" fillId="6" borderId="1" xfId="0" applyNumberFormat="1" applyFont="1" applyFill="1" applyBorder="1" applyAlignment="1">
      <alignment horizontal="center" vertical="center" readingOrder="2"/>
    </xf>
    <xf numFmtId="2" fontId="43" fillId="9" borderId="9" xfId="0" applyNumberFormat="1" applyFont="1" applyFill="1" applyBorder="1" applyAlignment="1">
      <alignment horizontal="center"/>
    </xf>
    <xf numFmtId="2" fontId="43" fillId="9" borderId="15" xfId="0" applyNumberFormat="1" applyFont="1" applyFill="1" applyBorder="1" applyAlignment="1">
      <alignment horizontal="center"/>
    </xf>
    <xf numFmtId="2" fontId="42" fillId="9" borderId="18" xfId="0" applyNumberFormat="1" applyFont="1" applyFill="1" applyBorder="1" applyAlignment="1">
      <alignment horizontal="center"/>
    </xf>
    <xf numFmtId="2" fontId="43" fillId="0" borderId="9" xfId="0" applyNumberFormat="1" applyFont="1" applyFill="1" applyBorder="1" applyAlignment="1">
      <alignment horizontal="center"/>
    </xf>
    <xf numFmtId="2" fontId="42" fillId="0" borderId="18" xfId="0" applyNumberFormat="1" applyFont="1" applyFill="1" applyBorder="1" applyAlignment="1">
      <alignment horizontal="center"/>
    </xf>
    <xf numFmtId="2" fontId="42" fillId="0" borderId="9" xfId="0" applyNumberFormat="1" applyFont="1" applyFill="1" applyBorder="1" applyAlignment="1">
      <alignment horizontal="center"/>
    </xf>
    <xf numFmtId="2" fontId="47" fillId="11" borderId="9" xfId="0" applyNumberFormat="1" applyFont="1" applyFill="1" applyBorder="1" applyAlignment="1">
      <alignment horizontal="center"/>
    </xf>
    <xf numFmtId="2" fontId="47" fillId="11" borderId="18" xfId="0" applyNumberFormat="1" applyFont="1" applyFill="1" applyBorder="1" applyAlignment="1">
      <alignment horizontal="center"/>
    </xf>
    <xf numFmtId="2" fontId="42" fillId="9" borderId="9" xfId="0" applyNumberFormat="1" applyFont="1" applyFill="1" applyBorder="1" applyAlignment="1">
      <alignment horizontal="center"/>
    </xf>
    <xf numFmtId="4" fontId="47" fillId="11" borderId="9" xfId="0" applyNumberFormat="1" applyFont="1" applyFill="1" applyBorder="1" applyAlignment="1">
      <alignment horizontal="center"/>
    </xf>
    <xf numFmtId="3" fontId="47" fillId="11" borderId="18" xfId="0" applyNumberFormat="1" applyFont="1" applyFill="1" applyBorder="1" applyAlignment="1">
      <alignment horizontal="center"/>
    </xf>
    <xf numFmtId="3" fontId="47" fillId="11" borderId="9" xfId="0" applyNumberFormat="1" applyFont="1" applyFill="1" applyBorder="1" applyAlignment="1">
      <alignment horizontal="center"/>
    </xf>
    <xf numFmtId="2" fontId="43" fillId="10" borderId="9" xfId="0" applyNumberFormat="1" applyFont="1" applyFill="1" applyBorder="1" applyAlignment="1">
      <alignment horizontal="center"/>
    </xf>
    <xf numFmtId="2" fontId="42" fillId="10" borderId="9" xfId="0" applyNumberFormat="1" applyFont="1" applyFill="1" applyBorder="1" applyAlignment="1">
      <alignment horizontal="center"/>
    </xf>
    <xf numFmtId="2" fontId="42" fillId="10" borderId="18" xfId="0" applyNumberFormat="1" applyFont="1" applyFill="1" applyBorder="1" applyAlignment="1">
      <alignment horizontal="center"/>
    </xf>
    <xf numFmtId="3" fontId="43" fillId="9" borderId="15" xfId="0" applyNumberFormat="1" applyFont="1" applyFill="1" applyBorder="1" applyAlignment="1">
      <alignment horizontal="center"/>
    </xf>
    <xf numFmtId="3" fontId="43" fillId="0" borderId="9" xfId="0" applyNumberFormat="1" applyFont="1" applyFill="1" applyBorder="1" applyAlignment="1">
      <alignment horizontal="center"/>
    </xf>
    <xf numFmtId="3" fontId="43" fillId="9" borderId="9" xfId="0" applyNumberFormat="1" applyFont="1" applyFill="1" applyBorder="1" applyAlignment="1">
      <alignment horizontal="center"/>
    </xf>
    <xf numFmtId="3" fontId="43" fillId="10" borderId="9" xfId="0" applyNumberFormat="1" applyFont="1" applyFill="1" applyBorder="1" applyAlignment="1">
      <alignment horizontal="center"/>
    </xf>
    <xf numFmtId="3" fontId="47" fillId="11" borderId="9" xfId="0" applyNumberFormat="1" applyFont="1" applyFill="1" applyBorder="1" applyAlignment="1">
      <alignment horizontal="center" vertical="center"/>
    </xf>
    <xf numFmtId="3" fontId="43" fillId="0" borderId="9" xfId="0" applyNumberFormat="1" applyFont="1" applyFill="1" applyBorder="1" applyAlignment="1">
      <alignment horizontal="center" vertical="center"/>
    </xf>
    <xf numFmtId="3" fontId="43" fillId="9" borderId="9" xfId="0" applyNumberFormat="1" applyFont="1" applyFill="1" applyBorder="1" applyAlignment="1">
      <alignment horizontal="center" vertical="center"/>
    </xf>
    <xf numFmtId="0" fontId="30" fillId="0" borderId="12" xfId="0" applyFont="1" applyFill="1" applyBorder="1" applyAlignment="1">
      <alignment horizontal="right" vertical="center"/>
    </xf>
    <xf numFmtId="0" fontId="30" fillId="9" borderId="12" xfId="0" applyFont="1" applyFill="1" applyBorder="1" applyAlignment="1">
      <alignment horizontal="right" vertical="center"/>
    </xf>
    <xf numFmtId="0" fontId="41" fillId="0" borderId="17" xfId="0" applyFont="1" applyFill="1" applyBorder="1" applyAlignment="1">
      <alignment horizontal="center" vertical="center"/>
    </xf>
    <xf numFmtId="0" fontId="41" fillId="9" borderId="17" xfId="0" applyFont="1" applyFill="1" applyBorder="1" applyAlignment="1">
      <alignment horizontal="center" vertical="center"/>
    </xf>
    <xf numFmtId="3" fontId="32" fillId="16" borderId="9" xfId="2" applyNumberFormat="1" applyFont="1" applyFill="1" applyBorder="1" applyAlignment="1">
      <alignment horizontal="center" vertical="center"/>
    </xf>
    <xf numFmtId="3" fontId="32" fillId="0" borderId="9" xfId="2" applyNumberFormat="1" applyFont="1" applyFill="1" applyBorder="1" applyAlignment="1">
      <alignment horizontal="center" vertical="center"/>
    </xf>
    <xf numFmtId="3" fontId="36" fillId="15" borderId="9" xfId="2" applyNumberFormat="1" applyFont="1" applyFill="1" applyBorder="1" applyAlignment="1">
      <alignment horizontal="center" vertical="center"/>
    </xf>
    <xf numFmtId="3" fontId="32" fillId="2" borderId="9" xfId="2" applyNumberFormat="1" applyFont="1" applyFill="1" applyBorder="1" applyAlignment="1">
      <alignment horizontal="center" vertical="center"/>
    </xf>
    <xf numFmtId="3" fontId="36" fillId="15" borderId="25" xfId="2" applyNumberFormat="1" applyFont="1" applyFill="1" applyBorder="1" applyAlignment="1">
      <alignment horizontal="center" vertical="center"/>
    </xf>
    <xf numFmtId="0" fontId="32" fillId="9" borderId="12" xfId="0" applyFont="1" applyFill="1" applyBorder="1" applyAlignment="1">
      <alignment vertical="center"/>
    </xf>
    <xf numFmtId="0" fontId="51" fillId="4" borderId="1" xfId="0" applyNumberFormat="1" applyFont="1" applyFill="1" applyBorder="1" applyAlignment="1">
      <alignment horizontal="center" vertical="center" wrapText="1" readingOrder="2"/>
    </xf>
    <xf numFmtId="0" fontId="22" fillId="4" borderId="1" xfId="0" applyNumberFormat="1" applyFont="1" applyFill="1" applyBorder="1" applyAlignment="1">
      <alignment horizontal="center" vertical="center" wrapText="1" readingOrder="2"/>
    </xf>
    <xf numFmtId="0" fontId="17" fillId="3" borderId="1" xfId="0" applyFont="1" applyFill="1" applyBorder="1" applyAlignment="1">
      <alignment horizontal="center" vertical="center" wrapText="1" readingOrder="2"/>
    </xf>
    <xf numFmtId="0" fontId="20" fillId="4" borderId="1" xfId="0" applyFont="1" applyFill="1" applyBorder="1" applyAlignment="1">
      <alignment horizontal="center" vertical="center" readingOrder="2"/>
    </xf>
    <xf numFmtId="0" fontId="51" fillId="4" borderId="1" xfId="0" applyNumberFormat="1" applyFont="1" applyFill="1" applyBorder="1" applyAlignment="1">
      <alignment horizontal="center" vertical="center" readingOrder="2"/>
    </xf>
    <xf numFmtId="0" fontId="36" fillId="11" borderId="20" xfId="0" applyFont="1" applyFill="1" applyBorder="1" applyAlignment="1">
      <alignment horizontal="center" vertical="center"/>
    </xf>
    <xf numFmtId="0" fontId="36" fillId="11" borderId="12" xfId="0" applyFont="1" applyFill="1" applyBorder="1" applyAlignment="1">
      <alignment horizontal="center" vertical="center"/>
    </xf>
    <xf numFmtId="0" fontId="34" fillId="11" borderId="19" xfId="0" applyFont="1" applyFill="1" applyBorder="1" applyAlignment="1">
      <alignment horizontal="center" vertical="center"/>
    </xf>
    <xf numFmtId="0" fontId="34" fillId="11" borderId="12" xfId="0" applyFont="1" applyFill="1" applyBorder="1" applyAlignment="1">
      <alignment horizontal="center" vertical="center"/>
    </xf>
    <xf numFmtId="0" fontId="4" fillId="11" borderId="7" xfId="0" applyFont="1" applyFill="1" applyBorder="1" applyAlignment="1">
      <alignment horizontal="center" vertical="center" readingOrder="2"/>
    </xf>
    <xf numFmtId="0" fontId="4" fillId="11" borderId="36" xfId="0" applyFont="1" applyFill="1" applyBorder="1" applyAlignment="1">
      <alignment horizontal="center" vertical="center" readingOrder="2"/>
    </xf>
    <xf numFmtId="0" fontId="4" fillId="11" borderId="14" xfId="0" applyFont="1" applyFill="1" applyBorder="1" applyAlignment="1">
      <alignment horizontal="center" vertical="center" readingOrder="2"/>
    </xf>
    <xf numFmtId="0" fontId="42" fillId="0" borderId="22" xfId="0" applyFont="1" applyBorder="1" applyAlignment="1">
      <alignment horizontal="right" wrapText="1" readingOrder="2"/>
    </xf>
    <xf numFmtId="0" fontId="42" fillId="0" borderId="23" xfId="0" applyFont="1" applyBorder="1" applyAlignment="1">
      <alignment horizontal="right" wrapText="1" readingOrder="2"/>
    </xf>
    <xf numFmtId="0" fontId="42" fillId="0" borderId="24" xfId="0" applyFont="1" applyBorder="1" applyAlignment="1">
      <alignment horizontal="right" wrapText="1" readingOrder="2"/>
    </xf>
    <xf numFmtId="0" fontId="37" fillId="13" borderId="28" xfId="0" applyFont="1" applyFill="1" applyBorder="1" applyAlignment="1">
      <alignment horizontal="center" vertical="center"/>
    </xf>
    <xf numFmtId="0" fontId="37" fillId="13" borderId="5" xfId="0" applyFont="1" applyFill="1" applyBorder="1" applyAlignment="1">
      <alignment horizontal="center" vertical="center"/>
    </xf>
    <xf numFmtId="0" fontId="37" fillId="13" borderId="35" xfId="0" applyFont="1" applyFill="1" applyBorder="1" applyAlignment="1">
      <alignment horizontal="center" vertical="center"/>
    </xf>
    <xf numFmtId="0" fontId="37" fillId="13" borderId="6" xfId="0" applyFont="1" applyFill="1" applyBorder="1" applyAlignment="1">
      <alignment horizontal="center" vertical="center"/>
    </xf>
    <xf numFmtId="2" fontId="26" fillId="11" borderId="31" xfId="0" applyNumberFormat="1" applyFont="1" applyFill="1" applyBorder="1" applyAlignment="1">
      <alignment horizontal="center" vertical="center"/>
    </xf>
    <xf numFmtId="2" fontId="26" fillId="11" borderId="32" xfId="0" applyNumberFormat="1" applyFont="1" applyFill="1" applyBorder="1" applyAlignment="1">
      <alignment horizontal="center" vertical="center"/>
    </xf>
    <xf numFmtId="2" fontId="26" fillId="11" borderId="33" xfId="0" applyNumberFormat="1" applyFont="1" applyFill="1" applyBorder="1" applyAlignment="1">
      <alignment horizontal="center" vertical="center"/>
    </xf>
    <xf numFmtId="2" fontId="26" fillId="11" borderId="8" xfId="0" applyNumberFormat="1" applyFont="1" applyFill="1" applyBorder="1" applyAlignment="1">
      <alignment horizontal="center" vertical="center"/>
    </xf>
    <xf numFmtId="2" fontId="26" fillId="11" borderId="29" xfId="0" applyNumberFormat="1" applyFont="1" applyFill="1" applyBorder="1" applyAlignment="1">
      <alignment horizontal="center" vertical="center"/>
    </xf>
    <xf numFmtId="2" fontId="26" fillId="11" borderId="15" xfId="0" applyNumberFormat="1" applyFont="1" applyFill="1" applyBorder="1" applyAlignment="1">
      <alignment horizontal="center" vertical="center"/>
    </xf>
    <xf numFmtId="2" fontId="28" fillId="11" borderId="13" xfId="0" applyNumberFormat="1" applyFont="1" applyFill="1" applyBorder="1" applyAlignment="1">
      <alignment horizontal="center" vertical="center"/>
    </xf>
    <xf numFmtId="2" fontId="28" fillId="11" borderId="30" xfId="0" applyNumberFormat="1" applyFont="1" applyFill="1" applyBorder="1" applyAlignment="1">
      <alignment horizontal="center" vertical="center"/>
    </xf>
    <xf numFmtId="2" fontId="28" fillId="11" borderId="16" xfId="0" applyNumberFormat="1" applyFont="1" applyFill="1" applyBorder="1" applyAlignment="1">
      <alignment horizontal="center" vertical="center"/>
    </xf>
    <xf numFmtId="2" fontId="28" fillId="11" borderId="8" xfId="0" applyNumberFormat="1" applyFont="1" applyFill="1" applyBorder="1" applyAlignment="1">
      <alignment horizontal="center" vertical="center"/>
    </xf>
    <xf numFmtId="2" fontId="28" fillId="11" borderId="29" xfId="0" applyNumberFormat="1" applyFont="1" applyFill="1" applyBorder="1" applyAlignment="1">
      <alignment horizontal="center" vertical="center"/>
    </xf>
    <xf numFmtId="2" fontId="28" fillId="11" borderId="15" xfId="0" applyNumberFormat="1" applyFont="1" applyFill="1" applyBorder="1" applyAlignment="1">
      <alignment horizontal="center" vertical="center"/>
    </xf>
    <xf numFmtId="0" fontId="27" fillId="11" borderId="8" xfId="0" applyFont="1" applyFill="1" applyBorder="1" applyAlignment="1">
      <alignment horizontal="center" vertical="center"/>
    </xf>
    <xf numFmtId="0" fontId="27" fillId="11" borderId="29" xfId="0" applyFont="1" applyFill="1" applyBorder="1" applyAlignment="1">
      <alignment horizontal="center" vertical="center"/>
    </xf>
    <xf numFmtId="0" fontId="26" fillId="11" borderId="8" xfId="0" applyFont="1" applyFill="1" applyBorder="1" applyAlignment="1">
      <alignment horizontal="center" vertical="center"/>
    </xf>
    <xf numFmtId="0" fontId="26" fillId="11" borderId="29" xfId="0" applyFont="1" applyFill="1" applyBorder="1" applyAlignment="1">
      <alignment horizontal="center" vertical="center"/>
    </xf>
    <xf numFmtId="0" fontId="26" fillId="11" borderId="15" xfId="0" applyFont="1" applyFill="1" applyBorder="1" applyAlignment="1">
      <alignment horizontal="center" vertical="center"/>
    </xf>
    <xf numFmtId="0" fontId="35" fillId="11" borderId="20" xfId="0" applyFont="1" applyFill="1" applyBorder="1" applyAlignment="1">
      <alignment horizontal="center" vertical="center" readingOrder="2"/>
    </xf>
    <xf numFmtId="0" fontId="35" fillId="11" borderId="12" xfId="0" applyFont="1" applyFill="1" applyBorder="1" applyAlignment="1">
      <alignment horizontal="center" vertical="center" readingOrder="2"/>
    </xf>
    <xf numFmtId="0" fontId="35" fillId="11" borderId="19" xfId="0" applyFont="1" applyFill="1" applyBorder="1" applyAlignment="1">
      <alignment horizontal="center" vertical="center"/>
    </xf>
    <xf numFmtId="0" fontId="35" fillId="11" borderId="12" xfId="0" applyFont="1" applyFill="1" applyBorder="1" applyAlignment="1">
      <alignment horizontal="center" vertical="center"/>
    </xf>
    <xf numFmtId="0" fontId="42" fillId="0" borderId="10" xfId="0" applyFont="1" applyBorder="1" applyAlignment="1">
      <alignment horizontal="right" readingOrder="2"/>
    </xf>
    <xf numFmtId="0" fontId="42" fillId="0" borderId="11" xfId="0" applyFont="1" applyBorder="1" applyAlignment="1">
      <alignment horizontal="right" readingOrder="2"/>
    </xf>
    <xf numFmtId="0" fontId="42" fillId="0" borderId="12" xfId="0" applyFont="1" applyBorder="1" applyAlignment="1">
      <alignment horizontal="right" readingOrder="2"/>
    </xf>
    <xf numFmtId="2" fontId="26" fillId="11" borderId="11" xfId="0" applyNumberFormat="1" applyFont="1" applyFill="1" applyBorder="1" applyAlignment="1">
      <alignment horizontal="center" vertical="center"/>
    </xf>
    <xf numFmtId="2" fontId="26" fillId="11" borderId="34" xfId="0" applyNumberFormat="1" applyFont="1" applyFill="1" applyBorder="1" applyAlignment="1">
      <alignment horizontal="center" vertical="center"/>
    </xf>
    <xf numFmtId="2" fontId="26" fillId="11" borderId="12" xfId="0" applyNumberFormat="1" applyFont="1" applyFill="1" applyBorder="1" applyAlignment="1">
      <alignment horizontal="center" vertical="center"/>
    </xf>
    <xf numFmtId="0" fontId="40" fillId="12" borderId="40" xfId="1" applyFont="1" applyFill="1" applyBorder="1" applyAlignment="1">
      <alignment horizontal="center" vertical="center"/>
    </xf>
    <xf numFmtId="0" fontId="40" fillId="12" borderId="41" xfId="1" applyFont="1" applyFill="1" applyBorder="1" applyAlignment="1">
      <alignment horizontal="center" vertical="center"/>
    </xf>
    <xf numFmtId="0" fontId="40" fillId="12" borderId="42" xfId="1" applyFont="1" applyFill="1" applyBorder="1" applyAlignment="1">
      <alignment horizontal="center" vertical="center"/>
    </xf>
    <xf numFmtId="0" fontId="30" fillId="8" borderId="20" xfId="2" applyFont="1" applyFill="1" applyBorder="1" applyAlignment="1">
      <alignment horizontal="center" vertical="center"/>
    </xf>
    <xf numFmtId="0" fontId="30" fillId="8" borderId="12" xfId="2" applyFont="1" applyFill="1" applyBorder="1" applyAlignment="1">
      <alignment horizontal="center" vertical="center"/>
    </xf>
    <xf numFmtId="0" fontId="4" fillId="8" borderId="3" xfId="0" applyFont="1" applyFill="1" applyBorder="1" applyAlignment="1">
      <alignment horizontal="center" vertical="center"/>
    </xf>
    <xf numFmtId="0" fontId="4" fillId="8" borderId="17" xfId="0" applyFont="1" applyFill="1" applyBorder="1" applyAlignment="1">
      <alignment horizontal="center" vertical="center"/>
    </xf>
    <xf numFmtId="0" fontId="26" fillId="8" borderId="4" xfId="2" applyFont="1" applyFill="1" applyBorder="1" applyAlignment="1">
      <alignment horizontal="center" vertical="center"/>
    </xf>
    <xf numFmtId="0" fontId="26" fillId="8" borderId="9" xfId="2" applyFont="1" applyFill="1" applyBorder="1" applyAlignment="1">
      <alignment horizontal="center" vertical="center"/>
    </xf>
    <xf numFmtId="0" fontId="28" fillId="8" borderId="27" xfId="2" applyFont="1" applyFill="1" applyBorder="1" applyAlignment="1">
      <alignment horizontal="center" vertical="center"/>
    </xf>
    <xf numFmtId="0" fontId="28" fillId="8" borderId="5" xfId="2" applyFont="1" applyFill="1" applyBorder="1" applyAlignment="1">
      <alignment horizontal="center" vertical="center"/>
    </xf>
    <xf numFmtId="0" fontId="28" fillId="8" borderId="37" xfId="2" applyFont="1" applyFill="1" applyBorder="1" applyAlignment="1">
      <alignment horizontal="center" vertical="center"/>
    </xf>
    <xf numFmtId="0" fontId="28" fillId="8" borderId="6" xfId="2" applyFont="1" applyFill="1" applyBorder="1" applyAlignment="1">
      <alignment horizontal="center" vertical="center"/>
    </xf>
    <xf numFmtId="0" fontId="28" fillId="8" borderId="9" xfId="2" applyFont="1" applyFill="1" applyBorder="1" applyAlignment="1">
      <alignment horizontal="center" vertical="center"/>
    </xf>
    <xf numFmtId="0" fontId="28" fillId="8" borderId="10" xfId="2" applyFont="1" applyFill="1" applyBorder="1" applyAlignment="1">
      <alignment horizontal="center" vertical="center"/>
    </xf>
    <xf numFmtId="0" fontId="28" fillId="8" borderId="11" xfId="2" applyFont="1" applyFill="1" applyBorder="1" applyAlignment="1">
      <alignment horizontal="center" vertical="center"/>
    </xf>
    <xf numFmtId="0" fontId="28" fillId="8" borderId="12" xfId="2" applyFont="1" applyFill="1" applyBorder="1" applyAlignment="1">
      <alignment horizontal="center" vertical="center"/>
    </xf>
    <xf numFmtId="0" fontId="28" fillId="8" borderId="38" xfId="2" applyFont="1" applyFill="1" applyBorder="1" applyAlignment="1">
      <alignment horizontal="center" vertical="center"/>
    </xf>
    <xf numFmtId="0" fontId="30" fillId="8" borderId="39" xfId="2" applyFont="1" applyFill="1" applyBorder="1" applyAlignment="1">
      <alignment horizontal="center" vertical="center"/>
    </xf>
    <xf numFmtId="0" fontId="30" fillId="8" borderId="24" xfId="2" applyFont="1" applyFill="1" applyBorder="1" applyAlignment="1">
      <alignment horizontal="center" vertical="center"/>
    </xf>
    <xf numFmtId="0" fontId="38" fillId="8" borderId="19" xfId="2" applyFont="1" applyFill="1" applyBorder="1" applyAlignment="1">
      <alignment horizontal="center" vertical="center"/>
    </xf>
    <xf numFmtId="0" fontId="38" fillId="8" borderId="33" xfId="2" applyFont="1" applyFill="1" applyBorder="1" applyAlignment="1">
      <alignment horizontal="center" vertical="center"/>
    </xf>
    <xf numFmtId="0" fontId="32" fillId="8" borderId="20" xfId="2" applyFont="1" applyFill="1" applyBorder="1" applyAlignment="1">
      <alignment horizontal="center" vertical="center"/>
    </xf>
    <xf numFmtId="0" fontId="32" fillId="8" borderId="12" xfId="2" applyFont="1" applyFill="1" applyBorder="1" applyAlignment="1">
      <alignment horizontal="center" vertical="center"/>
    </xf>
    <xf numFmtId="0" fontId="30" fillId="8" borderId="19" xfId="2" applyFont="1" applyFill="1" applyBorder="1" applyAlignment="1">
      <alignment horizontal="center" vertical="center"/>
    </xf>
    <xf numFmtId="0" fontId="44" fillId="14" borderId="40" xfId="0" applyFont="1" applyFill="1" applyBorder="1" applyAlignment="1">
      <alignment horizontal="center" vertical="center"/>
    </xf>
    <xf numFmtId="0" fontId="44" fillId="14" borderId="41" xfId="0" applyFont="1" applyFill="1" applyBorder="1" applyAlignment="1">
      <alignment horizontal="center" vertical="center"/>
    </xf>
    <xf numFmtId="0" fontId="44" fillId="14" borderId="42" xfId="0" applyFont="1" applyFill="1" applyBorder="1" applyAlignment="1">
      <alignment horizontal="center" vertical="center"/>
    </xf>
    <xf numFmtId="0" fontId="35" fillId="15" borderId="39" xfId="2" applyFont="1" applyFill="1" applyBorder="1" applyAlignment="1">
      <alignment horizontal="center"/>
    </xf>
    <xf numFmtId="0" fontId="35" fillId="15" borderId="24" xfId="2" applyFont="1" applyFill="1" applyBorder="1" applyAlignment="1">
      <alignment horizontal="center"/>
    </xf>
    <xf numFmtId="0" fontId="36" fillId="15" borderId="20" xfId="2" applyFont="1" applyFill="1" applyBorder="1" applyAlignment="1">
      <alignment horizontal="center" vertical="center"/>
    </xf>
    <xf numFmtId="0" fontId="36" fillId="15" borderId="12" xfId="2" applyFont="1" applyFill="1" applyBorder="1" applyAlignment="1">
      <alignment horizontal="center" vertical="center"/>
    </xf>
    <xf numFmtId="0" fontId="34" fillId="15" borderId="20" xfId="2" applyFont="1" applyFill="1" applyBorder="1" applyAlignment="1">
      <alignment horizontal="center" vertical="center"/>
    </xf>
    <xf numFmtId="0" fontId="34" fillId="15" borderId="12" xfId="2" applyFont="1" applyFill="1" applyBorder="1" applyAlignment="1">
      <alignment horizontal="center" vertical="center"/>
    </xf>
    <xf numFmtId="0" fontId="31" fillId="15" borderId="3" xfId="2" applyFont="1" applyFill="1" applyBorder="1" applyAlignment="1">
      <alignment horizontal="center" vertical="center"/>
    </xf>
    <xf numFmtId="0" fontId="31" fillId="15" borderId="17" xfId="2" applyFont="1" applyFill="1" applyBorder="1" applyAlignment="1">
      <alignment horizontal="center" vertical="center"/>
    </xf>
    <xf numFmtId="0" fontId="45" fillId="15" borderId="4" xfId="2" applyFont="1" applyFill="1" applyBorder="1" applyAlignment="1">
      <alignment horizontal="center" vertical="center"/>
    </xf>
    <xf numFmtId="0" fontId="45" fillId="15" borderId="9" xfId="2" applyFont="1" applyFill="1" applyBorder="1" applyAlignment="1">
      <alignment horizontal="center" vertical="center"/>
    </xf>
    <xf numFmtId="0" fontId="27" fillId="15" borderId="4" xfId="2" applyFont="1" applyFill="1" applyBorder="1" applyAlignment="1">
      <alignment horizontal="center" vertical="center"/>
    </xf>
    <xf numFmtId="0" fontId="27" fillId="15" borderId="43" xfId="2" applyFont="1" applyFill="1" applyBorder="1" applyAlignment="1">
      <alignment horizontal="center" vertical="center"/>
    </xf>
    <xf numFmtId="0" fontId="0" fillId="0" borderId="0" xfId="0" applyAlignment="1">
      <alignment horizontal="center" vertical="center"/>
    </xf>
    <xf numFmtId="0" fontId="32" fillId="0" borderId="0" xfId="0" applyFont="1" applyAlignment="1">
      <alignment horizontal="right" readingOrder="2"/>
    </xf>
    <xf numFmtId="0" fontId="39" fillId="0" borderId="0" xfId="0" applyFont="1" applyBorder="1" applyAlignment="1">
      <alignment horizontal="right" vertical="center" wrapText="1" readingOrder="2"/>
    </xf>
    <xf numFmtId="0" fontId="28" fillId="0" borderId="0" xfId="0" applyFont="1" applyAlignment="1">
      <alignment horizontal="left" vertical="top" readingOrder="2"/>
    </xf>
    <xf numFmtId="0" fontId="39" fillId="0" borderId="0" xfId="0" applyFont="1" applyAlignment="1">
      <alignment horizontal="right" vertical="top" wrapText="1" readingOrder="2"/>
    </xf>
  </cellXfs>
  <cellStyles count="5">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F99FF"/>
      <color rgb="FFFF66FF"/>
      <color rgb="FF336600"/>
      <color rgb="FF339933"/>
      <color rgb="FF99FF33"/>
      <color rgb="FFFFFF00"/>
      <color rgb="FFCCFF99"/>
      <color rgb="FFCCFF33"/>
      <color rgb="FF008000"/>
      <color rgb="FF003300"/>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EI119"/>
  <sheetViews>
    <sheetView rightToLeft="1" tabSelected="1" topLeftCell="C1" zoomScale="50" zoomScaleNormal="50" workbookViewId="0">
      <pane xSplit="3" topLeftCell="F1" activePane="topRight" state="frozen"/>
      <selection activeCell="C1" sqref="C1"/>
      <selection pane="topRight" activeCell="N42" sqref="N42"/>
    </sheetView>
  </sheetViews>
  <sheetFormatPr defaultRowHeight="37.5"/>
  <cols>
    <col min="1" max="1" width="6.125" style="14" hidden="1" customWidth="1"/>
    <col min="2" max="2" width="0.875" style="13" hidden="1" customWidth="1"/>
    <col min="3" max="3" width="8.5" style="13" customWidth="1"/>
    <col min="4" max="4" width="6.75" style="25" customWidth="1"/>
    <col min="5" max="5" width="35.75" style="39" customWidth="1"/>
    <col min="6" max="6" width="35.5" style="4" customWidth="1"/>
    <col min="7" max="7" width="26.5" style="4" customWidth="1"/>
    <col min="8" max="8" width="10.75" style="4" customWidth="1"/>
    <col min="9" max="9" width="24.25" style="39" customWidth="1"/>
    <col min="10" max="10" width="25.375" style="26" customWidth="1"/>
    <col min="11" max="11" width="19.75" style="25" customWidth="1"/>
    <col min="12" max="12" width="10.5" style="25" customWidth="1"/>
    <col min="13" max="13" width="25.625" style="26" customWidth="1"/>
    <col min="14" max="14" width="22.875" style="25" customWidth="1"/>
    <col min="15" max="15" width="24.75" style="40" customWidth="1"/>
    <col min="16" max="16" width="17.375" style="40" customWidth="1"/>
    <col min="17" max="17" width="15.25" style="40" customWidth="1"/>
    <col min="18" max="18" width="16.75" style="40" customWidth="1"/>
    <col min="19" max="19" width="20.125" style="41" bestFit="1" customWidth="1"/>
    <col min="20" max="20" width="21.625" style="41" customWidth="1"/>
    <col min="21" max="21" width="19" style="41" customWidth="1"/>
    <col min="22" max="22" width="13.75" style="41" customWidth="1"/>
    <col min="23" max="23" width="15.5" style="41" customWidth="1"/>
    <col min="24" max="24" width="15.625" style="25" customWidth="1"/>
    <col min="25" max="25" width="18.875" style="25" customWidth="1"/>
    <col min="26" max="30" width="11.5" style="55" customWidth="1"/>
    <col min="31" max="56" width="9" style="14"/>
    <col min="57" max="209" width="9" style="25"/>
    <col min="210" max="210" width="6.375" style="25" customWidth="1"/>
    <col min="211" max="212" width="0" style="25" hidden="1" customWidth="1"/>
    <col min="213" max="213" width="8.5" style="25" customWidth="1"/>
    <col min="214" max="214" width="6" style="25" customWidth="1"/>
    <col min="215" max="215" width="32.5" style="25" customWidth="1"/>
    <col min="216" max="216" width="37.25" style="25" customWidth="1"/>
    <col min="217" max="217" width="26.5" style="25" customWidth="1"/>
    <col min="218" max="218" width="10.75" style="25" customWidth="1"/>
    <col min="219" max="220" width="24.25" style="25" customWidth="1"/>
    <col min="221" max="221" width="21.625" style="25" customWidth="1"/>
    <col min="222" max="222" width="19.75" style="25" customWidth="1"/>
    <col min="223" max="223" width="11" style="25" customWidth="1"/>
    <col min="224" max="224" width="21.875" style="25" customWidth="1"/>
    <col min="225" max="225" width="21.625" style="25" customWidth="1"/>
    <col min="226" max="226" width="24.75" style="25" customWidth="1"/>
    <col min="227" max="227" width="21.375" style="25" customWidth="1"/>
    <col min="228" max="229" width="15.25" style="25" customWidth="1"/>
    <col min="230" max="230" width="20.125" style="25" bestFit="1" customWidth="1"/>
    <col min="231" max="231" width="27.875" style="25" bestFit="1" customWidth="1"/>
    <col min="232" max="232" width="17.25" style="25" bestFit="1" customWidth="1"/>
    <col min="233" max="233" width="16.5" style="25" customWidth="1"/>
    <col min="234" max="234" width="15.5" style="25" customWidth="1"/>
    <col min="235" max="235" width="17.625" style="25" bestFit="1" customWidth="1"/>
    <col min="236" max="236" width="19.125" style="25" customWidth="1"/>
    <col min="237" max="465" width="9" style="25"/>
    <col min="466" max="466" width="6.375" style="25" customWidth="1"/>
    <col min="467" max="468" width="0" style="25" hidden="1" customWidth="1"/>
    <col min="469" max="469" width="8.5" style="25" customWidth="1"/>
    <col min="470" max="470" width="6" style="25" customWidth="1"/>
    <col min="471" max="471" width="32.5" style="25" customWidth="1"/>
    <col min="472" max="472" width="37.25" style="25" customWidth="1"/>
    <col min="473" max="473" width="26.5" style="25" customWidth="1"/>
    <col min="474" max="474" width="10.75" style="25" customWidth="1"/>
    <col min="475" max="476" width="24.25" style="25" customWidth="1"/>
    <col min="477" max="477" width="21.625" style="25" customWidth="1"/>
    <col min="478" max="478" width="19.75" style="25" customWidth="1"/>
    <col min="479" max="479" width="11" style="25" customWidth="1"/>
    <col min="480" max="480" width="21.875" style="25" customWidth="1"/>
    <col min="481" max="481" width="21.625" style="25" customWidth="1"/>
    <col min="482" max="482" width="24.75" style="25" customWidth="1"/>
    <col min="483" max="483" width="21.375" style="25" customWidth="1"/>
    <col min="484" max="485" width="15.25" style="25" customWidth="1"/>
    <col min="486" max="486" width="20.125" style="25" bestFit="1" customWidth="1"/>
    <col min="487" max="487" width="27.875" style="25" bestFit="1" customWidth="1"/>
    <col min="488" max="488" width="17.25" style="25" bestFit="1" customWidth="1"/>
    <col min="489" max="489" width="16.5" style="25" customWidth="1"/>
    <col min="490" max="490" width="15.5" style="25" customWidth="1"/>
    <col min="491" max="491" width="17.625" style="25" bestFit="1" customWidth="1"/>
    <col min="492" max="492" width="19.125" style="25" customWidth="1"/>
    <col min="493" max="721" width="9" style="25"/>
    <col min="722" max="722" width="6.375" style="25" customWidth="1"/>
    <col min="723" max="724" width="0" style="25" hidden="1" customWidth="1"/>
    <col min="725" max="725" width="8.5" style="25" customWidth="1"/>
    <col min="726" max="726" width="6" style="25" customWidth="1"/>
    <col min="727" max="727" width="32.5" style="25" customWidth="1"/>
    <col min="728" max="728" width="37.25" style="25" customWidth="1"/>
    <col min="729" max="729" width="26.5" style="25" customWidth="1"/>
    <col min="730" max="730" width="10.75" style="25" customWidth="1"/>
    <col min="731" max="732" width="24.25" style="25" customWidth="1"/>
    <col min="733" max="733" width="21.625" style="25" customWidth="1"/>
    <col min="734" max="734" width="19.75" style="25" customWidth="1"/>
    <col min="735" max="735" width="11" style="25" customWidth="1"/>
    <col min="736" max="736" width="21.875" style="25" customWidth="1"/>
    <col min="737" max="737" width="21.625" style="25" customWidth="1"/>
    <col min="738" max="738" width="24.75" style="25" customWidth="1"/>
    <col min="739" max="739" width="21.375" style="25" customWidth="1"/>
    <col min="740" max="741" width="15.25" style="25" customWidth="1"/>
    <col min="742" max="742" width="20.125" style="25" bestFit="1" customWidth="1"/>
    <col min="743" max="743" width="27.875" style="25" bestFit="1" customWidth="1"/>
    <col min="744" max="744" width="17.25" style="25" bestFit="1" customWidth="1"/>
    <col min="745" max="745" width="16.5" style="25" customWidth="1"/>
    <col min="746" max="746" width="15.5" style="25" customWidth="1"/>
    <col min="747" max="747" width="17.625" style="25" bestFit="1" customWidth="1"/>
    <col min="748" max="748" width="19.125" style="25" customWidth="1"/>
    <col min="749" max="977" width="9" style="25"/>
    <col min="978" max="978" width="6.375" style="25" customWidth="1"/>
    <col min="979" max="980" width="0" style="25" hidden="1" customWidth="1"/>
    <col min="981" max="981" width="8.5" style="25" customWidth="1"/>
    <col min="982" max="982" width="6" style="25" customWidth="1"/>
    <col min="983" max="983" width="32.5" style="25" customWidth="1"/>
    <col min="984" max="984" width="37.25" style="25" customWidth="1"/>
    <col min="985" max="985" width="26.5" style="25" customWidth="1"/>
    <col min="986" max="986" width="10.75" style="25" customWidth="1"/>
    <col min="987" max="988" width="24.25" style="25" customWidth="1"/>
    <col min="989" max="989" width="21.625" style="25" customWidth="1"/>
    <col min="990" max="990" width="19.75" style="25" customWidth="1"/>
    <col min="991" max="991" width="11" style="25" customWidth="1"/>
    <col min="992" max="992" width="21.875" style="25" customWidth="1"/>
    <col min="993" max="993" width="21.625" style="25" customWidth="1"/>
    <col min="994" max="994" width="24.75" style="25" customWidth="1"/>
    <col min="995" max="995" width="21.375" style="25" customWidth="1"/>
    <col min="996" max="997" width="15.25" style="25" customWidth="1"/>
    <col min="998" max="998" width="20.125" style="25" bestFit="1" customWidth="1"/>
    <col min="999" max="999" width="27.875" style="25" bestFit="1" customWidth="1"/>
    <col min="1000" max="1000" width="17.25" style="25" bestFit="1" customWidth="1"/>
    <col min="1001" max="1001" width="16.5" style="25" customWidth="1"/>
    <col min="1002" max="1002" width="15.5" style="25" customWidth="1"/>
    <col min="1003" max="1003" width="17.625" style="25" bestFit="1" customWidth="1"/>
    <col min="1004" max="1004" width="19.125" style="25" customWidth="1"/>
    <col min="1005" max="1233" width="9" style="25"/>
    <col min="1234" max="1234" width="6.375" style="25" customWidth="1"/>
    <col min="1235" max="1236" width="0" style="25" hidden="1" customWidth="1"/>
    <col min="1237" max="1237" width="8.5" style="25" customWidth="1"/>
    <col min="1238" max="1238" width="6" style="25" customWidth="1"/>
    <col min="1239" max="1239" width="32.5" style="25" customWidth="1"/>
    <col min="1240" max="1240" width="37.25" style="25" customWidth="1"/>
    <col min="1241" max="1241" width="26.5" style="25" customWidth="1"/>
    <col min="1242" max="1242" width="10.75" style="25" customWidth="1"/>
    <col min="1243" max="1244" width="24.25" style="25" customWidth="1"/>
    <col min="1245" max="1245" width="21.625" style="25" customWidth="1"/>
    <col min="1246" max="1246" width="19.75" style="25" customWidth="1"/>
    <col min="1247" max="1247" width="11" style="25" customWidth="1"/>
    <col min="1248" max="1248" width="21.875" style="25" customWidth="1"/>
    <col min="1249" max="1249" width="21.625" style="25" customWidth="1"/>
    <col min="1250" max="1250" width="24.75" style="25" customWidth="1"/>
    <col min="1251" max="1251" width="21.375" style="25" customWidth="1"/>
    <col min="1252" max="1253" width="15.25" style="25" customWidth="1"/>
    <col min="1254" max="1254" width="20.125" style="25" bestFit="1" customWidth="1"/>
    <col min="1255" max="1255" width="27.875" style="25" bestFit="1" customWidth="1"/>
    <col min="1256" max="1256" width="17.25" style="25" bestFit="1" customWidth="1"/>
    <col min="1257" max="1257" width="16.5" style="25" customWidth="1"/>
    <col min="1258" max="1258" width="15.5" style="25" customWidth="1"/>
    <col min="1259" max="1259" width="17.625" style="25" bestFit="1" customWidth="1"/>
    <col min="1260" max="1260" width="19.125" style="25" customWidth="1"/>
    <col min="1261" max="1489" width="9" style="25"/>
    <col min="1490" max="1490" width="6.375" style="25" customWidth="1"/>
    <col min="1491" max="1492" width="0" style="25" hidden="1" customWidth="1"/>
    <col min="1493" max="1493" width="8.5" style="25" customWidth="1"/>
    <col min="1494" max="1494" width="6" style="25" customWidth="1"/>
    <col min="1495" max="1495" width="32.5" style="25" customWidth="1"/>
    <col min="1496" max="1496" width="37.25" style="25" customWidth="1"/>
    <col min="1497" max="1497" width="26.5" style="25" customWidth="1"/>
    <col min="1498" max="1498" width="10.75" style="25" customWidth="1"/>
    <col min="1499" max="1500" width="24.25" style="25" customWidth="1"/>
    <col min="1501" max="1501" width="21.625" style="25" customWidth="1"/>
    <col min="1502" max="1502" width="19.75" style="25" customWidth="1"/>
    <col min="1503" max="1503" width="11" style="25" customWidth="1"/>
    <col min="1504" max="1504" width="21.875" style="25" customWidth="1"/>
    <col min="1505" max="1505" width="21.625" style="25" customWidth="1"/>
    <col min="1506" max="1506" width="24.75" style="25" customWidth="1"/>
    <col min="1507" max="1507" width="21.375" style="25" customWidth="1"/>
    <col min="1508" max="1509" width="15.25" style="25" customWidth="1"/>
    <col min="1510" max="1510" width="20.125" style="25" bestFit="1" customWidth="1"/>
    <col min="1511" max="1511" width="27.875" style="25" bestFit="1" customWidth="1"/>
    <col min="1512" max="1512" width="17.25" style="25" bestFit="1" customWidth="1"/>
    <col min="1513" max="1513" width="16.5" style="25" customWidth="1"/>
    <col min="1514" max="1514" width="15.5" style="25" customWidth="1"/>
    <col min="1515" max="1515" width="17.625" style="25" bestFit="1" customWidth="1"/>
    <col min="1516" max="1516" width="19.125" style="25" customWidth="1"/>
    <col min="1517" max="1745" width="9" style="25"/>
    <col min="1746" max="1746" width="6.375" style="25" customWidth="1"/>
    <col min="1747" max="1748" width="0" style="25" hidden="1" customWidth="1"/>
    <col min="1749" max="1749" width="8.5" style="25" customWidth="1"/>
    <col min="1750" max="1750" width="6" style="25" customWidth="1"/>
    <col min="1751" max="1751" width="32.5" style="25" customWidth="1"/>
    <col min="1752" max="1752" width="37.25" style="25" customWidth="1"/>
    <col min="1753" max="1753" width="26.5" style="25" customWidth="1"/>
    <col min="1754" max="1754" width="10.75" style="25" customWidth="1"/>
    <col min="1755" max="1756" width="24.25" style="25" customWidth="1"/>
    <col min="1757" max="1757" width="21.625" style="25" customWidth="1"/>
    <col min="1758" max="1758" width="19.75" style="25" customWidth="1"/>
    <col min="1759" max="1759" width="11" style="25" customWidth="1"/>
    <col min="1760" max="1760" width="21.875" style="25" customWidth="1"/>
    <col min="1761" max="1761" width="21.625" style="25" customWidth="1"/>
    <col min="1762" max="1762" width="24.75" style="25" customWidth="1"/>
    <col min="1763" max="1763" width="21.375" style="25" customWidth="1"/>
    <col min="1764" max="1765" width="15.25" style="25" customWidth="1"/>
    <col min="1766" max="1766" width="20.125" style="25" bestFit="1" customWidth="1"/>
    <col min="1767" max="1767" width="27.875" style="25" bestFit="1" customWidth="1"/>
    <col min="1768" max="1768" width="17.25" style="25" bestFit="1" customWidth="1"/>
    <col min="1769" max="1769" width="16.5" style="25" customWidth="1"/>
    <col min="1770" max="1770" width="15.5" style="25" customWidth="1"/>
    <col min="1771" max="1771" width="17.625" style="25" bestFit="1" customWidth="1"/>
    <col min="1772" max="1772" width="19.125" style="25" customWidth="1"/>
    <col min="1773" max="2001" width="9" style="25"/>
    <col min="2002" max="2002" width="6.375" style="25" customWidth="1"/>
    <col min="2003" max="2004" width="0" style="25" hidden="1" customWidth="1"/>
    <col min="2005" max="2005" width="8.5" style="25" customWidth="1"/>
    <col min="2006" max="2006" width="6" style="25" customWidth="1"/>
    <col min="2007" max="2007" width="32.5" style="25" customWidth="1"/>
    <col min="2008" max="2008" width="37.25" style="25" customWidth="1"/>
    <col min="2009" max="2009" width="26.5" style="25" customWidth="1"/>
    <col min="2010" max="2010" width="10.75" style="25" customWidth="1"/>
    <col min="2011" max="2012" width="24.25" style="25" customWidth="1"/>
    <col min="2013" max="2013" width="21.625" style="25" customWidth="1"/>
    <col min="2014" max="2014" width="19.75" style="25" customWidth="1"/>
    <col min="2015" max="2015" width="11" style="25" customWidth="1"/>
    <col min="2016" max="2016" width="21.875" style="25" customWidth="1"/>
    <col min="2017" max="2017" width="21.625" style="25" customWidth="1"/>
    <col min="2018" max="2018" width="24.75" style="25" customWidth="1"/>
    <col min="2019" max="2019" width="21.375" style="25" customWidth="1"/>
    <col min="2020" max="2021" width="15.25" style="25" customWidth="1"/>
    <col min="2022" max="2022" width="20.125" style="25" bestFit="1" customWidth="1"/>
    <col min="2023" max="2023" width="27.875" style="25" bestFit="1" customWidth="1"/>
    <col min="2024" max="2024" width="17.25" style="25" bestFit="1" customWidth="1"/>
    <col min="2025" max="2025" width="16.5" style="25" customWidth="1"/>
    <col min="2026" max="2026" width="15.5" style="25" customWidth="1"/>
    <col min="2027" max="2027" width="17.625" style="25" bestFit="1" customWidth="1"/>
    <col min="2028" max="2028" width="19.125" style="25" customWidth="1"/>
    <col min="2029" max="2257" width="9" style="25"/>
    <col min="2258" max="2258" width="6.375" style="25" customWidth="1"/>
    <col min="2259" max="2260" width="0" style="25" hidden="1" customWidth="1"/>
    <col min="2261" max="2261" width="8.5" style="25" customWidth="1"/>
    <col min="2262" max="2262" width="6" style="25" customWidth="1"/>
    <col min="2263" max="2263" width="32.5" style="25" customWidth="1"/>
    <col min="2264" max="2264" width="37.25" style="25" customWidth="1"/>
    <col min="2265" max="2265" width="26.5" style="25" customWidth="1"/>
    <col min="2266" max="2266" width="10.75" style="25" customWidth="1"/>
    <col min="2267" max="2268" width="24.25" style="25" customWidth="1"/>
    <col min="2269" max="2269" width="21.625" style="25" customWidth="1"/>
    <col min="2270" max="2270" width="19.75" style="25" customWidth="1"/>
    <col min="2271" max="2271" width="11" style="25" customWidth="1"/>
    <col min="2272" max="2272" width="21.875" style="25" customWidth="1"/>
    <col min="2273" max="2273" width="21.625" style="25" customWidth="1"/>
    <col min="2274" max="2274" width="24.75" style="25" customWidth="1"/>
    <col min="2275" max="2275" width="21.375" style="25" customWidth="1"/>
    <col min="2276" max="2277" width="15.25" style="25" customWidth="1"/>
    <col min="2278" max="2278" width="20.125" style="25" bestFit="1" customWidth="1"/>
    <col min="2279" max="2279" width="27.875" style="25" bestFit="1" customWidth="1"/>
    <col min="2280" max="2280" width="17.25" style="25" bestFit="1" customWidth="1"/>
    <col min="2281" max="2281" width="16.5" style="25" customWidth="1"/>
    <col min="2282" max="2282" width="15.5" style="25" customWidth="1"/>
    <col min="2283" max="2283" width="17.625" style="25" bestFit="1" customWidth="1"/>
    <col min="2284" max="2284" width="19.125" style="25" customWidth="1"/>
    <col min="2285" max="2513" width="9" style="25"/>
    <col min="2514" max="2514" width="6.375" style="25" customWidth="1"/>
    <col min="2515" max="2516" width="0" style="25" hidden="1" customWidth="1"/>
    <col min="2517" max="2517" width="8.5" style="25" customWidth="1"/>
    <col min="2518" max="2518" width="6" style="25" customWidth="1"/>
    <col min="2519" max="2519" width="32.5" style="25" customWidth="1"/>
    <col min="2520" max="2520" width="37.25" style="25" customWidth="1"/>
    <col min="2521" max="2521" width="26.5" style="25" customWidth="1"/>
    <col min="2522" max="2522" width="10.75" style="25" customWidth="1"/>
    <col min="2523" max="2524" width="24.25" style="25" customWidth="1"/>
    <col min="2525" max="2525" width="21.625" style="25" customWidth="1"/>
    <col min="2526" max="2526" width="19.75" style="25" customWidth="1"/>
    <col min="2527" max="2527" width="11" style="25" customWidth="1"/>
    <col min="2528" max="2528" width="21.875" style="25" customWidth="1"/>
    <col min="2529" max="2529" width="21.625" style="25" customWidth="1"/>
    <col min="2530" max="2530" width="24.75" style="25" customWidth="1"/>
    <col min="2531" max="2531" width="21.375" style="25" customWidth="1"/>
    <col min="2532" max="2533" width="15.25" style="25" customWidth="1"/>
    <col min="2534" max="2534" width="20.125" style="25" bestFit="1" customWidth="1"/>
    <col min="2535" max="2535" width="27.875" style="25" bestFit="1" customWidth="1"/>
    <col min="2536" max="2536" width="17.25" style="25" bestFit="1" customWidth="1"/>
    <col min="2537" max="2537" width="16.5" style="25" customWidth="1"/>
    <col min="2538" max="2538" width="15.5" style="25" customWidth="1"/>
    <col min="2539" max="2539" width="17.625" style="25" bestFit="1" customWidth="1"/>
    <col min="2540" max="2540" width="19.125" style="25" customWidth="1"/>
    <col min="2541" max="2769" width="9" style="25"/>
    <col min="2770" max="2770" width="6.375" style="25" customWidth="1"/>
    <col min="2771" max="2772" width="0" style="25" hidden="1" customWidth="1"/>
    <col min="2773" max="2773" width="8.5" style="25" customWidth="1"/>
    <col min="2774" max="2774" width="6" style="25" customWidth="1"/>
    <col min="2775" max="2775" width="32.5" style="25" customWidth="1"/>
    <col min="2776" max="2776" width="37.25" style="25" customWidth="1"/>
    <col min="2777" max="2777" width="26.5" style="25" customWidth="1"/>
    <col min="2778" max="2778" width="10.75" style="25" customWidth="1"/>
    <col min="2779" max="2780" width="24.25" style="25" customWidth="1"/>
    <col min="2781" max="2781" width="21.625" style="25" customWidth="1"/>
    <col min="2782" max="2782" width="19.75" style="25" customWidth="1"/>
    <col min="2783" max="2783" width="11" style="25" customWidth="1"/>
    <col min="2784" max="2784" width="21.875" style="25" customWidth="1"/>
    <col min="2785" max="2785" width="21.625" style="25" customWidth="1"/>
    <col min="2786" max="2786" width="24.75" style="25" customWidth="1"/>
    <col min="2787" max="2787" width="21.375" style="25" customWidth="1"/>
    <col min="2788" max="2789" width="15.25" style="25" customWidth="1"/>
    <col min="2790" max="2790" width="20.125" style="25" bestFit="1" customWidth="1"/>
    <col min="2791" max="2791" width="27.875" style="25" bestFit="1" customWidth="1"/>
    <col min="2792" max="2792" width="17.25" style="25" bestFit="1" customWidth="1"/>
    <col min="2793" max="2793" width="16.5" style="25" customWidth="1"/>
    <col min="2794" max="2794" width="15.5" style="25" customWidth="1"/>
    <col min="2795" max="2795" width="17.625" style="25" bestFit="1" customWidth="1"/>
    <col min="2796" max="2796" width="19.125" style="25" customWidth="1"/>
    <col min="2797" max="3025" width="9" style="25"/>
    <col min="3026" max="3026" width="6.375" style="25" customWidth="1"/>
    <col min="3027" max="3028" width="0" style="25" hidden="1" customWidth="1"/>
    <col min="3029" max="3029" width="8.5" style="25" customWidth="1"/>
    <col min="3030" max="3030" width="6" style="25" customWidth="1"/>
    <col min="3031" max="3031" width="32.5" style="25" customWidth="1"/>
    <col min="3032" max="3032" width="37.25" style="25" customWidth="1"/>
    <col min="3033" max="3033" width="26.5" style="25" customWidth="1"/>
    <col min="3034" max="3034" width="10.75" style="25" customWidth="1"/>
    <col min="3035" max="3036" width="24.25" style="25" customWidth="1"/>
    <col min="3037" max="3037" width="21.625" style="25" customWidth="1"/>
    <col min="3038" max="3038" width="19.75" style="25" customWidth="1"/>
    <col min="3039" max="3039" width="11" style="25" customWidth="1"/>
    <col min="3040" max="3040" width="21.875" style="25" customWidth="1"/>
    <col min="3041" max="3041" width="21.625" style="25" customWidth="1"/>
    <col min="3042" max="3042" width="24.75" style="25" customWidth="1"/>
    <col min="3043" max="3043" width="21.375" style="25" customWidth="1"/>
    <col min="3044" max="3045" width="15.25" style="25" customWidth="1"/>
    <col min="3046" max="3046" width="20.125" style="25" bestFit="1" customWidth="1"/>
    <col min="3047" max="3047" width="27.875" style="25" bestFit="1" customWidth="1"/>
    <col min="3048" max="3048" width="17.25" style="25" bestFit="1" customWidth="1"/>
    <col min="3049" max="3049" width="16.5" style="25" customWidth="1"/>
    <col min="3050" max="3050" width="15.5" style="25" customWidth="1"/>
    <col min="3051" max="3051" width="17.625" style="25" bestFit="1" customWidth="1"/>
    <col min="3052" max="3052" width="19.125" style="25" customWidth="1"/>
    <col min="3053" max="3281" width="9" style="25"/>
    <col min="3282" max="3282" width="6.375" style="25" customWidth="1"/>
    <col min="3283" max="3284" width="0" style="25" hidden="1" customWidth="1"/>
    <col min="3285" max="3285" width="8.5" style="25" customWidth="1"/>
    <col min="3286" max="3286" width="6" style="25" customWidth="1"/>
    <col min="3287" max="3287" width="32.5" style="25" customWidth="1"/>
    <col min="3288" max="3288" width="37.25" style="25" customWidth="1"/>
    <col min="3289" max="3289" width="26.5" style="25" customWidth="1"/>
    <col min="3290" max="3290" width="10.75" style="25" customWidth="1"/>
    <col min="3291" max="3292" width="24.25" style="25" customWidth="1"/>
    <col min="3293" max="3293" width="21.625" style="25" customWidth="1"/>
    <col min="3294" max="3294" width="19.75" style="25" customWidth="1"/>
    <col min="3295" max="3295" width="11" style="25" customWidth="1"/>
    <col min="3296" max="3296" width="21.875" style="25" customWidth="1"/>
    <col min="3297" max="3297" width="21.625" style="25" customWidth="1"/>
    <col min="3298" max="3298" width="24.75" style="25" customWidth="1"/>
    <col min="3299" max="3299" width="21.375" style="25" customWidth="1"/>
    <col min="3300" max="3301" width="15.25" style="25" customWidth="1"/>
    <col min="3302" max="3302" width="20.125" style="25" bestFit="1" customWidth="1"/>
    <col min="3303" max="3303" width="27.875" style="25" bestFit="1" customWidth="1"/>
    <col min="3304" max="3304" width="17.25" style="25" bestFit="1" customWidth="1"/>
    <col min="3305" max="3305" width="16.5" style="25" customWidth="1"/>
    <col min="3306" max="3306" width="15.5" style="25" customWidth="1"/>
    <col min="3307" max="3307" width="17.625" style="25" bestFit="1" customWidth="1"/>
    <col min="3308" max="3308" width="19.125" style="25" customWidth="1"/>
    <col min="3309" max="3537" width="9" style="25"/>
    <col min="3538" max="3538" width="6.375" style="25" customWidth="1"/>
    <col min="3539" max="3540" width="0" style="25" hidden="1" customWidth="1"/>
    <col min="3541" max="3541" width="8.5" style="25" customWidth="1"/>
    <col min="3542" max="3542" width="6" style="25" customWidth="1"/>
    <col min="3543" max="3543" width="32.5" style="25" customWidth="1"/>
    <col min="3544" max="3544" width="37.25" style="25" customWidth="1"/>
    <col min="3545" max="3545" width="26.5" style="25" customWidth="1"/>
    <col min="3546" max="3546" width="10.75" style="25" customWidth="1"/>
    <col min="3547" max="3548" width="24.25" style="25" customWidth="1"/>
    <col min="3549" max="3549" width="21.625" style="25" customWidth="1"/>
    <col min="3550" max="3550" width="19.75" style="25" customWidth="1"/>
    <col min="3551" max="3551" width="11" style="25" customWidth="1"/>
    <col min="3552" max="3552" width="21.875" style="25" customWidth="1"/>
    <col min="3553" max="3553" width="21.625" style="25" customWidth="1"/>
    <col min="3554" max="3554" width="24.75" style="25" customWidth="1"/>
    <col min="3555" max="3555" width="21.375" style="25" customWidth="1"/>
    <col min="3556" max="3557" width="15.25" style="25" customWidth="1"/>
    <col min="3558" max="3558" width="20.125" style="25" bestFit="1" customWidth="1"/>
    <col min="3559" max="3559" width="27.875" style="25" bestFit="1" customWidth="1"/>
    <col min="3560" max="3560" width="17.25" style="25" bestFit="1" customWidth="1"/>
    <col min="3561" max="3561" width="16.5" style="25" customWidth="1"/>
    <col min="3562" max="3562" width="15.5" style="25" customWidth="1"/>
    <col min="3563" max="3563" width="17.625" style="25" bestFit="1" customWidth="1"/>
    <col min="3564" max="3564" width="19.125" style="25" customWidth="1"/>
    <col min="3565" max="3793" width="9" style="25"/>
    <col min="3794" max="3794" width="6.375" style="25" customWidth="1"/>
    <col min="3795" max="3796" width="0" style="25" hidden="1" customWidth="1"/>
    <col min="3797" max="3797" width="8.5" style="25" customWidth="1"/>
    <col min="3798" max="3798" width="6" style="25" customWidth="1"/>
    <col min="3799" max="3799" width="32.5" style="25" customWidth="1"/>
    <col min="3800" max="3800" width="37.25" style="25" customWidth="1"/>
    <col min="3801" max="3801" width="26.5" style="25" customWidth="1"/>
    <col min="3802" max="3802" width="10.75" style="25" customWidth="1"/>
    <col min="3803" max="3804" width="24.25" style="25" customWidth="1"/>
    <col min="3805" max="3805" width="21.625" style="25" customWidth="1"/>
    <col min="3806" max="3806" width="19.75" style="25" customWidth="1"/>
    <col min="3807" max="3807" width="11" style="25" customWidth="1"/>
    <col min="3808" max="3808" width="21.875" style="25" customWidth="1"/>
    <col min="3809" max="3809" width="21.625" style="25" customWidth="1"/>
    <col min="3810" max="3810" width="24.75" style="25" customWidth="1"/>
    <col min="3811" max="3811" width="21.375" style="25" customWidth="1"/>
    <col min="3812" max="3813" width="15.25" style="25" customWidth="1"/>
    <col min="3814" max="3814" width="20.125" style="25" bestFit="1" customWidth="1"/>
    <col min="3815" max="3815" width="27.875" style="25" bestFit="1" customWidth="1"/>
    <col min="3816" max="3816" width="17.25" style="25" bestFit="1" customWidth="1"/>
    <col min="3817" max="3817" width="16.5" style="25" customWidth="1"/>
    <col min="3818" max="3818" width="15.5" style="25" customWidth="1"/>
    <col min="3819" max="3819" width="17.625" style="25" bestFit="1" customWidth="1"/>
    <col min="3820" max="3820" width="19.125" style="25" customWidth="1"/>
    <col min="3821" max="4049" width="9" style="25"/>
    <col min="4050" max="4050" width="6.375" style="25" customWidth="1"/>
    <col min="4051" max="4052" width="0" style="25" hidden="1" customWidth="1"/>
    <col min="4053" max="4053" width="8.5" style="25" customWidth="1"/>
    <col min="4054" max="4054" width="6" style="25" customWidth="1"/>
    <col min="4055" max="4055" width="32.5" style="25" customWidth="1"/>
    <col min="4056" max="4056" width="37.25" style="25" customWidth="1"/>
    <col min="4057" max="4057" width="26.5" style="25" customWidth="1"/>
    <col min="4058" max="4058" width="10.75" style="25" customWidth="1"/>
    <col min="4059" max="4060" width="24.25" style="25" customWidth="1"/>
    <col min="4061" max="4061" width="21.625" style="25" customWidth="1"/>
    <col min="4062" max="4062" width="19.75" style="25" customWidth="1"/>
    <col min="4063" max="4063" width="11" style="25" customWidth="1"/>
    <col min="4064" max="4064" width="21.875" style="25" customWidth="1"/>
    <col min="4065" max="4065" width="21.625" style="25" customWidth="1"/>
    <col min="4066" max="4066" width="24.75" style="25" customWidth="1"/>
    <col min="4067" max="4067" width="21.375" style="25" customWidth="1"/>
    <col min="4068" max="4069" width="15.25" style="25" customWidth="1"/>
    <col min="4070" max="4070" width="20.125" style="25" bestFit="1" customWidth="1"/>
    <col min="4071" max="4071" width="27.875" style="25" bestFit="1" customWidth="1"/>
    <col min="4072" max="4072" width="17.25" style="25" bestFit="1" customWidth="1"/>
    <col min="4073" max="4073" width="16.5" style="25" customWidth="1"/>
    <col min="4074" max="4074" width="15.5" style="25" customWidth="1"/>
    <col min="4075" max="4075" width="17.625" style="25" bestFit="1" customWidth="1"/>
    <col min="4076" max="4076" width="19.125" style="25" customWidth="1"/>
    <col min="4077" max="4305" width="9" style="25"/>
    <col min="4306" max="4306" width="6.375" style="25" customWidth="1"/>
    <col min="4307" max="4308" width="0" style="25" hidden="1" customWidth="1"/>
    <col min="4309" max="4309" width="8.5" style="25" customWidth="1"/>
    <col min="4310" max="4310" width="6" style="25" customWidth="1"/>
    <col min="4311" max="4311" width="32.5" style="25" customWidth="1"/>
    <col min="4312" max="4312" width="37.25" style="25" customWidth="1"/>
    <col min="4313" max="4313" width="26.5" style="25" customWidth="1"/>
    <col min="4314" max="4314" width="10.75" style="25" customWidth="1"/>
    <col min="4315" max="4316" width="24.25" style="25" customWidth="1"/>
    <col min="4317" max="4317" width="21.625" style="25" customWidth="1"/>
    <col min="4318" max="4318" width="19.75" style="25" customWidth="1"/>
    <col min="4319" max="4319" width="11" style="25" customWidth="1"/>
    <col min="4320" max="4320" width="21.875" style="25" customWidth="1"/>
    <col min="4321" max="4321" width="21.625" style="25" customWidth="1"/>
    <col min="4322" max="4322" width="24.75" style="25" customWidth="1"/>
    <col min="4323" max="4323" width="21.375" style="25" customWidth="1"/>
    <col min="4324" max="4325" width="15.25" style="25" customWidth="1"/>
    <col min="4326" max="4326" width="20.125" style="25" bestFit="1" customWidth="1"/>
    <col min="4327" max="4327" width="27.875" style="25" bestFit="1" customWidth="1"/>
    <col min="4328" max="4328" width="17.25" style="25" bestFit="1" customWidth="1"/>
    <col min="4329" max="4329" width="16.5" style="25" customWidth="1"/>
    <col min="4330" max="4330" width="15.5" style="25" customWidth="1"/>
    <col min="4331" max="4331" width="17.625" style="25" bestFit="1" customWidth="1"/>
    <col min="4332" max="4332" width="19.125" style="25" customWidth="1"/>
    <col min="4333" max="4561" width="9" style="25"/>
    <col min="4562" max="4562" width="6.375" style="25" customWidth="1"/>
    <col min="4563" max="4564" width="0" style="25" hidden="1" customWidth="1"/>
    <col min="4565" max="4565" width="8.5" style="25" customWidth="1"/>
    <col min="4566" max="4566" width="6" style="25" customWidth="1"/>
    <col min="4567" max="4567" width="32.5" style="25" customWidth="1"/>
    <col min="4568" max="4568" width="37.25" style="25" customWidth="1"/>
    <col min="4569" max="4569" width="26.5" style="25" customWidth="1"/>
    <col min="4570" max="4570" width="10.75" style="25" customWidth="1"/>
    <col min="4571" max="4572" width="24.25" style="25" customWidth="1"/>
    <col min="4573" max="4573" width="21.625" style="25" customWidth="1"/>
    <col min="4574" max="4574" width="19.75" style="25" customWidth="1"/>
    <col min="4575" max="4575" width="11" style="25" customWidth="1"/>
    <col min="4576" max="4576" width="21.875" style="25" customWidth="1"/>
    <col min="4577" max="4577" width="21.625" style="25" customWidth="1"/>
    <col min="4578" max="4578" width="24.75" style="25" customWidth="1"/>
    <col min="4579" max="4579" width="21.375" style="25" customWidth="1"/>
    <col min="4580" max="4581" width="15.25" style="25" customWidth="1"/>
    <col min="4582" max="4582" width="20.125" style="25" bestFit="1" customWidth="1"/>
    <col min="4583" max="4583" width="27.875" style="25" bestFit="1" customWidth="1"/>
    <col min="4584" max="4584" width="17.25" style="25" bestFit="1" customWidth="1"/>
    <col min="4585" max="4585" width="16.5" style="25" customWidth="1"/>
    <col min="4586" max="4586" width="15.5" style="25" customWidth="1"/>
    <col min="4587" max="4587" width="17.625" style="25" bestFit="1" customWidth="1"/>
    <col min="4588" max="4588" width="19.125" style="25" customWidth="1"/>
    <col min="4589" max="4817" width="9" style="25"/>
    <col min="4818" max="4818" width="6.375" style="25" customWidth="1"/>
    <col min="4819" max="4820" width="0" style="25" hidden="1" customWidth="1"/>
    <col min="4821" max="4821" width="8.5" style="25" customWidth="1"/>
    <col min="4822" max="4822" width="6" style="25" customWidth="1"/>
    <col min="4823" max="4823" width="32.5" style="25" customWidth="1"/>
    <col min="4824" max="4824" width="37.25" style="25" customWidth="1"/>
    <col min="4825" max="4825" width="26.5" style="25" customWidth="1"/>
    <col min="4826" max="4826" width="10.75" style="25" customWidth="1"/>
    <col min="4827" max="4828" width="24.25" style="25" customWidth="1"/>
    <col min="4829" max="4829" width="21.625" style="25" customWidth="1"/>
    <col min="4830" max="4830" width="19.75" style="25" customWidth="1"/>
    <col min="4831" max="4831" width="11" style="25" customWidth="1"/>
    <col min="4832" max="4832" width="21.875" style="25" customWidth="1"/>
    <col min="4833" max="4833" width="21.625" style="25" customWidth="1"/>
    <col min="4834" max="4834" width="24.75" style="25" customWidth="1"/>
    <col min="4835" max="4835" width="21.375" style="25" customWidth="1"/>
    <col min="4836" max="4837" width="15.25" style="25" customWidth="1"/>
    <col min="4838" max="4838" width="20.125" style="25" bestFit="1" customWidth="1"/>
    <col min="4839" max="4839" width="27.875" style="25" bestFit="1" customWidth="1"/>
    <col min="4840" max="4840" width="17.25" style="25" bestFit="1" customWidth="1"/>
    <col min="4841" max="4841" width="16.5" style="25" customWidth="1"/>
    <col min="4842" max="4842" width="15.5" style="25" customWidth="1"/>
    <col min="4843" max="4843" width="17.625" style="25" bestFit="1" customWidth="1"/>
    <col min="4844" max="4844" width="19.125" style="25" customWidth="1"/>
    <col min="4845" max="5073" width="9" style="25"/>
    <col min="5074" max="5074" width="6.375" style="25" customWidth="1"/>
    <col min="5075" max="5076" width="0" style="25" hidden="1" customWidth="1"/>
    <col min="5077" max="5077" width="8.5" style="25" customWidth="1"/>
    <col min="5078" max="5078" width="6" style="25" customWidth="1"/>
    <col min="5079" max="5079" width="32.5" style="25" customWidth="1"/>
    <col min="5080" max="5080" width="37.25" style="25" customWidth="1"/>
    <col min="5081" max="5081" width="26.5" style="25" customWidth="1"/>
    <col min="5082" max="5082" width="10.75" style="25" customWidth="1"/>
    <col min="5083" max="5084" width="24.25" style="25" customWidth="1"/>
    <col min="5085" max="5085" width="21.625" style="25" customWidth="1"/>
    <col min="5086" max="5086" width="19.75" style="25" customWidth="1"/>
    <col min="5087" max="5087" width="11" style="25" customWidth="1"/>
    <col min="5088" max="5088" width="21.875" style="25" customWidth="1"/>
    <col min="5089" max="5089" width="21.625" style="25" customWidth="1"/>
    <col min="5090" max="5090" width="24.75" style="25" customWidth="1"/>
    <col min="5091" max="5091" width="21.375" style="25" customWidth="1"/>
    <col min="5092" max="5093" width="15.25" style="25" customWidth="1"/>
    <col min="5094" max="5094" width="20.125" style="25" bestFit="1" customWidth="1"/>
    <col min="5095" max="5095" width="27.875" style="25" bestFit="1" customWidth="1"/>
    <col min="5096" max="5096" width="17.25" style="25" bestFit="1" customWidth="1"/>
    <col min="5097" max="5097" width="16.5" style="25" customWidth="1"/>
    <col min="5098" max="5098" width="15.5" style="25" customWidth="1"/>
    <col min="5099" max="5099" width="17.625" style="25" bestFit="1" customWidth="1"/>
    <col min="5100" max="5100" width="19.125" style="25" customWidth="1"/>
    <col min="5101" max="5329" width="9" style="25"/>
    <col min="5330" max="5330" width="6.375" style="25" customWidth="1"/>
    <col min="5331" max="5332" width="0" style="25" hidden="1" customWidth="1"/>
    <col min="5333" max="5333" width="8.5" style="25" customWidth="1"/>
    <col min="5334" max="5334" width="6" style="25" customWidth="1"/>
    <col min="5335" max="5335" width="32.5" style="25" customWidth="1"/>
    <col min="5336" max="5336" width="37.25" style="25" customWidth="1"/>
    <col min="5337" max="5337" width="26.5" style="25" customWidth="1"/>
    <col min="5338" max="5338" width="10.75" style="25" customWidth="1"/>
    <col min="5339" max="5340" width="24.25" style="25" customWidth="1"/>
    <col min="5341" max="5341" width="21.625" style="25" customWidth="1"/>
    <col min="5342" max="5342" width="19.75" style="25" customWidth="1"/>
    <col min="5343" max="5343" width="11" style="25" customWidth="1"/>
    <col min="5344" max="5344" width="21.875" style="25" customWidth="1"/>
    <col min="5345" max="5345" width="21.625" style="25" customWidth="1"/>
    <col min="5346" max="5346" width="24.75" style="25" customWidth="1"/>
    <col min="5347" max="5347" width="21.375" style="25" customWidth="1"/>
    <col min="5348" max="5349" width="15.25" style="25" customWidth="1"/>
    <col min="5350" max="5350" width="20.125" style="25" bestFit="1" customWidth="1"/>
    <col min="5351" max="5351" width="27.875" style="25" bestFit="1" customWidth="1"/>
    <col min="5352" max="5352" width="17.25" style="25" bestFit="1" customWidth="1"/>
    <col min="5353" max="5353" width="16.5" style="25" customWidth="1"/>
    <col min="5354" max="5354" width="15.5" style="25" customWidth="1"/>
    <col min="5355" max="5355" width="17.625" style="25" bestFit="1" customWidth="1"/>
    <col min="5356" max="5356" width="19.125" style="25" customWidth="1"/>
    <col min="5357" max="5585" width="9" style="25"/>
    <col min="5586" max="5586" width="6.375" style="25" customWidth="1"/>
    <col min="5587" max="5588" width="0" style="25" hidden="1" customWidth="1"/>
    <col min="5589" max="5589" width="8.5" style="25" customWidth="1"/>
    <col min="5590" max="5590" width="6" style="25" customWidth="1"/>
    <col min="5591" max="5591" width="32.5" style="25" customWidth="1"/>
    <col min="5592" max="5592" width="37.25" style="25" customWidth="1"/>
    <col min="5593" max="5593" width="26.5" style="25" customWidth="1"/>
    <col min="5594" max="5594" width="10.75" style="25" customWidth="1"/>
    <col min="5595" max="5596" width="24.25" style="25" customWidth="1"/>
    <col min="5597" max="5597" width="21.625" style="25" customWidth="1"/>
    <col min="5598" max="5598" width="19.75" style="25" customWidth="1"/>
    <col min="5599" max="5599" width="11" style="25" customWidth="1"/>
    <col min="5600" max="5600" width="21.875" style="25" customWidth="1"/>
    <col min="5601" max="5601" width="21.625" style="25" customWidth="1"/>
    <col min="5602" max="5602" width="24.75" style="25" customWidth="1"/>
    <col min="5603" max="5603" width="21.375" style="25" customWidth="1"/>
    <col min="5604" max="5605" width="15.25" style="25" customWidth="1"/>
    <col min="5606" max="5606" width="20.125" style="25" bestFit="1" customWidth="1"/>
    <col min="5607" max="5607" width="27.875" style="25" bestFit="1" customWidth="1"/>
    <col min="5608" max="5608" width="17.25" style="25" bestFit="1" customWidth="1"/>
    <col min="5609" max="5609" width="16.5" style="25" customWidth="1"/>
    <col min="5610" max="5610" width="15.5" style="25" customWidth="1"/>
    <col min="5611" max="5611" width="17.625" style="25" bestFit="1" customWidth="1"/>
    <col min="5612" max="5612" width="19.125" style="25" customWidth="1"/>
    <col min="5613" max="5841" width="9" style="25"/>
    <col min="5842" max="5842" width="6.375" style="25" customWidth="1"/>
    <col min="5843" max="5844" width="0" style="25" hidden="1" customWidth="1"/>
    <col min="5845" max="5845" width="8.5" style="25" customWidth="1"/>
    <col min="5846" max="5846" width="6" style="25" customWidth="1"/>
    <col min="5847" max="5847" width="32.5" style="25" customWidth="1"/>
    <col min="5848" max="5848" width="37.25" style="25" customWidth="1"/>
    <col min="5849" max="5849" width="26.5" style="25" customWidth="1"/>
    <col min="5850" max="5850" width="10.75" style="25" customWidth="1"/>
    <col min="5851" max="5852" width="24.25" style="25" customWidth="1"/>
    <col min="5853" max="5853" width="21.625" style="25" customWidth="1"/>
    <col min="5854" max="5854" width="19.75" style="25" customWidth="1"/>
    <col min="5855" max="5855" width="11" style="25" customWidth="1"/>
    <col min="5856" max="5856" width="21.875" style="25" customWidth="1"/>
    <col min="5857" max="5857" width="21.625" style="25" customWidth="1"/>
    <col min="5858" max="5858" width="24.75" style="25" customWidth="1"/>
    <col min="5859" max="5859" width="21.375" style="25" customWidth="1"/>
    <col min="5860" max="5861" width="15.25" style="25" customWidth="1"/>
    <col min="5862" max="5862" width="20.125" style="25" bestFit="1" customWidth="1"/>
    <col min="5863" max="5863" width="27.875" style="25" bestFit="1" customWidth="1"/>
    <col min="5864" max="5864" width="17.25" style="25" bestFit="1" customWidth="1"/>
    <col min="5865" max="5865" width="16.5" style="25" customWidth="1"/>
    <col min="5866" max="5866" width="15.5" style="25" customWidth="1"/>
    <col min="5867" max="5867" width="17.625" style="25" bestFit="1" customWidth="1"/>
    <col min="5868" max="5868" width="19.125" style="25" customWidth="1"/>
    <col min="5869" max="6097" width="9" style="25"/>
    <col min="6098" max="6098" width="6.375" style="25" customWidth="1"/>
    <col min="6099" max="6100" width="0" style="25" hidden="1" customWidth="1"/>
    <col min="6101" max="6101" width="8.5" style="25" customWidth="1"/>
    <col min="6102" max="6102" width="6" style="25" customWidth="1"/>
    <col min="6103" max="6103" width="32.5" style="25" customWidth="1"/>
    <col min="6104" max="6104" width="37.25" style="25" customWidth="1"/>
    <col min="6105" max="6105" width="26.5" style="25" customWidth="1"/>
    <col min="6106" max="6106" width="10.75" style="25" customWidth="1"/>
    <col min="6107" max="6108" width="24.25" style="25" customWidth="1"/>
    <col min="6109" max="6109" width="21.625" style="25" customWidth="1"/>
    <col min="6110" max="6110" width="19.75" style="25" customWidth="1"/>
    <col min="6111" max="6111" width="11" style="25" customWidth="1"/>
    <col min="6112" max="6112" width="21.875" style="25" customWidth="1"/>
    <col min="6113" max="6113" width="21.625" style="25" customWidth="1"/>
    <col min="6114" max="6114" width="24.75" style="25" customWidth="1"/>
    <col min="6115" max="6115" width="21.375" style="25" customWidth="1"/>
    <col min="6116" max="6117" width="15.25" style="25" customWidth="1"/>
    <col min="6118" max="6118" width="20.125" style="25" bestFit="1" customWidth="1"/>
    <col min="6119" max="6119" width="27.875" style="25" bestFit="1" customWidth="1"/>
    <col min="6120" max="6120" width="17.25" style="25" bestFit="1" customWidth="1"/>
    <col min="6121" max="6121" width="16.5" style="25" customWidth="1"/>
    <col min="6122" max="6122" width="15.5" style="25" customWidth="1"/>
    <col min="6123" max="6123" width="17.625" style="25" bestFit="1" customWidth="1"/>
    <col min="6124" max="6124" width="19.125" style="25" customWidth="1"/>
    <col min="6125" max="6353" width="9" style="25"/>
    <col min="6354" max="6354" width="6.375" style="25" customWidth="1"/>
    <col min="6355" max="6356" width="0" style="25" hidden="1" customWidth="1"/>
    <col min="6357" max="6357" width="8.5" style="25" customWidth="1"/>
    <col min="6358" max="6358" width="6" style="25" customWidth="1"/>
    <col min="6359" max="6359" width="32.5" style="25" customWidth="1"/>
    <col min="6360" max="6360" width="37.25" style="25" customWidth="1"/>
    <col min="6361" max="6361" width="26.5" style="25" customWidth="1"/>
    <col min="6362" max="6362" width="10.75" style="25" customWidth="1"/>
    <col min="6363" max="6364" width="24.25" style="25" customWidth="1"/>
    <col min="6365" max="6365" width="21.625" style="25" customWidth="1"/>
    <col min="6366" max="6366" width="19.75" style="25" customWidth="1"/>
    <col min="6367" max="6367" width="11" style="25" customWidth="1"/>
    <col min="6368" max="6368" width="21.875" style="25" customWidth="1"/>
    <col min="6369" max="6369" width="21.625" style="25" customWidth="1"/>
    <col min="6370" max="6370" width="24.75" style="25" customWidth="1"/>
    <col min="6371" max="6371" width="21.375" style="25" customWidth="1"/>
    <col min="6372" max="6373" width="15.25" style="25" customWidth="1"/>
    <col min="6374" max="6374" width="20.125" style="25" bestFit="1" customWidth="1"/>
    <col min="6375" max="6375" width="27.875" style="25" bestFit="1" customWidth="1"/>
    <col min="6376" max="6376" width="17.25" style="25" bestFit="1" customWidth="1"/>
    <col min="6377" max="6377" width="16.5" style="25" customWidth="1"/>
    <col min="6378" max="6378" width="15.5" style="25" customWidth="1"/>
    <col min="6379" max="6379" width="17.625" style="25" bestFit="1" customWidth="1"/>
    <col min="6380" max="6380" width="19.125" style="25" customWidth="1"/>
    <col min="6381" max="6609" width="9" style="25"/>
    <col min="6610" max="6610" width="6.375" style="25" customWidth="1"/>
    <col min="6611" max="6612" width="0" style="25" hidden="1" customWidth="1"/>
    <col min="6613" max="6613" width="8.5" style="25" customWidth="1"/>
    <col min="6614" max="6614" width="6" style="25" customWidth="1"/>
    <col min="6615" max="6615" width="32.5" style="25" customWidth="1"/>
    <col min="6616" max="6616" width="37.25" style="25" customWidth="1"/>
    <col min="6617" max="6617" width="26.5" style="25" customWidth="1"/>
    <col min="6618" max="6618" width="10.75" style="25" customWidth="1"/>
    <col min="6619" max="6620" width="24.25" style="25" customWidth="1"/>
    <col min="6621" max="6621" width="21.625" style="25" customWidth="1"/>
    <col min="6622" max="6622" width="19.75" style="25" customWidth="1"/>
    <col min="6623" max="6623" width="11" style="25" customWidth="1"/>
    <col min="6624" max="6624" width="21.875" style="25" customWidth="1"/>
    <col min="6625" max="6625" width="21.625" style="25" customWidth="1"/>
    <col min="6626" max="6626" width="24.75" style="25" customWidth="1"/>
    <col min="6627" max="6627" width="21.375" style="25" customWidth="1"/>
    <col min="6628" max="6629" width="15.25" style="25" customWidth="1"/>
    <col min="6630" max="6630" width="20.125" style="25" bestFit="1" customWidth="1"/>
    <col min="6631" max="6631" width="27.875" style="25" bestFit="1" customWidth="1"/>
    <col min="6632" max="6632" width="17.25" style="25" bestFit="1" customWidth="1"/>
    <col min="6633" max="6633" width="16.5" style="25" customWidth="1"/>
    <col min="6634" max="6634" width="15.5" style="25" customWidth="1"/>
    <col min="6635" max="6635" width="17.625" style="25" bestFit="1" customWidth="1"/>
    <col min="6636" max="6636" width="19.125" style="25" customWidth="1"/>
    <col min="6637" max="6865" width="9" style="25"/>
    <col min="6866" max="6866" width="6.375" style="25" customWidth="1"/>
    <col min="6867" max="6868" width="0" style="25" hidden="1" customWidth="1"/>
    <col min="6869" max="6869" width="8.5" style="25" customWidth="1"/>
    <col min="6870" max="6870" width="6" style="25" customWidth="1"/>
    <col min="6871" max="6871" width="32.5" style="25" customWidth="1"/>
    <col min="6872" max="6872" width="37.25" style="25" customWidth="1"/>
    <col min="6873" max="6873" width="26.5" style="25" customWidth="1"/>
    <col min="6874" max="6874" width="10.75" style="25" customWidth="1"/>
    <col min="6875" max="6876" width="24.25" style="25" customWidth="1"/>
    <col min="6877" max="6877" width="21.625" style="25" customWidth="1"/>
    <col min="6878" max="6878" width="19.75" style="25" customWidth="1"/>
    <col min="6879" max="6879" width="11" style="25" customWidth="1"/>
    <col min="6880" max="6880" width="21.875" style="25" customWidth="1"/>
    <col min="6881" max="6881" width="21.625" style="25" customWidth="1"/>
    <col min="6882" max="6882" width="24.75" style="25" customWidth="1"/>
    <col min="6883" max="6883" width="21.375" style="25" customWidth="1"/>
    <col min="6884" max="6885" width="15.25" style="25" customWidth="1"/>
    <col min="6886" max="6886" width="20.125" style="25" bestFit="1" customWidth="1"/>
    <col min="6887" max="6887" width="27.875" style="25" bestFit="1" customWidth="1"/>
    <col min="6888" max="6888" width="17.25" style="25" bestFit="1" customWidth="1"/>
    <col min="6889" max="6889" width="16.5" style="25" customWidth="1"/>
    <col min="6890" max="6890" width="15.5" style="25" customWidth="1"/>
    <col min="6891" max="6891" width="17.625" style="25" bestFit="1" customWidth="1"/>
    <col min="6892" max="6892" width="19.125" style="25" customWidth="1"/>
    <col min="6893" max="7121" width="9" style="25"/>
    <col min="7122" max="7122" width="6.375" style="25" customWidth="1"/>
    <col min="7123" max="7124" width="0" style="25" hidden="1" customWidth="1"/>
    <col min="7125" max="7125" width="8.5" style="25" customWidth="1"/>
    <col min="7126" max="7126" width="6" style="25" customWidth="1"/>
    <col min="7127" max="7127" width="32.5" style="25" customWidth="1"/>
    <col min="7128" max="7128" width="37.25" style="25" customWidth="1"/>
    <col min="7129" max="7129" width="26.5" style="25" customWidth="1"/>
    <col min="7130" max="7130" width="10.75" style="25" customWidth="1"/>
    <col min="7131" max="7132" width="24.25" style="25" customWidth="1"/>
    <col min="7133" max="7133" width="21.625" style="25" customWidth="1"/>
    <col min="7134" max="7134" width="19.75" style="25" customWidth="1"/>
    <col min="7135" max="7135" width="11" style="25" customWidth="1"/>
    <col min="7136" max="7136" width="21.875" style="25" customWidth="1"/>
    <col min="7137" max="7137" width="21.625" style="25" customWidth="1"/>
    <col min="7138" max="7138" width="24.75" style="25" customWidth="1"/>
    <col min="7139" max="7139" width="21.375" style="25" customWidth="1"/>
    <col min="7140" max="7141" width="15.25" style="25" customWidth="1"/>
    <col min="7142" max="7142" width="20.125" style="25" bestFit="1" customWidth="1"/>
    <col min="7143" max="7143" width="27.875" style="25" bestFit="1" customWidth="1"/>
    <col min="7144" max="7144" width="17.25" style="25" bestFit="1" customWidth="1"/>
    <col min="7145" max="7145" width="16.5" style="25" customWidth="1"/>
    <col min="7146" max="7146" width="15.5" style="25" customWidth="1"/>
    <col min="7147" max="7147" width="17.625" style="25" bestFit="1" customWidth="1"/>
    <col min="7148" max="7148" width="19.125" style="25" customWidth="1"/>
    <col min="7149" max="7377" width="9" style="25"/>
    <col min="7378" max="7378" width="6.375" style="25" customWidth="1"/>
    <col min="7379" max="7380" width="0" style="25" hidden="1" customWidth="1"/>
    <col min="7381" max="7381" width="8.5" style="25" customWidth="1"/>
    <col min="7382" max="7382" width="6" style="25" customWidth="1"/>
    <col min="7383" max="7383" width="32.5" style="25" customWidth="1"/>
    <col min="7384" max="7384" width="37.25" style="25" customWidth="1"/>
    <col min="7385" max="7385" width="26.5" style="25" customWidth="1"/>
    <col min="7386" max="7386" width="10.75" style="25" customWidth="1"/>
    <col min="7387" max="7388" width="24.25" style="25" customWidth="1"/>
    <col min="7389" max="7389" width="21.625" style="25" customWidth="1"/>
    <col min="7390" max="7390" width="19.75" style="25" customWidth="1"/>
    <col min="7391" max="7391" width="11" style="25" customWidth="1"/>
    <col min="7392" max="7392" width="21.875" style="25" customWidth="1"/>
    <col min="7393" max="7393" width="21.625" style="25" customWidth="1"/>
    <col min="7394" max="7394" width="24.75" style="25" customWidth="1"/>
    <col min="7395" max="7395" width="21.375" style="25" customWidth="1"/>
    <col min="7396" max="7397" width="15.25" style="25" customWidth="1"/>
    <col min="7398" max="7398" width="20.125" style="25" bestFit="1" customWidth="1"/>
    <col min="7399" max="7399" width="27.875" style="25" bestFit="1" customWidth="1"/>
    <col min="7400" max="7400" width="17.25" style="25" bestFit="1" customWidth="1"/>
    <col min="7401" max="7401" width="16.5" style="25" customWidth="1"/>
    <col min="7402" max="7402" width="15.5" style="25" customWidth="1"/>
    <col min="7403" max="7403" width="17.625" style="25" bestFit="1" customWidth="1"/>
    <col min="7404" max="7404" width="19.125" style="25" customWidth="1"/>
    <col min="7405" max="7633" width="9" style="25"/>
    <col min="7634" max="7634" width="6.375" style="25" customWidth="1"/>
    <col min="7635" max="7636" width="0" style="25" hidden="1" customWidth="1"/>
    <col min="7637" max="7637" width="8.5" style="25" customWidth="1"/>
    <col min="7638" max="7638" width="6" style="25" customWidth="1"/>
    <col min="7639" max="7639" width="32.5" style="25" customWidth="1"/>
    <col min="7640" max="7640" width="37.25" style="25" customWidth="1"/>
    <col min="7641" max="7641" width="26.5" style="25" customWidth="1"/>
    <col min="7642" max="7642" width="10.75" style="25" customWidth="1"/>
    <col min="7643" max="7644" width="24.25" style="25" customWidth="1"/>
    <col min="7645" max="7645" width="21.625" style="25" customWidth="1"/>
    <col min="7646" max="7646" width="19.75" style="25" customWidth="1"/>
    <col min="7647" max="7647" width="11" style="25" customWidth="1"/>
    <col min="7648" max="7648" width="21.875" style="25" customWidth="1"/>
    <col min="7649" max="7649" width="21.625" style="25" customWidth="1"/>
    <col min="7650" max="7650" width="24.75" style="25" customWidth="1"/>
    <col min="7651" max="7651" width="21.375" style="25" customWidth="1"/>
    <col min="7652" max="7653" width="15.25" style="25" customWidth="1"/>
    <col min="7654" max="7654" width="20.125" style="25" bestFit="1" customWidth="1"/>
    <col min="7655" max="7655" width="27.875" style="25" bestFit="1" customWidth="1"/>
    <col min="7656" max="7656" width="17.25" style="25" bestFit="1" customWidth="1"/>
    <col min="7657" max="7657" width="16.5" style="25" customWidth="1"/>
    <col min="7658" max="7658" width="15.5" style="25" customWidth="1"/>
    <col min="7659" max="7659" width="17.625" style="25" bestFit="1" customWidth="1"/>
    <col min="7660" max="7660" width="19.125" style="25" customWidth="1"/>
    <col min="7661" max="7889" width="9" style="25"/>
    <col min="7890" max="7890" width="6.375" style="25" customWidth="1"/>
    <col min="7891" max="7892" width="0" style="25" hidden="1" customWidth="1"/>
    <col min="7893" max="7893" width="8.5" style="25" customWidth="1"/>
    <col min="7894" max="7894" width="6" style="25" customWidth="1"/>
    <col min="7895" max="7895" width="32.5" style="25" customWidth="1"/>
    <col min="7896" max="7896" width="37.25" style="25" customWidth="1"/>
    <col min="7897" max="7897" width="26.5" style="25" customWidth="1"/>
    <col min="7898" max="7898" width="10.75" style="25" customWidth="1"/>
    <col min="7899" max="7900" width="24.25" style="25" customWidth="1"/>
    <col min="7901" max="7901" width="21.625" style="25" customWidth="1"/>
    <col min="7902" max="7902" width="19.75" style="25" customWidth="1"/>
    <col min="7903" max="7903" width="11" style="25" customWidth="1"/>
    <col min="7904" max="7904" width="21.875" style="25" customWidth="1"/>
    <col min="7905" max="7905" width="21.625" style="25" customWidth="1"/>
    <col min="7906" max="7906" width="24.75" style="25" customWidth="1"/>
    <col min="7907" max="7907" width="21.375" style="25" customWidth="1"/>
    <col min="7908" max="7909" width="15.25" style="25" customWidth="1"/>
    <col min="7910" max="7910" width="20.125" style="25" bestFit="1" customWidth="1"/>
    <col min="7911" max="7911" width="27.875" style="25" bestFit="1" customWidth="1"/>
    <col min="7912" max="7912" width="17.25" style="25" bestFit="1" customWidth="1"/>
    <col min="7913" max="7913" width="16.5" style="25" customWidth="1"/>
    <col min="7914" max="7914" width="15.5" style="25" customWidth="1"/>
    <col min="7915" max="7915" width="17.625" style="25" bestFit="1" customWidth="1"/>
    <col min="7916" max="7916" width="19.125" style="25" customWidth="1"/>
    <col min="7917" max="8145" width="9" style="25"/>
    <col min="8146" max="8146" width="6.375" style="25" customWidth="1"/>
    <col min="8147" max="8148" width="0" style="25" hidden="1" customWidth="1"/>
    <col min="8149" max="8149" width="8.5" style="25" customWidth="1"/>
    <col min="8150" max="8150" width="6" style="25" customWidth="1"/>
    <col min="8151" max="8151" width="32.5" style="25" customWidth="1"/>
    <col min="8152" max="8152" width="37.25" style="25" customWidth="1"/>
    <col min="8153" max="8153" width="26.5" style="25" customWidth="1"/>
    <col min="8154" max="8154" width="10.75" style="25" customWidth="1"/>
    <col min="8155" max="8156" width="24.25" style="25" customWidth="1"/>
    <col min="8157" max="8157" width="21.625" style="25" customWidth="1"/>
    <col min="8158" max="8158" width="19.75" style="25" customWidth="1"/>
    <col min="8159" max="8159" width="11" style="25" customWidth="1"/>
    <col min="8160" max="8160" width="21.875" style="25" customWidth="1"/>
    <col min="8161" max="8161" width="21.625" style="25" customWidth="1"/>
    <col min="8162" max="8162" width="24.75" style="25" customWidth="1"/>
    <col min="8163" max="8163" width="21.375" style="25" customWidth="1"/>
    <col min="8164" max="8165" width="15.25" style="25" customWidth="1"/>
    <col min="8166" max="8166" width="20.125" style="25" bestFit="1" customWidth="1"/>
    <col min="8167" max="8167" width="27.875" style="25" bestFit="1" customWidth="1"/>
    <col min="8168" max="8168" width="17.25" style="25" bestFit="1" customWidth="1"/>
    <col min="8169" max="8169" width="16.5" style="25" customWidth="1"/>
    <col min="8170" max="8170" width="15.5" style="25" customWidth="1"/>
    <col min="8171" max="8171" width="17.625" style="25" bestFit="1" customWidth="1"/>
    <col min="8172" max="8172" width="19.125" style="25" customWidth="1"/>
    <col min="8173" max="8401" width="9" style="25"/>
    <col min="8402" max="8402" width="6.375" style="25" customWidth="1"/>
    <col min="8403" max="8404" width="0" style="25" hidden="1" customWidth="1"/>
    <col min="8405" max="8405" width="8.5" style="25" customWidth="1"/>
    <col min="8406" max="8406" width="6" style="25" customWidth="1"/>
    <col min="8407" max="8407" width="32.5" style="25" customWidth="1"/>
    <col min="8408" max="8408" width="37.25" style="25" customWidth="1"/>
    <col min="8409" max="8409" width="26.5" style="25" customWidth="1"/>
    <col min="8410" max="8410" width="10.75" style="25" customWidth="1"/>
    <col min="8411" max="8412" width="24.25" style="25" customWidth="1"/>
    <col min="8413" max="8413" width="21.625" style="25" customWidth="1"/>
    <col min="8414" max="8414" width="19.75" style="25" customWidth="1"/>
    <col min="8415" max="8415" width="11" style="25" customWidth="1"/>
    <col min="8416" max="8416" width="21.875" style="25" customWidth="1"/>
    <col min="8417" max="8417" width="21.625" style="25" customWidth="1"/>
    <col min="8418" max="8418" width="24.75" style="25" customWidth="1"/>
    <col min="8419" max="8419" width="21.375" style="25" customWidth="1"/>
    <col min="8420" max="8421" width="15.25" style="25" customWidth="1"/>
    <col min="8422" max="8422" width="20.125" style="25" bestFit="1" customWidth="1"/>
    <col min="8423" max="8423" width="27.875" style="25" bestFit="1" customWidth="1"/>
    <col min="8424" max="8424" width="17.25" style="25" bestFit="1" customWidth="1"/>
    <col min="8425" max="8425" width="16.5" style="25" customWidth="1"/>
    <col min="8426" max="8426" width="15.5" style="25" customWidth="1"/>
    <col min="8427" max="8427" width="17.625" style="25" bestFit="1" customWidth="1"/>
    <col min="8428" max="8428" width="19.125" style="25" customWidth="1"/>
    <col min="8429" max="8657" width="9" style="25"/>
    <col min="8658" max="8658" width="6.375" style="25" customWidth="1"/>
    <col min="8659" max="8660" width="0" style="25" hidden="1" customWidth="1"/>
    <col min="8661" max="8661" width="8.5" style="25" customWidth="1"/>
    <col min="8662" max="8662" width="6" style="25" customWidth="1"/>
    <col min="8663" max="8663" width="32.5" style="25" customWidth="1"/>
    <col min="8664" max="8664" width="37.25" style="25" customWidth="1"/>
    <col min="8665" max="8665" width="26.5" style="25" customWidth="1"/>
    <col min="8666" max="8666" width="10.75" style="25" customWidth="1"/>
    <col min="8667" max="8668" width="24.25" style="25" customWidth="1"/>
    <col min="8669" max="8669" width="21.625" style="25" customWidth="1"/>
    <col min="8670" max="8670" width="19.75" style="25" customWidth="1"/>
    <col min="8671" max="8671" width="11" style="25" customWidth="1"/>
    <col min="8672" max="8672" width="21.875" style="25" customWidth="1"/>
    <col min="8673" max="8673" width="21.625" style="25" customWidth="1"/>
    <col min="8674" max="8674" width="24.75" style="25" customWidth="1"/>
    <col min="8675" max="8675" width="21.375" style="25" customWidth="1"/>
    <col min="8676" max="8677" width="15.25" style="25" customWidth="1"/>
    <col min="8678" max="8678" width="20.125" style="25" bestFit="1" customWidth="1"/>
    <col min="8679" max="8679" width="27.875" style="25" bestFit="1" customWidth="1"/>
    <col min="8680" max="8680" width="17.25" style="25" bestFit="1" customWidth="1"/>
    <col min="8681" max="8681" width="16.5" style="25" customWidth="1"/>
    <col min="8682" max="8682" width="15.5" style="25" customWidth="1"/>
    <col min="8683" max="8683" width="17.625" style="25" bestFit="1" customWidth="1"/>
    <col min="8684" max="8684" width="19.125" style="25" customWidth="1"/>
    <col min="8685" max="8913" width="9" style="25"/>
    <col min="8914" max="8914" width="6.375" style="25" customWidth="1"/>
    <col min="8915" max="8916" width="0" style="25" hidden="1" customWidth="1"/>
    <col min="8917" max="8917" width="8.5" style="25" customWidth="1"/>
    <col min="8918" max="8918" width="6" style="25" customWidth="1"/>
    <col min="8919" max="8919" width="32.5" style="25" customWidth="1"/>
    <col min="8920" max="8920" width="37.25" style="25" customWidth="1"/>
    <col min="8921" max="8921" width="26.5" style="25" customWidth="1"/>
    <col min="8922" max="8922" width="10.75" style="25" customWidth="1"/>
    <col min="8923" max="8924" width="24.25" style="25" customWidth="1"/>
    <col min="8925" max="8925" width="21.625" style="25" customWidth="1"/>
    <col min="8926" max="8926" width="19.75" style="25" customWidth="1"/>
    <col min="8927" max="8927" width="11" style="25" customWidth="1"/>
    <col min="8928" max="8928" width="21.875" style="25" customWidth="1"/>
    <col min="8929" max="8929" width="21.625" style="25" customWidth="1"/>
    <col min="8930" max="8930" width="24.75" style="25" customWidth="1"/>
    <col min="8931" max="8931" width="21.375" style="25" customWidth="1"/>
    <col min="8932" max="8933" width="15.25" style="25" customWidth="1"/>
    <col min="8934" max="8934" width="20.125" style="25" bestFit="1" customWidth="1"/>
    <col min="8935" max="8935" width="27.875" style="25" bestFit="1" customWidth="1"/>
    <col min="8936" max="8936" width="17.25" style="25" bestFit="1" customWidth="1"/>
    <col min="8937" max="8937" width="16.5" style="25" customWidth="1"/>
    <col min="8938" max="8938" width="15.5" style="25" customWidth="1"/>
    <col min="8939" max="8939" width="17.625" style="25" bestFit="1" customWidth="1"/>
    <col min="8940" max="8940" width="19.125" style="25" customWidth="1"/>
    <col min="8941" max="9169" width="9" style="25"/>
    <col min="9170" max="9170" width="6.375" style="25" customWidth="1"/>
    <col min="9171" max="9172" width="0" style="25" hidden="1" customWidth="1"/>
    <col min="9173" max="9173" width="8.5" style="25" customWidth="1"/>
    <col min="9174" max="9174" width="6" style="25" customWidth="1"/>
    <col min="9175" max="9175" width="32.5" style="25" customWidth="1"/>
    <col min="9176" max="9176" width="37.25" style="25" customWidth="1"/>
    <col min="9177" max="9177" width="26.5" style="25" customWidth="1"/>
    <col min="9178" max="9178" width="10.75" style="25" customWidth="1"/>
    <col min="9179" max="9180" width="24.25" style="25" customWidth="1"/>
    <col min="9181" max="9181" width="21.625" style="25" customWidth="1"/>
    <col min="9182" max="9182" width="19.75" style="25" customWidth="1"/>
    <col min="9183" max="9183" width="11" style="25" customWidth="1"/>
    <col min="9184" max="9184" width="21.875" style="25" customWidth="1"/>
    <col min="9185" max="9185" width="21.625" style="25" customWidth="1"/>
    <col min="9186" max="9186" width="24.75" style="25" customWidth="1"/>
    <col min="9187" max="9187" width="21.375" style="25" customWidth="1"/>
    <col min="9188" max="9189" width="15.25" style="25" customWidth="1"/>
    <col min="9190" max="9190" width="20.125" style="25" bestFit="1" customWidth="1"/>
    <col min="9191" max="9191" width="27.875" style="25" bestFit="1" customWidth="1"/>
    <col min="9192" max="9192" width="17.25" style="25" bestFit="1" customWidth="1"/>
    <col min="9193" max="9193" width="16.5" style="25" customWidth="1"/>
    <col min="9194" max="9194" width="15.5" style="25" customWidth="1"/>
    <col min="9195" max="9195" width="17.625" style="25" bestFit="1" customWidth="1"/>
    <col min="9196" max="9196" width="19.125" style="25" customWidth="1"/>
    <col min="9197" max="9425" width="9" style="25"/>
    <col min="9426" max="9426" width="6.375" style="25" customWidth="1"/>
    <col min="9427" max="9428" width="0" style="25" hidden="1" customWidth="1"/>
    <col min="9429" max="9429" width="8.5" style="25" customWidth="1"/>
    <col min="9430" max="9430" width="6" style="25" customWidth="1"/>
    <col min="9431" max="9431" width="32.5" style="25" customWidth="1"/>
    <col min="9432" max="9432" width="37.25" style="25" customWidth="1"/>
    <col min="9433" max="9433" width="26.5" style="25" customWidth="1"/>
    <col min="9434" max="9434" width="10.75" style="25" customWidth="1"/>
    <col min="9435" max="9436" width="24.25" style="25" customWidth="1"/>
    <col min="9437" max="9437" width="21.625" style="25" customWidth="1"/>
    <col min="9438" max="9438" width="19.75" style="25" customWidth="1"/>
    <col min="9439" max="9439" width="11" style="25" customWidth="1"/>
    <col min="9440" max="9440" width="21.875" style="25" customWidth="1"/>
    <col min="9441" max="9441" width="21.625" style="25" customWidth="1"/>
    <col min="9442" max="9442" width="24.75" style="25" customWidth="1"/>
    <col min="9443" max="9443" width="21.375" style="25" customWidth="1"/>
    <col min="9444" max="9445" width="15.25" style="25" customWidth="1"/>
    <col min="9446" max="9446" width="20.125" style="25" bestFit="1" customWidth="1"/>
    <col min="9447" max="9447" width="27.875" style="25" bestFit="1" customWidth="1"/>
    <col min="9448" max="9448" width="17.25" style="25" bestFit="1" customWidth="1"/>
    <col min="9449" max="9449" width="16.5" style="25" customWidth="1"/>
    <col min="9450" max="9450" width="15.5" style="25" customWidth="1"/>
    <col min="9451" max="9451" width="17.625" style="25" bestFit="1" customWidth="1"/>
    <col min="9452" max="9452" width="19.125" style="25" customWidth="1"/>
    <col min="9453" max="9681" width="9" style="25"/>
    <col min="9682" max="9682" width="6.375" style="25" customWidth="1"/>
    <col min="9683" max="9684" width="0" style="25" hidden="1" customWidth="1"/>
    <col min="9685" max="9685" width="8.5" style="25" customWidth="1"/>
    <col min="9686" max="9686" width="6" style="25" customWidth="1"/>
    <col min="9687" max="9687" width="32.5" style="25" customWidth="1"/>
    <col min="9688" max="9688" width="37.25" style="25" customWidth="1"/>
    <col min="9689" max="9689" width="26.5" style="25" customWidth="1"/>
    <col min="9690" max="9690" width="10.75" style="25" customWidth="1"/>
    <col min="9691" max="9692" width="24.25" style="25" customWidth="1"/>
    <col min="9693" max="9693" width="21.625" style="25" customWidth="1"/>
    <col min="9694" max="9694" width="19.75" style="25" customWidth="1"/>
    <col min="9695" max="9695" width="11" style="25" customWidth="1"/>
    <col min="9696" max="9696" width="21.875" style="25" customWidth="1"/>
    <col min="9697" max="9697" width="21.625" style="25" customWidth="1"/>
    <col min="9698" max="9698" width="24.75" style="25" customWidth="1"/>
    <col min="9699" max="9699" width="21.375" style="25" customWidth="1"/>
    <col min="9700" max="9701" width="15.25" style="25" customWidth="1"/>
    <col min="9702" max="9702" width="20.125" style="25" bestFit="1" customWidth="1"/>
    <col min="9703" max="9703" width="27.875" style="25" bestFit="1" customWidth="1"/>
    <col min="9704" max="9704" width="17.25" style="25" bestFit="1" customWidth="1"/>
    <col min="9705" max="9705" width="16.5" style="25" customWidth="1"/>
    <col min="9706" max="9706" width="15.5" style="25" customWidth="1"/>
    <col min="9707" max="9707" width="17.625" style="25" bestFit="1" customWidth="1"/>
    <col min="9708" max="9708" width="19.125" style="25" customWidth="1"/>
    <col min="9709" max="9937" width="9" style="25"/>
    <col min="9938" max="9938" width="6.375" style="25" customWidth="1"/>
    <col min="9939" max="9940" width="0" style="25" hidden="1" customWidth="1"/>
    <col min="9941" max="9941" width="8.5" style="25" customWidth="1"/>
    <col min="9942" max="9942" width="6" style="25" customWidth="1"/>
    <col min="9943" max="9943" width="32.5" style="25" customWidth="1"/>
    <col min="9944" max="9944" width="37.25" style="25" customWidth="1"/>
    <col min="9945" max="9945" width="26.5" style="25" customWidth="1"/>
    <col min="9946" max="9946" width="10.75" style="25" customWidth="1"/>
    <col min="9947" max="9948" width="24.25" style="25" customWidth="1"/>
    <col min="9949" max="9949" width="21.625" style="25" customWidth="1"/>
    <col min="9950" max="9950" width="19.75" style="25" customWidth="1"/>
    <col min="9951" max="9951" width="11" style="25" customWidth="1"/>
    <col min="9952" max="9952" width="21.875" style="25" customWidth="1"/>
    <col min="9953" max="9953" width="21.625" style="25" customWidth="1"/>
    <col min="9954" max="9954" width="24.75" style="25" customWidth="1"/>
    <col min="9955" max="9955" width="21.375" style="25" customWidth="1"/>
    <col min="9956" max="9957" width="15.25" style="25" customWidth="1"/>
    <col min="9958" max="9958" width="20.125" style="25" bestFit="1" customWidth="1"/>
    <col min="9959" max="9959" width="27.875" style="25" bestFit="1" customWidth="1"/>
    <col min="9960" max="9960" width="17.25" style="25" bestFit="1" customWidth="1"/>
    <col min="9961" max="9961" width="16.5" style="25" customWidth="1"/>
    <col min="9962" max="9962" width="15.5" style="25" customWidth="1"/>
    <col min="9963" max="9963" width="17.625" style="25" bestFit="1" customWidth="1"/>
    <col min="9964" max="9964" width="19.125" style="25" customWidth="1"/>
    <col min="9965" max="10193" width="9" style="25"/>
    <col min="10194" max="10194" width="6.375" style="25" customWidth="1"/>
    <col min="10195" max="10196" width="0" style="25" hidden="1" customWidth="1"/>
    <col min="10197" max="10197" width="8.5" style="25" customWidth="1"/>
    <col min="10198" max="10198" width="6" style="25" customWidth="1"/>
    <col min="10199" max="10199" width="32.5" style="25" customWidth="1"/>
    <col min="10200" max="10200" width="37.25" style="25" customWidth="1"/>
    <col min="10201" max="10201" width="26.5" style="25" customWidth="1"/>
    <col min="10202" max="10202" width="10.75" style="25" customWidth="1"/>
    <col min="10203" max="10204" width="24.25" style="25" customWidth="1"/>
    <col min="10205" max="10205" width="21.625" style="25" customWidth="1"/>
    <col min="10206" max="10206" width="19.75" style="25" customWidth="1"/>
    <col min="10207" max="10207" width="11" style="25" customWidth="1"/>
    <col min="10208" max="10208" width="21.875" style="25" customWidth="1"/>
    <col min="10209" max="10209" width="21.625" style="25" customWidth="1"/>
    <col min="10210" max="10210" width="24.75" style="25" customWidth="1"/>
    <col min="10211" max="10211" width="21.375" style="25" customWidth="1"/>
    <col min="10212" max="10213" width="15.25" style="25" customWidth="1"/>
    <col min="10214" max="10214" width="20.125" style="25" bestFit="1" customWidth="1"/>
    <col min="10215" max="10215" width="27.875" style="25" bestFit="1" customWidth="1"/>
    <col min="10216" max="10216" width="17.25" style="25" bestFit="1" customWidth="1"/>
    <col min="10217" max="10217" width="16.5" style="25" customWidth="1"/>
    <col min="10218" max="10218" width="15.5" style="25" customWidth="1"/>
    <col min="10219" max="10219" width="17.625" style="25" bestFit="1" customWidth="1"/>
    <col min="10220" max="10220" width="19.125" style="25" customWidth="1"/>
    <col min="10221" max="10449" width="9" style="25"/>
    <col min="10450" max="10450" width="6.375" style="25" customWidth="1"/>
    <col min="10451" max="10452" width="0" style="25" hidden="1" customWidth="1"/>
    <col min="10453" max="10453" width="8.5" style="25" customWidth="1"/>
    <col min="10454" max="10454" width="6" style="25" customWidth="1"/>
    <col min="10455" max="10455" width="32.5" style="25" customWidth="1"/>
    <col min="10456" max="10456" width="37.25" style="25" customWidth="1"/>
    <col min="10457" max="10457" width="26.5" style="25" customWidth="1"/>
    <col min="10458" max="10458" width="10.75" style="25" customWidth="1"/>
    <col min="10459" max="10460" width="24.25" style="25" customWidth="1"/>
    <col min="10461" max="10461" width="21.625" style="25" customWidth="1"/>
    <col min="10462" max="10462" width="19.75" style="25" customWidth="1"/>
    <col min="10463" max="10463" width="11" style="25" customWidth="1"/>
    <col min="10464" max="10464" width="21.875" style="25" customWidth="1"/>
    <col min="10465" max="10465" width="21.625" style="25" customWidth="1"/>
    <col min="10466" max="10466" width="24.75" style="25" customWidth="1"/>
    <col min="10467" max="10467" width="21.375" style="25" customWidth="1"/>
    <col min="10468" max="10469" width="15.25" style="25" customWidth="1"/>
    <col min="10470" max="10470" width="20.125" style="25" bestFit="1" customWidth="1"/>
    <col min="10471" max="10471" width="27.875" style="25" bestFit="1" customWidth="1"/>
    <col min="10472" max="10472" width="17.25" style="25" bestFit="1" customWidth="1"/>
    <col min="10473" max="10473" width="16.5" style="25" customWidth="1"/>
    <col min="10474" max="10474" width="15.5" style="25" customWidth="1"/>
    <col min="10475" max="10475" width="17.625" style="25" bestFit="1" customWidth="1"/>
    <col min="10476" max="10476" width="19.125" style="25" customWidth="1"/>
    <col min="10477" max="10705" width="9" style="25"/>
    <col min="10706" max="10706" width="6.375" style="25" customWidth="1"/>
    <col min="10707" max="10708" width="0" style="25" hidden="1" customWidth="1"/>
    <col min="10709" max="10709" width="8.5" style="25" customWidth="1"/>
    <col min="10710" max="10710" width="6" style="25" customWidth="1"/>
    <col min="10711" max="10711" width="32.5" style="25" customWidth="1"/>
    <col min="10712" max="10712" width="37.25" style="25" customWidth="1"/>
    <col min="10713" max="10713" width="26.5" style="25" customWidth="1"/>
    <col min="10714" max="10714" width="10.75" style="25" customWidth="1"/>
    <col min="10715" max="10716" width="24.25" style="25" customWidth="1"/>
    <col min="10717" max="10717" width="21.625" style="25" customWidth="1"/>
    <col min="10718" max="10718" width="19.75" style="25" customWidth="1"/>
    <col min="10719" max="10719" width="11" style="25" customWidth="1"/>
    <col min="10720" max="10720" width="21.875" style="25" customWidth="1"/>
    <col min="10721" max="10721" width="21.625" style="25" customWidth="1"/>
    <col min="10722" max="10722" width="24.75" style="25" customWidth="1"/>
    <col min="10723" max="10723" width="21.375" style="25" customWidth="1"/>
    <col min="10724" max="10725" width="15.25" style="25" customWidth="1"/>
    <col min="10726" max="10726" width="20.125" style="25" bestFit="1" customWidth="1"/>
    <col min="10727" max="10727" width="27.875" style="25" bestFit="1" customWidth="1"/>
    <col min="10728" max="10728" width="17.25" style="25" bestFit="1" customWidth="1"/>
    <col min="10729" max="10729" width="16.5" style="25" customWidth="1"/>
    <col min="10730" max="10730" width="15.5" style="25" customWidth="1"/>
    <col min="10731" max="10731" width="17.625" style="25" bestFit="1" customWidth="1"/>
    <col min="10732" max="10732" width="19.125" style="25" customWidth="1"/>
    <col min="10733" max="10961" width="9" style="25"/>
    <col min="10962" max="10962" width="6.375" style="25" customWidth="1"/>
    <col min="10963" max="10964" width="0" style="25" hidden="1" customWidth="1"/>
    <col min="10965" max="10965" width="8.5" style="25" customWidth="1"/>
    <col min="10966" max="10966" width="6" style="25" customWidth="1"/>
    <col min="10967" max="10967" width="32.5" style="25" customWidth="1"/>
    <col min="10968" max="10968" width="37.25" style="25" customWidth="1"/>
    <col min="10969" max="10969" width="26.5" style="25" customWidth="1"/>
    <col min="10970" max="10970" width="10.75" style="25" customWidth="1"/>
    <col min="10971" max="10972" width="24.25" style="25" customWidth="1"/>
    <col min="10973" max="10973" width="21.625" style="25" customWidth="1"/>
    <col min="10974" max="10974" width="19.75" style="25" customWidth="1"/>
    <col min="10975" max="10975" width="11" style="25" customWidth="1"/>
    <col min="10976" max="10976" width="21.875" style="25" customWidth="1"/>
    <col min="10977" max="10977" width="21.625" style="25" customWidth="1"/>
    <col min="10978" max="10978" width="24.75" style="25" customWidth="1"/>
    <col min="10979" max="10979" width="21.375" style="25" customWidth="1"/>
    <col min="10980" max="10981" width="15.25" style="25" customWidth="1"/>
    <col min="10982" max="10982" width="20.125" style="25" bestFit="1" customWidth="1"/>
    <col min="10983" max="10983" width="27.875" style="25" bestFit="1" customWidth="1"/>
    <col min="10984" max="10984" width="17.25" style="25" bestFit="1" customWidth="1"/>
    <col min="10985" max="10985" width="16.5" style="25" customWidth="1"/>
    <col min="10986" max="10986" width="15.5" style="25" customWidth="1"/>
    <col min="10987" max="10987" width="17.625" style="25" bestFit="1" customWidth="1"/>
    <col min="10988" max="10988" width="19.125" style="25" customWidth="1"/>
    <col min="10989" max="11217" width="9" style="25"/>
    <col min="11218" max="11218" width="6.375" style="25" customWidth="1"/>
    <col min="11219" max="11220" width="0" style="25" hidden="1" customWidth="1"/>
    <col min="11221" max="11221" width="8.5" style="25" customWidth="1"/>
    <col min="11222" max="11222" width="6" style="25" customWidth="1"/>
    <col min="11223" max="11223" width="32.5" style="25" customWidth="1"/>
    <col min="11224" max="11224" width="37.25" style="25" customWidth="1"/>
    <col min="11225" max="11225" width="26.5" style="25" customWidth="1"/>
    <col min="11226" max="11226" width="10.75" style="25" customWidth="1"/>
    <col min="11227" max="11228" width="24.25" style="25" customWidth="1"/>
    <col min="11229" max="11229" width="21.625" style="25" customWidth="1"/>
    <col min="11230" max="11230" width="19.75" style="25" customWidth="1"/>
    <col min="11231" max="11231" width="11" style="25" customWidth="1"/>
    <col min="11232" max="11232" width="21.875" style="25" customWidth="1"/>
    <col min="11233" max="11233" width="21.625" style="25" customWidth="1"/>
    <col min="11234" max="11234" width="24.75" style="25" customWidth="1"/>
    <col min="11235" max="11235" width="21.375" style="25" customWidth="1"/>
    <col min="11236" max="11237" width="15.25" style="25" customWidth="1"/>
    <col min="11238" max="11238" width="20.125" style="25" bestFit="1" customWidth="1"/>
    <col min="11239" max="11239" width="27.875" style="25" bestFit="1" customWidth="1"/>
    <col min="11240" max="11240" width="17.25" style="25" bestFit="1" customWidth="1"/>
    <col min="11241" max="11241" width="16.5" style="25" customWidth="1"/>
    <col min="11242" max="11242" width="15.5" style="25" customWidth="1"/>
    <col min="11243" max="11243" width="17.625" style="25" bestFit="1" customWidth="1"/>
    <col min="11244" max="11244" width="19.125" style="25" customWidth="1"/>
    <col min="11245" max="11473" width="9" style="25"/>
    <col min="11474" max="11474" width="6.375" style="25" customWidth="1"/>
    <col min="11475" max="11476" width="0" style="25" hidden="1" customWidth="1"/>
    <col min="11477" max="11477" width="8.5" style="25" customWidth="1"/>
    <col min="11478" max="11478" width="6" style="25" customWidth="1"/>
    <col min="11479" max="11479" width="32.5" style="25" customWidth="1"/>
    <col min="11480" max="11480" width="37.25" style="25" customWidth="1"/>
    <col min="11481" max="11481" width="26.5" style="25" customWidth="1"/>
    <col min="11482" max="11482" width="10.75" style="25" customWidth="1"/>
    <col min="11483" max="11484" width="24.25" style="25" customWidth="1"/>
    <col min="11485" max="11485" width="21.625" style="25" customWidth="1"/>
    <col min="11486" max="11486" width="19.75" style="25" customWidth="1"/>
    <col min="11487" max="11487" width="11" style="25" customWidth="1"/>
    <col min="11488" max="11488" width="21.875" style="25" customWidth="1"/>
    <col min="11489" max="11489" width="21.625" style="25" customWidth="1"/>
    <col min="11490" max="11490" width="24.75" style="25" customWidth="1"/>
    <col min="11491" max="11491" width="21.375" style="25" customWidth="1"/>
    <col min="11492" max="11493" width="15.25" style="25" customWidth="1"/>
    <col min="11494" max="11494" width="20.125" style="25" bestFit="1" customWidth="1"/>
    <col min="11495" max="11495" width="27.875" style="25" bestFit="1" customWidth="1"/>
    <col min="11496" max="11496" width="17.25" style="25" bestFit="1" customWidth="1"/>
    <col min="11497" max="11497" width="16.5" style="25" customWidth="1"/>
    <col min="11498" max="11498" width="15.5" style="25" customWidth="1"/>
    <col min="11499" max="11499" width="17.625" style="25" bestFit="1" customWidth="1"/>
    <col min="11500" max="11500" width="19.125" style="25" customWidth="1"/>
    <col min="11501" max="11729" width="9" style="25"/>
    <col min="11730" max="11730" width="6.375" style="25" customWidth="1"/>
    <col min="11731" max="11732" width="0" style="25" hidden="1" customWidth="1"/>
    <col min="11733" max="11733" width="8.5" style="25" customWidth="1"/>
    <col min="11734" max="11734" width="6" style="25" customWidth="1"/>
    <col min="11735" max="11735" width="32.5" style="25" customWidth="1"/>
    <col min="11736" max="11736" width="37.25" style="25" customWidth="1"/>
    <col min="11737" max="11737" width="26.5" style="25" customWidth="1"/>
    <col min="11738" max="11738" width="10.75" style="25" customWidth="1"/>
    <col min="11739" max="11740" width="24.25" style="25" customWidth="1"/>
    <col min="11741" max="11741" width="21.625" style="25" customWidth="1"/>
    <col min="11742" max="11742" width="19.75" style="25" customWidth="1"/>
    <col min="11743" max="11743" width="11" style="25" customWidth="1"/>
    <col min="11744" max="11744" width="21.875" style="25" customWidth="1"/>
    <col min="11745" max="11745" width="21.625" style="25" customWidth="1"/>
    <col min="11746" max="11746" width="24.75" style="25" customWidth="1"/>
    <col min="11747" max="11747" width="21.375" style="25" customWidth="1"/>
    <col min="11748" max="11749" width="15.25" style="25" customWidth="1"/>
    <col min="11750" max="11750" width="20.125" style="25" bestFit="1" customWidth="1"/>
    <col min="11751" max="11751" width="27.875" style="25" bestFit="1" customWidth="1"/>
    <col min="11752" max="11752" width="17.25" style="25" bestFit="1" customWidth="1"/>
    <col min="11753" max="11753" width="16.5" style="25" customWidth="1"/>
    <col min="11754" max="11754" width="15.5" style="25" customWidth="1"/>
    <col min="11755" max="11755" width="17.625" style="25" bestFit="1" customWidth="1"/>
    <col min="11756" max="11756" width="19.125" style="25" customWidth="1"/>
    <col min="11757" max="11985" width="9" style="25"/>
    <col min="11986" max="11986" width="6.375" style="25" customWidth="1"/>
    <col min="11987" max="11988" width="0" style="25" hidden="1" customWidth="1"/>
    <col min="11989" max="11989" width="8.5" style="25" customWidth="1"/>
    <col min="11990" max="11990" width="6" style="25" customWidth="1"/>
    <col min="11991" max="11991" width="32.5" style="25" customWidth="1"/>
    <col min="11992" max="11992" width="37.25" style="25" customWidth="1"/>
    <col min="11993" max="11993" width="26.5" style="25" customWidth="1"/>
    <col min="11994" max="11994" width="10.75" style="25" customWidth="1"/>
    <col min="11995" max="11996" width="24.25" style="25" customWidth="1"/>
    <col min="11997" max="11997" width="21.625" style="25" customWidth="1"/>
    <col min="11998" max="11998" width="19.75" style="25" customWidth="1"/>
    <col min="11999" max="11999" width="11" style="25" customWidth="1"/>
    <col min="12000" max="12000" width="21.875" style="25" customWidth="1"/>
    <col min="12001" max="12001" width="21.625" style="25" customWidth="1"/>
    <col min="12002" max="12002" width="24.75" style="25" customWidth="1"/>
    <col min="12003" max="12003" width="21.375" style="25" customWidth="1"/>
    <col min="12004" max="12005" width="15.25" style="25" customWidth="1"/>
    <col min="12006" max="12006" width="20.125" style="25" bestFit="1" customWidth="1"/>
    <col min="12007" max="12007" width="27.875" style="25" bestFit="1" customWidth="1"/>
    <col min="12008" max="12008" width="17.25" style="25" bestFit="1" customWidth="1"/>
    <col min="12009" max="12009" width="16.5" style="25" customWidth="1"/>
    <col min="12010" max="12010" width="15.5" style="25" customWidth="1"/>
    <col min="12011" max="12011" width="17.625" style="25" bestFit="1" customWidth="1"/>
    <col min="12012" max="12012" width="19.125" style="25" customWidth="1"/>
    <col min="12013" max="12241" width="9" style="25"/>
    <col min="12242" max="12242" width="6.375" style="25" customWidth="1"/>
    <col min="12243" max="12244" width="0" style="25" hidden="1" customWidth="1"/>
    <col min="12245" max="12245" width="8.5" style="25" customWidth="1"/>
    <col min="12246" max="12246" width="6" style="25" customWidth="1"/>
    <col min="12247" max="12247" width="32.5" style="25" customWidth="1"/>
    <col min="12248" max="12248" width="37.25" style="25" customWidth="1"/>
    <col min="12249" max="12249" width="26.5" style="25" customWidth="1"/>
    <col min="12250" max="12250" width="10.75" style="25" customWidth="1"/>
    <col min="12251" max="12252" width="24.25" style="25" customWidth="1"/>
    <col min="12253" max="12253" width="21.625" style="25" customWidth="1"/>
    <col min="12254" max="12254" width="19.75" style="25" customWidth="1"/>
    <col min="12255" max="12255" width="11" style="25" customWidth="1"/>
    <col min="12256" max="12256" width="21.875" style="25" customWidth="1"/>
    <col min="12257" max="12257" width="21.625" style="25" customWidth="1"/>
    <col min="12258" max="12258" width="24.75" style="25" customWidth="1"/>
    <col min="12259" max="12259" width="21.375" style="25" customWidth="1"/>
    <col min="12260" max="12261" width="15.25" style="25" customWidth="1"/>
    <col min="12262" max="12262" width="20.125" style="25" bestFit="1" customWidth="1"/>
    <col min="12263" max="12263" width="27.875" style="25" bestFit="1" customWidth="1"/>
    <col min="12264" max="12264" width="17.25" style="25" bestFit="1" customWidth="1"/>
    <col min="12265" max="12265" width="16.5" style="25" customWidth="1"/>
    <col min="12266" max="12266" width="15.5" style="25" customWidth="1"/>
    <col min="12267" max="12267" width="17.625" style="25" bestFit="1" customWidth="1"/>
    <col min="12268" max="12268" width="19.125" style="25" customWidth="1"/>
    <col min="12269" max="12497" width="9" style="25"/>
    <col min="12498" max="12498" width="6.375" style="25" customWidth="1"/>
    <col min="12499" max="12500" width="0" style="25" hidden="1" customWidth="1"/>
    <col min="12501" max="12501" width="8.5" style="25" customWidth="1"/>
    <col min="12502" max="12502" width="6" style="25" customWidth="1"/>
    <col min="12503" max="12503" width="32.5" style="25" customWidth="1"/>
    <col min="12504" max="12504" width="37.25" style="25" customWidth="1"/>
    <col min="12505" max="12505" width="26.5" style="25" customWidth="1"/>
    <col min="12506" max="12506" width="10.75" style="25" customWidth="1"/>
    <col min="12507" max="12508" width="24.25" style="25" customWidth="1"/>
    <col min="12509" max="12509" width="21.625" style="25" customWidth="1"/>
    <col min="12510" max="12510" width="19.75" style="25" customWidth="1"/>
    <col min="12511" max="12511" width="11" style="25" customWidth="1"/>
    <col min="12512" max="12512" width="21.875" style="25" customWidth="1"/>
    <col min="12513" max="12513" width="21.625" style="25" customWidth="1"/>
    <col min="12514" max="12514" width="24.75" style="25" customWidth="1"/>
    <col min="12515" max="12515" width="21.375" style="25" customWidth="1"/>
    <col min="12516" max="12517" width="15.25" style="25" customWidth="1"/>
    <col min="12518" max="12518" width="20.125" style="25" bestFit="1" customWidth="1"/>
    <col min="12519" max="12519" width="27.875" style="25" bestFit="1" customWidth="1"/>
    <col min="12520" max="12520" width="17.25" style="25" bestFit="1" customWidth="1"/>
    <col min="12521" max="12521" width="16.5" style="25" customWidth="1"/>
    <col min="12522" max="12522" width="15.5" style="25" customWidth="1"/>
    <col min="12523" max="12523" width="17.625" style="25" bestFit="1" customWidth="1"/>
    <col min="12524" max="12524" width="19.125" style="25" customWidth="1"/>
    <col min="12525" max="12753" width="9" style="25"/>
    <col min="12754" max="12754" width="6.375" style="25" customWidth="1"/>
    <col min="12755" max="12756" width="0" style="25" hidden="1" customWidth="1"/>
    <col min="12757" max="12757" width="8.5" style="25" customWidth="1"/>
    <col min="12758" max="12758" width="6" style="25" customWidth="1"/>
    <col min="12759" max="12759" width="32.5" style="25" customWidth="1"/>
    <col min="12760" max="12760" width="37.25" style="25" customWidth="1"/>
    <col min="12761" max="12761" width="26.5" style="25" customWidth="1"/>
    <col min="12762" max="12762" width="10.75" style="25" customWidth="1"/>
    <col min="12763" max="12764" width="24.25" style="25" customWidth="1"/>
    <col min="12765" max="12765" width="21.625" style="25" customWidth="1"/>
    <col min="12766" max="12766" width="19.75" style="25" customWidth="1"/>
    <col min="12767" max="12767" width="11" style="25" customWidth="1"/>
    <col min="12768" max="12768" width="21.875" style="25" customWidth="1"/>
    <col min="12769" max="12769" width="21.625" style="25" customWidth="1"/>
    <col min="12770" max="12770" width="24.75" style="25" customWidth="1"/>
    <col min="12771" max="12771" width="21.375" style="25" customWidth="1"/>
    <col min="12772" max="12773" width="15.25" style="25" customWidth="1"/>
    <col min="12774" max="12774" width="20.125" style="25" bestFit="1" customWidth="1"/>
    <col min="12775" max="12775" width="27.875" style="25" bestFit="1" customWidth="1"/>
    <col min="12776" max="12776" width="17.25" style="25" bestFit="1" customWidth="1"/>
    <col min="12777" max="12777" width="16.5" style="25" customWidth="1"/>
    <col min="12778" max="12778" width="15.5" style="25" customWidth="1"/>
    <col min="12779" max="12779" width="17.625" style="25" bestFit="1" customWidth="1"/>
    <col min="12780" max="12780" width="19.125" style="25" customWidth="1"/>
    <col min="12781" max="13009" width="9" style="25"/>
    <col min="13010" max="13010" width="6.375" style="25" customWidth="1"/>
    <col min="13011" max="13012" width="0" style="25" hidden="1" customWidth="1"/>
    <col min="13013" max="13013" width="8.5" style="25" customWidth="1"/>
    <col min="13014" max="13014" width="6" style="25" customWidth="1"/>
    <col min="13015" max="13015" width="32.5" style="25" customWidth="1"/>
    <col min="13016" max="13016" width="37.25" style="25" customWidth="1"/>
    <col min="13017" max="13017" width="26.5" style="25" customWidth="1"/>
    <col min="13018" max="13018" width="10.75" style="25" customWidth="1"/>
    <col min="13019" max="13020" width="24.25" style="25" customWidth="1"/>
    <col min="13021" max="13021" width="21.625" style="25" customWidth="1"/>
    <col min="13022" max="13022" width="19.75" style="25" customWidth="1"/>
    <col min="13023" max="13023" width="11" style="25" customWidth="1"/>
    <col min="13024" max="13024" width="21.875" style="25" customWidth="1"/>
    <col min="13025" max="13025" width="21.625" style="25" customWidth="1"/>
    <col min="13026" max="13026" width="24.75" style="25" customWidth="1"/>
    <col min="13027" max="13027" width="21.375" style="25" customWidth="1"/>
    <col min="13028" max="13029" width="15.25" style="25" customWidth="1"/>
    <col min="13030" max="13030" width="20.125" style="25" bestFit="1" customWidth="1"/>
    <col min="13031" max="13031" width="27.875" style="25" bestFit="1" customWidth="1"/>
    <col min="13032" max="13032" width="17.25" style="25" bestFit="1" customWidth="1"/>
    <col min="13033" max="13033" width="16.5" style="25" customWidth="1"/>
    <col min="13034" max="13034" width="15.5" style="25" customWidth="1"/>
    <col min="13035" max="13035" width="17.625" style="25" bestFit="1" customWidth="1"/>
    <col min="13036" max="13036" width="19.125" style="25" customWidth="1"/>
    <col min="13037" max="13265" width="9" style="25"/>
    <col min="13266" max="13266" width="6.375" style="25" customWidth="1"/>
    <col min="13267" max="13268" width="0" style="25" hidden="1" customWidth="1"/>
    <col min="13269" max="13269" width="8.5" style="25" customWidth="1"/>
    <col min="13270" max="13270" width="6" style="25" customWidth="1"/>
    <col min="13271" max="13271" width="32.5" style="25" customWidth="1"/>
    <col min="13272" max="13272" width="37.25" style="25" customWidth="1"/>
    <col min="13273" max="13273" width="26.5" style="25" customWidth="1"/>
    <col min="13274" max="13274" width="10.75" style="25" customWidth="1"/>
    <col min="13275" max="13276" width="24.25" style="25" customWidth="1"/>
    <col min="13277" max="13277" width="21.625" style="25" customWidth="1"/>
    <col min="13278" max="13278" width="19.75" style="25" customWidth="1"/>
    <col min="13279" max="13279" width="11" style="25" customWidth="1"/>
    <col min="13280" max="13280" width="21.875" style="25" customWidth="1"/>
    <col min="13281" max="13281" width="21.625" style="25" customWidth="1"/>
    <col min="13282" max="13282" width="24.75" style="25" customWidth="1"/>
    <col min="13283" max="13283" width="21.375" style="25" customWidth="1"/>
    <col min="13284" max="13285" width="15.25" style="25" customWidth="1"/>
    <col min="13286" max="13286" width="20.125" style="25" bestFit="1" customWidth="1"/>
    <col min="13287" max="13287" width="27.875" style="25" bestFit="1" customWidth="1"/>
    <col min="13288" max="13288" width="17.25" style="25" bestFit="1" customWidth="1"/>
    <col min="13289" max="13289" width="16.5" style="25" customWidth="1"/>
    <col min="13290" max="13290" width="15.5" style="25" customWidth="1"/>
    <col min="13291" max="13291" width="17.625" style="25" bestFit="1" customWidth="1"/>
    <col min="13292" max="13292" width="19.125" style="25" customWidth="1"/>
    <col min="13293" max="13521" width="9" style="25"/>
    <col min="13522" max="13522" width="6.375" style="25" customWidth="1"/>
    <col min="13523" max="13524" width="0" style="25" hidden="1" customWidth="1"/>
    <col min="13525" max="13525" width="8.5" style="25" customWidth="1"/>
    <col min="13526" max="13526" width="6" style="25" customWidth="1"/>
    <col min="13527" max="13527" width="32.5" style="25" customWidth="1"/>
    <col min="13528" max="13528" width="37.25" style="25" customWidth="1"/>
    <col min="13529" max="13529" width="26.5" style="25" customWidth="1"/>
    <col min="13530" max="13530" width="10.75" style="25" customWidth="1"/>
    <col min="13531" max="13532" width="24.25" style="25" customWidth="1"/>
    <col min="13533" max="13533" width="21.625" style="25" customWidth="1"/>
    <col min="13534" max="13534" width="19.75" style="25" customWidth="1"/>
    <col min="13535" max="13535" width="11" style="25" customWidth="1"/>
    <col min="13536" max="13536" width="21.875" style="25" customWidth="1"/>
    <col min="13537" max="13537" width="21.625" style="25" customWidth="1"/>
    <col min="13538" max="13538" width="24.75" style="25" customWidth="1"/>
    <col min="13539" max="13539" width="21.375" style="25" customWidth="1"/>
    <col min="13540" max="13541" width="15.25" style="25" customWidth="1"/>
    <col min="13542" max="13542" width="20.125" style="25" bestFit="1" customWidth="1"/>
    <col min="13543" max="13543" width="27.875" style="25" bestFit="1" customWidth="1"/>
    <col min="13544" max="13544" width="17.25" style="25" bestFit="1" customWidth="1"/>
    <col min="13545" max="13545" width="16.5" style="25" customWidth="1"/>
    <col min="13546" max="13546" width="15.5" style="25" customWidth="1"/>
    <col min="13547" max="13547" width="17.625" style="25" bestFit="1" customWidth="1"/>
    <col min="13548" max="13548" width="19.125" style="25" customWidth="1"/>
    <col min="13549" max="13777" width="9" style="25"/>
    <col min="13778" max="13778" width="6.375" style="25" customWidth="1"/>
    <col min="13779" max="13780" width="0" style="25" hidden="1" customWidth="1"/>
    <col min="13781" max="13781" width="8.5" style="25" customWidth="1"/>
    <col min="13782" max="13782" width="6" style="25" customWidth="1"/>
    <col min="13783" max="13783" width="32.5" style="25" customWidth="1"/>
    <col min="13784" max="13784" width="37.25" style="25" customWidth="1"/>
    <col min="13785" max="13785" width="26.5" style="25" customWidth="1"/>
    <col min="13786" max="13786" width="10.75" style="25" customWidth="1"/>
    <col min="13787" max="13788" width="24.25" style="25" customWidth="1"/>
    <col min="13789" max="13789" width="21.625" style="25" customWidth="1"/>
    <col min="13790" max="13790" width="19.75" style="25" customWidth="1"/>
    <col min="13791" max="13791" width="11" style="25" customWidth="1"/>
    <col min="13792" max="13792" width="21.875" style="25" customWidth="1"/>
    <col min="13793" max="13793" width="21.625" style="25" customWidth="1"/>
    <col min="13794" max="13794" width="24.75" style="25" customWidth="1"/>
    <col min="13795" max="13795" width="21.375" style="25" customWidth="1"/>
    <col min="13796" max="13797" width="15.25" style="25" customWidth="1"/>
    <col min="13798" max="13798" width="20.125" style="25" bestFit="1" customWidth="1"/>
    <col min="13799" max="13799" width="27.875" style="25" bestFit="1" customWidth="1"/>
    <col min="13800" max="13800" width="17.25" style="25" bestFit="1" customWidth="1"/>
    <col min="13801" max="13801" width="16.5" style="25" customWidth="1"/>
    <col min="13802" max="13802" width="15.5" style="25" customWidth="1"/>
    <col min="13803" max="13803" width="17.625" style="25" bestFit="1" customWidth="1"/>
    <col min="13804" max="13804" width="19.125" style="25" customWidth="1"/>
    <col min="13805" max="14033" width="9" style="25"/>
    <col min="14034" max="14034" width="6.375" style="25" customWidth="1"/>
    <col min="14035" max="14036" width="0" style="25" hidden="1" customWidth="1"/>
    <col min="14037" max="14037" width="8.5" style="25" customWidth="1"/>
    <col min="14038" max="14038" width="6" style="25" customWidth="1"/>
    <col min="14039" max="14039" width="32.5" style="25" customWidth="1"/>
    <col min="14040" max="14040" width="37.25" style="25" customWidth="1"/>
    <col min="14041" max="14041" width="26.5" style="25" customWidth="1"/>
    <col min="14042" max="14042" width="10.75" style="25" customWidth="1"/>
    <col min="14043" max="14044" width="24.25" style="25" customWidth="1"/>
    <col min="14045" max="14045" width="21.625" style="25" customWidth="1"/>
    <col min="14046" max="14046" width="19.75" style="25" customWidth="1"/>
    <col min="14047" max="14047" width="11" style="25" customWidth="1"/>
    <col min="14048" max="14048" width="21.875" style="25" customWidth="1"/>
    <col min="14049" max="14049" width="21.625" style="25" customWidth="1"/>
    <col min="14050" max="14050" width="24.75" style="25" customWidth="1"/>
    <col min="14051" max="14051" width="21.375" style="25" customWidth="1"/>
    <col min="14052" max="14053" width="15.25" style="25" customWidth="1"/>
    <col min="14054" max="14054" width="20.125" style="25" bestFit="1" customWidth="1"/>
    <col min="14055" max="14055" width="27.875" style="25" bestFit="1" customWidth="1"/>
    <col min="14056" max="14056" width="17.25" style="25" bestFit="1" customWidth="1"/>
    <col min="14057" max="14057" width="16.5" style="25" customWidth="1"/>
    <col min="14058" max="14058" width="15.5" style="25" customWidth="1"/>
    <col min="14059" max="14059" width="17.625" style="25" bestFit="1" customWidth="1"/>
    <col min="14060" max="14060" width="19.125" style="25" customWidth="1"/>
    <col min="14061" max="14289" width="9" style="25"/>
    <col min="14290" max="14290" width="6.375" style="25" customWidth="1"/>
    <col min="14291" max="14292" width="0" style="25" hidden="1" customWidth="1"/>
    <col min="14293" max="14293" width="8.5" style="25" customWidth="1"/>
    <col min="14294" max="14294" width="6" style="25" customWidth="1"/>
    <col min="14295" max="14295" width="32.5" style="25" customWidth="1"/>
    <col min="14296" max="14296" width="37.25" style="25" customWidth="1"/>
    <col min="14297" max="14297" width="26.5" style="25" customWidth="1"/>
    <col min="14298" max="14298" width="10.75" style="25" customWidth="1"/>
    <col min="14299" max="14300" width="24.25" style="25" customWidth="1"/>
    <col min="14301" max="14301" width="21.625" style="25" customWidth="1"/>
    <col min="14302" max="14302" width="19.75" style="25" customWidth="1"/>
    <col min="14303" max="14303" width="11" style="25" customWidth="1"/>
    <col min="14304" max="14304" width="21.875" style="25" customWidth="1"/>
    <col min="14305" max="14305" width="21.625" style="25" customWidth="1"/>
    <col min="14306" max="14306" width="24.75" style="25" customWidth="1"/>
    <col min="14307" max="14307" width="21.375" style="25" customWidth="1"/>
    <col min="14308" max="14309" width="15.25" style="25" customWidth="1"/>
    <col min="14310" max="14310" width="20.125" style="25" bestFit="1" customWidth="1"/>
    <col min="14311" max="14311" width="27.875" style="25" bestFit="1" customWidth="1"/>
    <col min="14312" max="14312" width="17.25" style="25" bestFit="1" customWidth="1"/>
    <col min="14313" max="14313" width="16.5" style="25" customWidth="1"/>
    <col min="14314" max="14314" width="15.5" style="25" customWidth="1"/>
    <col min="14315" max="14315" width="17.625" style="25" bestFit="1" customWidth="1"/>
    <col min="14316" max="14316" width="19.125" style="25" customWidth="1"/>
    <col min="14317" max="14545" width="9" style="25"/>
    <col min="14546" max="14546" width="6.375" style="25" customWidth="1"/>
    <col min="14547" max="14548" width="0" style="25" hidden="1" customWidth="1"/>
    <col min="14549" max="14549" width="8.5" style="25" customWidth="1"/>
    <col min="14550" max="14550" width="6" style="25" customWidth="1"/>
    <col min="14551" max="14551" width="32.5" style="25" customWidth="1"/>
    <col min="14552" max="14552" width="37.25" style="25" customWidth="1"/>
    <col min="14553" max="14553" width="26.5" style="25" customWidth="1"/>
    <col min="14554" max="14554" width="10.75" style="25" customWidth="1"/>
    <col min="14555" max="14556" width="24.25" style="25" customWidth="1"/>
    <col min="14557" max="14557" width="21.625" style="25" customWidth="1"/>
    <col min="14558" max="14558" width="19.75" style="25" customWidth="1"/>
    <col min="14559" max="14559" width="11" style="25" customWidth="1"/>
    <col min="14560" max="14560" width="21.875" style="25" customWidth="1"/>
    <col min="14561" max="14561" width="21.625" style="25" customWidth="1"/>
    <col min="14562" max="14562" width="24.75" style="25" customWidth="1"/>
    <col min="14563" max="14563" width="21.375" style="25" customWidth="1"/>
    <col min="14564" max="14565" width="15.25" style="25" customWidth="1"/>
    <col min="14566" max="14566" width="20.125" style="25" bestFit="1" customWidth="1"/>
    <col min="14567" max="14567" width="27.875" style="25" bestFit="1" customWidth="1"/>
    <col min="14568" max="14568" width="17.25" style="25" bestFit="1" customWidth="1"/>
    <col min="14569" max="14569" width="16.5" style="25" customWidth="1"/>
    <col min="14570" max="14570" width="15.5" style="25" customWidth="1"/>
    <col min="14571" max="14571" width="17.625" style="25" bestFit="1" customWidth="1"/>
    <col min="14572" max="14572" width="19.125" style="25" customWidth="1"/>
    <col min="14573" max="14801" width="9" style="25"/>
    <col min="14802" max="14802" width="6.375" style="25" customWidth="1"/>
    <col min="14803" max="14804" width="0" style="25" hidden="1" customWidth="1"/>
    <col min="14805" max="14805" width="8.5" style="25" customWidth="1"/>
    <col min="14806" max="14806" width="6" style="25" customWidth="1"/>
    <col min="14807" max="14807" width="32.5" style="25" customWidth="1"/>
    <col min="14808" max="14808" width="37.25" style="25" customWidth="1"/>
    <col min="14809" max="14809" width="26.5" style="25" customWidth="1"/>
    <col min="14810" max="14810" width="10.75" style="25" customWidth="1"/>
    <col min="14811" max="14812" width="24.25" style="25" customWidth="1"/>
    <col min="14813" max="14813" width="21.625" style="25" customWidth="1"/>
    <col min="14814" max="14814" width="19.75" style="25" customWidth="1"/>
    <col min="14815" max="14815" width="11" style="25" customWidth="1"/>
    <col min="14816" max="14816" width="21.875" style="25" customWidth="1"/>
    <col min="14817" max="14817" width="21.625" style="25" customWidth="1"/>
    <col min="14818" max="14818" width="24.75" style="25" customWidth="1"/>
    <col min="14819" max="14819" width="21.375" style="25" customWidth="1"/>
    <col min="14820" max="14821" width="15.25" style="25" customWidth="1"/>
    <col min="14822" max="14822" width="20.125" style="25" bestFit="1" customWidth="1"/>
    <col min="14823" max="14823" width="27.875" style="25" bestFit="1" customWidth="1"/>
    <col min="14824" max="14824" width="17.25" style="25" bestFit="1" customWidth="1"/>
    <col min="14825" max="14825" width="16.5" style="25" customWidth="1"/>
    <col min="14826" max="14826" width="15.5" style="25" customWidth="1"/>
    <col min="14827" max="14827" width="17.625" style="25" bestFit="1" customWidth="1"/>
    <col min="14828" max="14828" width="19.125" style="25" customWidth="1"/>
    <col min="14829" max="15057" width="9" style="25"/>
    <col min="15058" max="15058" width="6.375" style="25" customWidth="1"/>
    <col min="15059" max="15060" width="0" style="25" hidden="1" customWidth="1"/>
    <col min="15061" max="15061" width="8.5" style="25" customWidth="1"/>
    <col min="15062" max="15062" width="6" style="25" customWidth="1"/>
    <col min="15063" max="15063" width="32.5" style="25" customWidth="1"/>
    <col min="15064" max="15064" width="37.25" style="25" customWidth="1"/>
    <col min="15065" max="15065" width="26.5" style="25" customWidth="1"/>
    <col min="15066" max="15066" width="10.75" style="25" customWidth="1"/>
    <col min="15067" max="15068" width="24.25" style="25" customWidth="1"/>
    <col min="15069" max="15069" width="21.625" style="25" customWidth="1"/>
    <col min="15070" max="15070" width="19.75" style="25" customWidth="1"/>
    <col min="15071" max="15071" width="11" style="25" customWidth="1"/>
    <col min="15072" max="15072" width="21.875" style="25" customWidth="1"/>
    <col min="15073" max="15073" width="21.625" style="25" customWidth="1"/>
    <col min="15074" max="15074" width="24.75" style="25" customWidth="1"/>
    <col min="15075" max="15075" width="21.375" style="25" customWidth="1"/>
    <col min="15076" max="15077" width="15.25" style="25" customWidth="1"/>
    <col min="15078" max="15078" width="20.125" style="25" bestFit="1" customWidth="1"/>
    <col min="15079" max="15079" width="27.875" style="25" bestFit="1" customWidth="1"/>
    <col min="15080" max="15080" width="17.25" style="25" bestFit="1" customWidth="1"/>
    <col min="15081" max="15081" width="16.5" style="25" customWidth="1"/>
    <col min="15082" max="15082" width="15.5" style="25" customWidth="1"/>
    <col min="15083" max="15083" width="17.625" style="25" bestFit="1" customWidth="1"/>
    <col min="15084" max="15084" width="19.125" style="25" customWidth="1"/>
    <col min="15085" max="15313" width="9" style="25"/>
    <col min="15314" max="15314" width="6.375" style="25" customWidth="1"/>
    <col min="15315" max="15316" width="0" style="25" hidden="1" customWidth="1"/>
    <col min="15317" max="15317" width="8.5" style="25" customWidth="1"/>
    <col min="15318" max="15318" width="6" style="25" customWidth="1"/>
    <col min="15319" max="15319" width="32.5" style="25" customWidth="1"/>
    <col min="15320" max="15320" width="37.25" style="25" customWidth="1"/>
    <col min="15321" max="15321" width="26.5" style="25" customWidth="1"/>
    <col min="15322" max="15322" width="10.75" style="25" customWidth="1"/>
    <col min="15323" max="15324" width="24.25" style="25" customWidth="1"/>
    <col min="15325" max="15325" width="21.625" style="25" customWidth="1"/>
    <col min="15326" max="15326" width="19.75" style="25" customWidth="1"/>
    <col min="15327" max="15327" width="11" style="25" customWidth="1"/>
    <col min="15328" max="15328" width="21.875" style="25" customWidth="1"/>
    <col min="15329" max="15329" width="21.625" style="25" customWidth="1"/>
    <col min="15330" max="15330" width="24.75" style="25" customWidth="1"/>
    <col min="15331" max="15331" width="21.375" style="25" customWidth="1"/>
    <col min="15332" max="15333" width="15.25" style="25" customWidth="1"/>
    <col min="15334" max="15334" width="20.125" style="25" bestFit="1" customWidth="1"/>
    <col min="15335" max="15335" width="27.875" style="25" bestFit="1" customWidth="1"/>
    <col min="15336" max="15336" width="17.25" style="25" bestFit="1" customWidth="1"/>
    <col min="15337" max="15337" width="16.5" style="25" customWidth="1"/>
    <col min="15338" max="15338" width="15.5" style="25" customWidth="1"/>
    <col min="15339" max="15339" width="17.625" style="25" bestFit="1" customWidth="1"/>
    <col min="15340" max="15340" width="19.125" style="25" customWidth="1"/>
    <col min="15341" max="15569" width="9" style="25"/>
    <col min="15570" max="15570" width="6.375" style="25" customWidth="1"/>
    <col min="15571" max="15572" width="0" style="25" hidden="1" customWidth="1"/>
    <col min="15573" max="15573" width="8.5" style="25" customWidth="1"/>
    <col min="15574" max="15574" width="6" style="25" customWidth="1"/>
    <col min="15575" max="15575" width="32.5" style="25" customWidth="1"/>
    <col min="15576" max="15576" width="37.25" style="25" customWidth="1"/>
    <col min="15577" max="15577" width="26.5" style="25" customWidth="1"/>
    <col min="15578" max="15578" width="10.75" style="25" customWidth="1"/>
    <col min="15579" max="15580" width="24.25" style="25" customWidth="1"/>
    <col min="15581" max="15581" width="21.625" style="25" customWidth="1"/>
    <col min="15582" max="15582" width="19.75" style="25" customWidth="1"/>
    <col min="15583" max="15583" width="11" style="25" customWidth="1"/>
    <col min="15584" max="15584" width="21.875" style="25" customWidth="1"/>
    <col min="15585" max="15585" width="21.625" style="25" customWidth="1"/>
    <col min="15586" max="15586" width="24.75" style="25" customWidth="1"/>
    <col min="15587" max="15587" width="21.375" style="25" customWidth="1"/>
    <col min="15588" max="15589" width="15.25" style="25" customWidth="1"/>
    <col min="15590" max="15590" width="20.125" style="25" bestFit="1" customWidth="1"/>
    <col min="15591" max="15591" width="27.875" style="25" bestFit="1" customWidth="1"/>
    <col min="15592" max="15592" width="17.25" style="25" bestFit="1" customWidth="1"/>
    <col min="15593" max="15593" width="16.5" style="25" customWidth="1"/>
    <col min="15594" max="15594" width="15.5" style="25" customWidth="1"/>
    <col min="15595" max="15595" width="17.625" style="25" bestFit="1" customWidth="1"/>
    <col min="15596" max="15596" width="19.125" style="25" customWidth="1"/>
    <col min="15597" max="15825" width="9" style="25"/>
    <col min="15826" max="15826" width="6.375" style="25" customWidth="1"/>
    <col min="15827" max="15828" width="0" style="25" hidden="1" customWidth="1"/>
    <col min="15829" max="15829" width="8.5" style="25" customWidth="1"/>
    <col min="15830" max="15830" width="6" style="25" customWidth="1"/>
    <col min="15831" max="15831" width="32.5" style="25" customWidth="1"/>
    <col min="15832" max="15832" width="37.25" style="25" customWidth="1"/>
    <col min="15833" max="15833" width="26.5" style="25" customWidth="1"/>
    <col min="15834" max="15834" width="10.75" style="25" customWidth="1"/>
    <col min="15835" max="15836" width="24.25" style="25" customWidth="1"/>
    <col min="15837" max="15837" width="21.625" style="25" customWidth="1"/>
    <col min="15838" max="15838" width="19.75" style="25" customWidth="1"/>
    <col min="15839" max="15839" width="11" style="25" customWidth="1"/>
    <col min="15840" max="15840" width="21.875" style="25" customWidth="1"/>
    <col min="15841" max="15841" width="21.625" style="25" customWidth="1"/>
    <col min="15842" max="15842" width="24.75" style="25" customWidth="1"/>
    <col min="15843" max="15843" width="21.375" style="25" customWidth="1"/>
    <col min="15844" max="15845" width="15.25" style="25" customWidth="1"/>
    <col min="15846" max="15846" width="20.125" style="25" bestFit="1" customWidth="1"/>
    <col min="15847" max="15847" width="27.875" style="25" bestFit="1" customWidth="1"/>
    <col min="15848" max="15848" width="17.25" style="25" bestFit="1" customWidth="1"/>
    <col min="15849" max="15849" width="16.5" style="25" customWidth="1"/>
    <col min="15850" max="15850" width="15.5" style="25" customWidth="1"/>
    <col min="15851" max="15851" width="17.625" style="25" bestFit="1" customWidth="1"/>
    <col min="15852" max="15852" width="19.125" style="25" customWidth="1"/>
    <col min="15853" max="16081" width="9" style="25"/>
    <col min="16082" max="16082" width="6.375" style="25" customWidth="1"/>
    <col min="16083" max="16084" width="0" style="25" hidden="1" customWidth="1"/>
    <col min="16085" max="16085" width="8.5" style="25" customWidth="1"/>
    <col min="16086" max="16086" width="6" style="25" customWidth="1"/>
    <col min="16087" max="16087" width="32.5" style="25" customWidth="1"/>
    <col min="16088" max="16088" width="37.25" style="25" customWidth="1"/>
    <col min="16089" max="16089" width="26.5" style="25" customWidth="1"/>
    <col min="16090" max="16090" width="10.75" style="25" customWidth="1"/>
    <col min="16091" max="16092" width="24.25" style="25" customWidth="1"/>
    <col min="16093" max="16093" width="21.625" style="25" customWidth="1"/>
    <col min="16094" max="16094" width="19.75" style="25" customWidth="1"/>
    <col min="16095" max="16095" width="11" style="25" customWidth="1"/>
    <col min="16096" max="16096" width="21.875" style="25" customWidth="1"/>
    <col min="16097" max="16097" width="21.625" style="25" customWidth="1"/>
    <col min="16098" max="16098" width="24.75" style="25" customWidth="1"/>
    <col min="16099" max="16099" width="21.375" style="25" customWidth="1"/>
    <col min="16100" max="16101" width="15.25" style="25" customWidth="1"/>
    <col min="16102" max="16102" width="20.125" style="25" bestFit="1" customWidth="1"/>
    <col min="16103" max="16103" width="27.875" style="25" bestFit="1" customWidth="1"/>
    <col min="16104" max="16104" width="17.25" style="25" bestFit="1" customWidth="1"/>
    <col min="16105" max="16105" width="16.5" style="25" customWidth="1"/>
    <col min="16106" max="16106" width="15.5" style="25" customWidth="1"/>
    <col min="16107" max="16107" width="17.625" style="25" bestFit="1" customWidth="1"/>
    <col min="16108" max="16108" width="19.125" style="25" customWidth="1"/>
    <col min="16109" max="16384" width="9" style="25"/>
  </cols>
  <sheetData>
    <row r="1" spans="1:56" ht="38.25" thickBot="1"/>
    <row r="2" spans="1:56" s="43" customFormat="1" ht="84.75" customHeight="1" thickBot="1">
      <c r="A2" s="42"/>
      <c r="B2" s="13"/>
      <c r="C2" s="13"/>
      <c r="D2" s="261" t="s">
        <v>310</v>
      </c>
      <c r="E2" s="261"/>
      <c r="F2" s="261"/>
      <c r="G2" s="261"/>
      <c r="H2" s="261"/>
      <c r="I2" s="261"/>
      <c r="J2" s="261"/>
      <c r="K2" s="261"/>
      <c r="L2" s="261"/>
      <c r="M2" s="261"/>
      <c r="N2" s="261"/>
      <c r="O2" s="261"/>
      <c r="P2" s="261"/>
      <c r="Q2" s="261"/>
      <c r="R2" s="261"/>
      <c r="S2" s="261"/>
      <c r="T2" s="261"/>
      <c r="U2" s="261"/>
      <c r="V2" s="261"/>
      <c r="W2" s="261"/>
      <c r="X2" s="261"/>
      <c r="Y2" s="261"/>
      <c r="Z2" s="56"/>
      <c r="AA2" s="56"/>
      <c r="AB2" s="56"/>
      <c r="AC2" s="56"/>
      <c r="AD2" s="56"/>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row>
    <row r="3" spans="1:56" s="46" customFormat="1" ht="141.75" customHeight="1" thickBot="1">
      <c r="A3" s="44"/>
      <c r="B3" s="45"/>
      <c r="C3" s="45"/>
      <c r="D3" s="187" t="s">
        <v>0</v>
      </c>
      <c r="E3" s="186" t="s">
        <v>1</v>
      </c>
      <c r="F3" s="188" t="s">
        <v>2</v>
      </c>
      <c r="G3" s="188" t="s">
        <v>3</v>
      </c>
      <c r="H3" s="189" t="s">
        <v>4</v>
      </c>
      <c r="I3" s="190" t="s">
        <v>267</v>
      </c>
      <c r="J3" s="190" t="s">
        <v>311</v>
      </c>
      <c r="K3" s="190" t="s">
        <v>5</v>
      </c>
      <c r="L3" s="189" t="s">
        <v>6</v>
      </c>
      <c r="M3" s="190" t="s">
        <v>7</v>
      </c>
      <c r="N3" s="190" t="s">
        <v>8</v>
      </c>
      <c r="O3" s="191" t="s">
        <v>9</v>
      </c>
      <c r="P3" s="191" t="s">
        <v>10</v>
      </c>
      <c r="Q3" s="191" t="s">
        <v>263</v>
      </c>
      <c r="R3" s="192" t="s">
        <v>242</v>
      </c>
      <c r="S3" s="192" t="s">
        <v>11</v>
      </c>
      <c r="T3" s="192" t="s">
        <v>12</v>
      </c>
      <c r="U3" s="192" t="s">
        <v>13</v>
      </c>
      <c r="V3" s="192" t="s">
        <v>14</v>
      </c>
      <c r="W3" s="192" t="s">
        <v>15</v>
      </c>
      <c r="X3" s="192" t="s">
        <v>16</v>
      </c>
      <c r="Y3" s="192" t="s">
        <v>17</v>
      </c>
      <c r="Z3" s="56"/>
      <c r="AA3" s="56"/>
      <c r="AB3" s="56"/>
      <c r="AC3" s="56"/>
      <c r="AD3" s="56"/>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row>
    <row r="4" spans="1:56" s="23" customFormat="1" ht="62.25" customHeight="1" thickBot="1">
      <c r="A4" s="14"/>
      <c r="B4" s="13"/>
      <c r="C4" s="13"/>
      <c r="D4" s="20">
        <v>1</v>
      </c>
      <c r="E4" s="49" t="s">
        <v>18</v>
      </c>
      <c r="F4" s="21" t="s">
        <v>19</v>
      </c>
      <c r="G4" s="19" t="s">
        <v>20</v>
      </c>
      <c r="H4" s="200">
        <v>20</v>
      </c>
      <c r="I4" s="27">
        <v>4074640.2277819999</v>
      </c>
      <c r="J4" s="27">
        <v>2469830.7786309998</v>
      </c>
      <c r="K4" s="28" t="s">
        <v>21</v>
      </c>
      <c r="L4" s="28">
        <v>76</v>
      </c>
      <c r="M4" s="27">
        <v>2367388</v>
      </c>
      <c r="N4" s="222">
        <v>4000000</v>
      </c>
      <c r="O4" s="214">
        <v>1043273</v>
      </c>
      <c r="P4" s="204">
        <v>1.77</v>
      </c>
      <c r="Q4" s="204">
        <v>5.52</v>
      </c>
      <c r="R4" s="204">
        <v>16.13</v>
      </c>
      <c r="S4" s="204">
        <v>21.13</v>
      </c>
      <c r="T4" s="204">
        <v>120.47</v>
      </c>
      <c r="U4" s="196">
        <v>3028</v>
      </c>
      <c r="V4" s="205">
        <v>82</v>
      </c>
      <c r="W4" s="196">
        <v>31</v>
      </c>
      <c r="X4" s="205">
        <v>18</v>
      </c>
      <c r="Y4" s="196">
        <v>3059</v>
      </c>
      <c r="Z4" s="55">
        <f>J4/$J$31</f>
        <v>8.7295566556150561E-2</v>
      </c>
      <c r="AA4" s="55">
        <f>V4*Z4</f>
        <v>7.158236457604346</v>
      </c>
      <c r="AB4" s="55">
        <f>J4/$J$117</f>
        <v>6.232231774986785E-2</v>
      </c>
      <c r="AC4" s="55">
        <f>V4*AB4</f>
        <v>5.1104300554891635</v>
      </c>
      <c r="AD4" s="55"/>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row>
    <row r="5" spans="1:56" s="14" customFormat="1" ht="62.25" customHeight="1" thickBot="1">
      <c r="B5" s="13"/>
      <c r="C5" s="13"/>
      <c r="D5" s="1">
        <v>2</v>
      </c>
      <c r="E5" s="50" t="s">
        <v>38</v>
      </c>
      <c r="F5" s="2" t="s">
        <v>27</v>
      </c>
      <c r="G5" s="3" t="s">
        <v>20</v>
      </c>
      <c r="H5" s="31">
        <v>19</v>
      </c>
      <c r="I5" s="29">
        <v>358298.18226199999</v>
      </c>
      <c r="J5" s="29">
        <v>1052436.170959</v>
      </c>
      <c r="K5" s="30" t="s">
        <v>39</v>
      </c>
      <c r="L5" s="30">
        <v>57</v>
      </c>
      <c r="M5" s="29">
        <v>999727</v>
      </c>
      <c r="N5" s="223">
        <v>1000000</v>
      </c>
      <c r="O5" s="215">
        <v>1052724</v>
      </c>
      <c r="P5" s="206">
        <v>2.4500000000000002</v>
      </c>
      <c r="Q5" s="206">
        <v>6.92</v>
      </c>
      <c r="R5" s="206">
        <v>11.74</v>
      </c>
      <c r="S5" s="206">
        <v>17.29</v>
      </c>
      <c r="T5" s="206">
        <v>172.39</v>
      </c>
      <c r="U5" s="195">
        <v>591</v>
      </c>
      <c r="V5" s="194">
        <v>67</v>
      </c>
      <c r="W5" s="195">
        <v>27</v>
      </c>
      <c r="X5" s="194">
        <v>33</v>
      </c>
      <c r="Y5" s="195">
        <v>618</v>
      </c>
      <c r="Z5" s="55">
        <f t="shared" ref="Z5:Z30" si="0">J5/$J$31</f>
        <v>3.7198099806244958E-2</v>
      </c>
      <c r="AA5" s="55">
        <f t="shared" ref="AA5:AA30" si="1">V5*Z5</f>
        <v>2.4922726870184122</v>
      </c>
      <c r="AB5" s="55">
        <f t="shared" ref="AB5:AB30" si="2">J5/$J$117</f>
        <v>2.655658113318881E-2</v>
      </c>
      <c r="AC5" s="55">
        <f t="shared" ref="AC5:AC68" si="3">V5*AB5</f>
        <v>1.7792909359236502</v>
      </c>
      <c r="AD5" s="55"/>
    </row>
    <row r="6" spans="1:56" s="23" customFormat="1" ht="62.25" customHeight="1" thickBot="1">
      <c r="A6" s="14"/>
      <c r="B6" s="13"/>
      <c r="C6" s="13"/>
      <c r="D6" s="20">
        <v>3</v>
      </c>
      <c r="E6" s="49" t="s">
        <v>26</v>
      </c>
      <c r="F6" s="21" t="s">
        <v>27</v>
      </c>
      <c r="G6" s="19" t="s">
        <v>20</v>
      </c>
      <c r="H6" s="200">
        <v>20</v>
      </c>
      <c r="I6" s="27">
        <v>606529.38334299996</v>
      </c>
      <c r="J6" s="27">
        <v>408480.922043</v>
      </c>
      <c r="K6" s="28" t="s">
        <v>28</v>
      </c>
      <c r="L6" s="28">
        <v>46</v>
      </c>
      <c r="M6" s="27">
        <v>399109</v>
      </c>
      <c r="N6" s="222">
        <v>2000000</v>
      </c>
      <c r="O6" s="214">
        <v>1023482</v>
      </c>
      <c r="P6" s="204">
        <v>2.08</v>
      </c>
      <c r="Q6" s="204">
        <v>6.13</v>
      </c>
      <c r="R6" s="204">
        <v>16.97</v>
      </c>
      <c r="S6" s="204">
        <v>21.46</v>
      </c>
      <c r="T6" s="204">
        <v>78.56</v>
      </c>
      <c r="U6" s="196">
        <v>1247</v>
      </c>
      <c r="V6" s="205">
        <v>85</v>
      </c>
      <c r="W6" s="196">
        <v>9</v>
      </c>
      <c r="X6" s="205">
        <v>15</v>
      </c>
      <c r="Y6" s="196">
        <v>1256</v>
      </c>
      <c r="Z6" s="55">
        <f t="shared" si="0"/>
        <v>1.4437658573875094E-2</v>
      </c>
      <c r="AA6" s="55">
        <f t="shared" si="1"/>
        <v>1.2272009787793829</v>
      </c>
      <c r="AB6" s="55">
        <f t="shared" si="2"/>
        <v>1.0307377346894044E-2</v>
      </c>
      <c r="AC6" s="55">
        <f t="shared" si="3"/>
        <v>0.87612707448599381</v>
      </c>
      <c r="AD6" s="55"/>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row>
    <row r="7" spans="1:56" s="14" customFormat="1" ht="62.25" customHeight="1" thickBot="1">
      <c r="B7" s="13"/>
      <c r="C7" s="13"/>
      <c r="D7" s="1">
        <v>4</v>
      </c>
      <c r="E7" s="51" t="s">
        <v>29</v>
      </c>
      <c r="F7" s="2" t="s">
        <v>27</v>
      </c>
      <c r="G7" s="3" t="s">
        <v>20</v>
      </c>
      <c r="H7" s="201">
        <v>20</v>
      </c>
      <c r="I7" s="29">
        <v>717194.09291699994</v>
      </c>
      <c r="J7" s="29">
        <v>807153.35236300004</v>
      </c>
      <c r="K7" s="31" t="s">
        <v>30</v>
      </c>
      <c r="L7" s="31">
        <v>44</v>
      </c>
      <c r="M7" s="29">
        <v>764247</v>
      </c>
      <c r="N7" s="224">
        <v>2000000</v>
      </c>
      <c r="O7" s="215">
        <v>1056142</v>
      </c>
      <c r="P7" s="206">
        <v>3.46</v>
      </c>
      <c r="Q7" s="206">
        <v>9.56</v>
      </c>
      <c r="R7" s="206">
        <v>21.04</v>
      </c>
      <c r="S7" s="206">
        <v>26.14</v>
      </c>
      <c r="T7" s="206">
        <v>78.989999999999995</v>
      </c>
      <c r="U7" s="195">
        <v>821</v>
      </c>
      <c r="V7" s="194">
        <v>59</v>
      </c>
      <c r="W7" s="195">
        <v>30</v>
      </c>
      <c r="X7" s="194">
        <v>41</v>
      </c>
      <c r="Y7" s="195">
        <v>851</v>
      </c>
      <c r="Z7" s="55">
        <f t="shared" si="0"/>
        <v>2.8528638399785439E-2</v>
      </c>
      <c r="AA7" s="55">
        <f t="shared" si="1"/>
        <v>1.6831896655873408</v>
      </c>
      <c r="AB7" s="55">
        <f t="shared" si="2"/>
        <v>2.0367252742198277E-2</v>
      </c>
      <c r="AC7" s="55">
        <f t="shared" si="3"/>
        <v>1.2016679117896985</v>
      </c>
      <c r="AD7" s="55"/>
    </row>
    <row r="8" spans="1:56" s="23" customFormat="1" ht="62.25" customHeight="1" thickBot="1">
      <c r="A8" s="14"/>
      <c r="B8" s="13"/>
      <c r="C8" s="13"/>
      <c r="D8" s="20">
        <v>5</v>
      </c>
      <c r="E8" s="49" t="s">
        <v>31</v>
      </c>
      <c r="F8" s="21" t="s">
        <v>23</v>
      </c>
      <c r="G8" s="19" t="s">
        <v>20</v>
      </c>
      <c r="H8" s="200">
        <v>20</v>
      </c>
      <c r="I8" s="27">
        <v>188137</v>
      </c>
      <c r="J8" s="27">
        <f>(O8*M8)/1000000</f>
        <v>168892</v>
      </c>
      <c r="K8" s="28" t="s">
        <v>32</v>
      </c>
      <c r="L8" s="28">
        <v>42</v>
      </c>
      <c r="M8" s="27">
        <v>168892</v>
      </c>
      <c r="N8" s="222">
        <v>1000000</v>
      </c>
      <c r="O8" s="214">
        <v>1000000</v>
      </c>
      <c r="P8" s="204">
        <v>4.46</v>
      </c>
      <c r="Q8" s="204">
        <v>8.48</v>
      </c>
      <c r="R8" s="204">
        <v>22.69</v>
      </c>
      <c r="S8" s="204">
        <v>27.47</v>
      </c>
      <c r="T8" s="204">
        <v>78.31</v>
      </c>
      <c r="U8" s="196">
        <v>132</v>
      </c>
      <c r="V8" s="205">
        <v>28.000000000000004</v>
      </c>
      <c r="W8" s="196">
        <v>8</v>
      </c>
      <c r="X8" s="205">
        <v>72</v>
      </c>
      <c r="Y8" s="196">
        <v>140</v>
      </c>
      <c r="Z8" s="55">
        <f t="shared" si="0"/>
        <v>5.9694465525178828E-3</v>
      </c>
      <c r="AA8" s="55">
        <f t="shared" si="1"/>
        <v>0.16714450347050075</v>
      </c>
      <c r="AB8" s="55">
        <f t="shared" si="2"/>
        <v>4.2617255321617557E-3</v>
      </c>
      <c r="AC8" s="55">
        <f t="shared" si="3"/>
        <v>0.11932831490052917</v>
      </c>
      <c r="AD8" s="55"/>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row>
    <row r="9" spans="1:56" s="14" customFormat="1" ht="62.25" customHeight="1" thickBot="1">
      <c r="B9" s="13"/>
      <c r="C9" s="13"/>
      <c r="D9" s="1">
        <v>6</v>
      </c>
      <c r="E9" s="51" t="s">
        <v>33</v>
      </c>
      <c r="F9" s="2" t="s">
        <v>34</v>
      </c>
      <c r="G9" s="3" t="s">
        <v>24</v>
      </c>
      <c r="H9" s="201">
        <v>20</v>
      </c>
      <c r="I9" s="29">
        <v>10022408.339857001</v>
      </c>
      <c r="J9" s="29">
        <v>17104768.204505999</v>
      </c>
      <c r="K9" s="10" t="s">
        <v>35</v>
      </c>
      <c r="L9" s="10">
        <v>32</v>
      </c>
      <c r="M9" s="29">
        <v>17091768</v>
      </c>
      <c r="N9" s="224">
        <v>18000000</v>
      </c>
      <c r="O9" s="215">
        <v>1000761</v>
      </c>
      <c r="P9" s="206">
        <v>2.3199999999999998</v>
      </c>
      <c r="Q9" s="206">
        <v>7.63</v>
      </c>
      <c r="R9" s="206">
        <v>18.510000000000002</v>
      </c>
      <c r="S9" s="206">
        <v>22.92</v>
      </c>
      <c r="T9" s="206">
        <v>56.8</v>
      </c>
      <c r="U9" s="195">
        <v>38816</v>
      </c>
      <c r="V9" s="194">
        <v>75</v>
      </c>
      <c r="W9" s="195">
        <v>305</v>
      </c>
      <c r="X9" s="194">
        <v>25</v>
      </c>
      <c r="Y9" s="195">
        <v>39121</v>
      </c>
      <c r="Z9" s="55">
        <f t="shared" si="0"/>
        <v>0.60456386086970271</v>
      </c>
      <c r="AA9" s="55">
        <f t="shared" si="1"/>
        <v>45.342289565227702</v>
      </c>
      <c r="AB9" s="55">
        <f t="shared" si="2"/>
        <v>0.43161207978383703</v>
      </c>
      <c r="AC9" s="55">
        <f t="shared" si="3"/>
        <v>32.370905983787779</v>
      </c>
      <c r="AD9" s="55"/>
    </row>
    <row r="10" spans="1:56" s="23" customFormat="1" ht="62.25" customHeight="1" thickBot="1">
      <c r="A10" s="14"/>
      <c r="B10" s="13"/>
      <c r="C10" s="13"/>
      <c r="D10" s="20">
        <v>7</v>
      </c>
      <c r="E10" s="49" t="s">
        <v>36</v>
      </c>
      <c r="F10" s="21" t="s">
        <v>19</v>
      </c>
      <c r="G10" s="19" t="s">
        <v>24</v>
      </c>
      <c r="H10" s="200">
        <v>20</v>
      </c>
      <c r="I10" s="27">
        <v>857662.289338</v>
      </c>
      <c r="J10" s="27">
        <v>514744.94303000002</v>
      </c>
      <c r="K10" s="28" t="s">
        <v>37</v>
      </c>
      <c r="L10" s="28">
        <v>32</v>
      </c>
      <c r="M10" s="27">
        <v>486266</v>
      </c>
      <c r="N10" s="222">
        <v>2000000</v>
      </c>
      <c r="O10" s="214">
        <v>1058567</v>
      </c>
      <c r="P10" s="204">
        <v>1.71</v>
      </c>
      <c r="Q10" s="204">
        <v>5.79</v>
      </c>
      <c r="R10" s="204">
        <v>22.72</v>
      </c>
      <c r="S10" s="204">
        <v>22.18</v>
      </c>
      <c r="T10" s="204">
        <v>54.58</v>
      </c>
      <c r="U10" s="196">
        <v>829</v>
      </c>
      <c r="V10" s="205">
        <v>94</v>
      </c>
      <c r="W10" s="196">
        <v>5</v>
      </c>
      <c r="X10" s="205">
        <v>6</v>
      </c>
      <c r="Y10" s="196">
        <v>834</v>
      </c>
      <c r="Z10" s="55">
        <f t="shared" si="0"/>
        <v>1.8193534481185891E-2</v>
      </c>
      <c r="AA10" s="55">
        <f t="shared" si="1"/>
        <v>1.7101922412314736</v>
      </c>
      <c r="AB10" s="55">
        <f t="shared" si="2"/>
        <v>1.298878375685112E-2</v>
      </c>
      <c r="AC10" s="55">
        <f t="shared" si="3"/>
        <v>1.2209456731440054</v>
      </c>
      <c r="AD10" s="55"/>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row>
    <row r="11" spans="1:56" s="47" customFormat="1" ht="62.25" customHeight="1" thickBot="1">
      <c r="A11" s="14"/>
      <c r="B11" s="13"/>
      <c r="C11" s="13"/>
      <c r="D11" s="1">
        <v>8</v>
      </c>
      <c r="E11" s="51" t="s">
        <v>69</v>
      </c>
      <c r="F11" s="2" t="s">
        <v>58</v>
      </c>
      <c r="G11" s="3" t="s">
        <v>24</v>
      </c>
      <c r="H11" s="31">
        <v>20</v>
      </c>
      <c r="I11" s="29">
        <v>49029.285491000002</v>
      </c>
      <c r="J11" s="29">
        <v>58189.675993999997</v>
      </c>
      <c r="K11" s="30" t="s">
        <v>71</v>
      </c>
      <c r="L11" s="30">
        <v>28</v>
      </c>
      <c r="M11" s="29">
        <v>49742</v>
      </c>
      <c r="N11" s="223">
        <v>500000</v>
      </c>
      <c r="O11" s="215">
        <v>1169830</v>
      </c>
      <c r="P11" s="206">
        <v>6.93</v>
      </c>
      <c r="Q11" s="206">
        <v>16.149999999999999</v>
      </c>
      <c r="R11" s="206">
        <v>59.91</v>
      </c>
      <c r="S11" s="206">
        <v>64.78</v>
      </c>
      <c r="T11" s="206">
        <v>94.67</v>
      </c>
      <c r="U11" s="195">
        <v>136</v>
      </c>
      <c r="V11" s="194">
        <v>23</v>
      </c>
      <c r="W11" s="195">
        <v>3</v>
      </c>
      <c r="X11" s="194">
        <v>77</v>
      </c>
      <c r="Y11" s="195">
        <v>139</v>
      </c>
      <c r="Z11" s="55">
        <f t="shared" si="0"/>
        <v>2.0566999073639717E-3</v>
      </c>
      <c r="AA11" s="55">
        <f t="shared" si="1"/>
        <v>4.7304097869371349E-2</v>
      </c>
      <c r="AB11" s="55">
        <f t="shared" si="2"/>
        <v>1.4683254854691149E-3</v>
      </c>
      <c r="AC11" s="55">
        <f t="shared" si="3"/>
        <v>3.3771486165789642E-2</v>
      </c>
      <c r="AD11" s="55"/>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row>
    <row r="12" spans="1:56" s="23" customFormat="1" ht="62.25" customHeight="1" thickBot="1">
      <c r="A12" s="14"/>
      <c r="B12" s="13"/>
      <c r="C12" s="13"/>
      <c r="D12" s="20">
        <v>9</v>
      </c>
      <c r="E12" s="49" t="s">
        <v>43</v>
      </c>
      <c r="F12" s="21" t="s">
        <v>27</v>
      </c>
      <c r="G12" s="19" t="s">
        <v>24</v>
      </c>
      <c r="H12" s="200">
        <v>20</v>
      </c>
      <c r="I12" s="27">
        <v>20742.088806</v>
      </c>
      <c r="J12" s="27">
        <v>20768.828412999999</v>
      </c>
      <c r="K12" s="28" t="s">
        <v>44</v>
      </c>
      <c r="L12" s="28">
        <v>27</v>
      </c>
      <c r="M12" s="27">
        <v>20071</v>
      </c>
      <c r="N12" s="222">
        <v>200000</v>
      </c>
      <c r="O12" s="214">
        <v>1034768</v>
      </c>
      <c r="P12" s="204">
        <v>0.8</v>
      </c>
      <c r="Q12" s="204">
        <v>4.12</v>
      </c>
      <c r="R12" s="204">
        <v>12.64</v>
      </c>
      <c r="S12" s="204">
        <v>18.5</v>
      </c>
      <c r="T12" s="204">
        <v>44.99</v>
      </c>
      <c r="U12" s="196">
        <v>4</v>
      </c>
      <c r="V12" s="205">
        <v>0</v>
      </c>
      <c r="W12" s="196">
        <v>2</v>
      </c>
      <c r="X12" s="205">
        <v>100</v>
      </c>
      <c r="Y12" s="196">
        <v>6</v>
      </c>
      <c r="Z12" s="55">
        <f t="shared" si="0"/>
        <v>7.3406917538911432E-4</v>
      </c>
      <c r="AA12" s="55">
        <f t="shared" si="1"/>
        <v>0</v>
      </c>
      <c r="AB12" s="55">
        <f t="shared" si="2"/>
        <v>5.2406890984042233E-4</v>
      </c>
      <c r="AC12" s="55">
        <f t="shared" si="3"/>
        <v>0</v>
      </c>
      <c r="AD12" s="55"/>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row>
    <row r="13" spans="1:56" s="14" customFormat="1" ht="62.25" customHeight="1" thickBot="1">
      <c r="B13" s="13"/>
      <c r="C13" s="13"/>
      <c r="D13" s="1">
        <v>10</v>
      </c>
      <c r="E13" s="50" t="s">
        <v>93</v>
      </c>
      <c r="F13" s="2" t="s">
        <v>94</v>
      </c>
      <c r="G13" s="3" t="s">
        <v>24</v>
      </c>
      <c r="H13" s="31">
        <v>20</v>
      </c>
      <c r="I13" s="29">
        <v>271651</v>
      </c>
      <c r="J13" s="29">
        <f>(M13*O13)/1000000</f>
        <v>358758</v>
      </c>
      <c r="K13" s="30" t="s">
        <v>95</v>
      </c>
      <c r="L13" s="30">
        <v>27</v>
      </c>
      <c r="M13" s="29">
        <v>358758</v>
      </c>
      <c r="N13" s="223">
        <v>500000</v>
      </c>
      <c r="O13" s="215">
        <v>1000000</v>
      </c>
      <c r="P13" s="206">
        <v>8.2899999999999991</v>
      </c>
      <c r="Q13" s="206">
        <v>16.489999999999998</v>
      </c>
      <c r="R13" s="206">
        <v>34.43</v>
      </c>
      <c r="S13" s="206">
        <v>32.479999999999997</v>
      </c>
      <c r="T13" s="206">
        <v>60.25</v>
      </c>
      <c r="U13" s="195">
        <v>21821</v>
      </c>
      <c r="V13" s="194">
        <v>91</v>
      </c>
      <c r="W13" s="195">
        <v>7</v>
      </c>
      <c r="X13" s="194">
        <v>9</v>
      </c>
      <c r="Y13" s="195">
        <v>21828</v>
      </c>
      <c r="Z13" s="55">
        <f t="shared" si="0"/>
        <v>1.2680214020132455E-2</v>
      </c>
      <c r="AA13" s="55">
        <f t="shared" si="1"/>
        <v>1.1538994758320533</v>
      </c>
      <c r="AB13" s="55">
        <f t="shared" si="2"/>
        <v>9.0526971583454931E-3</v>
      </c>
      <c r="AC13" s="55">
        <f t="shared" si="3"/>
        <v>0.82379544140943983</v>
      </c>
      <c r="AD13" s="55"/>
    </row>
    <row r="14" spans="1:56" s="23" customFormat="1" ht="62.25" customHeight="1" thickBot="1">
      <c r="A14" s="14"/>
      <c r="B14" s="13"/>
      <c r="C14" s="13"/>
      <c r="D14" s="20">
        <v>11</v>
      </c>
      <c r="E14" s="49" t="s">
        <v>45</v>
      </c>
      <c r="F14" s="21" t="s">
        <v>23</v>
      </c>
      <c r="G14" s="19" t="s">
        <v>20</v>
      </c>
      <c r="H14" s="202">
        <v>20</v>
      </c>
      <c r="I14" s="27">
        <v>59546.256496000002</v>
      </c>
      <c r="J14" s="27">
        <v>47248.174888000001</v>
      </c>
      <c r="K14" s="32" t="s">
        <v>46</v>
      </c>
      <c r="L14" s="32">
        <v>25</v>
      </c>
      <c r="M14" s="27">
        <v>41251</v>
      </c>
      <c r="N14" s="222">
        <v>1000000</v>
      </c>
      <c r="O14" s="214">
        <v>1145383</v>
      </c>
      <c r="P14" s="204">
        <v>5.78</v>
      </c>
      <c r="Q14" s="204">
        <v>14.16</v>
      </c>
      <c r="R14" s="204">
        <v>29.34</v>
      </c>
      <c r="S14" s="204">
        <v>27.4</v>
      </c>
      <c r="T14" s="204">
        <v>52.44</v>
      </c>
      <c r="U14" s="196">
        <v>117</v>
      </c>
      <c r="V14" s="205">
        <v>51</v>
      </c>
      <c r="W14" s="196">
        <v>3</v>
      </c>
      <c r="X14" s="205">
        <v>49</v>
      </c>
      <c r="Y14" s="196">
        <v>120</v>
      </c>
      <c r="Z14" s="55">
        <f t="shared" si="0"/>
        <v>1.6699752190626768E-3</v>
      </c>
      <c r="AA14" s="55">
        <f t="shared" si="1"/>
        <v>8.5168736172196516E-2</v>
      </c>
      <c r="AB14" s="55">
        <f t="shared" si="2"/>
        <v>1.1922338137284982E-3</v>
      </c>
      <c r="AC14" s="55">
        <f t="shared" si="3"/>
        <v>6.0803924500153407E-2</v>
      </c>
      <c r="AD14" s="55"/>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row>
    <row r="15" spans="1:56" s="14" customFormat="1" ht="62.25" customHeight="1" thickBot="1">
      <c r="B15" s="13"/>
      <c r="C15" s="13"/>
      <c r="D15" s="1">
        <v>12</v>
      </c>
      <c r="E15" s="51" t="s">
        <v>47</v>
      </c>
      <c r="F15" s="2" t="s">
        <v>27</v>
      </c>
      <c r="G15" s="3" t="s">
        <v>20</v>
      </c>
      <c r="H15" s="31">
        <v>20</v>
      </c>
      <c r="I15" s="29">
        <v>257993.45142299999</v>
      </c>
      <c r="J15" s="29">
        <v>210306.42064600001</v>
      </c>
      <c r="K15" s="30" t="s">
        <v>48</v>
      </c>
      <c r="L15" s="30">
        <v>25</v>
      </c>
      <c r="M15" s="29">
        <v>205164</v>
      </c>
      <c r="N15" s="223">
        <v>1000000</v>
      </c>
      <c r="O15" s="215">
        <v>1025065</v>
      </c>
      <c r="P15" s="206">
        <v>2.64</v>
      </c>
      <c r="Q15" s="206">
        <v>6.93</v>
      </c>
      <c r="R15" s="206">
        <v>15.57</v>
      </c>
      <c r="S15" s="206">
        <v>20.53</v>
      </c>
      <c r="T15" s="206">
        <v>44.71</v>
      </c>
      <c r="U15" s="195">
        <v>390</v>
      </c>
      <c r="V15" s="194">
        <v>47</v>
      </c>
      <c r="W15" s="195">
        <v>3</v>
      </c>
      <c r="X15" s="194">
        <v>53</v>
      </c>
      <c r="Y15" s="195">
        <v>393</v>
      </c>
      <c r="Z15" s="55">
        <f t="shared" si="0"/>
        <v>7.433229150567466E-3</v>
      </c>
      <c r="AA15" s="55">
        <f t="shared" si="1"/>
        <v>0.34936177007667091</v>
      </c>
      <c r="AB15" s="55">
        <f t="shared" si="2"/>
        <v>5.3067536795384533E-3</v>
      </c>
      <c r="AC15" s="55">
        <f t="shared" si="3"/>
        <v>0.24941742293830729</v>
      </c>
      <c r="AD15" s="55"/>
    </row>
    <row r="16" spans="1:56" s="23" customFormat="1" ht="62.25" customHeight="1" thickBot="1">
      <c r="A16" s="14"/>
      <c r="B16" s="13"/>
      <c r="C16" s="13"/>
      <c r="D16" s="20">
        <v>13</v>
      </c>
      <c r="E16" s="49" t="s">
        <v>49</v>
      </c>
      <c r="F16" s="21" t="s">
        <v>27</v>
      </c>
      <c r="G16" s="19" t="s">
        <v>24</v>
      </c>
      <c r="H16" s="202">
        <v>20</v>
      </c>
      <c r="I16" s="27">
        <v>320836.377248</v>
      </c>
      <c r="J16" s="27">
        <v>240801.437764</v>
      </c>
      <c r="K16" s="32" t="s">
        <v>50</v>
      </c>
      <c r="L16" s="32">
        <v>25</v>
      </c>
      <c r="M16" s="27">
        <v>237924</v>
      </c>
      <c r="N16" s="222">
        <v>1000000</v>
      </c>
      <c r="O16" s="214">
        <v>1012093</v>
      </c>
      <c r="P16" s="204">
        <v>2.76</v>
      </c>
      <c r="Q16" s="204">
        <v>7.71</v>
      </c>
      <c r="R16" s="204">
        <v>18.61</v>
      </c>
      <c r="S16" s="204">
        <v>23.58</v>
      </c>
      <c r="T16" s="204">
        <v>47.92</v>
      </c>
      <c r="U16" s="196">
        <v>77</v>
      </c>
      <c r="V16" s="205">
        <v>33</v>
      </c>
      <c r="W16" s="196">
        <v>3</v>
      </c>
      <c r="X16" s="205">
        <v>67</v>
      </c>
      <c r="Y16" s="196">
        <v>80</v>
      </c>
      <c r="Z16" s="55">
        <f t="shared" si="0"/>
        <v>8.5110680938212547E-3</v>
      </c>
      <c r="AA16" s="55">
        <f t="shared" si="1"/>
        <v>0.28086524709610139</v>
      </c>
      <c r="AB16" s="55">
        <f t="shared" si="2"/>
        <v>6.0762477530025031E-3</v>
      </c>
      <c r="AC16" s="55">
        <f t="shared" si="3"/>
        <v>0.2005161758490826</v>
      </c>
      <c r="AD16" s="55"/>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row>
    <row r="17" spans="1:56" s="14" customFormat="1" ht="62.25" customHeight="1" thickBot="1">
      <c r="B17" s="13"/>
      <c r="C17" s="13"/>
      <c r="D17" s="1">
        <v>14</v>
      </c>
      <c r="E17" s="51" t="s">
        <v>55</v>
      </c>
      <c r="F17" s="2" t="s">
        <v>23</v>
      </c>
      <c r="G17" s="3" t="s">
        <v>20</v>
      </c>
      <c r="H17" s="31">
        <v>20</v>
      </c>
      <c r="I17" s="29">
        <v>877407.89126800001</v>
      </c>
      <c r="J17" s="29">
        <v>800222.817132</v>
      </c>
      <c r="K17" s="30" t="s">
        <v>56</v>
      </c>
      <c r="L17" s="30">
        <v>25</v>
      </c>
      <c r="M17" s="29">
        <v>728990</v>
      </c>
      <c r="N17" s="223">
        <v>1000000</v>
      </c>
      <c r="O17" s="215">
        <v>1097714</v>
      </c>
      <c r="P17" s="206">
        <v>4.01</v>
      </c>
      <c r="Q17" s="206">
        <v>9.49</v>
      </c>
      <c r="R17" s="206">
        <v>20.45</v>
      </c>
      <c r="S17" s="206">
        <v>25.31</v>
      </c>
      <c r="T17" s="206">
        <v>47.47</v>
      </c>
      <c r="U17" s="195">
        <v>1480</v>
      </c>
      <c r="V17" s="194">
        <v>94</v>
      </c>
      <c r="W17" s="195">
        <v>7</v>
      </c>
      <c r="X17" s="194">
        <v>6</v>
      </c>
      <c r="Y17" s="195">
        <v>1487</v>
      </c>
      <c r="Z17" s="55">
        <f t="shared" si="0"/>
        <v>2.8283680322186755E-2</v>
      </c>
      <c r="AA17" s="55">
        <f t="shared" si="1"/>
        <v>2.6586659502855552</v>
      </c>
      <c r="AB17" s="55">
        <f t="shared" si="2"/>
        <v>2.0192371522569759E-2</v>
      </c>
      <c r="AC17" s="55">
        <f t="shared" si="3"/>
        <v>1.8980829231215572</v>
      </c>
      <c r="AD17" s="55"/>
    </row>
    <row r="18" spans="1:56" s="23" customFormat="1" ht="62.25" customHeight="1" thickBot="1">
      <c r="A18" s="14"/>
      <c r="B18" s="13"/>
      <c r="C18" s="13"/>
      <c r="D18" s="20">
        <v>15</v>
      </c>
      <c r="E18" s="49" t="s">
        <v>51</v>
      </c>
      <c r="F18" s="21" t="s">
        <v>264</v>
      </c>
      <c r="G18" s="19" t="s">
        <v>20</v>
      </c>
      <c r="H18" s="200">
        <v>20</v>
      </c>
      <c r="I18" s="27">
        <v>202187.99521299999</v>
      </c>
      <c r="J18" s="27">
        <v>103999.920807</v>
      </c>
      <c r="K18" s="28" t="s">
        <v>52</v>
      </c>
      <c r="L18" s="28">
        <v>25</v>
      </c>
      <c r="M18" s="27">
        <v>94438</v>
      </c>
      <c r="N18" s="222">
        <v>1000000</v>
      </c>
      <c r="O18" s="214">
        <v>1101251</v>
      </c>
      <c r="P18" s="204">
        <v>4.78</v>
      </c>
      <c r="Q18" s="204">
        <v>11.17</v>
      </c>
      <c r="R18" s="204">
        <v>22.66</v>
      </c>
      <c r="S18" s="204">
        <v>27.71</v>
      </c>
      <c r="T18" s="204">
        <v>53.35</v>
      </c>
      <c r="U18" s="196">
        <v>485</v>
      </c>
      <c r="V18" s="205">
        <v>73</v>
      </c>
      <c r="W18" s="196">
        <v>5</v>
      </c>
      <c r="X18" s="205">
        <v>27</v>
      </c>
      <c r="Y18" s="196">
        <v>490</v>
      </c>
      <c r="Z18" s="55">
        <f t="shared" si="0"/>
        <v>3.6758518385919935E-3</v>
      </c>
      <c r="AA18" s="55">
        <f t="shared" si="1"/>
        <v>0.26833718421721553</v>
      </c>
      <c r="AB18" s="55">
        <f t="shared" si="2"/>
        <v>2.6242753821731787E-3</v>
      </c>
      <c r="AC18" s="55">
        <f t="shared" si="3"/>
        <v>0.19157210289864204</v>
      </c>
      <c r="AD18" s="55"/>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row>
    <row r="19" spans="1:56" s="14" customFormat="1" ht="62.25" customHeight="1" thickBot="1">
      <c r="B19" s="13"/>
      <c r="C19" s="13"/>
      <c r="D19" s="1">
        <v>16</v>
      </c>
      <c r="E19" s="51" t="s">
        <v>53</v>
      </c>
      <c r="F19" s="2" t="s">
        <v>27</v>
      </c>
      <c r="G19" s="3" t="s">
        <v>20</v>
      </c>
      <c r="H19" s="31">
        <v>20</v>
      </c>
      <c r="I19" s="29">
        <v>187879.571157</v>
      </c>
      <c r="J19" s="29">
        <v>151704.28148500001</v>
      </c>
      <c r="K19" s="30" t="s">
        <v>54</v>
      </c>
      <c r="L19" s="30">
        <v>25</v>
      </c>
      <c r="M19" s="29">
        <v>148902</v>
      </c>
      <c r="N19" s="223">
        <v>1000000</v>
      </c>
      <c r="O19" s="215">
        <v>1018820</v>
      </c>
      <c r="P19" s="206">
        <v>2.5</v>
      </c>
      <c r="Q19" s="206">
        <v>6.41</v>
      </c>
      <c r="R19" s="206">
        <v>15.83</v>
      </c>
      <c r="S19" s="206">
        <v>20.66</v>
      </c>
      <c r="T19" s="206">
        <v>44.78</v>
      </c>
      <c r="U19" s="195">
        <v>237</v>
      </c>
      <c r="V19" s="194">
        <v>31</v>
      </c>
      <c r="W19" s="195">
        <v>3</v>
      </c>
      <c r="X19" s="194">
        <v>69</v>
      </c>
      <c r="Y19" s="195">
        <v>240</v>
      </c>
      <c r="Z19" s="55">
        <f t="shared" si="0"/>
        <v>5.3619508331527593E-3</v>
      </c>
      <c r="AA19" s="55">
        <f t="shared" si="1"/>
        <v>0.16622047582773553</v>
      </c>
      <c r="AB19" s="55">
        <f t="shared" si="2"/>
        <v>3.8280203309977883E-3</v>
      </c>
      <c r="AC19" s="55">
        <f t="shared" si="3"/>
        <v>0.11866863026093144</v>
      </c>
      <c r="AD19" s="55"/>
    </row>
    <row r="20" spans="1:56" s="23" customFormat="1" ht="62.25" customHeight="1" thickBot="1">
      <c r="A20" s="14"/>
      <c r="B20" s="13"/>
      <c r="C20" s="13"/>
      <c r="D20" s="20">
        <v>17</v>
      </c>
      <c r="E20" s="49" t="s">
        <v>57</v>
      </c>
      <c r="F20" s="21" t="s">
        <v>58</v>
      </c>
      <c r="G20" s="19" t="s">
        <v>24</v>
      </c>
      <c r="H20" s="200">
        <v>20</v>
      </c>
      <c r="I20" s="27">
        <v>23037</v>
      </c>
      <c r="J20" s="27">
        <f>(M20*N20)/1000000</f>
        <v>187805</v>
      </c>
      <c r="K20" s="28" t="s">
        <v>59</v>
      </c>
      <c r="L20" s="28">
        <v>23</v>
      </c>
      <c r="M20" s="27">
        <v>187805</v>
      </c>
      <c r="N20" s="222">
        <v>1000000</v>
      </c>
      <c r="O20" s="214">
        <v>1000000</v>
      </c>
      <c r="P20" s="204">
        <v>4.6399999999999997</v>
      </c>
      <c r="Q20" s="204">
        <v>11.54</v>
      </c>
      <c r="R20" s="204">
        <v>35.090000000000003</v>
      </c>
      <c r="S20" s="204">
        <v>46.72</v>
      </c>
      <c r="T20" s="204">
        <v>80.239999999999995</v>
      </c>
      <c r="U20" s="196">
        <v>564</v>
      </c>
      <c r="V20" s="205">
        <v>89</v>
      </c>
      <c r="W20" s="196">
        <v>2</v>
      </c>
      <c r="X20" s="205">
        <v>11</v>
      </c>
      <c r="Y20" s="196">
        <v>566</v>
      </c>
      <c r="Z20" s="55">
        <f t="shared" si="0"/>
        <v>6.6379219252280805E-3</v>
      </c>
      <c r="AA20" s="55">
        <f t="shared" si="1"/>
        <v>0.59077505134529917</v>
      </c>
      <c r="AB20" s="55">
        <f t="shared" si="2"/>
        <v>4.7389655138647098E-3</v>
      </c>
      <c r="AC20" s="55">
        <f t="shared" si="3"/>
        <v>0.42176793073395918</v>
      </c>
      <c r="AD20" s="55"/>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row>
    <row r="21" spans="1:56" s="14" customFormat="1" ht="62.25" customHeight="1" thickBot="1">
      <c r="B21" s="13"/>
      <c r="C21" s="13"/>
      <c r="D21" s="1">
        <v>18</v>
      </c>
      <c r="E21" s="51" t="s">
        <v>60</v>
      </c>
      <c r="F21" s="2" t="s">
        <v>61</v>
      </c>
      <c r="G21" s="3" t="s">
        <v>20</v>
      </c>
      <c r="H21" s="31">
        <v>20</v>
      </c>
      <c r="I21" s="29">
        <v>58106</v>
      </c>
      <c r="J21" s="29">
        <f>(O21*M21)/1000000</f>
        <v>192787.413</v>
      </c>
      <c r="K21" s="30" t="s">
        <v>62</v>
      </c>
      <c r="L21" s="30">
        <v>22</v>
      </c>
      <c r="M21" s="29">
        <v>166010</v>
      </c>
      <c r="N21" s="223">
        <v>1000000</v>
      </c>
      <c r="O21" s="215">
        <v>1161300</v>
      </c>
      <c r="P21" s="206">
        <v>7.21</v>
      </c>
      <c r="Q21" s="206">
        <v>14.9</v>
      </c>
      <c r="R21" s="206">
        <v>33.28</v>
      </c>
      <c r="S21" s="206">
        <v>41.22</v>
      </c>
      <c r="T21" s="206">
        <v>57.38</v>
      </c>
      <c r="U21" s="195">
        <v>283</v>
      </c>
      <c r="V21" s="194">
        <v>76</v>
      </c>
      <c r="W21" s="195">
        <v>4</v>
      </c>
      <c r="X21" s="194">
        <v>24</v>
      </c>
      <c r="Y21" s="195">
        <v>287</v>
      </c>
      <c r="Z21" s="55">
        <f t="shared" si="0"/>
        <v>6.814024097658215E-3</v>
      </c>
      <c r="AA21" s="55">
        <f t="shared" si="1"/>
        <v>0.51786583142202436</v>
      </c>
      <c r="AB21" s="55">
        <f t="shared" si="2"/>
        <v>4.8646889151736797E-3</v>
      </c>
      <c r="AC21" s="55">
        <f t="shared" si="3"/>
        <v>0.36971635755319965</v>
      </c>
      <c r="AD21" s="55"/>
    </row>
    <row r="22" spans="1:56" s="23" customFormat="1" ht="62.25" customHeight="1" thickBot="1">
      <c r="A22" s="14"/>
      <c r="B22" s="13"/>
      <c r="C22" s="13"/>
      <c r="D22" s="20">
        <v>19</v>
      </c>
      <c r="E22" s="49" t="s">
        <v>63</v>
      </c>
      <c r="F22" s="21" t="s">
        <v>64</v>
      </c>
      <c r="G22" s="19" t="s">
        <v>24</v>
      </c>
      <c r="H22" s="200">
        <v>20</v>
      </c>
      <c r="I22" s="27">
        <v>19472.369363000002</v>
      </c>
      <c r="J22" s="27">
        <v>15073.078476000001</v>
      </c>
      <c r="K22" s="28" t="s">
        <v>66</v>
      </c>
      <c r="L22" s="28">
        <v>20</v>
      </c>
      <c r="M22" s="27">
        <v>14636</v>
      </c>
      <c r="N22" s="222">
        <v>500000</v>
      </c>
      <c r="O22" s="214">
        <v>1029863</v>
      </c>
      <c r="P22" s="204">
        <v>1.1200000000000001</v>
      </c>
      <c r="Q22" s="204">
        <v>3.98</v>
      </c>
      <c r="R22" s="204">
        <v>14.25</v>
      </c>
      <c r="S22" s="204">
        <v>20.45</v>
      </c>
      <c r="T22" s="204">
        <v>34.71</v>
      </c>
      <c r="U22" s="196">
        <v>36</v>
      </c>
      <c r="V22" s="205">
        <v>37</v>
      </c>
      <c r="W22" s="196">
        <v>6</v>
      </c>
      <c r="X22" s="205">
        <v>63</v>
      </c>
      <c r="Y22" s="196">
        <v>42</v>
      </c>
      <c r="Z22" s="55">
        <f t="shared" si="0"/>
        <v>5.32754282881307E-4</v>
      </c>
      <c r="AA22" s="55">
        <f t="shared" si="1"/>
        <v>1.971190846660836E-2</v>
      </c>
      <c r="AB22" s="55">
        <f t="shared" si="2"/>
        <v>3.8034556633497743E-4</v>
      </c>
      <c r="AC22" s="55">
        <f t="shared" si="3"/>
        <v>1.4072785954394165E-2</v>
      </c>
      <c r="AD22" s="55"/>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row>
    <row r="23" spans="1:56" s="14" customFormat="1" ht="62.25" customHeight="1" thickBot="1">
      <c r="B23" s="13"/>
      <c r="C23" s="13"/>
      <c r="D23" s="1">
        <v>20</v>
      </c>
      <c r="E23" s="51" t="s">
        <v>252</v>
      </c>
      <c r="F23" s="2" t="s">
        <v>61</v>
      </c>
      <c r="G23" s="3" t="s">
        <v>20</v>
      </c>
      <c r="H23" s="31">
        <v>20</v>
      </c>
      <c r="I23" s="29">
        <v>79667</v>
      </c>
      <c r="J23" s="29">
        <f>(M23*O23)/1000000</f>
        <v>92513.124324000004</v>
      </c>
      <c r="K23" s="30" t="s">
        <v>218</v>
      </c>
      <c r="L23" s="30">
        <v>18</v>
      </c>
      <c r="M23" s="29">
        <v>84871</v>
      </c>
      <c r="N23" s="223">
        <v>500000</v>
      </c>
      <c r="O23" s="215">
        <v>1090044</v>
      </c>
      <c r="P23" s="206">
        <v>7.35</v>
      </c>
      <c r="Q23" s="206">
        <v>12.04</v>
      </c>
      <c r="R23" s="206">
        <v>26.25</v>
      </c>
      <c r="S23" s="206">
        <v>31.36</v>
      </c>
      <c r="T23" s="206">
        <v>40.67</v>
      </c>
      <c r="U23" s="195">
        <v>54</v>
      </c>
      <c r="V23" s="194">
        <v>14.000000000000002</v>
      </c>
      <c r="W23" s="195">
        <v>6</v>
      </c>
      <c r="X23" s="194">
        <v>86</v>
      </c>
      <c r="Y23" s="195">
        <v>60</v>
      </c>
      <c r="Z23" s="55">
        <f t="shared" si="0"/>
        <v>3.2698538181711394E-3</v>
      </c>
      <c r="AA23" s="55">
        <f t="shared" si="1"/>
        <v>4.5777953454395955E-2</v>
      </c>
      <c r="AB23" s="55">
        <f t="shared" si="2"/>
        <v>2.3344240342446391E-3</v>
      </c>
      <c r="AC23" s="55">
        <f t="shared" si="3"/>
        <v>3.2681936479424953E-2</v>
      </c>
      <c r="AD23" s="55"/>
    </row>
    <row r="24" spans="1:56" s="23" customFormat="1" ht="62.25" customHeight="1" thickBot="1">
      <c r="A24" s="14"/>
      <c r="B24" s="13"/>
      <c r="C24" s="13"/>
      <c r="D24" s="20">
        <v>21</v>
      </c>
      <c r="E24" s="49" t="s">
        <v>219</v>
      </c>
      <c r="F24" s="21" t="s">
        <v>166</v>
      </c>
      <c r="G24" s="19" t="s">
        <v>20</v>
      </c>
      <c r="H24" s="200">
        <v>20</v>
      </c>
      <c r="I24" s="27">
        <v>206055</v>
      </c>
      <c r="J24" s="27">
        <f>(M24*O24)/1000000</f>
        <v>235244.05074000001</v>
      </c>
      <c r="K24" s="28" t="s">
        <v>220</v>
      </c>
      <c r="L24" s="28">
        <v>15</v>
      </c>
      <c r="M24" s="27">
        <v>206292</v>
      </c>
      <c r="N24" s="222">
        <v>1000000</v>
      </c>
      <c r="O24" s="214">
        <v>1140345</v>
      </c>
      <c r="P24" s="204">
        <v>2.7</v>
      </c>
      <c r="Q24" s="204">
        <v>8.26</v>
      </c>
      <c r="R24" s="204">
        <v>30.17</v>
      </c>
      <c r="S24" s="204">
        <v>35.07</v>
      </c>
      <c r="T24" s="204">
        <v>40.630000000000003</v>
      </c>
      <c r="U24" s="196">
        <v>33</v>
      </c>
      <c r="V24" s="205">
        <v>2</v>
      </c>
      <c r="W24" s="196">
        <v>5</v>
      </c>
      <c r="X24" s="205">
        <v>98</v>
      </c>
      <c r="Y24" s="196">
        <v>38</v>
      </c>
      <c r="Z24" s="55">
        <f t="shared" si="0"/>
        <v>8.3146436047310413E-3</v>
      </c>
      <c r="AA24" s="55">
        <f t="shared" si="1"/>
        <v>1.6629287209462083E-2</v>
      </c>
      <c r="AB24" s="55">
        <f t="shared" si="2"/>
        <v>5.936015781255557E-3</v>
      </c>
      <c r="AC24" s="55">
        <f t="shared" si="3"/>
        <v>1.1872031562511114E-2</v>
      </c>
      <c r="AD24" s="55"/>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row>
    <row r="25" spans="1:56" s="47" customFormat="1" ht="62.25" customHeight="1" thickBot="1">
      <c r="A25" s="14"/>
      <c r="B25" s="13"/>
      <c r="C25" s="13"/>
      <c r="D25" s="1">
        <v>22</v>
      </c>
      <c r="E25" s="51" t="s">
        <v>221</v>
      </c>
      <c r="F25" s="2" t="s">
        <v>222</v>
      </c>
      <c r="G25" s="3" t="s">
        <v>20</v>
      </c>
      <c r="H25" s="31">
        <v>20</v>
      </c>
      <c r="I25" s="29">
        <v>1662159.1744609999</v>
      </c>
      <c r="J25" s="29">
        <v>2696466.5885640001</v>
      </c>
      <c r="K25" s="30" t="s">
        <v>223</v>
      </c>
      <c r="L25" s="30">
        <v>15</v>
      </c>
      <c r="M25" s="29">
        <v>2655775</v>
      </c>
      <c r="N25" s="223">
        <v>3500000</v>
      </c>
      <c r="O25" s="215">
        <v>1015322</v>
      </c>
      <c r="P25" s="206">
        <v>1.72</v>
      </c>
      <c r="Q25" s="206">
        <v>5.44</v>
      </c>
      <c r="R25" s="206">
        <v>16.64</v>
      </c>
      <c r="S25" s="206">
        <v>21.96</v>
      </c>
      <c r="T25" s="206">
        <v>26.29</v>
      </c>
      <c r="U25" s="195">
        <v>5051</v>
      </c>
      <c r="V25" s="194">
        <v>69</v>
      </c>
      <c r="W25" s="195">
        <v>21</v>
      </c>
      <c r="X25" s="194">
        <v>31</v>
      </c>
      <c r="Y25" s="195">
        <v>5072</v>
      </c>
      <c r="Z25" s="55">
        <f t="shared" si="0"/>
        <v>9.5305953988839176E-2</v>
      </c>
      <c r="AA25" s="55">
        <f t="shared" si="1"/>
        <v>6.576110825229903</v>
      </c>
      <c r="AB25" s="55">
        <f t="shared" si="2"/>
        <v>6.8041118034627493E-2</v>
      </c>
      <c r="AC25" s="55">
        <f t="shared" si="3"/>
        <v>4.6948371443892967</v>
      </c>
      <c r="AD25" s="55"/>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row>
    <row r="26" spans="1:56" s="23" customFormat="1" ht="62.25" customHeight="1" thickBot="1">
      <c r="A26" s="14"/>
      <c r="B26" s="13"/>
      <c r="C26" s="13"/>
      <c r="D26" s="20">
        <v>23</v>
      </c>
      <c r="E26" s="49" t="s">
        <v>243</v>
      </c>
      <c r="F26" s="21" t="s">
        <v>244</v>
      </c>
      <c r="G26" s="19" t="s">
        <v>24</v>
      </c>
      <c r="H26" s="200">
        <v>20</v>
      </c>
      <c r="I26" s="27" t="s">
        <v>68</v>
      </c>
      <c r="J26" s="27">
        <v>25371.726793999998</v>
      </c>
      <c r="K26" s="28" t="s">
        <v>245</v>
      </c>
      <c r="L26" s="28">
        <v>8</v>
      </c>
      <c r="M26" s="27">
        <v>25121</v>
      </c>
      <c r="N26" s="222">
        <v>1000000</v>
      </c>
      <c r="O26" s="214">
        <v>1009981</v>
      </c>
      <c r="P26" s="204">
        <v>2.34</v>
      </c>
      <c r="Q26" s="204">
        <v>8.0399999999999991</v>
      </c>
      <c r="R26" s="204">
        <v>0</v>
      </c>
      <c r="S26" s="204">
        <v>0</v>
      </c>
      <c r="T26" s="204">
        <v>11.88</v>
      </c>
      <c r="U26" s="196">
        <v>27</v>
      </c>
      <c r="V26" s="205">
        <v>16</v>
      </c>
      <c r="W26" s="196">
        <v>4</v>
      </c>
      <c r="X26" s="205">
        <v>84</v>
      </c>
      <c r="Y26" s="196">
        <v>31</v>
      </c>
      <c r="Z26" s="55">
        <f t="shared" si="0"/>
        <v>8.9675749616245225E-4</v>
      </c>
      <c r="AA26" s="55">
        <f t="shared" si="1"/>
        <v>1.4348119938599236E-2</v>
      </c>
      <c r="AB26" s="55">
        <f t="shared" si="2"/>
        <v>6.4021585316665275E-4</v>
      </c>
      <c r="AC26" s="55">
        <f t="shared" si="3"/>
        <v>1.0243453650666444E-2</v>
      </c>
      <c r="AD26" s="55"/>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row>
    <row r="27" spans="1:56" s="47" customFormat="1" ht="62.25" customHeight="1" thickBot="1">
      <c r="A27" s="14"/>
      <c r="B27" s="13"/>
      <c r="C27" s="13"/>
      <c r="D27" s="1">
        <v>24</v>
      </c>
      <c r="E27" s="51" t="s">
        <v>246</v>
      </c>
      <c r="F27" s="2" t="s">
        <v>58</v>
      </c>
      <c r="G27" s="3" t="s">
        <v>24</v>
      </c>
      <c r="H27" s="31">
        <v>20</v>
      </c>
      <c r="I27" s="29" t="s">
        <v>68</v>
      </c>
      <c r="J27" s="29">
        <v>60582.252915999998</v>
      </c>
      <c r="K27" s="30" t="s">
        <v>247</v>
      </c>
      <c r="L27" s="30">
        <v>8</v>
      </c>
      <c r="M27" s="29">
        <v>53092</v>
      </c>
      <c r="N27" s="223">
        <v>500000</v>
      </c>
      <c r="O27" s="215">
        <v>1141080</v>
      </c>
      <c r="P27" s="206">
        <v>5.94</v>
      </c>
      <c r="Q27" s="206">
        <v>13.51</v>
      </c>
      <c r="R27" s="206">
        <v>0</v>
      </c>
      <c r="S27" s="206">
        <v>0</v>
      </c>
      <c r="T27" s="206">
        <v>26.61</v>
      </c>
      <c r="U27" s="195">
        <v>15</v>
      </c>
      <c r="V27" s="194">
        <v>9</v>
      </c>
      <c r="W27" s="195">
        <v>2</v>
      </c>
      <c r="X27" s="194">
        <v>91</v>
      </c>
      <c r="Y27" s="195">
        <v>17</v>
      </c>
      <c r="Z27" s="55">
        <f t="shared" si="0"/>
        <v>2.1412649551973014E-3</v>
      </c>
      <c r="AA27" s="55">
        <f t="shared" si="1"/>
        <v>1.9271384596775711E-2</v>
      </c>
      <c r="AB27" s="55">
        <f t="shared" si="2"/>
        <v>1.5286984229448295E-3</v>
      </c>
      <c r="AC27" s="55">
        <f t="shared" si="3"/>
        <v>1.3758285806503467E-2</v>
      </c>
      <c r="AD27" s="55"/>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row>
    <row r="28" spans="1:56" s="23" customFormat="1" ht="62.25" customHeight="1" thickBot="1">
      <c r="A28" s="14"/>
      <c r="B28" s="13"/>
      <c r="C28" s="13"/>
      <c r="D28" s="20">
        <v>25</v>
      </c>
      <c r="E28" s="49" t="s">
        <v>253</v>
      </c>
      <c r="F28" s="21" t="s">
        <v>102</v>
      </c>
      <c r="G28" s="19" t="s">
        <v>24</v>
      </c>
      <c r="H28" s="200">
        <v>18</v>
      </c>
      <c r="I28" s="27" t="s">
        <v>68</v>
      </c>
      <c r="J28" s="27">
        <v>5203.9614469999997</v>
      </c>
      <c r="K28" s="28" t="s">
        <v>254</v>
      </c>
      <c r="L28" s="28">
        <v>6</v>
      </c>
      <c r="M28" s="27">
        <v>5000</v>
      </c>
      <c r="N28" s="222">
        <v>500000</v>
      </c>
      <c r="O28" s="214">
        <v>1040792</v>
      </c>
      <c r="P28" s="204">
        <v>1.19</v>
      </c>
      <c r="Q28" s="204">
        <v>4.0199999999999996</v>
      </c>
      <c r="R28" s="204">
        <v>0</v>
      </c>
      <c r="S28" s="204">
        <v>0</v>
      </c>
      <c r="T28" s="204">
        <v>5.24</v>
      </c>
      <c r="U28" s="196">
        <v>6</v>
      </c>
      <c r="V28" s="205">
        <v>78</v>
      </c>
      <c r="W28" s="196">
        <v>1</v>
      </c>
      <c r="X28" s="205">
        <v>22</v>
      </c>
      <c r="Y28" s="196">
        <v>7</v>
      </c>
      <c r="Z28" s="55">
        <f t="shared" si="0"/>
        <v>1.8393274826060513E-4</v>
      </c>
      <c r="AA28" s="55">
        <f t="shared" si="1"/>
        <v>1.43467543643272E-2</v>
      </c>
      <c r="AB28" s="55">
        <f t="shared" si="2"/>
        <v>1.3131382994496679E-4</v>
      </c>
      <c r="AC28" s="55">
        <f t="shared" si="3"/>
        <v>1.0242478735707409E-2</v>
      </c>
      <c r="AD28" s="55"/>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row>
    <row r="29" spans="1:56" s="47" customFormat="1" ht="62.25" customHeight="1" thickBot="1">
      <c r="A29" s="14"/>
      <c r="B29" s="13"/>
      <c r="C29" s="13"/>
      <c r="D29" s="1">
        <v>26</v>
      </c>
      <c r="E29" s="51" t="s">
        <v>255</v>
      </c>
      <c r="F29" s="2" t="s">
        <v>303</v>
      </c>
      <c r="G29" s="3" t="s">
        <v>24</v>
      </c>
      <c r="H29" s="31">
        <v>20</v>
      </c>
      <c r="I29" s="29" t="s">
        <v>68</v>
      </c>
      <c r="J29" s="29">
        <f>(M29*O29)/1000000</f>
        <v>62732</v>
      </c>
      <c r="K29" s="30" t="s">
        <v>256</v>
      </c>
      <c r="L29" s="30">
        <v>6</v>
      </c>
      <c r="M29" s="29">
        <v>62732</v>
      </c>
      <c r="N29" s="223">
        <v>500000</v>
      </c>
      <c r="O29" s="215">
        <v>1000000</v>
      </c>
      <c r="P29" s="206">
        <v>5.53</v>
      </c>
      <c r="Q29" s="206">
        <v>8.84</v>
      </c>
      <c r="R29" s="206">
        <v>0</v>
      </c>
      <c r="S29" s="206">
        <v>0</v>
      </c>
      <c r="T29" s="206">
        <v>24.28</v>
      </c>
      <c r="U29" s="195">
        <v>363</v>
      </c>
      <c r="V29" s="194">
        <v>73</v>
      </c>
      <c r="W29" s="195">
        <v>3</v>
      </c>
      <c r="X29" s="194">
        <v>27</v>
      </c>
      <c r="Y29" s="195">
        <v>366</v>
      </c>
      <c r="Z29" s="55">
        <f t="shared" si="0"/>
        <v>2.2172472416251321E-3</v>
      </c>
      <c r="AA29" s="55">
        <f t="shared" si="1"/>
        <v>0.16185904863863465</v>
      </c>
      <c r="AB29" s="55">
        <f t="shared" si="2"/>
        <v>1.5829439291592925E-3</v>
      </c>
      <c r="AC29" s="55">
        <f t="shared" si="3"/>
        <v>0.11555490682862836</v>
      </c>
      <c r="AD29" s="55"/>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row>
    <row r="30" spans="1:56" s="23" customFormat="1" ht="62.25" customHeight="1" thickBot="1">
      <c r="A30" s="14"/>
      <c r="B30" s="13"/>
      <c r="C30" s="13"/>
      <c r="D30" s="20">
        <v>27</v>
      </c>
      <c r="E30" s="49" t="s">
        <v>270</v>
      </c>
      <c r="F30" s="21" t="s">
        <v>271</v>
      </c>
      <c r="G30" s="19" t="s">
        <v>24</v>
      </c>
      <c r="H30" s="200">
        <v>20</v>
      </c>
      <c r="I30" s="27" t="s">
        <v>68</v>
      </c>
      <c r="J30" s="27">
        <f>(M30*O30)/1000000</f>
        <v>200655</v>
      </c>
      <c r="K30" s="28" t="s">
        <v>272</v>
      </c>
      <c r="L30" s="28">
        <v>4</v>
      </c>
      <c r="M30" s="27">
        <v>200655</v>
      </c>
      <c r="N30" s="222">
        <v>2000000</v>
      </c>
      <c r="O30" s="214">
        <v>1000000</v>
      </c>
      <c r="P30" s="204">
        <v>2.81</v>
      </c>
      <c r="Q30" s="204">
        <v>12.89</v>
      </c>
      <c r="R30" s="204">
        <v>0</v>
      </c>
      <c r="S30" s="204">
        <v>0</v>
      </c>
      <c r="T30" s="204">
        <v>15.95</v>
      </c>
      <c r="U30" s="196">
        <v>86</v>
      </c>
      <c r="V30" s="205">
        <v>4</v>
      </c>
      <c r="W30" s="196">
        <v>4</v>
      </c>
      <c r="X30" s="205">
        <v>96</v>
      </c>
      <c r="Y30" s="196">
        <v>90</v>
      </c>
      <c r="Z30" s="55">
        <f t="shared" si="0"/>
        <v>7.0921020415145525E-3</v>
      </c>
      <c r="AA30" s="55">
        <f t="shared" si="1"/>
        <v>2.836840816605821E-2</v>
      </c>
      <c r="AB30" s="55">
        <f t="shared" si="2"/>
        <v>5.0632151709726755E-3</v>
      </c>
      <c r="AC30" s="55">
        <f t="shared" si="3"/>
        <v>2.0252860683890702E-2</v>
      </c>
      <c r="AD30" s="55"/>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row>
    <row r="31" spans="1:56" s="47" customFormat="1" ht="74.25" customHeight="1" thickBot="1">
      <c r="A31" s="14"/>
      <c r="B31" s="13"/>
      <c r="C31" s="13"/>
      <c r="D31" s="259" t="s">
        <v>67</v>
      </c>
      <c r="E31" s="259"/>
      <c r="F31" s="16" t="s">
        <v>68</v>
      </c>
      <c r="G31" s="15" t="s">
        <v>68</v>
      </c>
      <c r="H31" s="203"/>
      <c r="I31" s="33">
        <f>SUM(I4:I30)</f>
        <v>21120639.976425</v>
      </c>
      <c r="J31" s="33">
        <f>SUM(J4:J30)</f>
        <v>28292740.124922</v>
      </c>
      <c r="K31" s="34" t="s">
        <v>68</v>
      </c>
      <c r="L31" s="34"/>
      <c r="M31" s="33">
        <f>SUM(M4:M30)</f>
        <v>27824626</v>
      </c>
      <c r="N31" s="218" t="s">
        <v>68</v>
      </c>
      <c r="O31" s="216" t="s">
        <v>68</v>
      </c>
      <c r="P31" s="207">
        <v>3.68</v>
      </c>
      <c r="Q31" s="207">
        <v>9.1199999999999992</v>
      </c>
      <c r="R31" s="207">
        <v>23.41</v>
      </c>
      <c r="S31" s="207">
        <v>28.01</v>
      </c>
      <c r="T31" s="207">
        <v>55.35</v>
      </c>
      <c r="U31" s="208">
        <f>SUM(U4:U30)</f>
        <v>76729</v>
      </c>
      <c r="V31" s="208">
        <v>72.795413609128175</v>
      </c>
      <c r="W31" s="208">
        <f>SUM(W4:W30)</f>
        <v>509</v>
      </c>
      <c r="X31" s="208">
        <f>100-V31</f>
        <v>27.204586390871825</v>
      </c>
      <c r="Y31" s="208">
        <f>SUM(Y4:Y30)</f>
        <v>77238</v>
      </c>
      <c r="Z31" s="55">
        <v>1</v>
      </c>
      <c r="AA31" s="57">
        <f>SUM(AA4:AA30)</f>
        <v>72.795413609128175</v>
      </c>
      <c r="AB31" s="55"/>
      <c r="AC31" s="55"/>
      <c r="AD31" s="55"/>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row>
    <row r="32" spans="1:56" s="23" customFormat="1" ht="59.25" customHeight="1" thickBot="1">
      <c r="A32" s="14"/>
      <c r="B32" s="13"/>
      <c r="C32" s="13"/>
      <c r="D32" s="20">
        <v>28</v>
      </c>
      <c r="E32" s="49" t="s">
        <v>22</v>
      </c>
      <c r="F32" s="21" t="s">
        <v>23</v>
      </c>
      <c r="G32" s="19" t="s">
        <v>70</v>
      </c>
      <c r="H32" s="200" t="s">
        <v>68</v>
      </c>
      <c r="I32" s="27">
        <v>188378.97900399999</v>
      </c>
      <c r="J32" s="27">
        <v>172505</v>
      </c>
      <c r="K32" s="28" t="s">
        <v>25</v>
      </c>
      <c r="L32" s="28">
        <v>53</v>
      </c>
      <c r="M32" s="27">
        <v>172505</v>
      </c>
      <c r="N32" s="222">
        <v>500000</v>
      </c>
      <c r="O32" s="214">
        <v>1000000</v>
      </c>
      <c r="P32" s="204">
        <v>4.4800000000000004</v>
      </c>
      <c r="Q32" s="204">
        <v>14.09</v>
      </c>
      <c r="R32" s="204">
        <v>25.98</v>
      </c>
      <c r="S32" s="204">
        <v>30.23</v>
      </c>
      <c r="T32" s="204">
        <v>120.62</v>
      </c>
      <c r="U32" s="196">
        <v>9</v>
      </c>
      <c r="V32" s="205">
        <v>0</v>
      </c>
      <c r="W32" s="196">
        <v>4</v>
      </c>
      <c r="X32" s="205">
        <v>100</v>
      </c>
      <c r="Y32" s="196">
        <v>13</v>
      </c>
      <c r="Z32" s="55">
        <f>J32/$J$42</f>
        <v>0.43532631318721277</v>
      </c>
      <c r="AA32" s="55">
        <f>Z32*V32</f>
        <v>0</v>
      </c>
      <c r="AB32" s="55">
        <f>J32/$J$117</f>
        <v>4.352893937697248E-3</v>
      </c>
      <c r="AC32" s="55">
        <f t="shared" si="3"/>
        <v>0</v>
      </c>
      <c r="AD32" s="55"/>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row>
    <row r="33" spans="1:139" s="47" customFormat="1" ht="48.75" customHeight="1" thickBot="1">
      <c r="A33" s="14"/>
      <c r="B33" s="13"/>
      <c r="C33" s="13"/>
      <c r="D33" s="1">
        <v>29</v>
      </c>
      <c r="E33" s="50" t="s">
        <v>154</v>
      </c>
      <c r="F33" s="2" t="s">
        <v>155</v>
      </c>
      <c r="G33" s="1" t="s">
        <v>70</v>
      </c>
      <c r="H33" s="31" t="s">
        <v>68</v>
      </c>
      <c r="I33" s="29">
        <v>23005</v>
      </c>
      <c r="J33" s="29">
        <v>66393.699600000007</v>
      </c>
      <c r="K33" s="30" t="s">
        <v>156</v>
      </c>
      <c r="L33" s="30">
        <v>44</v>
      </c>
      <c r="M33" s="29">
        <v>12966</v>
      </c>
      <c r="N33" s="223">
        <v>50000</v>
      </c>
      <c r="O33" s="215">
        <v>5120600</v>
      </c>
      <c r="P33" s="206">
        <v>3.47</v>
      </c>
      <c r="Q33" s="206">
        <v>25.92</v>
      </c>
      <c r="R33" s="206">
        <v>80</v>
      </c>
      <c r="S33" s="206">
        <v>139.41999999999999</v>
      </c>
      <c r="T33" s="206">
        <v>412.07</v>
      </c>
      <c r="U33" s="195">
        <v>79</v>
      </c>
      <c r="V33" s="194">
        <v>92</v>
      </c>
      <c r="W33" s="195">
        <v>1</v>
      </c>
      <c r="X33" s="194">
        <v>8</v>
      </c>
      <c r="Y33" s="195">
        <v>80</v>
      </c>
      <c r="Z33" s="55">
        <f t="shared" ref="Z33:Z41" si="4">J33/$J$42</f>
        <v>0.16754832883526466</v>
      </c>
      <c r="AA33" s="55">
        <f t="shared" ref="AA33:AA41" si="5">Z33*V33</f>
        <v>15.414446252844348</v>
      </c>
      <c r="AB33" s="55">
        <f t="shared" ref="AB33:AB49" si="6">J33/$J$117</f>
        <v>1.6753411929516955E-3</v>
      </c>
      <c r="AC33" s="55">
        <f t="shared" si="3"/>
        <v>0.15413138975155599</v>
      </c>
      <c r="AD33" s="55"/>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row>
    <row r="34" spans="1:139" s="23" customFormat="1" ht="48.75" customHeight="1" thickBot="1">
      <c r="A34" s="14"/>
      <c r="B34" s="13"/>
      <c r="C34" s="13"/>
      <c r="D34" s="20">
        <v>30</v>
      </c>
      <c r="E34" s="52" t="s">
        <v>72</v>
      </c>
      <c r="F34" s="21" t="s">
        <v>27</v>
      </c>
      <c r="G34" s="19" t="s">
        <v>70</v>
      </c>
      <c r="H34" s="200" t="s">
        <v>68</v>
      </c>
      <c r="I34" s="27">
        <v>75355.310222999993</v>
      </c>
      <c r="J34" s="27">
        <v>11559</v>
      </c>
      <c r="K34" s="28" t="s">
        <v>74</v>
      </c>
      <c r="L34" s="28">
        <v>28</v>
      </c>
      <c r="M34" s="27">
        <v>51552</v>
      </c>
      <c r="N34" s="222">
        <v>500000</v>
      </c>
      <c r="O34" s="214">
        <v>2164006</v>
      </c>
      <c r="P34" s="204">
        <v>2.3199999999999998</v>
      </c>
      <c r="Q34" s="204">
        <v>11.74</v>
      </c>
      <c r="R34" s="204">
        <v>41.4</v>
      </c>
      <c r="S34" s="204">
        <v>46.65</v>
      </c>
      <c r="T34" s="204">
        <v>97.63</v>
      </c>
      <c r="U34" s="196">
        <v>23</v>
      </c>
      <c r="V34" s="205">
        <v>2</v>
      </c>
      <c r="W34" s="196">
        <v>3</v>
      </c>
      <c r="X34" s="205">
        <v>98</v>
      </c>
      <c r="Y34" s="196">
        <v>26</v>
      </c>
      <c r="Z34" s="55">
        <f t="shared" si="4"/>
        <v>2.9169802928210736E-2</v>
      </c>
      <c r="AA34" s="55">
        <f t="shared" si="5"/>
        <v>5.8339605856421471E-2</v>
      </c>
      <c r="AB34" s="55">
        <f t="shared" si="6"/>
        <v>2.9167329077906434E-4</v>
      </c>
      <c r="AC34" s="55">
        <f t="shared" si="3"/>
        <v>5.8334658155812869E-4</v>
      </c>
      <c r="AD34" s="55"/>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row>
    <row r="35" spans="1:139" s="47" customFormat="1" ht="48.75" customHeight="1" thickBot="1">
      <c r="A35" s="14"/>
      <c r="B35" s="13"/>
      <c r="C35" s="13"/>
      <c r="D35" s="1">
        <v>31</v>
      </c>
      <c r="E35" s="51" t="s">
        <v>75</v>
      </c>
      <c r="F35" s="2" t="s">
        <v>58</v>
      </c>
      <c r="G35" s="3" t="s">
        <v>70</v>
      </c>
      <c r="H35" s="31" t="s">
        <v>68</v>
      </c>
      <c r="I35" s="29">
        <v>14954.952194</v>
      </c>
      <c r="J35" s="29">
        <v>22502</v>
      </c>
      <c r="K35" s="30" t="s">
        <v>76</v>
      </c>
      <c r="L35" s="30">
        <v>24</v>
      </c>
      <c r="M35" s="29">
        <v>10919</v>
      </c>
      <c r="N35" s="223">
        <v>500000</v>
      </c>
      <c r="O35" s="215">
        <v>2060837</v>
      </c>
      <c r="P35" s="206">
        <v>4.67</v>
      </c>
      <c r="Q35" s="206">
        <v>25.06</v>
      </c>
      <c r="R35" s="206">
        <v>80.11</v>
      </c>
      <c r="S35" s="206">
        <v>86.91</v>
      </c>
      <c r="T35" s="206">
        <v>149.72</v>
      </c>
      <c r="U35" s="195">
        <v>662</v>
      </c>
      <c r="V35" s="194">
        <v>28</v>
      </c>
      <c r="W35" s="195">
        <v>48</v>
      </c>
      <c r="X35" s="194">
        <v>72</v>
      </c>
      <c r="Y35" s="195">
        <v>710</v>
      </c>
      <c r="Z35" s="55">
        <f t="shared" si="4"/>
        <v>5.6785094341257718E-2</v>
      </c>
      <c r="AA35" s="55">
        <f t="shared" si="5"/>
        <v>1.5899826415552161</v>
      </c>
      <c r="AB35" s="55">
        <f t="shared" si="6"/>
        <v>5.6780278476602697E-4</v>
      </c>
      <c r="AC35" s="55">
        <f t="shared" si="3"/>
        <v>1.5898477973448753E-2</v>
      </c>
      <c r="AD35" s="55"/>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row>
    <row r="36" spans="1:139" s="23" customFormat="1" ht="48.75" customHeight="1" thickBot="1">
      <c r="A36" s="14"/>
      <c r="B36" s="13"/>
      <c r="C36" s="13"/>
      <c r="D36" s="20">
        <v>32</v>
      </c>
      <c r="E36" s="52" t="s">
        <v>77</v>
      </c>
      <c r="F36" s="21" t="s">
        <v>58</v>
      </c>
      <c r="G36" s="19" t="s">
        <v>70</v>
      </c>
      <c r="H36" s="200" t="s">
        <v>65</v>
      </c>
      <c r="I36" s="27">
        <v>8891.7594489999992</v>
      </c>
      <c r="J36" s="27">
        <v>11608.976868</v>
      </c>
      <c r="K36" s="28" t="s">
        <v>78</v>
      </c>
      <c r="L36" s="28">
        <v>22</v>
      </c>
      <c r="M36" s="27">
        <v>5603</v>
      </c>
      <c r="N36" s="222">
        <v>200000</v>
      </c>
      <c r="O36" s="214">
        <v>1988199</v>
      </c>
      <c r="P36" s="204">
        <v>4.4800000000000004</v>
      </c>
      <c r="Q36" s="204">
        <v>23.46</v>
      </c>
      <c r="R36" s="204">
        <v>72.45</v>
      </c>
      <c r="S36" s="204">
        <v>81.48</v>
      </c>
      <c r="T36" s="204">
        <v>137.61000000000001</v>
      </c>
      <c r="U36" s="196">
        <v>127</v>
      </c>
      <c r="V36" s="205">
        <v>11</v>
      </c>
      <c r="W36" s="196">
        <v>23</v>
      </c>
      <c r="X36" s="205">
        <v>89</v>
      </c>
      <c r="Y36" s="196">
        <v>150</v>
      </c>
      <c r="Z36" s="55">
        <f t="shared" si="4"/>
        <v>2.9295922435999402E-2</v>
      </c>
      <c r="AA36" s="55">
        <f t="shared" si="5"/>
        <v>0.32225514679599343</v>
      </c>
      <c r="AB36" s="55">
        <f t="shared" si="6"/>
        <v>2.929343788967554E-4</v>
      </c>
      <c r="AC36" s="55">
        <f t="shared" si="3"/>
        <v>3.2222781678643096E-3</v>
      </c>
      <c r="AD36" s="55"/>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row>
    <row r="37" spans="1:139" s="12" customFormat="1" ht="48.75" customHeight="1" thickBot="1">
      <c r="A37" s="1"/>
      <c r="B37" s="1"/>
      <c r="C37" s="13"/>
      <c r="D37" s="1">
        <v>33</v>
      </c>
      <c r="E37" s="53" t="s">
        <v>224</v>
      </c>
      <c r="F37" s="1" t="s">
        <v>225</v>
      </c>
      <c r="G37" s="1" t="s">
        <v>70</v>
      </c>
      <c r="H37" s="11" t="s">
        <v>65</v>
      </c>
      <c r="I37" s="36">
        <v>9073</v>
      </c>
      <c r="J37" s="29">
        <v>12396.788704000001</v>
      </c>
      <c r="K37" s="11" t="s">
        <v>226</v>
      </c>
      <c r="L37" s="11">
        <v>14</v>
      </c>
      <c r="M37" s="29">
        <v>6124</v>
      </c>
      <c r="N37" s="225">
        <v>50000</v>
      </c>
      <c r="O37" s="215">
        <v>2024296</v>
      </c>
      <c r="P37" s="198">
        <v>5.61</v>
      </c>
      <c r="Q37" s="198">
        <v>23.05</v>
      </c>
      <c r="R37" s="198">
        <v>75.849999999999994</v>
      </c>
      <c r="S37" s="198">
        <v>74.23</v>
      </c>
      <c r="T37" s="198">
        <v>102.43</v>
      </c>
      <c r="U37" s="195">
        <v>12</v>
      </c>
      <c r="V37" s="198">
        <v>41</v>
      </c>
      <c r="W37" s="195">
        <v>5</v>
      </c>
      <c r="X37" s="194">
        <v>59</v>
      </c>
      <c r="Y37" s="198">
        <v>17</v>
      </c>
      <c r="Z37" s="55">
        <f t="shared" si="4"/>
        <v>3.1284011025032352E-2</v>
      </c>
      <c r="AA37" s="55">
        <f t="shared" si="5"/>
        <v>1.2826444520263265</v>
      </c>
      <c r="AB37" s="55">
        <f t="shared" si="6"/>
        <v>3.128135787168797E-4</v>
      </c>
      <c r="AC37" s="55">
        <f t="shared" si="3"/>
        <v>1.2825356727392068E-2</v>
      </c>
      <c r="AD37" s="55"/>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row>
    <row r="38" spans="1:139" s="22" customFormat="1" ht="48.75" customHeight="1" thickBot="1">
      <c r="A38" s="24"/>
      <c r="B38" s="24"/>
      <c r="C38" s="13"/>
      <c r="D38" s="20">
        <v>34</v>
      </c>
      <c r="E38" s="54" t="s">
        <v>234</v>
      </c>
      <c r="F38" s="20" t="s">
        <v>293</v>
      </c>
      <c r="G38" s="20" t="s">
        <v>70</v>
      </c>
      <c r="H38" s="38" t="s">
        <v>68</v>
      </c>
      <c r="I38" s="37">
        <v>9552</v>
      </c>
      <c r="J38" s="27">
        <v>18343.992975000001</v>
      </c>
      <c r="K38" s="38" t="s">
        <v>235</v>
      </c>
      <c r="L38" s="38">
        <v>10</v>
      </c>
      <c r="M38" s="27">
        <v>12045</v>
      </c>
      <c r="N38" s="226">
        <v>50000</v>
      </c>
      <c r="O38" s="214">
        <v>1522955</v>
      </c>
      <c r="P38" s="199">
        <v>2.85</v>
      </c>
      <c r="Q38" s="199">
        <v>14.08</v>
      </c>
      <c r="R38" s="199">
        <v>57.74</v>
      </c>
      <c r="S38" s="209">
        <v>0</v>
      </c>
      <c r="T38" s="199">
        <v>59.93</v>
      </c>
      <c r="U38" s="196">
        <v>55</v>
      </c>
      <c r="V38" s="199">
        <v>13</v>
      </c>
      <c r="W38" s="196">
        <v>3</v>
      </c>
      <c r="X38" s="205">
        <v>87</v>
      </c>
      <c r="Y38" s="199">
        <v>58</v>
      </c>
      <c r="Z38" s="55">
        <f t="shared" si="4"/>
        <v>4.6292123885909871E-2</v>
      </c>
      <c r="AA38" s="55">
        <f t="shared" si="5"/>
        <v>0.60179761051682834</v>
      </c>
      <c r="AB38" s="55">
        <f t="shared" si="6"/>
        <v>4.6288197915445012E-4</v>
      </c>
      <c r="AC38" s="55">
        <f t="shared" si="3"/>
        <v>6.017465729007852E-3</v>
      </c>
      <c r="AD38" s="55"/>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row>
    <row r="39" spans="1:139" s="14" customFormat="1" ht="48.75" customHeight="1" thickBot="1">
      <c r="D39" s="1">
        <v>35</v>
      </c>
      <c r="E39" s="50" t="s">
        <v>239</v>
      </c>
      <c r="F39" s="2" t="s">
        <v>302</v>
      </c>
      <c r="G39" s="1" t="s">
        <v>70</v>
      </c>
      <c r="H39" s="31"/>
      <c r="I39" s="29">
        <v>5039</v>
      </c>
      <c r="J39" s="29">
        <v>8187.36492</v>
      </c>
      <c r="K39" s="30" t="s">
        <v>240</v>
      </c>
      <c r="L39" s="30">
        <v>10</v>
      </c>
      <c r="M39" s="29">
        <v>5595</v>
      </c>
      <c r="N39" s="223">
        <v>50000</v>
      </c>
      <c r="O39" s="215">
        <v>1463336</v>
      </c>
      <c r="P39" s="206">
        <v>6.9</v>
      </c>
      <c r="Q39" s="206">
        <v>20.02</v>
      </c>
      <c r="R39" s="206">
        <v>57.42</v>
      </c>
      <c r="S39" s="206">
        <v>0</v>
      </c>
      <c r="T39" s="206">
        <v>57.59</v>
      </c>
      <c r="U39" s="195">
        <v>28</v>
      </c>
      <c r="V39" s="194">
        <v>4</v>
      </c>
      <c r="W39" s="195">
        <v>3</v>
      </c>
      <c r="X39" s="194">
        <v>96</v>
      </c>
      <c r="Y39" s="195">
        <v>31</v>
      </c>
      <c r="Z39" s="55">
        <f t="shared" si="4"/>
        <v>2.0661287413941156E-2</v>
      </c>
      <c r="AA39" s="55">
        <f t="shared" si="5"/>
        <v>8.2645149655764624E-2</v>
      </c>
      <c r="AB39" s="55">
        <f t="shared" si="6"/>
        <v>2.065953515897111E-4</v>
      </c>
      <c r="AC39" s="55">
        <f t="shared" si="3"/>
        <v>8.2638140635884442E-4</v>
      </c>
      <c r="AD39" s="55"/>
    </row>
    <row r="40" spans="1:139" s="23" customFormat="1" ht="48.75" customHeight="1" thickBot="1">
      <c r="A40" s="14"/>
      <c r="B40" s="14"/>
      <c r="C40" s="14"/>
      <c r="D40" s="20">
        <v>36</v>
      </c>
      <c r="E40" s="52" t="s">
        <v>259</v>
      </c>
      <c r="F40" s="21" t="s">
        <v>292</v>
      </c>
      <c r="G40" s="20" t="s">
        <v>70</v>
      </c>
      <c r="H40" s="200"/>
      <c r="I40" s="27" t="s">
        <v>68</v>
      </c>
      <c r="J40" s="27">
        <v>10658.308132</v>
      </c>
      <c r="K40" s="28" t="s">
        <v>260</v>
      </c>
      <c r="L40" s="28">
        <v>6</v>
      </c>
      <c r="M40" s="27">
        <v>7118</v>
      </c>
      <c r="N40" s="222">
        <v>50000</v>
      </c>
      <c r="O40" s="214">
        <v>1497374</v>
      </c>
      <c r="P40" s="204">
        <v>17.87</v>
      </c>
      <c r="Q40" s="204">
        <v>46</v>
      </c>
      <c r="R40" s="204">
        <v>49.74</v>
      </c>
      <c r="S40" s="204">
        <v>0</v>
      </c>
      <c r="T40" s="204">
        <v>49.75</v>
      </c>
      <c r="U40" s="196">
        <v>91</v>
      </c>
      <c r="V40" s="205">
        <v>77</v>
      </c>
      <c r="W40" s="196">
        <v>2</v>
      </c>
      <c r="X40" s="205">
        <v>23</v>
      </c>
      <c r="Y40" s="196">
        <v>93</v>
      </c>
      <c r="Z40" s="55">
        <f t="shared" si="4"/>
        <v>2.689685507038549E-2</v>
      </c>
      <c r="AA40" s="55">
        <f t="shared" si="5"/>
        <v>2.0710578404196829</v>
      </c>
      <c r="AB40" s="55">
        <f t="shared" si="6"/>
        <v>2.6894573985619018E-4</v>
      </c>
      <c r="AC40" s="55">
        <f t="shared" si="3"/>
        <v>2.0708821968926643E-2</v>
      </c>
      <c r="AD40" s="55"/>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row>
    <row r="41" spans="1:139" s="14" customFormat="1" ht="48.75" customHeight="1" thickBot="1">
      <c r="D41" s="1">
        <v>37</v>
      </c>
      <c r="E41" s="50" t="s">
        <v>296</v>
      </c>
      <c r="F41" s="2" t="s">
        <v>297</v>
      </c>
      <c r="G41" s="1" t="s">
        <v>70</v>
      </c>
      <c r="H41" s="31"/>
      <c r="I41" s="29" t="s">
        <v>68</v>
      </c>
      <c r="J41" s="29">
        <v>62110.830159999998</v>
      </c>
      <c r="K41" s="30" t="s">
        <v>298</v>
      </c>
      <c r="L41" s="30">
        <v>2</v>
      </c>
      <c r="M41" s="29">
        <v>51820</v>
      </c>
      <c r="N41" s="223">
        <v>500000</v>
      </c>
      <c r="O41" s="215">
        <v>1198588</v>
      </c>
      <c r="P41" s="206">
        <v>7.88</v>
      </c>
      <c r="Q41" s="206">
        <v>0</v>
      </c>
      <c r="R41" s="206">
        <v>0</v>
      </c>
      <c r="S41" s="206">
        <v>0</v>
      </c>
      <c r="T41" s="206">
        <v>10.28</v>
      </c>
      <c r="U41" s="195">
        <v>34</v>
      </c>
      <c r="V41" s="194">
        <v>4</v>
      </c>
      <c r="W41" s="195">
        <v>3</v>
      </c>
      <c r="X41" s="194">
        <v>96</v>
      </c>
      <c r="Y41" s="195">
        <v>37</v>
      </c>
      <c r="Z41" s="55">
        <f t="shared" si="4"/>
        <v>0.15674026087678583</v>
      </c>
      <c r="AA41" s="55">
        <f t="shared" si="5"/>
        <v>0.62696104350714332</v>
      </c>
      <c r="AB41" s="55">
        <f t="shared" si="6"/>
        <v>1.5672696795386071E-3</v>
      </c>
      <c r="AC41" s="55">
        <f t="shared" si="3"/>
        <v>6.2690787181544283E-3</v>
      </c>
      <c r="AD41" s="55"/>
    </row>
    <row r="42" spans="1:139" s="47" customFormat="1" ht="48.75" customHeight="1" thickBot="1">
      <c r="A42" s="14"/>
      <c r="B42" s="13"/>
      <c r="C42" s="13"/>
      <c r="D42" s="262" t="s">
        <v>79</v>
      </c>
      <c r="E42" s="262"/>
      <c r="F42" s="16" t="s">
        <v>65</v>
      </c>
      <c r="G42" s="17" t="s">
        <v>65</v>
      </c>
      <c r="H42" s="34" t="s">
        <v>65</v>
      </c>
      <c r="I42" s="33">
        <f>SUM(I32:I41)</f>
        <v>334250.00086999999</v>
      </c>
      <c r="J42" s="33">
        <f>SUM(J32:J41)</f>
        <v>396265.96135900001</v>
      </c>
      <c r="K42" s="34" t="s">
        <v>65</v>
      </c>
      <c r="L42" s="34"/>
      <c r="M42" s="33">
        <f>SUM(M32:M41)</f>
        <v>336247</v>
      </c>
      <c r="N42" s="218" t="s">
        <v>65</v>
      </c>
      <c r="O42" s="217" t="s">
        <v>68</v>
      </c>
      <c r="P42" s="207">
        <v>6.05</v>
      </c>
      <c r="Q42" s="207">
        <v>22.6</v>
      </c>
      <c r="R42" s="207">
        <v>60.08</v>
      </c>
      <c r="S42" s="207">
        <v>76.489999999999995</v>
      </c>
      <c r="T42" s="207">
        <v>119.76</v>
      </c>
      <c r="U42" s="197">
        <f>SUM(U32:U41)</f>
        <v>1120</v>
      </c>
      <c r="V42" s="208">
        <v>22.050129743177724</v>
      </c>
      <c r="W42" s="197">
        <f>SUM(W32:W41)</f>
        <v>95</v>
      </c>
      <c r="X42" s="208">
        <f>100-V42</f>
        <v>77.94987025682228</v>
      </c>
      <c r="Y42" s="208">
        <f>SUM(Y32:Y41)</f>
        <v>1215</v>
      </c>
      <c r="Z42" s="57">
        <f>SUM(Z32:Z41)</f>
        <v>0.99999999999999989</v>
      </c>
      <c r="AA42" s="57">
        <f>SUM(AA32:AA41)</f>
        <v>22.050129743177724</v>
      </c>
      <c r="AB42" s="57"/>
      <c r="AC42" s="57">
        <f t="shared" si="3"/>
        <v>0</v>
      </c>
      <c r="AD42" s="55"/>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row>
    <row r="43" spans="1:139" s="23" customFormat="1" ht="48.75" customHeight="1" thickBot="1">
      <c r="A43" s="14"/>
      <c r="B43" s="13"/>
      <c r="C43" s="13"/>
      <c r="D43" s="20">
        <v>38</v>
      </c>
      <c r="E43" s="52" t="s">
        <v>403</v>
      </c>
      <c r="F43" s="21" t="s">
        <v>80</v>
      </c>
      <c r="G43" s="19" t="s">
        <v>73</v>
      </c>
      <c r="H43" s="200" t="s">
        <v>65</v>
      </c>
      <c r="I43" s="27">
        <v>169028</v>
      </c>
      <c r="J43" s="27">
        <v>322719.89147999999</v>
      </c>
      <c r="K43" s="28" t="s">
        <v>81</v>
      </c>
      <c r="L43" s="28">
        <v>45</v>
      </c>
      <c r="M43" s="27">
        <v>51770</v>
      </c>
      <c r="N43" s="222">
        <v>500000</v>
      </c>
      <c r="O43" s="214">
        <v>6233724</v>
      </c>
      <c r="P43" s="204">
        <v>14.1</v>
      </c>
      <c r="Q43" s="204">
        <v>40.21</v>
      </c>
      <c r="R43" s="204">
        <v>95.75</v>
      </c>
      <c r="S43" s="204">
        <v>96.22</v>
      </c>
      <c r="T43" s="204">
        <v>522.33000000000004</v>
      </c>
      <c r="U43" s="196">
        <v>533</v>
      </c>
      <c r="V43" s="205">
        <v>57.999999999999993</v>
      </c>
      <c r="W43" s="196">
        <v>6</v>
      </c>
      <c r="X43" s="205">
        <v>42</v>
      </c>
      <c r="Y43" s="196">
        <v>539</v>
      </c>
      <c r="Z43" s="55">
        <f>J43/$J$50</f>
        <v>0.16338502790516887</v>
      </c>
      <c r="AA43" s="55">
        <f>V43*Z43</f>
        <v>9.4763316184997937</v>
      </c>
      <c r="AB43" s="55">
        <f t="shared" si="6"/>
        <v>8.143331840802329E-3</v>
      </c>
      <c r="AC43" s="55">
        <f t="shared" si="3"/>
        <v>0.47231324676653502</v>
      </c>
      <c r="AD43" s="55"/>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row>
    <row r="44" spans="1:139" s="14" customFormat="1" ht="48.75" customHeight="1" thickBot="1">
      <c r="B44" s="13"/>
      <c r="C44" s="13"/>
      <c r="D44" s="1">
        <v>39</v>
      </c>
      <c r="E44" s="50" t="s">
        <v>82</v>
      </c>
      <c r="F44" s="2" t="s">
        <v>83</v>
      </c>
      <c r="G44" s="3" t="s">
        <v>73</v>
      </c>
      <c r="H44" s="31" t="s">
        <v>65</v>
      </c>
      <c r="I44" s="29">
        <v>483009.909331</v>
      </c>
      <c r="J44" s="29">
        <v>326935.959508</v>
      </c>
      <c r="K44" s="30" t="s">
        <v>84</v>
      </c>
      <c r="L44" s="30">
        <v>31</v>
      </c>
      <c r="M44" s="29">
        <v>142330</v>
      </c>
      <c r="N44" s="223">
        <v>1500000</v>
      </c>
      <c r="O44" s="215">
        <v>2297028</v>
      </c>
      <c r="P44" s="206">
        <v>10.83</v>
      </c>
      <c r="Q44" s="206">
        <v>28.25</v>
      </c>
      <c r="R44" s="206">
        <v>66.22</v>
      </c>
      <c r="S44" s="206">
        <v>54.98</v>
      </c>
      <c r="T44" s="206">
        <v>129.72999999999999</v>
      </c>
      <c r="U44" s="195">
        <v>1618</v>
      </c>
      <c r="V44" s="194">
        <v>26</v>
      </c>
      <c r="W44" s="195">
        <v>5</v>
      </c>
      <c r="X44" s="194">
        <v>74</v>
      </c>
      <c r="Y44" s="195">
        <v>1623</v>
      </c>
      <c r="Z44" s="55">
        <f t="shared" ref="Z44:Z49" si="7">J44/$J$50</f>
        <v>0.16551951793999697</v>
      </c>
      <c r="AA44" s="55">
        <f t="shared" ref="AA44:AA49" si="8">V44*Z44</f>
        <v>4.3035074664399211</v>
      </c>
      <c r="AB44" s="55">
        <f t="shared" si="6"/>
        <v>8.2497177250375718E-3</v>
      </c>
      <c r="AC44" s="55">
        <f t="shared" si="3"/>
        <v>0.21449266085097687</v>
      </c>
      <c r="AD44" s="55"/>
    </row>
    <row r="45" spans="1:139" s="23" customFormat="1" ht="48.75" customHeight="1" thickBot="1">
      <c r="A45" s="14"/>
      <c r="B45" s="13"/>
      <c r="C45" s="13"/>
      <c r="D45" s="20">
        <v>40</v>
      </c>
      <c r="E45" s="52" t="s">
        <v>85</v>
      </c>
      <c r="F45" s="21" t="s">
        <v>86</v>
      </c>
      <c r="G45" s="19" t="s">
        <v>73</v>
      </c>
      <c r="H45" s="200" t="s">
        <v>65</v>
      </c>
      <c r="I45" s="27">
        <v>143972</v>
      </c>
      <c r="J45" s="27">
        <v>318993.57411799999</v>
      </c>
      <c r="K45" s="28" t="s">
        <v>87</v>
      </c>
      <c r="L45" s="28">
        <v>29</v>
      </c>
      <c r="M45" s="27">
        <v>99266</v>
      </c>
      <c r="N45" s="222">
        <v>500000</v>
      </c>
      <c r="O45" s="214">
        <v>3213523</v>
      </c>
      <c r="P45" s="204">
        <v>13.27</v>
      </c>
      <c r="Q45" s="204">
        <v>39.53</v>
      </c>
      <c r="R45" s="204">
        <v>96.24</v>
      </c>
      <c r="S45" s="204">
        <v>96.74</v>
      </c>
      <c r="T45" s="204">
        <v>221.03</v>
      </c>
      <c r="U45" s="196">
        <v>1271</v>
      </c>
      <c r="V45" s="205">
        <v>87</v>
      </c>
      <c r="W45" s="196">
        <v>7</v>
      </c>
      <c r="X45" s="205">
        <v>13</v>
      </c>
      <c r="Y45" s="196">
        <v>1278</v>
      </c>
      <c r="Z45" s="55">
        <f t="shared" si="7"/>
        <v>0.16149848641129996</v>
      </c>
      <c r="AA45" s="55">
        <f t="shared" si="8"/>
        <v>14.050368317783096</v>
      </c>
      <c r="AB45" s="55">
        <f t="shared" si="6"/>
        <v>8.0493040488253675E-3</v>
      </c>
      <c r="AC45" s="55">
        <f t="shared" si="3"/>
        <v>0.70028945224780692</v>
      </c>
      <c r="AD45" s="55"/>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row>
    <row r="46" spans="1:139" s="14" customFormat="1" ht="48.75" customHeight="1" thickBot="1">
      <c r="B46" s="13"/>
      <c r="C46" s="13"/>
      <c r="D46" s="1">
        <v>41</v>
      </c>
      <c r="E46" s="50" t="s">
        <v>88</v>
      </c>
      <c r="F46" s="2" t="s">
        <v>58</v>
      </c>
      <c r="G46" s="3" t="s">
        <v>73</v>
      </c>
      <c r="H46" s="31" t="s">
        <v>65</v>
      </c>
      <c r="I46" s="29">
        <v>124800.25471199999</v>
      </c>
      <c r="J46" s="29">
        <v>257385.55476500001</v>
      </c>
      <c r="K46" s="30" t="s">
        <v>89</v>
      </c>
      <c r="L46" s="30">
        <v>29</v>
      </c>
      <c r="M46" s="29">
        <v>94287</v>
      </c>
      <c r="N46" s="223">
        <v>500000</v>
      </c>
      <c r="O46" s="215">
        <v>2729809</v>
      </c>
      <c r="P46" s="206">
        <v>13.33</v>
      </c>
      <c r="Q46" s="206">
        <v>39.08</v>
      </c>
      <c r="R46" s="206">
        <v>111.33</v>
      </c>
      <c r="S46" s="206">
        <v>110.33</v>
      </c>
      <c r="T46" s="206">
        <v>172.98</v>
      </c>
      <c r="U46" s="195">
        <v>144</v>
      </c>
      <c r="V46" s="194">
        <v>7</v>
      </c>
      <c r="W46" s="195">
        <v>6</v>
      </c>
      <c r="X46" s="194">
        <v>93</v>
      </c>
      <c r="Y46" s="195">
        <v>150</v>
      </c>
      <c r="Z46" s="55">
        <f t="shared" si="7"/>
        <v>0.1303078835791969</v>
      </c>
      <c r="AA46" s="55">
        <f t="shared" si="8"/>
        <v>0.91215518505437831</v>
      </c>
      <c r="AB46" s="55">
        <f t="shared" si="6"/>
        <v>6.4947220137816968E-3</v>
      </c>
      <c r="AC46" s="55">
        <f t="shared" si="3"/>
        <v>4.5463054096471875E-2</v>
      </c>
      <c r="AD46" s="55"/>
    </row>
    <row r="47" spans="1:139" s="23" customFormat="1" ht="48.75" customHeight="1" thickBot="1">
      <c r="A47" s="14"/>
      <c r="B47" s="13"/>
      <c r="C47" s="13"/>
      <c r="D47" s="20">
        <v>42</v>
      </c>
      <c r="E47" s="52" t="s">
        <v>90</v>
      </c>
      <c r="F47" s="21" t="s">
        <v>91</v>
      </c>
      <c r="G47" s="19" t="s">
        <v>73</v>
      </c>
      <c r="H47" s="200" t="s">
        <v>65</v>
      </c>
      <c r="I47" s="27">
        <v>54301.363869000001</v>
      </c>
      <c r="J47" s="27">
        <v>123613.805047</v>
      </c>
      <c r="K47" s="28" t="s">
        <v>92</v>
      </c>
      <c r="L47" s="28">
        <v>29</v>
      </c>
      <c r="M47" s="27">
        <v>41918</v>
      </c>
      <c r="N47" s="222">
        <v>500000</v>
      </c>
      <c r="O47" s="214">
        <v>2948944</v>
      </c>
      <c r="P47" s="204">
        <v>13.35</v>
      </c>
      <c r="Q47" s="204">
        <v>37.380000000000003</v>
      </c>
      <c r="R47" s="204">
        <v>99.66</v>
      </c>
      <c r="S47" s="204">
        <v>114.13</v>
      </c>
      <c r="T47" s="204">
        <v>192.55</v>
      </c>
      <c r="U47" s="196">
        <v>145</v>
      </c>
      <c r="V47" s="205">
        <v>26</v>
      </c>
      <c r="W47" s="196">
        <v>5</v>
      </c>
      <c r="X47" s="205">
        <v>74</v>
      </c>
      <c r="Y47" s="196">
        <v>150</v>
      </c>
      <c r="Z47" s="55">
        <f t="shared" si="7"/>
        <v>6.258258483679445E-2</v>
      </c>
      <c r="AA47" s="55">
        <f t="shared" si="8"/>
        <v>1.6271472057566556</v>
      </c>
      <c r="AB47" s="55">
        <f t="shared" si="6"/>
        <v>3.1192010817354615E-3</v>
      </c>
      <c r="AC47" s="55">
        <f t="shared" si="3"/>
        <v>8.1099228125122005E-2</v>
      </c>
      <c r="AD47" s="55"/>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row>
    <row r="48" spans="1:139" s="47" customFormat="1" ht="48.75" customHeight="1" thickBot="1">
      <c r="A48" s="14"/>
      <c r="B48" s="13"/>
      <c r="C48" s="13"/>
      <c r="D48" s="1">
        <v>43</v>
      </c>
      <c r="E48" s="50" t="s">
        <v>236</v>
      </c>
      <c r="F48" s="2" t="s">
        <v>294</v>
      </c>
      <c r="G48" s="3" t="s">
        <v>73</v>
      </c>
      <c r="H48" s="31" t="s">
        <v>68</v>
      </c>
      <c r="I48" s="29" t="s">
        <v>68</v>
      </c>
      <c r="J48" s="29">
        <v>428394</v>
      </c>
      <c r="K48" s="30" t="s">
        <v>235</v>
      </c>
      <c r="L48" s="30">
        <v>10</v>
      </c>
      <c r="M48" s="29">
        <v>300000</v>
      </c>
      <c r="N48" s="223" t="s">
        <v>68</v>
      </c>
      <c r="O48" s="215">
        <v>1427980</v>
      </c>
      <c r="P48" s="206">
        <v>9.5500000000000007</v>
      </c>
      <c r="Q48" s="206">
        <v>22.68</v>
      </c>
      <c r="R48" s="206">
        <v>40.299999999999997</v>
      </c>
      <c r="S48" s="206">
        <v>0</v>
      </c>
      <c r="T48" s="206">
        <v>42.8</v>
      </c>
      <c r="U48" s="195">
        <v>0</v>
      </c>
      <c r="V48" s="194">
        <v>0</v>
      </c>
      <c r="W48" s="195">
        <v>10</v>
      </c>
      <c r="X48" s="194">
        <v>100</v>
      </c>
      <c r="Y48" s="195">
        <v>10</v>
      </c>
      <c r="Z48" s="55">
        <f t="shared" si="7"/>
        <v>0.21688519205747384</v>
      </c>
      <c r="AA48" s="55">
        <f t="shared" si="8"/>
        <v>0</v>
      </c>
      <c r="AB48" s="55">
        <f t="shared" si="6"/>
        <v>1.080985273207081E-2</v>
      </c>
      <c r="AC48" s="55">
        <f t="shared" si="3"/>
        <v>0</v>
      </c>
      <c r="AD48" s="55"/>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row>
    <row r="49" spans="1:56" s="23" customFormat="1" ht="48.75" customHeight="1" thickBot="1">
      <c r="A49" s="14"/>
      <c r="B49" s="13"/>
      <c r="C49" s="13"/>
      <c r="D49" s="20">
        <v>44</v>
      </c>
      <c r="E49" s="52" t="s">
        <v>278</v>
      </c>
      <c r="F49" s="21" t="s">
        <v>279</v>
      </c>
      <c r="G49" s="19" t="s">
        <v>73</v>
      </c>
      <c r="H49" s="200" t="s">
        <v>68</v>
      </c>
      <c r="I49" s="27" t="s">
        <v>68</v>
      </c>
      <c r="J49" s="27">
        <v>197168.13628899999</v>
      </c>
      <c r="K49" s="28" t="s">
        <v>280</v>
      </c>
      <c r="L49" s="28">
        <v>3</v>
      </c>
      <c r="M49" s="27">
        <v>169166</v>
      </c>
      <c r="N49" s="222">
        <v>500000</v>
      </c>
      <c r="O49" s="214">
        <v>1165530</v>
      </c>
      <c r="P49" s="204">
        <v>10.66</v>
      </c>
      <c r="Q49" s="204">
        <v>16.55</v>
      </c>
      <c r="R49" s="204">
        <v>0</v>
      </c>
      <c r="S49" s="204">
        <v>0</v>
      </c>
      <c r="T49" s="204">
        <v>16.510000000000002</v>
      </c>
      <c r="U49" s="196">
        <v>989</v>
      </c>
      <c r="V49" s="205">
        <v>88</v>
      </c>
      <c r="W49" s="196">
        <v>6</v>
      </c>
      <c r="X49" s="205">
        <v>12</v>
      </c>
      <c r="Y49" s="196">
        <v>995</v>
      </c>
      <c r="Z49" s="55">
        <f t="shared" si="7"/>
        <v>9.9821307270068993E-2</v>
      </c>
      <c r="AA49" s="55">
        <f t="shared" si="8"/>
        <v>8.7842750397660723</v>
      </c>
      <c r="AB49" s="55">
        <f t="shared" si="6"/>
        <v>4.9752296174571916E-3</v>
      </c>
      <c r="AC49" s="55">
        <f t="shared" si="3"/>
        <v>0.43782020633623286</v>
      </c>
      <c r="AD49" s="55"/>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row>
    <row r="50" spans="1:56" ht="74.25" customHeight="1" thickBot="1">
      <c r="D50" s="259" t="s">
        <v>96</v>
      </c>
      <c r="E50" s="259"/>
      <c r="F50" s="16" t="s">
        <v>68</v>
      </c>
      <c r="G50" s="17" t="s">
        <v>68</v>
      </c>
      <c r="H50" s="34"/>
      <c r="I50" s="33">
        <f>SUM(I43:I49)</f>
        <v>975111.52791199996</v>
      </c>
      <c r="J50" s="33">
        <f>SUM(J43:J49)</f>
        <v>1975210.921207</v>
      </c>
      <c r="K50" s="35" t="s">
        <v>68</v>
      </c>
      <c r="L50" s="35"/>
      <c r="M50" s="33">
        <f>SUM(M43:M49)</f>
        <v>898737</v>
      </c>
      <c r="N50" s="218" t="s">
        <v>68</v>
      </c>
      <c r="O50" s="218" t="s">
        <v>68</v>
      </c>
      <c r="P50" s="210">
        <v>12.155714285714284</v>
      </c>
      <c r="Q50" s="210">
        <v>31.954285714285714</v>
      </c>
      <c r="R50" s="210">
        <v>84.92</v>
      </c>
      <c r="S50" s="210">
        <v>94.48</v>
      </c>
      <c r="T50" s="207">
        <v>185.4185714285714</v>
      </c>
      <c r="U50" s="197">
        <f>SUM(U43:U49)</f>
        <v>4700</v>
      </c>
      <c r="V50" s="197">
        <v>39.153784833299923</v>
      </c>
      <c r="W50" s="197">
        <f>SUM(W43:W49)</f>
        <v>45</v>
      </c>
      <c r="X50" s="197">
        <f>100-V50</f>
        <v>60.846215166700077</v>
      </c>
      <c r="Y50" s="208">
        <f>SUM(Y43:Y49)</f>
        <v>4745</v>
      </c>
      <c r="Z50" s="55">
        <f>SUM(Z43:Z49)</f>
        <v>0.99999999999999989</v>
      </c>
      <c r="AA50" s="57">
        <f>SUM(AA43:AA49)</f>
        <v>39.153784833299923</v>
      </c>
    </row>
    <row r="51" spans="1:56" s="23" customFormat="1" ht="48.75" customHeight="1" thickBot="1">
      <c r="A51" s="14"/>
      <c r="B51" s="13"/>
      <c r="C51" s="13"/>
      <c r="D51" s="20">
        <v>45</v>
      </c>
      <c r="E51" s="52" t="s">
        <v>97</v>
      </c>
      <c r="F51" s="21" t="s">
        <v>19</v>
      </c>
      <c r="G51" s="19" t="s">
        <v>98</v>
      </c>
      <c r="H51" s="200" t="s">
        <v>68</v>
      </c>
      <c r="I51" s="27">
        <v>51144.404667000003</v>
      </c>
      <c r="J51" s="27">
        <v>109764.181105</v>
      </c>
      <c r="K51" s="28" t="s">
        <v>99</v>
      </c>
      <c r="L51" s="28">
        <v>32</v>
      </c>
      <c r="M51" s="27">
        <v>37019</v>
      </c>
      <c r="N51" s="222">
        <v>500000</v>
      </c>
      <c r="O51" s="214">
        <v>2965077</v>
      </c>
      <c r="P51" s="204">
        <v>9.67</v>
      </c>
      <c r="Q51" s="204">
        <v>35.07</v>
      </c>
      <c r="R51" s="204">
        <v>111.43</v>
      </c>
      <c r="S51" s="204">
        <v>122.3</v>
      </c>
      <c r="T51" s="204">
        <v>195.95</v>
      </c>
      <c r="U51" s="196">
        <v>47</v>
      </c>
      <c r="V51" s="205">
        <v>14</v>
      </c>
      <c r="W51" s="196">
        <v>4</v>
      </c>
      <c r="X51" s="205">
        <v>86</v>
      </c>
      <c r="Y51" s="196">
        <v>51</v>
      </c>
      <c r="Z51" s="55">
        <v>1</v>
      </c>
      <c r="AA51" s="55"/>
      <c r="AB51" s="55">
        <f>J51/$J$117</f>
        <v>2.7697274775122884E-3</v>
      </c>
      <c r="AC51" s="55">
        <f t="shared" si="3"/>
        <v>3.8776184685172035E-2</v>
      </c>
      <c r="AD51" s="55"/>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row>
    <row r="52" spans="1:56" ht="48.75" customHeight="1" thickBot="1">
      <c r="D52" s="263" t="s">
        <v>100</v>
      </c>
      <c r="E52" s="263"/>
      <c r="F52" s="16" t="s">
        <v>68</v>
      </c>
      <c r="G52" s="17" t="s">
        <v>68</v>
      </c>
      <c r="H52" s="34"/>
      <c r="I52" s="33">
        <v>51144</v>
      </c>
      <c r="J52" s="33">
        <v>109764.181105</v>
      </c>
      <c r="K52" s="35" t="s">
        <v>68</v>
      </c>
      <c r="L52" s="35"/>
      <c r="M52" s="33">
        <v>37019</v>
      </c>
      <c r="N52" s="218" t="s">
        <v>68</v>
      </c>
      <c r="O52" s="219" t="s">
        <v>65</v>
      </c>
      <c r="P52" s="210">
        <v>9.67</v>
      </c>
      <c r="Q52" s="210">
        <v>35.07</v>
      </c>
      <c r="R52" s="210">
        <v>111.43</v>
      </c>
      <c r="S52" s="210">
        <v>122.3</v>
      </c>
      <c r="T52" s="207">
        <v>195.95</v>
      </c>
      <c r="U52" s="197">
        <v>47</v>
      </c>
      <c r="V52" s="197">
        <v>14</v>
      </c>
      <c r="W52" s="197">
        <v>4</v>
      </c>
      <c r="X52" s="197">
        <v>86</v>
      </c>
      <c r="Y52" s="197">
        <v>51</v>
      </c>
      <c r="Z52" s="55">
        <v>1</v>
      </c>
    </row>
    <row r="53" spans="1:56" s="23" customFormat="1" ht="48.75" customHeight="1" thickBot="1">
      <c r="A53" s="14"/>
      <c r="B53" s="13"/>
      <c r="C53" s="13"/>
      <c r="D53" s="20">
        <v>46</v>
      </c>
      <c r="E53" s="52" t="s">
        <v>101</v>
      </c>
      <c r="F53" s="21" t="s">
        <v>102</v>
      </c>
      <c r="G53" s="19" t="s">
        <v>103</v>
      </c>
      <c r="H53" s="200" t="s">
        <v>68</v>
      </c>
      <c r="I53" s="27">
        <v>39559.714124999999</v>
      </c>
      <c r="J53" s="27">
        <v>133405.06047500001</v>
      </c>
      <c r="K53" s="28" t="s">
        <v>104</v>
      </c>
      <c r="L53" s="28">
        <v>68</v>
      </c>
      <c r="M53" s="27">
        <v>9193</v>
      </c>
      <c r="N53" s="222">
        <v>50000</v>
      </c>
      <c r="O53" s="214">
        <v>14511591</v>
      </c>
      <c r="P53" s="204">
        <v>15.05</v>
      </c>
      <c r="Q53" s="204">
        <v>47.67</v>
      </c>
      <c r="R53" s="204">
        <v>174.28</v>
      </c>
      <c r="S53" s="204">
        <v>169.97</v>
      </c>
      <c r="T53" s="204">
        <v>1349.91</v>
      </c>
      <c r="U53" s="196">
        <v>114</v>
      </c>
      <c r="V53" s="205">
        <v>129</v>
      </c>
      <c r="W53" s="196">
        <v>3</v>
      </c>
      <c r="X53" s="205">
        <v>-29</v>
      </c>
      <c r="Y53" s="196">
        <v>117</v>
      </c>
      <c r="Z53" s="55">
        <f>J53/$J$112</f>
        <v>1.6549254097976397E-2</v>
      </c>
      <c r="AA53" s="55">
        <f>V53*Z53</f>
        <v>2.1348537786389552</v>
      </c>
      <c r="AB53" s="55">
        <f t="shared" ref="AB53:AB111" si="9">J53/$J$117</f>
        <v>3.3662681023724664E-3</v>
      </c>
      <c r="AC53" s="55">
        <f t="shared" si="3"/>
        <v>0.43424858520604814</v>
      </c>
      <c r="AD53" s="55"/>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row>
    <row r="54" spans="1:56" s="14" customFormat="1" ht="48.75" customHeight="1" thickBot="1">
      <c r="B54" s="13"/>
      <c r="C54" s="13"/>
      <c r="D54" s="1">
        <v>47</v>
      </c>
      <c r="E54" s="50" t="s">
        <v>105</v>
      </c>
      <c r="F54" s="2" t="s">
        <v>106</v>
      </c>
      <c r="G54" s="3" t="s">
        <v>103</v>
      </c>
      <c r="H54" s="31" t="s">
        <v>68</v>
      </c>
      <c r="I54" s="29">
        <v>26795.828597</v>
      </c>
      <c r="J54" s="29">
        <v>119059.146167</v>
      </c>
      <c r="K54" s="30" t="s">
        <v>104</v>
      </c>
      <c r="L54" s="30">
        <v>68</v>
      </c>
      <c r="M54" s="29">
        <v>14758</v>
      </c>
      <c r="N54" s="223">
        <v>50000</v>
      </c>
      <c r="O54" s="215">
        <v>8067431</v>
      </c>
      <c r="P54" s="206">
        <v>15.78</v>
      </c>
      <c r="Q54" s="206">
        <v>47.38</v>
      </c>
      <c r="R54" s="206">
        <v>174.04</v>
      </c>
      <c r="S54" s="206">
        <v>157.34</v>
      </c>
      <c r="T54" s="206">
        <v>707.18</v>
      </c>
      <c r="U54" s="195">
        <v>162</v>
      </c>
      <c r="V54" s="194">
        <v>44</v>
      </c>
      <c r="W54" s="195">
        <v>7</v>
      </c>
      <c r="X54" s="194">
        <v>56</v>
      </c>
      <c r="Y54" s="195">
        <v>169</v>
      </c>
      <c r="Z54" s="55">
        <f t="shared" ref="Z54:Z111" si="10">J54/$J$112</f>
        <v>1.4769605107858975E-2</v>
      </c>
      <c r="AA54" s="55">
        <f t="shared" ref="AA54:AA111" si="11">V54*Z54</f>
        <v>0.64986262474579493</v>
      </c>
      <c r="AB54" s="55">
        <f t="shared" si="9"/>
        <v>3.0042713867873098E-3</v>
      </c>
      <c r="AC54" s="55">
        <f t="shared" si="3"/>
        <v>0.13218794101864162</v>
      </c>
      <c r="AD54" s="55"/>
    </row>
    <row r="55" spans="1:56" s="23" customFormat="1" ht="48.75" customHeight="1" thickBot="1">
      <c r="A55" s="14"/>
      <c r="B55" s="13"/>
      <c r="C55" s="13"/>
      <c r="D55" s="20">
        <v>48</v>
      </c>
      <c r="E55" s="52" t="s">
        <v>107</v>
      </c>
      <c r="F55" s="21" t="s">
        <v>83</v>
      </c>
      <c r="G55" s="19" t="s">
        <v>103</v>
      </c>
      <c r="H55" s="200" t="s">
        <v>68</v>
      </c>
      <c r="I55" s="27">
        <v>54960.788135000003</v>
      </c>
      <c r="J55" s="27">
        <v>122270.236957</v>
      </c>
      <c r="K55" s="28" t="s">
        <v>108</v>
      </c>
      <c r="L55" s="28">
        <v>68</v>
      </c>
      <c r="M55" s="27">
        <v>15269</v>
      </c>
      <c r="N55" s="222">
        <v>50000</v>
      </c>
      <c r="O55" s="214">
        <v>8007744</v>
      </c>
      <c r="P55" s="204">
        <v>14.72</v>
      </c>
      <c r="Q55" s="204">
        <v>34.869999999999997</v>
      </c>
      <c r="R55" s="204">
        <v>105.11</v>
      </c>
      <c r="S55" s="204">
        <v>107.71</v>
      </c>
      <c r="T55" s="204">
        <v>702.17</v>
      </c>
      <c r="U55" s="196">
        <v>76</v>
      </c>
      <c r="V55" s="205">
        <v>12</v>
      </c>
      <c r="W55" s="196">
        <v>1</v>
      </c>
      <c r="X55" s="205">
        <v>88</v>
      </c>
      <c r="Y55" s="196">
        <v>77</v>
      </c>
      <c r="Z55" s="55">
        <f t="shared" si="10"/>
        <v>1.5167949497690727E-2</v>
      </c>
      <c r="AA55" s="55">
        <f t="shared" si="11"/>
        <v>0.18201539397228872</v>
      </c>
      <c r="AB55" s="55">
        <f t="shared" si="9"/>
        <v>3.0852982418534615E-3</v>
      </c>
      <c r="AC55" s="55">
        <f t="shared" si="3"/>
        <v>3.702357890224154E-2</v>
      </c>
      <c r="AD55" s="55"/>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row>
    <row r="56" spans="1:56" s="14" customFormat="1" ht="48.75" customHeight="1" thickBot="1">
      <c r="B56" s="13"/>
      <c r="C56" s="13"/>
      <c r="D56" s="1">
        <v>49</v>
      </c>
      <c r="E56" s="50" t="s">
        <v>109</v>
      </c>
      <c r="F56" s="2" t="s">
        <v>110</v>
      </c>
      <c r="G56" s="3" t="s">
        <v>103</v>
      </c>
      <c r="H56" s="31" t="s">
        <v>68</v>
      </c>
      <c r="I56" s="29">
        <v>24130.785026000001</v>
      </c>
      <c r="J56" s="29">
        <v>54928.056998</v>
      </c>
      <c r="K56" s="30" t="s">
        <v>111</v>
      </c>
      <c r="L56" s="30">
        <v>68</v>
      </c>
      <c r="M56" s="29">
        <v>7392</v>
      </c>
      <c r="N56" s="223">
        <v>50000</v>
      </c>
      <c r="O56" s="215">
        <v>7430743</v>
      </c>
      <c r="P56" s="206">
        <v>19.14</v>
      </c>
      <c r="Q56" s="206">
        <v>48.13</v>
      </c>
      <c r="R56" s="206">
        <v>132.04</v>
      </c>
      <c r="S56" s="206">
        <v>143.09</v>
      </c>
      <c r="T56" s="206">
        <v>639.64</v>
      </c>
      <c r="U56" s="195">
        <v>90</v>
      </c>
      <c r="V56" s="194">
        <v>20</v>
      </c>
      <c r="W56" s="195">
        <v>3</v>
      </c>
      <c r="X56" s="194">
        <v>80</v>
      </c>
      <c r="Y56" s="195">
        <v>93</v>
      </c>
      <c r="Z56" s="55">
        <f t="shared" si="10"/>
        <v>6.8139721921447035E-3</v>
      </c>
      <c r="AA56" s="55">
        <f t="shared" si="11"/>
        <v>0.13627944384289406</v>
      </c>
      <c r="AB56" s="55">
        <f t="shared" si="9"/>
        <v>1.3860236301329418E-3</v>
      </c>
      <c r="AC56" s="55">
        <f t="shared" si="3"/>
        <v>2.7720472602658836E-2</v>
      </c>
      <c r="AD56" s="55"/>
    </row>
    <row r="57" spans="1:56" s="23" customFormat="1" ht="48.75" customHeight="1" thickBot="1">
      <c r="A57" s="14"/>
      <c r="B57" s="13"/>
      <c r="C57" s="13"/>
      <c r="D57" s="20">
        <v>50</v>
      </c>
      <c r="E57" s="52" t="s">
        <v>112</v>
      </c>
      <c r="F57" s="21" t="s">
        <v>113</v>
      </c>
      <c r="G57" s="19" t="s">
        <v>103</v>
      </c>
      <c r="H57" s="200" t="s">
        <v>68</v>
      </c>
      <c r="I57" s="27">
        <v>74509.352022999999</v>
      </c>
      <c r="J57" s="27">
        <v>240361.88034900001</v>
      </c>
      <c r="K57" s="28" t="s">
        <v>114</v>
      </c>
      <c r="L57" s="28">
        <v>66</v>
      </c>
      <c r="M57" s="27">
        <v>12570</v>
      </c>
      <c r="N57" s="222">
        <v>50000</v>
      </c>
      <c r="O57" s="214">
        <v>19121868</v>
      </c>
      <c r="P57" s="204">
        <v>14.19</v>
      </c>
      <c r="Q57" s="204">
        <v>45.43</v>
      </c>
      <c r="R57" s="204">
        <v>135.77000000000001</v>
      </c>
      <c r="S57" s="204">
        <v>150.68</v>
      </c>
      <c r="T57" s="204">
        <v>1798.66</v>
      </c>
      <c r="U57" s="196">
        <v>272</v>
      </c>
      <c r="V57" s="205">
        <v>49</v>
      </c>
      <c r="W57" s="196">
        <v>6</v>
      </c>
      <c r="X57" s="205">
        <v>51</v>
      </c>
      <c r="Y57" s="196">
        <v>278</v>
      </c>
      <c r="Z57" s="55">
        <f t="shared" si="10"/>
        <v>2.9817533301957754E-2</v>
      </c>
      <c r="AA57" s="55">
        <f t="shared" si="11"/>
        <v>1.4610591317959301</v>
      </c>
      <c r="AB57" s="55">
        <f t="shared" si="9"/>
        <v>6.0651562089485724E-3</v>
      </c>
      <c r="AC57" s="55">
        <f t="shared" si="3"/>
        <v>0.29719265423848007</v>
      </c>
      <c r="AD57" s="55"/>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row>
    <row r="58" spans="1:56" s="14" customFormat="1" ht="48.75" customHeight="1" thickBot="1">
      <c r="B58" s="13"/>
      <c r="C58" s="13"/>
      <c r="D58" s="1">
        <v>51</v>
      </c>
      <c r="E58" s="50" t="s">
        <v>115</v>
      </c>
      <c r="F58" s="2" t="s">
        <v>80</v>
      </c>
      <c r="G58" s="3" t="s">
        <v>103</v>
      </c>
      <c r="H58" s="31" t="s">
        <v>68</v>
      </c>
      <c r="I58" s="29">
        <v>62544</v>
      </c>
      <c r="J58" s="29">
        <v>119197.26240000001</v>
      </c>
      <c r="K58" s="30" t="s">
        <v>116</v>
      </c>
      <c r="L58" s="30">
        <v>66</v>
      </c>
      <c r="M58" s="29">
        <v>9505</v>
      </c>
      <c r="N58" s="223">
        <v>50000</v>
      </c>
      <c r="O58" s="215">
        <v>12540480</v>
      </c>
      <c r="P58" s="206">
        <v>13.72</v>
      </c>
      <c r="Q58" s="206">
        <v>40.26</v>
      </c>
      <c r="R58" s="206">
        <v>96.73</v>
      </c>
      <c r="S58" s="206">
        <v>95.54</v>
      </c>
      <c r="T58" s="206">
        <v>1154.05</v>
      </c>
      <c r="U58" s="195">
        <v>200</v>
      </c>
      <c r="V58" s="194">
        <v>87</v>
      </c>
      <c r="W58" s="195">
        <v>2</v>
      </c>
      <c r="X58" s="194">
        <v>13</v>
      </c>
      <c r="Y58" s="195">
        <v>202</v>
      </c>
      <c r="Z58" s="55">
        <f t="shared" si="10"/>
        <v>1.4786738795492967E-2</v>
      </c>
      <c r="AA58" s="55">
        <f t="shared" si="11"/>
        <v>1.2864462752078882</v>
      </c>
      <c r="AB58" s="55">
        <f t="shared" si="9"/>
        <v>3.0077565339617298E-3</v>
      </c>
      <c r="AC58" s="55">
        <f t="shared" si="3"/>
        <v>0.2616748184546705</v>
      </c>
      <c r="AD58" s="55"/>
    </row>
    <row r="59" spans="1:56" s="23" customFormat="1" ht="48.75" customHeight="1" thickBot="1">
      <c r="A59" s="14"/>
      <c r="B59" s="13"/>
      <c r="C59" s="13"/>
      <c r="D59" s="20">
        <v>52</v>
      </c>
      <c r="E59" s="52" t="s">
        <v>117</v>
      </c>
      <c r="F59" s="21" t="s">
        <v>268</v>
      </c>
      <c r="G59" s="19" t="s">
        <v>103</v>
      </c>
      <c r="H59" s="200" t="s">
        <v>68</v>
      </c>
      <c r="I59" s="27">
        <v>9934.2259460000005</v>
      </c>
      <c r="J59" s="27">
        <v>13588.418774</v>
      </c>
      <c r="K59" s="28" t="s">
        <v>118</v>
      </c>
      <c r="L59" s="28">
        <v>64</v>
      </c>
      <c r="M59" s="27">
        <v>4200</v>
      </c>
      <c r="N59" s="222">
        <v>50000</v>
      </c>
      <c r="O59" s="214">
        <v>3235338</v>
      </c>
      <c r="P59" s="204">
        <v>7.64</v>
      </c>
      <c r="Q59" s="204">
        <v>25.35</v>
      </c>
      <c r="R59" s="204">
        <v>68.02</v>
      </c>
      <c r="S59" s="204">
        <v>61.68</v>
      </c>
      <c r="T59" s="204">
        <v>222.77</v>
      </c>
      <c r="U59" s="196">
        <v>7</v>
      </c>
      <c r="V59" s="205">
        <v>2</v>
      </c>
      <c r="W59" s="196">
        <v>4</v>
      </c>
      <c r="X59" s="205">
        <v>98</v>
      </c>
      <c r="Y59" s="196">
        <v>11</v>
      </c>
      <c r="Z59" s="55">
        <f t="shared" si="10"/>
        <v>1.6856796457341353E-3</v>
      </c>
      <c r="AA59" s="55">
        <f t="shared" si="11"/>
        <v>3.3713592914682705E-3</v>
      </c>
      <c r="AB59" s="55">
        <f t="shared" si="9"/>
        <v>3.4288250024194121E-4</v>
      </c>
      <c r="AC59" s="55">
        <f t="shared" si="3"/>
        <v>6.8576500048388243E-4</v>
      </c>
      <c r="AD59" s="55"/>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row>
    <row r="60" spans="1:56" s="47" customFormat="1" ht="48.75" customHeight="1" thickBot="1">
      <c r="A60" s="14"/>
      <c r="B60" s="13"/>
      <c r="C60" s="13"/>
      <c r="D60" s="1">
        <v>53</v>
      </c>
      <c r="E60" s="50" t="s">
        <v>119</v>
      </c>
      <c r="F60" s="2" t="s">
        <v>58</v>
      </c>
      <c r="G60" s="3" t="s">
        <v>103</v>
      </c>
      <c r="H60" s="31" t="s">
        <v>68</v>
      </c>
      <c r="I60" s="29">
        <v>47012.948357000001</v>
      </c>
      <c r="J60" s="29">
        <v>1009907.742932</v>
      </c>
      <c r="K60" s="30" t="s">
        <v>120</v>
      </c>
      <c r="L60" s="30">
        <v>63</v>
      </c>
      <c r="M60" s="29">
        <v>46859</v>
      </c>
      <c r="N60" s="223">
        <v>50000</v>
      </c>
      <c r="O60" s="215">
        <v>21552055</v>
      </c>
      <c r="P60" s="206">
        <v>15.79</v>
      </c>
      <c r="Q60" s="206">
        <v>42.7</v>
      </c>
      <c r="R60" s="206">
        <v>167.25</v>
      </c>
      <c r="S60" s="206">
        <v>196.62</v>
      </c>
      <c r="T60" s="206">
        <v>2052.36</v>
      </c>
      <c r="U60" s="195">
        <v>2001</v>
      </c>
      <c r="V60" s="194">
        <v>92</v>
      </c>
      <c r="W60" s="195">
        <v>10</v>
      </c>
      <c r="X60" s="194">
        <v>8</v>
      </c>
      <c r="Y60" s="195">
        <v>2011</v>
      </c>
      <c r="Z60" s="55">
        <f t="shared" si="10"/>
        <v>0.12528175313430134</v>
      </c>
      <c r="AA60" s="55">
        <f t="shared" si="11"/>
        <v>11.525921288355724</v>
      </c>
      <c r="AB60" s="55">
        <f t="shared" si="9"/>
        <v>2.5483442751469312E-2</v>
      </c>
      <c r="AC60" s="55">
        <f t="shared" si="3"/>
        <v>2.3444767331351768</v>
      </c>
      <c r="AD60" s="55"/>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row>
    <row r="61" spans="1:56" s="23" customFormat="1" ht="48.75" customHeight="1" thickBot="1">
      <c r="A61" s="14"/>
      <c r="B61" s="13"/>
      <c r="C61" s="13"/>
      <c r="D61" s="20">
        <v>54</v>
      </c>
      <c r="E61" s="52" t="s">
        <v>121</v>
      </c>
      <c r="F61" s="21" t="s">
        <v>122</v>
      </c>
      <c r="G61" s="19" t="s">
        <v>103</v>
      </c>
      <c r="H61" s="200" t="s">
        <v>68</v>
      </c>
      <c r="I61" s="27">
        <v>23008.670501000001</v>
      </c>
      <c r="J61" s="27">
        <v>76915.585036000004</v>
      </c>
      <c r="K61" s="28" t="s">
        <v>123</v>
      </c>
      <c r="L61" s="28">
        <v>62</v>
      </c>
      <c r="M61" s="27">
        <v>10403</v>
      </c>
      <c r="N61" s="222">
        <v>50000</v>
      </c>
      <c r="O61" s="214">
        <v>7393596</v>
      </c>
      <c r="P61" s="204">
        <v>17.98</v>
      </c>
      <c r="Q61" s="204">
        <v>45.6</v>
      </c>
      <c r="R61" s="204">
        <v>93.23</v>
      </c>
      <c r="S61" s="204">
        <v>99.55</v>
      </c>
      <c r="T61" s="204">
        <v>639.17999999999995</v>
      </c>
      <c r="U61" s="196">
        <v>40</v>
      </c>
      <c r="V61" s="205">
        <v>21</v>
      </c>
      <c r="W61" s="196">
        <v>8</v>
      </c>
      <c r="X61" s="205">
        <v>79</v>
      </c>
      <c r="Y61" s="196">
        <v>48</v>
      </c>
      <c r="Z61" s="55">
        <f t="shared" si="10"/>
        <v>9.5415837774296026E-3</v>
      </c>
      <c r="AA61" s="55">
        <f t="shared" si="11"/>
        <v>0.20037325932602165</v>
      </c>
      <c r="AB61" s="55">
        <f t="shared" si="9"/>
        <v>1.9408445193915631E-3</v>
      </c>
      <c r="AC61" s="55">
        <f t="shared" si="3"/>
        <v>4.0757734907222828E-2</v>
      </c>
      <c r="AD61" s="55"/>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row>
    <row r="62" spans="1:56" s="14" customFormat="1" ht="48.75" customHeight="1" thickBot="1">
      <c r="B62" s="13"/>
      <c r="C62" s="13"/>
      <c r="D62" s="1">
        <v>55</v>
      </c>
      <c r="E62" s="50" t="s">
        <v>124</v>
      </c>
      <c r="F62" s="2" t="s">
        <v>125</v>
      </c>
      <c r="G62" s="3" t="s">
        <v>103</v>
      </c>
      <c r="H62" s="31" t="s">
        <v>68</v>
      </c>
      <c r="I62" s="29">
        <v>26897</v>
      </c>
      <c r="J62" s="29">
        <v>67194.127680000005</v>
      </c>
      <c r="K62" s="30" t="s">
        <v>126</v>
      </c>
      <c r="L62" s="30">
        <v>59</v>
      </c>
      <c r="M62" s="29">
        <v>11328</v>
      </c>
      <c r="N62" s="223">
        <v>50000</v>
      </c>
      <c r="O62" s="215">
        <v>5931685</v>
      </c>
      <c r="P62" s="206">
        <v>10.75</v>
      </c>
      <c r="Q62" s="206">
        <v>41.63</v>
      </c>
      <c r="R62" s="206">
        <v>107.78</v>
      </c>
      <c r="S62" s="206">
        <v>114.08</v>
      </c>
      <c r="T62" s="206">
        <v>492.65</v>
      </c>
      <c r="U62" s="195">
        <v>42</v>
      </c>
      <c r="V62" s="194">
        <v>63</v>
      </c>
      <c r="W62" s="195">
        <v>15</v>
      </c>
      <c r="X62" s="194">
        <v>37</v>
      </c>
      <c r="Y62" s="195">
        <v>57</v>
      </c>
      <c r="Z62" s="55">
        <f t="shared" si="10"/>
        <v>8.3356110248649796E-3</v>
      </c>
      <c r="AA62" s="55">
        <f t="shared" si="11"/>
        <v>0.52514349456649367</v>
      </c>
      <c r="AB62" s="55">
        <f t="shared" si="9"/>
        <v>1.6955387439617801E-3</v>
      </c>
      <c r="AC62" s="55">
        <f t="shared" si="3"/>
        <v>0.10681894086959215</v>
      </c>
      <c r="AD62" s="55"/>
    </row>
    <row r="63" spans="1:56" s="23" customFormat="1" ht="48.75" customHeight="1" thickBot="1">
      <c r="A63" s="14"/>
      <c r="B63" s="13"/>
      <c r="C63" s="13"/>
      <c r="D63" s="20">
        <v>56</v>
      </c>
      <c r="E63" s="52" t="s">
        <v>127</v>
      </c>
      <c r="F63" s="21" t="s">
        <v>128</v>
      </c>
      <c r="G63" s="19" t="s">
        <v>103</v>
      </c>
      <c r="H63" s="200" t="s">
        <v>68</v>
      </c>
      <c r="I63" s="27">
        <v>13042.328513</v>
      </c>
      <c r="J63" s="27">
        <v>32711.707963000001</v>
      </c>
      <c r="K63" s="28" t="s">
        <v>129</v>
      </c>
      <c r="L63" s="28">
        <v>54</v>
      </c>
      <c r="M63" s="27">
        <v>7153</v>
      </c>
      <c r="N63" s="222">
        <v>50000</v>
      </c>
      <c r="O63" s="214">
        <v>4573146</v>
      </c>
      <c r="P63" s="204">
        <v>31.78</v>
      </c>
      <c r="Q63" s="204">
        <v>43.54</v>
      </c>
      <c r="R63" s="204">
        <v>133.75</v>
      </c>
      <c r="S63" s="204">
        <v>99.75</v>
      </c>
      <c r="T63" s="204">
        <v>356.41</v>
      </c>
      <c r="U63" s="196">
        <v>31</v>
      </c>
      <c r="V63" s="205">
        <v>15</v>
      </c>
      <c r="W63" s="196">
        <v>2</v>
      </c>
      <c r="X63" s="205">
        <v>85</v>
      </c>
      <c r="Y63" s="196">
        <v>33</v>
      </c>
      <c r="Z63" s="55">
        <f t="shared" si="10"/>
        <v>4.0579747509648196E-3</v>
      </c>
      <c r="AA63" s="55">
        <f t="shared" si="11"/>
        <v>6.0869621264472297E-2</v>
      </c>
      <c r="AB63" s="55">
        <f t="shared" si="9"/>
        <v>8.2542880081079106E-4</v>
      </c>
      <c r="AC63" s="55">
        <f t="shared" si="3"/>
        <v>1.2381432012161867E-2</v>
      </c>
      <c r="AD63" s="55"/>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row>
    <row r="64" spans="1:56" s="14" customFormat="1" ht="48.75" customHeight="1" thickBot="1">
      <c r="B64" s="13"/>
      <c r="C64" s="13"/>
      <c r="D64" s="1">
        <v>57</v>
      </c>
      <c r="E64" s="50" t="s">
        <v>130</v>
      </c>
      <c r="F64" s="2" t="s">
        <v>131</v>
      </c>
      <c r="G64" s="3" t="s">
        <v>103</v>
      </c>
      <c r="H64" s="31" t="s">
        <v>68</v>
      </c>
      <c r="I64" s="29">
        <v>13503</v>
      </c>
      <c r="J64" s="29">
        <v>28810.533562000001</v>
      </c>
      <c r="K64" s="30" t="s">
        <v>132</v>
      </c>
      <c r="L64" s="30">
        <v>53</v>
      </c>
      <c r="M64" s="29">
        <v>5198</v>
      </c>
      <c r="N64" s="223">
        <v>50000</v>
      </c>
      <c r="O64" s="215">
        <v>5542619</v>
      </c>
      <c r="P64" s="206">
        <v>12.7</v>
      </c>
      <c r="Q64" s="206">
        <v>38.64</v>
      </c>
      <c r="R64" s="206">
        <v>105.22</v>
      </c>
      <c r="S64" s="206">
        <v>83.17</v>
      </c>
      <c r="T64" s="206">
        <v>453.04</v>
      </c>
      <c r="U64" s="195">
        <v>49</v>
      </c>
      <c r="V64" s="194">
        <v>11</v>
      </c>
      <c r="W64" s="195">
        <v>2</v>
      </c>
      <c r="X64" s="194">
        <v>89</v>
      </c>
      <c r="Y64" s="195">
        <v>51</v>
      </c>
      <c r="Z64" s="55">
        <f t="shared" si="10"/>
        <v>3.5740236458658599E-3</v>
      </c>
      <c r="AA64" s="55">
        <f t="shared" si="11"/>
        <v>3.9314260104524462E-2</v>
      </c>
      <c r="AB64" s="55">
        <f t="shared" si="9"/>
        <v>7.2698876486973084E-4</v>
      </c>
      <c r="AC64" s="55">
        <f t="shared" si="3"/>
        <v>7.99687641356704E-3</v>
      </c>
      <c r="AD64" s="55"/>
    </row>
    <row r="65" spans="1:56" s="23" customFormat="1" ht="48.75" customHeight="1" thickBot="1">
      <c r="A65" s="14"/>
      <c r="B65" s="13"/>
      <c r="C65" s="13"/>
      <c r="D65" s="20">
        <v>58</v>
      </c>
      <c r="E65" s="52" t="s">
        <v>133</v>
      </c>
      <c r="F65" s="21" t="s">
        <v>134</v>
      </c>
      <c r="G65" s="19" t="s">
        <v>103</v>
      </c>
      <c r="H65" s="200" t="s">
        <v>68</v>
      </c>
      <c r="I65" s="27">
        <v>427576.130382</v>
      </c>
      <c r="J65" s="27">
        <v>1624560.196458</v>
      </c>
      <c r="K65" s="28" t="s">
        <v>135</v>
      </c>
      <c r="L65" s="28">
        <v>52</v>
      </c>
      <c r="M65" s="27">
        <v>99850</v>
      </c>
      <c r="N65" s="222">
        <v>100000</v>
      </c>
      <c r="O65" s="214">
        <v>16270007</v>
      </c>
      <c r="P65" s="204">
        <v>9.99</v>
      </c>
      <c r="Q65" s="204">
        <v>34.86</v>
      </c>
      <c r="R65" s="204">
        <v>155.99</v>
      </c>
      <c r="S65" s="204">
        <v>166.42</v>
      </c>
      <c r="T65" s="204">
        <v>1527.02</v>
      </c>
      <c r="U65" s="196">
        <v>567</v>
      </c>
      <c r="V65" s="205">
        <v>92</v>
      </c>
      <c r="W65" s="196">
        <v>12</v>
      </c>
      <c r="X65" s="205">
        <v>8</v>
      </c>
      <c r="Y65" s="196">
        <v>579</v>
      </c>
      <c r="Z65" s="55">
        <f t="shared" si="10"/>
        <v>0.20153103182828788</v>
      </c>
      <c r="AA65" s="55">
        <f t="shared" si="11"/>
        <v>18.540854928202485</v>
      </c>
      <c r="AB65" s="55">
        <f t="shared" si="9"/>
        <v>4.0993236315389578E-2</v>
      </c>
      <c r="AC65" s="55">
        <f t="shared" si="3"/>
        <v>3.7713777410158413</v>
      </c>
      <c r="AD65" s="55"/>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row>
    <row r="66" spans="1:56" s="14" customFormat="1" ht="48.75" customHeight="1" thickBot="1">
      <c r="B66" s="13"/>
      <c r="C66" s="13"/>
      <c r="D66" s="1">
        <v>59</v>
      </c>
      <c r="E66" s="50" t="s">
        <v>136</v>
      </c>
      <c r="F66" s="2" t="s">
        <v>137</v>
      </c>
      <c r="G66" s="3" t="s">
        <v>103</v>
      </c>
      <c r="H66" s="31" t="s">
        <v>68</v>
      </c>
      <c r="I66" s="29">
        <v>27896.077453999998</v>
      </c>
      <c r="J66" s="29">
        <v>55545.983446999999</v>
      </c>
      <c r="K66" s="30" t="s">
        <v>138</v>
      </c>
      <c r="L66" s="30">
        <v>52</v>
      </c>
      <c r="M66" s="29">
        <v>12296</v>
      </c>
      <c r="N66" s="223">
        <v>50000</v>
      </c>
      <c r="O66" s="215">
        <v>4517403</v>
      </c>
      <c r="P66" s="206">
        <v>11.72</v>
      </c>
      <c r="Q66" s="206">
        <v>35.36</v>
      </c>
      <c r="R66" s="206">
        <v>121.82</v>
      </c>
      <c r="S66" s="206">
        <v>123.47</v>
      </c>
      <c r="T66" s="206">
        <v>351.12</v>
      </c>
      <c r="U66" s="195">
        <v>23</v>
      </c>
      <c r="V66" s="194">
        <v>16</v>
      </c>
      <c r="W66" s="195">
        <v>3</v>
      </c>
      <c r="X66" s="194">
        <v>84</v>
      </c>
      <c r="Y66" s="195">
        <v>26</v>
      </c>
      <c r="Z66" s="55">
        <f t="shared" si="10"/>
        <v>6.8906276187226008E-3</v>
      </c>
      <c r="AA66" s="55">
        <f t="shared" si="11"/>
        <v>0.11025004189956161</v>
      </c>
      <c r="AB66" s="55">
        <f t="shared" si="9"/>
        <v>1.4016160378532679E-3</v>
      </c>
      <c r="AC66" s="55">
        <f t="shared" si="3"/>
        <v>2.2425856605652286E-2</v>
      </c>
      <c r="AD66" s="55"/>
    </row>
    <row r="67" spans="1:56" s="23" customFormat="1" ht="48.75" customHeight="1" thickBot="1">
      <c r="A67" s="14"/>
      <c r="B67" s="13"/>
      <c r="C67" s="13"/>
      <c r="D67" s="20">
        <v>60</v>
      </c>
      <c r="E67" s="52" t="s">
        <v>139</v>
      </c>
      <c r="F67" s="21" t="s">
        <v>140</v>
      </c>
      <c r="G67" s="19" t="s">
        <v>103</v>
      </c>
      <c r="H67" s="200" t="s">
        <v>68</v>
      </c>
      <c r="I67" s="27">
        <v>9320.3047650000008</v>
      </c>
      <c r="J67" s="27">
        <v>20374.726103000001</v>
      </c>
      <c r="K67" s="28" t="s">
        <v>141</v>
      </c>
      <c r="L67" s="28">
        <v>50</v>
      </c>
      <c r="M67" s="27">
        <v>5661</v>
      </c>
      <c r="N67" s="222">
        <v>50000</v>
      </c>
      <c r="O67" s="214">
        <v>3599139</v>
      </c>
      <c r="P67" s="204">
        <v>12.96</v>
      </c>
      <c r="Q67" s="204">
        <v>29.01</v>
      </c>
      <c r="R67" s="204">
        <v>96.7</v>
      </c>
      <c r="S67" s="204">
        <v>85.77</v>
      </c>
      <c r="T67" s="204">
        <v>259.92</v>
      </c>
      <c r="U67" s="196">
        <v>22</v>
      </c>
      <c r="V67" s="205">
        <v>12</v>
      </c>
      <c r="W67" s="196">
        <v>17</v>
      </c>
      <c r="X67" s="205">
        <v>88</v>
      </c>
      <c r="Y67" s="196">
        <v>39</v>
      </c>
      <c r="Z67" s="55">
        <f t="shared" si="10"/>
        <v>2.5275391971986542E-3</v>
      </c>
      <c r="AA67" s="55">
        <f t="shared" si="11"/>
        <v>3.0330470366383852E-2</v>
      </c>
      <c r="AB67" s="55">
        <f t="shared" si="9"/>
        <v>5.1412435428532842E-4</v>
      </c>
      <c r="AC67" s="55">
        <f t="shared" si="3"/>
        <v>6.1694922514239411E-3</v>
      </c>
      <c r="AD67" s="55"/>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row>
    <row r="68" spans="1:56" s="14" customFormat="1" ht="48.75" customHeight="1" thickBot="1">
      <c r="B68" s="13"/>
      <c r="C68" s="13"/>
      <c r="D68" s="1">
        <v>61</v>
      </c>
      <c r="E68" s="50" t="s">
        <v>142</v>
      </c>
      <c r="F68" s="2" t="s">
        <v>19</v>
      </c>
      <c r="G68" s="3" t="s">
        <v>103</v>
      </c>
      <c r="H68" s="31" t="s">
        <v>68</v>
      </c>
      <c r="I68" s="29">
        <v>10053.450575999999</v>
      </c>
      <c r="J68" s="29">
        <v>27938.248184</v>
      </c>
      <c r="K68" s="30" t="s">
        <v>143</v>
      </c>
      <c r="L68" s="30">
        <v>48</v>
      </c>
      <c r="M68" s="29">
        <v>5463</v>
      </c>
      <c r="N68" s="223">
        <v>50000</v>
      </c>
      <c r="O68" s="215">
        <v>5114085</v>
      </c>
      <c r="P68" s="206">
        <v>12.56</v>
      </c>
      <c r="Q68" s="206">
        <v>39.75</v>
      </c>
      <c r="R68" s="206">
        <v>108.69</v>
      </c>
      <c r="S68" s="206">
        <v>95.08</v>
      </c>
      <c r="T68" s="206">
        <v>409.97</v>
      </c>
      <c r="U68" s="195">
        <v>16</v>
      </c>
      <c r="V68" s="194">
        <v>21</v>
      </c>
      <c r="W68" s="195">
        <v>4</v>
      </c>
      <c r="X68" s="194">
        <v>79</v>
      </c>
      <c r="Y68" s="195">
        <v>20</v>
      </c>
      <c r="Z68" s="55">
        <f t="shared" si="10"/>
        <v>3.4658143147125141E-3</v>
      </c>
      <c r="AA68" s="55">
        <f t="shared" si="11"/>
        <v>7.2782100608962799E-2</v>
      </c>
      <c r="AB68" s="55">
        <f t="shared" si="9"/>
        <v>7.0497800730422167E-4</v>
      </c>
      <c r="AC68" s="55">
        <f t="shared" si="3"/>
        <v>1.4804538153388655E-2</v>
      </c>
      <c r="AD68" s="55"/>
    </row>
    <row r="69" spans="1:56" s="23" customFormat="1" ht="48.75" customHeight="1" thickBot="1">
      <c r="A69" s="14"/>
      <c r="B69" s="13"/>
      <c r="C69" s="13"/>
      <c r="D69" s="20">
        <v>62</v>
      </c>
      <c r="E69" s="52" t="s">
        <v>144</v>
      </c>
      <c r="F69" s="21" t="s">
        <v>145</v>
      </c>
      <c r="G69" s="19" t="s">
        <v>103</v>
      </c>
      <c r="H69" s="200" t="s">
        <v>68</v>
      </c>
      <c r="I69" s="27">
        <v>22242.291000000001</v>
      </c>
      <c r="J69" s="27">
        <v>413910</v>
      </c>
      <c r="K69" s="28" t="s">
        <v>146</v>
      </c>
      <c r="L69" s="28">
        <v>48</v>
      </c>
      <c r="M69" s="27">
        <v>41648</v>
      </c>
      <c r="N69" s="222">
        <v>50000</v>
      </c>
      <c r="O69" s="214">
        <v>9938292</v>
      </c>
      <c r="P69" s="204">
        <v>8</v>
      </c>
      <c r="Q69" s="204">
        <v>26.95</v>
      </c>
      <c r="R69" s="204">
        <v>147.44</v>
      </c>
      <c r="S69" s="204">
        <v>204.4</v>
      </c>
      <c r="T69" s="204">
        <v>781.75</v>
      </c>
      <c r="U69" s="196">
        <v>553</v>
      </c>
      <c r="V69" s="205">
        <v>87</v>
      </c>
      <c r="W69" s="196">
        <v>6</v>
      </c>
      <c r="X69" s="205">
        <v>13</v>
      </c>
      <c r="Y69" s="196">
        <v>559</v>
      </c>
      <c r="Z69" s="55">
        <f t="shared" si="10"/>
        <v>5.1346641119188095E-2</v>
      </c>
      <c r="AA69" s="55">
        <f t="shared" si="11"/>
        <v>4.4671577773693647</v>
      </c>
      <c r="AB69" s="55">
        <f t="shared" si="9"/>
        <v>1.0444371639965613E-2</v>
      </c>
      <c r="AC69" s="55">
        <f t="shared" ref="AC69:AC111" si="12">V69*AB69</f>
        <v>0.9086603326770083</v>
      </c>
      <c r="AD69" s="55"/>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row>
    <row r="70" spans="1:56" s="14" customFormat="1" ht="48.75" customHeight="1" thickBot="1">
      <c r="B70" s="13"/>
      <c r="C70" s="13"/>
      <c r="D70" s="1">
        <v>63</v>
      </c>
      <c r="E70" s="50" t="s">
        <v>147</v>
      </c>
      <c r="F70" s="2" t="s">
        <v>148</v>
      </c>
      <c r="G70" s="3" t="s">
        <v>103</v>
      </c>
      <c r="H70" s="31" t="s">
        <v>68</v>
      </c>
      <c r="I70" s="29">
        <v>6725</v>
      </c>
      <c r="J70" s="29">
        <v>26758.846290000001</v>
      </c>
      <c r="K70" s="30" t="s">
        <v>149</v>
      </c>
      <c r="L70" s="30">
        <v>45</v>
      </c>
      <c r="M70" s="29">
        <v>5930</v>
      </c>
      <c r="N70" s="223">
        <v>50000</v>
      </c>
      <c r="O70" s="215">
        <v>4512453</v>
      </c>
      <c r="P70" s="206">
        <v>23.43</v>
      </c>
      <c r="Q70" s="206">
        <v>46.91</v>
      </c>
      <c r="R70" s="206">
        <v>131.72</v>
      </c>
      <c r="S70" s="206">
        <v>120</v>
      </c>
      <c r="T70" s="206">
        <v>349.26</v>
      </c>
      <c r="U70" s="195">
        <v>54</v>
      </c>
      <c r="V70" s="194">
        <v>53</v>
      </c>
      <c r="W70" s="195">
        <v>7</v>
      </c>
      <c r="X70" s="194">
        <v>47</v>
      </c>
      <c r="Y70" s="195">
        <v>61</v>
      </c>
      <c r="Z70" s="55">
        <f t="shared" si="10"/>
        <v>3.3195063593924961E-3</v>
      </c>
      <c r="AA70" s="55">
        <f t="shared" si="11"/>
        <v>0.1759338370478023</v>
      </c>
      <c r="AB70" s="55">
        <f t="shared" si="9"/>
        <v>6.7521764467994266E-4</v>
      </c>
      <c r="AC70" s="55">
        <f t="shared" si="12"/>
        <v>3.5786535168036961E-2</v>
      </c>
      <c r="AD70" s="55"/>
    </row>
    <row r="71" spans="1:56" s="23" customFormat="1" ht="48.75" customHeight="1" thickBot="1">
      <c r="A71" s="14"/>
      <c r="B71" s="13"/>
      <c r="C71" s="13"/>
      <c r="D71" s="20">
        <v>64</v>
      </c>
      <c r="E71" s="52" t="s">
        <v>150</v>
      </c>
      <c r="F71" s="21" t="s">
        <v>34</v>
      </c>
      <c r="G71" s="19" t="s">
        <v>103</v>
      </c>
      <c r="H71" s="200" t="s">
        <v>68</v>
      </c>
      <c r="I71" s="27">
        <v>11517.001534000001</v>
      </c>
      <c r="J71" s="27">
        <v>22585.568558999999</v>
      </c>
      <c r="K71" s="28" t="s">
        <v>151</v>
      </c>
      <c r="L71" s="28">
        <v>44</v>
      </c>
      <c r="M71" s="27">
        <v>6385</v>
      </c>
      <c r="N71" s="222">
        <v>50000</v>
      </c>
      <c r="O71" s="214">
        <v>3537285</v>
      </c>
      <c r="P71" s="204">
        <v>9.3000000000000007</v>
      </c>
      <c r="Q71" s="204">
        <v>33.57</v>
      </c>
      <c r="R71" s="204">
        <v>82.29</v>
      </c>
      <c r="S71" s="204">
        <v>72.040000000000006</v>
      </c>
      <c r="T71" s="204">
        <v>253.74</v>
      </c>
      <c r="U71" s="196">
        <v>23</v>
      </c>
      <c r="V71" s="205">
        <v>14</v>
      </c>
      <c r="W71" s="196">
        <v>6</v>
      </c>
      <c r="X71" s="205">
        <v>86</v>
      </c>
      <c r="Y71" s="196">
        <v>29</v>
      </c>
      <c r="Z71" s="55">
        <f t="shared" si="10"/>
        <v>2.8018001093759303E-3</v>
      </c>
      <c r="AA71" s="55">
        <f t="shared" si="11"/>
        <v>3.9225201531263021E-2</v>
      </c>
      <c r="AB71" s="55">
        <f t="shared" si="9"/>
        <v>5.6991150668048271E-4</v>
      </c>
      <c r="AC71" s="55">
        <f t="shared" si="12"/>
        <v>7.9787610935267584E-3</v>
      </c>
      <c r="AD71" s="55"/>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row>
    <row r="72" spans="1:56" s="14" customFormat="1" ht="48.75" customHeight="1" thickBot="1">
      <c r="B72" s="13"/>
      <c r="C72" s="13"/>
      <c r="D72" s="1">
        <v>65</v>
      </c>
      <c r="E72" s="50" t="s">
        <v>152</v>
      </c>
      <c r="F72" s="2" t="s">
        <v>153</v>
      </c>
      <c r="G72" s="3" t="s">
        <v>103</v>
      </c>
      <c r="H72" s="31" t="s">
        <v>68</v>
      </c>
      <c r="I72" s="29">
        <v>16074</v>
      </c>
      <c r="J72" s="29">
        <v>39443.059348000003</v>
      </c>
      <c r="K72" s="30" t="s">
        <v>151</v>
      </c>
      <c r="L72" s="30">
        <v>44</v>
      </c>
      <c r="M72" s="29">
        <v>5852</v>
      </c>
      <c r="N72" s="223">
        <v>50000</v>
      </c>
      <c r="O72" s="215">
        <v>6740099</v>
      </c>
      <c r="P72" s="206">
        <v>24.71</v>
      </c>
      <c r="Q72" s="206">
        <v>45.01</v>
      </c>
      <c r="R72" s="206">
        <v>139.94999999999999</v>
      </c>
      <c r="S72" s="206">
        <v>125.39</v>
      </c>
      <c r="T72" s="206">
        <v>573.35</v>
      </c>
      <c r="U72" s="195">
        <v>36</v>
      </c>
      <c r="V72" s="194">
        <v>8</v>
      </c>
      <c r="W72" s="195">
        <v>3</v>
      </c>
      <c r="X72" s="194">
        <v>92</v>
      </c>
      <c r="Y72" s="195">
        <v>39</v>
      </c>
      <c r="Z72" s="55">
        <f t="shared" si="10"/>
        <v>4.8930168707801052E-3</v>
      </c>
      <c r="AA72" s="55">
        <f t="shared" si="11"/>
        <v>3.9144134966240841E-2</v>
      </c>
      <c r="AB72" s="55">
        <f t="shared" si="9"/>
        <v>9.9528392753915531E-4</v>
      </c>
      <c r="AC72" s="55">
        <f t="shared" si="12"/>
        <v>7.9622714203132425E-3</v>
      </c>
      <c r="AD72" s="55"/>
    </row>
    <row r="73" spans="1:56" s="23" customFormat="1" ht="48.75" customHeight="1" thickBot="1">
      <c r="A73" s="14"/>
      <c r="B73" s="13"/>
      <c r="C73" s="13"/>
      <c r="D73" s="20">
        <v>66</v>
      </c>
      <c r="E73" s="52" t="s">
        <v>157</v>
      </c>
      <c r="F73" s="21" t="s">
        <v>158</v>
      </c>
      <c r="G73" s="19" t="s">
        <v>103</v>
      </c>
      <c r="H73" s="200" t="s">
        <v>68</v>
      </c>
      <c r="I73" s="27">
        <v>8638</v>
      </c>
      <c r="J73" s="27">
        <v>18524.694254000002</v>
      </c>
      <c r="K73" s="28" t="s">
        <v>156</v>
      </c>
      <c r="L73" s="28">
        <v>44</v>
      </c>
      <c r="M73" s="27">
        <v>5533</v>
      </c>
      <c r="N73" s="222">
        <v>50000</v>
      </c>
      <c r="O73" s="214">
        <v>3348038</v>
      </c>
      <c r="P73" s="204">
        <v>7.53</v>
      </c>
      <c r="Q73" s="204">
        <v>40.33</v>
      </c>
      <c r="R73" s="204">
        <v>103.83</v>
      </c>
      <c r="S73" s="204">
        <v>112.16</v>
      </c>
      <c r="T73" s="204">
        <v>232.68</v>
      </c>
      <c r="U73" s="196">
        <v>29</v>
      </c>
      <c r="V73" s="205">
        <v>9</v>
      </c>
      <c r="W73" s="196">
        <v>2</v>
      </c>
      <c r="X73" s="205">
        <v>91</v>
      </c>
      <c r="Y73" s="196">
        <v>31</v>
      </c>
      <c r="Z73" s="55">
        <f t="shared" si="10"/>
        <v>2.2980378046020245E-3</v>
      </c>
      <c r="AA73" s="55">
        <f t="shared" si="11"/>
        <v>2.0682340241418219E-2</v>
      </c>
      <c r="AB73" s="55">
        <f t="shared" si="9"/>
        <v>4.674416933766074E-4</v>
      </c>
      <c r="AC73" s="55">
        <f t="shared" si="12"/>
        <v>4.206975240389467E-3</v>
      </c>
      <c r="AD73" s="55"/>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row>
    <row r="74" spans="1:56" s="47" customFormat="1" ht="48.75" customHeight="1" thickBot="1">
      <c r="A74" s="14"/>
      <c r="B74" s="13"/>
      <c r="C74" s="13"/>
      <c r="D74" s="1">
        <v>67</v>
      </c>
      <c r="E74" s="50" t="s">
        <v>412</v>
      </c>
      <c r="F74" s="2" t="s">
        <v>159</v>
      </c>
      <c r="G74" s="3" t="s">
        <v>103</v>
      </c>
      <c r="H74" s="31" t="s">
        <v>68</v>
      </c>
      <c r="I74" s="29">
        <v>6709.2491309999996</v>
      </c>
      <c r="J74" s="29">
        <v>31669.907916</v>
      </c>
      <c r="K74" s="30" t="s">
        <v>30</v>
      </c>
      <c r="L74" s="30">
        <v>44</v>
      </c>
      <c r="M74" s="29">
        <v>5207</v>
      </c>
      <c r="N74" s="223">
        <v>50000</v>
      </c>
      <c r="O74" s="215">
        <v>6082179</v>
      </c>
      <c r="P74" s="206">
        <v>20.6</v>
      </c>
      <c r="Q74" s="206">
        <v>52.09</v>
      </c>
      <c r="R74" s="206">
        <v>136.74</v>
      </c>
      <c r="S74" s="206">
        <v>143.97</v>
      </c>
      <c r="T74" s="206">
        <v>507.93</v>
      </c>
      <c r="U74" s="195">
        <v>92</v>
      </c>
      <c r="V74" s="194">
        <v>75</v>
      </c>
      <c r="W74" s="195">
        <v>2</v>
      </c>
      <c r="X74" s="194">
        <v>25</v>
      </c>
      <c r="Y74" s="195">
        <v>94</v>
      </c>
      <c r="Z74" s="55">
        <f t="shared" si="10"/>
        <v>3.9287366723214862E-3</v>
      </c>
      <c r="AA74" s="55">
        <f t="shared" si="11"/>
        <v>0.29465525042411145</v>
      </c>
      <c r="AB74" s="55">
        <f t="shared" si="9"/>
        <v>7.9914060563454094E-4</v>
      </c>
      <c r="AC74" s="55">
        <f t="shared" si="12"/>
        <v>5.9935545422590573E-2</v>
      </c>
      <c r="AD74" s="55"/>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row>
    <row r="75" spans="1:56" s="23" customFormat="1" ht="48.75" customHeight="1" thickBot="1">
      <c r="A75" s="14"/>
      <c r="B75" s="13"/>
      <c r="C75" s="13"/>
      <c r="D75" s="20">
        <v>68</v>
      </c>
      <c r="E75" s="52" t="s">
        <v>160</v>
      </c>
      <c r="F75" s="21" t="s">
        <v>161</v>
      </c>
      <c r="G75" s="19" t="s">
        <v>103</v>
      </c>
      <c r="H75" s="200" t="s">
        <v>68</v>
      </c>
      <c r="I75" s="27">
        <v>23328</v>
      </c>
      <c r="J75" s="27">
        <v>44653.714950000001</v>
      </c>
      <c r="K75" s="28" t="s">
        <v>162</v>
      </c>
      <c r="L75" s="28">
        <v>43</v>
      </c>
      <c r="M75" s="27">
        <v>9183</v>
      </c>
      <c r="N75" s="222">
        <v>50000</v>
      </c>
      <c r="O75" s="214">
        <v>4862650</v>
      </c>
      <c r="P75" s="204">
        <v>8.1</v>
      </c>
      <c r="Q75" s="204">
        <v>29.22</v>
      </c>
      <c r="R75" s="204">
        <v>90.27</v>
      </c>
      <c r="S75" s="204">
        <v>87.63</v>
      </c>
      <c r="T75" s="204">
        <v>385.1</v>
      </c>
      <c r="U75" s="196">
        <v>28</v>
      </c>
      <c r="V75" s="205">
        <v>13</v>
      </c>
      <c r="W75" s="196">
        <v>9</v>
      </c>
      <c r="X75" s="205">
        <v>87</v>
      </c>
      <c r="Y75" s="196">
        <v>37</v>
      </c>
      <c r="Z75" s="55">
        <f t="shared" si="10"/>
        <v>5.5394126166948719E-3</v>
      </c>
      <c r="AA75" s="55">
        <f t="shared" si="11"/>
        <v>7.2012364017033328E-2</v>
      </c>
      <c r="AB75" s="55">
        <f t="shared" si="9"/>
        <v>1.126766674018237E-3</v>
      </c>
      <c r="AC75" s="55">
        <f t="shared" si="12"/>
        <v>1.4647966762237081E-2</v>
      </c>
      <c r="AD75" s="55"/>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row>
    <row r="76" spans="1:56" s="14" customFormat="1" ht="48.75" customHeight="1" thickBot="1">
      <c r="B76" s="13"/>
      <c r="C76" s="13"/>
      <c r="D76" s="1">
        <v>69</v>
      </c>
      <c r="E76" s="50" t="s">
        <v>163</v>
      </c>
      <c r="F76" s="2" t="s">
        <v>164</v>
      </c>
      <c r="G76" s="3" t="s">
        <v>103</v>
      </c>
      <c r="H76" s="31" t="s">
        <v>68</v>
      </c>
      <c r="I76" s="29">
        <v>9391.8079440000001</v>
      </c>
      <c r="J76" s="29">
        <v>11938.09741</v>
      </c>
      <c r="K76" s="30" t="s">
        <v>165</v>
      </c>
      <c r="L76" s="30">
        <v>43</v>
      </c>
      <c r="M76" s="29">
        <v>5059</v>
      </c>
      <c r="N76" s="223">
        <v>50000</v>
      </c>
      <c r="O76" s="215">
        <v>2359774</v>
      </c>
      <c r="P76" s="206">
        <v>4.75</v>
      </c>
      <c r="Q76" s="206">
        <v>13.77</v>
      </c>
      <c r="R76" s="206">
        <v>54.66</v>
      </c>
      <c r="S76" s="206">
        <v>43.43</v>
      </c>
      <c r="T76" s="206">
        <v>135.59</v>
      </c>
      <c r="U76" s="195">
        <v>44</v>
      </c>
      <c r="V76" s="194">
        <v>79</v>
      </c>
      <c r="W76" s="195">
        <v>1</v>
      </c>
      <c r="X76" s="194">
        <v>21</v>
      </c>
      <c r="Y76" s="195">
        <v>45</v>
      </c>
      <c r="Z76" s="55">
        <f t="shared" si="10"/>
        <v>1.4809528722601023E-3</v>
      </c>
      <c r="AA76" s="55">
        <f t="shared" si="11"/>
        <v>0.11699527690854808</v>
      </c>
      <c r="AB76" s="55">
        <f t="shared" si="9"/>
        <v>3.0123922114505796E-4</v>
      </c>
      <c r="AC76" s="55">
        <f t="shared" si="12"/>
        <v>2.3797898470459579E-2</v>
      </c>
      <c r="AD76" s="55"/>
    </row>
    <row r="77" spans="1:56" s="23" customFormat="1" ht="48.75" customHeight="1" thickBot="1">
      <c r="A77" s="14"/>
      <c r="B77" s="13"/>
      <c r="C77" s="13"/>
      <c r="D77" s="20">
        <v>70</v>
      </c>
      <c r="E77" s="52" t="s">
        <v>404</v>
      </c>
      <c r="F77" s="21" t="s">
        <v>166</v>
      </c>
      <c r="G77" s="19" t="s">
        <v>103</v>
      </c>
      <c r="H77" s="200" t="s">
        <v>68</v>
      </c>
      <c r="I77" s="27">
        <v>18688</v>
      </c>
      <c r="J77" s="27">
        <v>217222.912128</v>
      </c>
      <c r="K77" s="28" t="s">
        <v>167</v>
      </c>
      <c r="L77" s="28">
        <v>41</v>
      </c>
      <c r="M77" s="27">
        <v>43392</v>
      </c>
      <c r="N77" s="222">
        <v>50000</v>
      </c>
      <c r="O77" s="214">
        <v>5006059</v>
      </c>
      <c r="P77" s="204">
        <v>8.4499999999999993</v>
      </c>
      <c r="Q77" s="204">
        <v>27.48</v>
      </c>
      <c r="R77" s="204">
        <v>155.31</v>
      </c>
      <c r="S77" s="204">
        <v>175.23</v>
      </c>
      <c r="T77" s="204">
        <v>399.89</v>
      </c>
      <c r="U77" s="196">
        <v>470</v>
      </c>
      <c r="V77" s="205">
        <v>72</v>
      </c>
      <c r="W77" s="196">
        <v>3</v>
      </c>
      <c r="X77" s="205">
        <v>28.000000000000004</v>
      </c>
      <c r="Y77" s="196">
        <v>473</v>
      </c>
      <c r="Z77" s="55">
        <f t="shared" si="10"/>
        <v>2.6947082486292545E-2</v>
      </c>
      <c r="AA77" s="55">
        <f t="shared" si="11"/>
        <v>1.9401899390130632</v>
      </c>
      <c r="AB77" s="55">
        <f t="shared" si="9"/>
        <v>5.4812805271204504E-3</v>
      </c>
      <c r="AC77" s="55">
        <f t="shared" si="12"/>
        <v>0.39465219795267242</v>
      </c>
      <c r="AD77" s="55"/>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row>
    <row r="78" spans="1:56" s="14" customFormat="1" ht="48.75" customHeight="1" thickBot="1">
      <c r="B78" s="13"/>
      <c r="C78" s="13"/>
      <c r="D78" s="1">
        <v>71</v>
      </c>
      <c r="E78" s="50" t="s">
        <v>168</v>
      </c>
      <c r="F78" s="2" t="s">
        <v>64</v>
      </c>
      <c r="G78" s="3" t="s">
        <v>103</v>
      </c>
      <c r="H78" s="31" t="s">
        <v>68</v>
      </c>
      <c r="I78" s="29">
        <v>8136.5626339999999</v>
      </c>
      <c r="J78" s="29">
        <v>18938.477626</v>
      </c>
      <c r="K78" s="30" t="s">
        <v>169</v>
      </c>
      <c r="L78" s="30">
        <v>40</v>
      </c>
      <c r="M78" s="29">
        <v>4977</v>
      </c>
      <c r="N78" s="223">
        <v>50000</v>
      </c>
      <c r="O78" s="215">
        <v>3805199</v>
      </c>
      <c r="P78" s="206">
        <v>12.7</v>
      </c>
      <c r="Q78" s="206">
        <v>35.909999999999997</v>
      </c>
      <c r="R78" s="206">
        <v>81.37</v>
      </c>
      <c r="S78" s="206">
        <v>91.26</v>
      </c>
      <c r="T78" s="206">
        <v>280.13</v>
      </c>
      <c r="U78" s="195">
        <v>55</v>
      </c>
      <c r="V78" s="194">
        <v>44</v>
      </c>
      <c r="W78" s="195">
        <v>2</v>
      </c>
      <c r="X78" s="194">
        <v>56</v>
      </c>
      <c r="Y78" s="195">
        <v>57</v>
      </c>
      <c r="Z78" s="55">
        <f t="shared" si="10"/>
        <v>2.3493687371795688E-3</v>
      </c>
      <c r="AA78" s="55">
        <f t="shared" si="11"/>
        <v>0.10337222443590102</v>
      </c>
      <c r="AB78" s="55">
        <f t="shared" si="9"/>
        <v>4.7788286975699473E-4</v>
      </c>
      <c r="AC78" s="55">
        <f t="shared" si="12"/>
        <v>2.1026846269307769E-2</v>
      </c>
      <c r="AD78" s="55"/>
    </row>
    <row r="79" spans="1:56" s="23" customFormat="1" ht="48.75" customHeight="1" thickBot="1">
      <c r="A79" s="14"/>
      <c r="B79" s="13"/>
      <c r="C79" s="13"/>
      <c r="D79" s="20">
        <v>72</v>
      </c>
      <c r="E79" s="52" t="s">
        <v>170</v>
      </c>
      <c r="F79" s="21" t="s">
        <v>27</v>
      </c>
      <c r="G79" s="19" t="s">
        <v>103</v>
      </c>
      <c r="H79" s="200" t="s">
        <v>68</v>
      </c>
      <c r="I79" s="27">
        <v>13518.455464000001</v>
      </c>
      <c r="J79" s="27">
        <v>22413.851966999999</v>
      </c>
      <c r="K79" s="28" t="s">
        <v>171</v>
      </c>
      <c r="L79" s="28">
        <v>40</v>
      </c>
      <c r="M79" s="27">
        <v>7306</v>
      </c>
      <c r="N79" s="222">
        <v>50000</v>
      </c>
      <c r="O79" s="214">
        <v>3067869</v>
      </c>
      <c r="P79" s="204">
        <v>12.44</v>
      </c>
      <c r="Q79" s="204">
        <v>26.86</v>
      </c>
      <c r="R79" s="204">
        <v>73.209999999999994</v>
      </c>
      <c r="S79" s="204">
        <v>72.91</v>
      </c>
      <c r="T79" s="204">
        <v>205.66</v>
      </c>
      <c r="U79" s="196">
        <v>56</v>
      </c>
      <c r="V79" s="205">
        <v>14</v>
      </c>
      <c r="W79" s="196">
        <v>10</v>
      </c>
      <c r="X79" s="205">
        <v>86</v>
      </c>
      <c r="Y79" s="196">
        <v>66</v>
      </c>
      <c r="Z79" s="55">
        <f t="shared" si="10"/>
        <v>2.7804982074561067E-3</v>
      </c>
      <c r="AA79" s="55">
        <f t="shared" si="11"/>
        <v>3.8926974904385493E-2</v>
      </c>
      <c r="AB79" s="55">
        <f t="shared" si="9"/>
        <v>5.6557850698587197E-4</v>
      </c>
      <c r="AC79" s="55">
        <f t="shared" si="12"/>
        <v>7.9180990978022069E-3</v>
      </c>
      <c r="AD79" s="55"/>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row>
    <row r="80" spans="1:56" s="14" customFormat="1" ht="48.75" customHeight="1" thickBot="1">
      <c r="B80" s="13"/>
      <c r="C80" s="13"/>
      <c r="D80" s="1">
        <v>73</v>
      </c>
      <c r="E80" s="50" t="s">
        <v>172</v>
      </c>
      <c r="F80" s="2" t="s">
        <v>125</v>
      </c>
      <c r="G80" s="3" t="s">
        <v>103</v>
      </c>
      <c r="H80" s="31" t="s">
        <v>68</v>
      </c>
      <c r="I80" s="29">
        <v>36920</v>
      </c>
      <c r="J80" s="29">
        <v>42288.648695999997</v>
      </c>
      <c r="K80" s="30" t="s">
        <v>173</v>
      </c>
      <c r="L80" s="30">
        <v>39</v>
      </c>
      <c r="M80" s="29">
        <v>11183</v>
      </c>
      <c r="N80" s="223">
        <v>50000</v>
      </c>
      <c r="O80" s="215">
        <v>3781512</v>
      </c>
      <c r="P80" s="206">
        <v>8.51</v>
      </c>
      <c r="Q80" s="206">
        <v>24.7</v>
      </c>
      <c r="R80" s="206">
        <v>86.35</v>
      </c>
      <c r="S80" s="206">
        <v>93.84</v>
      </c>
      <c r="T80" s="206">
        <v>277.66000000000003</v>
      </c>
      <c r="U80" s="195">
        <v>71</v>
      </c>
      <c r="V80" s="194">
        <v>37</v>
      </c>
      <c r="W80" s="195">
        <v>5</v>
      </c>
      <c r="X80" s="194">
        <v>63</v>
      </c>
      <c r="Y80" s="195">
        <v>76</v>
      </c>
      <c r="Z80" s="55">
        <f t="shared" si="10"/>
        <v>5.2460198304194964E-3</v>
      </c>
      <c r="AA80" s="55">
        <f t="shared" si="11"/>
        <v>0.19410273372552136</v>
      </c>
      <c r="AB80" s="55">
        <f t="shared" si="9"/>
        <v>1.0670879252324687E-3</v>
      </c>
      <c r="AC80" s="55">
        <f t="shared" si="12"/>
        <v>3.9482253233601342E-2</v>
      </c>
      <c r="AD80" s="55"/>
    </row>
    <row r="81" spans="1:56" s="23" customFormat="1" ht="48.75" customHeight="1" thickBot="1">
      <c r="A81" s="14"/>
      <c r="B81" s="13"/>
      <c r="C81" s="13"/>
      <c r="D81" s="20">
        <v>74</v>
      </c>
      <c r="E81" s="52" t="s">
        <v>281</v>
      </c>
      <c r="F81" s="21" t="s">
        <v>174</v>
      </c>
      <c r="G81" s="19" t="s">
        <v>103</v>
      </c>
      <c r="H81" s="200" t="s">
        <v>68</v>
      </c>
      <c r="I81" s="27">
        <v>7266</v>
      </c>
      <c r="J81" s="27">
        <v>23439.812999999998</v>
      </c>
      <c r="K81" s="28" t="s">
        <v>175</v>
      </c>
      <c r="L81" s="28">
        <v>37</v>
      </c>
      <c r="M81" s="27">
        <v>6386</v>
      </c>
      <c r="N81" s="222">
        <v>50000</v>
      </c>
      <c r="O81" s="214">
        <v>3670500</v>
      </c>
      <c r="P81" s="204">
        <v>10.46</v>
      </c>
      <c r="Q81" s="204">
        <v>30.47</v>
      </c>
      <c r="R81" s="204">
        <v>102.84</v>
      </c>
      <c r="S81" s="204">
        <v>94.59</v>
      </c>
      <c r="T81" s="204">
        <v>267.07</v>
      </c>
      <c r="U81" s="196">
        <v>22</v>
      </c>
      <c r="V81" s="205">
        <v>8</v>
      </c>
      <c r="W81" s="196">
        <v>4</v>
      </c>
      <c r="X81" s="205">
        <v>92</v>
      </c>
      <c r="Y81" s="196">
        <v>26</v>
      </c>
      <c r="Z81" s="55">
        <f t="shared" si="10"/>
        <v>2.9077714141042248E-3</v>
      </c>
      <c r="AA81" s="55">
        <f t="shared" si="11"/>
        <v>2.3262171312833799E-2</v>
      </c>
      <c r="AB81" s="55">
        <f t="shared" si="9"/>
        <v>5.9146702941049328E-4</v>
      </c>
      <c r="AC81" s="55">
        <f t="shared" si="12"/>
        <v>4.7317362352839462E-3</v>
      </c>
      <c r="AD81" s="55"/>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row>
    <row r="82" spans="1:56" s="14" customFormat="1" ht="48.75" customHeight="1" thickBot="1">
      <c r="B82" s="13"/>
      <c r="C82" s="13"/>
      <c r="D82" s="1">
        <v>75</v>
      </c>
      <c r="E82" s="50" t="s">
        <v>176</v>
      </c>
      <c r="F82" s="2" t="s">
        <v>177</v>
      </c>
      <c r="G82" s="3" t="s">
        <v>103</v>
      </c>
      <c r="H82" s="31" t="s">
        <v>68</v>
      </c>
      <c r="I82" s="29">
        <v>8800</v>
      </c>
      <c r="J82" s="29">
        <v>29459.332375000002</v>
      </c>
      <c r="K82" s="30" t="s">
        <v>175</v>
      </c>
      <c r="L82" s="30">
        <v>37</v>
      </c>
      <c r="M82" s="29">
        <v>7625</v>
      </c>
      <c r="N82" s="223">
        <v>50000</v>
      </c>
      <c r="O82" s="215">
        <v>3863519</v>
      </c>
      <c r="P82" s="206">
        <v>12.17</v>
      </c>
      <c r="Q82" s="206">
        <v>42.8</v>
      </c>
      <c r="R82" s="206">
        <v>112.48</v>
      </c>
      <c r="S82" s="206">
        <v>110.63</v>
      </c>
      <c r="T82" s="206">
        <v>285.45999999999998</v>
      </c>
      <c r="U82" s="195">
        <v>57</v>
      </c>
      <c r="V82" s="194">
        <v>40</v>
      </c>
      <c r="W82" s="195">
        <v>3</v>
      </c>
      <c r="X82" s="194">
        <v>60</v>
      </c>
      <c r="Y82" s="195">
        <v>60</v>
      </c>
      <c r="Z82" s="55">
        <f t="shared" si="10"/>
        <v>3.6545088716629323E-3</v>
      </c>
      <c r="AA82" s="55">
        <f t="shared" si="11"/>
        <v>0.14618035486651729</v>
      </c>
      <c r="AB82" s="55">
        <f t="shared" si="9"/>
        <v>7.433601884220503E-4</v>
      </c>
      <c r="AC82" s="55">
        <f t="shared" si="12"/>
        <v>2.9734407536882012E-2</v>
      </c>
      <c r="AD82" s="55"/>
    </row>
    <row r="83" spans="1:56" s="23" customFormat="1" ht="48.75" customHeight="1" thickBot="1">
      <c r="A83" s="14"/>
      <c r="B83" s="13"/>
      <c r="C83" s="13"/>
      <c r="D83" s="20">
        <v>76</v>
      </c>
      <c r="E83" s="52" t="s">
        <v>178</v>
      </c>
      <c r="F83" s="21" t="s">
        <v>179</v>
      </c>
      <c r="G83" s="19" t="s">
        <v>103</v>
      </c>
      <c r="H83" s="200" t="s">
        <v>68</v>
      </c>
      <c r="I83" s="27">
        <v>20275.827903000001</v>
      </c>
      <c r="J83" s="27">
        <v>152889.815076</v>
      </c>
      <c r="K83" s="28" t="s">
        <v>180</v>
      </c>
      <c r="L83" s="28">
        <v>36</v>
      </c>
      <c r="M83" s="27">
        <v>30232</v>
      </c>
      <c r="N83" s="222">
        <v>50000</v>
      </c>
      <c r="O83" s="214">
        <v>5057218</v>
      </c>
      <c r="P83" s="204">
        <v>25.3</v>
      </c>
      <c r="Q83" s="204">
        <v>63.67</v>
      </c>
      <c r="R83" s="204">
        <v>140.65</v>
      </c>
      <c r="S83" s="204">
        <v>135.35</v>
      </c>
      <c r="T83" s="204">
        <v>403.04</v>
      </c>
      <c r="U83" s="196">
        <v>315</v>
      </c>
      <c r="V83" s="205">
        <v>72</v>
      </c>
      <c r="W83" s="196">
        <v>5</v>
      </c>
      <c r="X83" s="205">
        <v>28</v>
      </c>
      <c r="Y83" s="196">
        <v>320</v>
      </c>
      <c r="Z83" s="55">
        <f t="shared" si="10"/>
        <v>1.8966389953097063E-2</v>
      </c>
      <c r="AA83" s="55">
        <f t="shared" si="11"/>
        <v>1.3655800766229886</v>
      </c>
      <c r="AB83" s="55">
        <f t="shared" si="9"/>
        <v>3.857935417408039E-3</v>
      </c>
      <c r="AC83" s="55">
        <f t="shared" si="12"/>
        <v>0.27777135005337883</v>
      </c>
      <c r="AD83" s="55"/>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row>
    <row r="84" spans="1:56" s="14" customFormat="1" ht="48.75" customHeight="1" thickBot="1">
      <c r="B84" s="13"/>
      <c r="C84" s="13"/>
      <c r="D84" s="1">
        <v>77</v>
      </c>
      <c r="E84" s="50" t="s">
        <v>181</v>
      </c>
      <c r="F84" s="2" t="s">
        <v>182</v>
      </c>
      <c r="G84" s="3" t="s">
        <v>103</v>
      </c>
      <c r="H84" s="31" t="s">
        <v>68</v>
      </c>
      <c r="I84" s="29">
        <v>8524.7818520000001</v>
      </c>
      <c r="J84" s="29">
        <v>17428.830400999999</v>
      </c>
      <c r="K84" s="30" t="s">
        <v>180</v>
      </c>
      <c r="L84" s="30">
        <v>36</v>
      </c>
      <c r="M84" s="29">
        <v>4913</v>
      </c>
      <c r="N84" s="223">
        <v>50000</v>
      </c>
      <c r="O84" s="215">
        <v>3547493</v>
      </c>
      <c r="P84" s="206">
        <v>9.7799999999999994</v>
      </c>
      <c r="Q84" s="206">
        <v>29.23</v>
      </c>
      <c r="R84" s="206">
        <v>95.31</v>
      </c>
      <c r="S84" s="206">
        <v>92.17</v>
      </c>
      <c r="T84" s="206">
        <v>252.74</v>
      </c>
      <c r="U84" s="195">
        <v>31</v>
      </c>
      <c r="V84" s="194">
        <v>38</v>
      </c>
      <c r="W84" s="195">
        <v>5</v>
      </c>
      <c r="X84" s="194">
        <v>62</v>
      </c>
      <c r="Y84" s="195">
        <v>36</v>
      </c>
      <c r="Z84" s="55">
        <f t="shared" si="10"/>
        <v>2.1620929664113988E-3</v>
      </c>
      <c r="AA84" s="55">
        <f t="shared" si="11"/>
        <v>8.2159532723633161E-2</v>
      </c>
      <c r="AB84" s="55">
        <f t="shared" si="9"/>
        <v>4.3978928259277351E-4</v>
      </c>
      <c r="AC84" s="55">
        <f t="shared" si="12"/>
        <v>1.6711992738525392E-2</v>
      </c>
      <c r="AD84" s="55"/>
    </row>
    <row r="85" spans="1:56" s="23" customFormat="1" ht="48.75" customHeight="1" thickBot="1">
      <c r="A85" s="14"/>
      <c r="B85" s="13"/>
      <c r="C85" s="13"/>
      <c r="D85" s="20">
        <v>78</v>
      </c>
      <c r="E85" s="52" t="s">
        <v>183</v>
      </c>
      <c r="F85" s="21" t="s">
        <v>184</v>
      </c>
      <c r="G85" s="19" t="s">
        <v>103</v>
      </c>
      <c r="H85" s="200" t="s">
        <v>68</v>
      </c>
      <c r="I85" s="27">
        <v>9331.6178029999992</v>
      </c>
      <c r="J85" s="27">
        <v>19313.89905</v>
      </c>
      <c r="K85" s="28" t="s">
        <v>185</v>
      </c>
      <c r="L85" s="28">
        <v>35</v>
      </c>
      <c r="M85" s="27">
        <v>5423</v>
      </c>
      <c r="N85" s="222">
        <v>50000</v>
      </c>
      <c r="O85" s="214">
        <v>3561479</v>
      </c>
      <c r="P85" s="204">
        <v>10.19</v>
      </c>
      <c r="Q85" s="204">
        <v>25.59</v>
      </c>
      <c r="R85" s="204">
        <v>99.26</v>
      </c>
      <c r="S85" s="204">
        <v>92.68</v>
      </c>
      <c r="T85" s="204">
        <v>252.53</v>
      </c>
      <c r="U85" s="196">
        <v>33</v>
      </c>
      <c r="V85" s="205">
        <v>26</v>
      </c>
      <c r="W85" s="196">
        <v>2</v>
      </c>
      <c r="X85" s="205">
        <v>74</v>
      </c>
      <c r="Y85" s="196">
        <v>35</v>
      </c>
      <c r="Z85" s="55">
        <f t="shared" si="10"/>
        <v>2.3959407676368725E-3</v>
      </c>
      <c r="AA85" s="55">
        <f t="shared" si="11"/>
        <v>6.2294459958558687E-2</v>
      </c>
      <c r="AB85" s="55">
        <f t="shared" si="9"/>
        <v>4.8735604236423087E-4</v>
      </c>
      <c r="AC85" s="55">
        <f t="shared" si="12"/>
        <v>1.2671257101470003E-2</v>
      </c>
      <c r="AD85" s="55"/>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row>
    <row r="86" spans="1:56" s="14" customFormat="1" ht="48.75" customHeight="1" thickBot="1">
      <c r="B86" s="13"/>
      <c r="C86" s="13"/>
      <c r="D86" s="1">
        <v>79</v>
      </c>
      <c r="E86" s="50" t="s">
        <v>186</v>
      </c>
      <c r="F86" s="2" t="s">
        <v>187</v>
      </c>
      <c r="G86" s="3" t="s">
        <v>103</v>
      </c>
      <c r="H86" s="31" t="s">
        <v>68</v>
      </c>
      <c r="I86" s="29">
        <v>41292.301841</v>
      </c>
      <c r="J86" s="29">
        <v>799880.25715700001</v>
      </c>
      <c r="K86" s="30" t="s">
        <v>188</v>
      </c>
      <c r="L86" s="30">
        <v>34</v>
      </c>
      <c r="M86" s="29">
        <v>99995</v>
      </c>
      <c r="N86" s="223">
        <v>100000</v>
      </c>
      <c r="O86" s="215">
        <v>7999202</v>
      </c>
      <c r="P86" s="206">
        <v>21.2</v>
      </c>
      <c r="Q86" s="206">
        <v>49.95</v>
      </c>
      <c r="R86" s="206">
        <v>184.74</v>
      </c>
      <c r="S86" s="206">
        <v>225.28</v>
      </c>
      <c r="T86" s="206">
        <v>699.98</v>
      </c>
      <c r="U86" s="195">
        <v>1317</v>
      </c>
      <c r="V86" s="194">
        <v>89</v>
      </c>
      <c r="W86" s="195">
        <v>11</v>
      </c>
      <c r="X86" s="194">
        <v>11</v>
      </c>
      <c r="Y86" s="195">
        <v>1328</v>
      </c>
      <c r="Z86" s="55">
        <f t="shared" si="10"/>
        <v>9.9227282507222264E-2</v>
      </c>
      <c r="AA86" s="55">
        <f t="shared" si="11"/>
        <v>8.8312281431427824</v>
      </c>
      <c r="AB86" s="55">
        <f t="shared" si="9"/>
        <v>2.0183727557244263E-2</v>
      </c>
      <c r="AC86" s="55">
        <f t="shared" si="12"/>
        <v>1.7963517525947394</v>
      </c>
      <c r="AD86" s="55"/>
    </row>
    <row r="87" spans="1:56" s="23" customFormat="1" ht="48.75" customHeight="1" thickBot="1">
      <c r="A87" s="14"/>
      <c r="B87" s="13"/>
      <c r="C87" s="13"/>
      <c r="D87" s="20">
        <v>80</v>
      </c>
      <c r="E87" s="52" t="s">
        <v>189</v>
      </c>
      <c r="F87" s="21" t="s">
        <v>58</v>
      </c>
      <c r="G87" s="19" t="s">
        <v>103</v>
      </c>
      <c r="H87" s="200" t="s">
        <v>68</v>
      </c>
      <c r="I87" s="27">
        <v>41999.181316000002</v>
      </c>
      <c r="J87" s="27">
        <v>574059.72814499994</v>
      </c>
      <c r="K87" s="28" t="s">
        <v>190</v>
      </c>
      <c r="L87" s="28">
        <v>34</v>
      </c>
      <c r="M87" s="27">
        <v>99209</v>
      </c>
      <c r="N87" s="222">
        <v>100000</v>
      </c>
      <c r="O87" s="214">
        <v>5786367</v>
      </c>
      <c r="P87" s="204">
        <v>15.88</v>
      </c>
      <c r="Q87" s="204">
        <v>44.78</v>
      </c>
      <c r="R87" s="204">
        <v>168.66</v>
      </c>
      <c r="S87" s="204">
        <v>184.61</v>
      </c>
      <c r="T87" s="204">
        <v>475.71</v>
      </c>
      <c r="U87" s="196">
        <v>1399</v>
      </c>
      <c r="V87" s="205">
        <v>96</v>
      </c>
      <c r="W87" s="196">
        <v>7</v>
      </c>
      <c r="X87" s="205">
        <v>4</v>
      </c>
      <c r="Y87" s="196">
        <v>1406</v>
      </c>
      <c r="Z87" s="55">
        <f t="shared" si="10"/>
        <v>7.1213642680872644E-2</v>
      </c>
      <c r="AA87" s="55">
        <f t="shared" si="11"/>
        <v>6.8365096973637733</v>
      </c>
      <c r="AB87" s="55">
        <f t="shared" si="9"/>
        <v>1.4485499611712707E-2</v>
      </c>
      <c r="AC87" s="55">
        <f t="shared" si="12"/>
        <v>1.3906079627244199</v>
      </c>
      <c r="AD87" s="55"/>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row>
    <row r="88" spans="1:56" s="14" customFormat="1" ht="48.75" customHeight="1" thickBot="1">
      <c r="B88" s="13"/>
      <c r="C88" s="13"/>
      <c r="D88" s="1">
        <v>81</v>
      </c>
      <c r="E88" s="50" t="s">
        <v>191</v>
      </c>
      <c r="F88" s="2" t="s">
        <v>265</v>
      </c>
      <c r="G88" s="3" t="s">
        <v>103</v>
      </c>
      <c r="H88" s="31" t="s">
        <v>68</v>
      </c>
      <c r="I88" s="29">
        <v>7332.0503779999999</v>
      </c>
      <c r="J88" s="29">
        <v>21502.952378000002</v>
      </c>
      <c r="K88" s="30" t="s">
        <v>192</v>
      </c>
      <c r="L88" s="30">
        <v>32</v>
      </c>
      <c r="M88" s="29">
        <v>7208</v>
      </c>
      <c r="N88" s="223">
        <v>50000</v>
      </c>
      <c r="O88" s="215">
        <v>2983207</v>
      </c>
      <c r="P88" s="206">
        <v>12.74</v>
      </c>
      <c r="Q88" s="206">
        <v>49</v>
      </c>
      <c r="R88" s="206">
        <v>138.88999999999999</v>
      </c>
      <c r="S88" s="206">
        <v>144.27000000000001</v>
      </c>
      <c r="T88" s="206">
        <v>197.2</v>
      </c>
      <c r="U88" s="195">
        <v>80</v>
      </c>
      <c r="V88" s="194">
        <v>78</v>
      </c>
      <c r="W88" s="195">
        <v>2</v>
      </c>
      <c r="X88" s="194">
        <v>22</v>
      </c>
      <c r="Y88" s="195">
        <v>82</v>
      </c>
      <c r="Z88" s="55">
        <f t="shared" si="10"/>
        <v>2.667498680283536E-3</v>
      </c>
      <c r="AA88" s="55">
        <f t="shared" si="11"/>
        <v>0.20806489706211581</v>
      </c>
      <c r="AB88" s="55">
        <f t="shared" si="9"/>
        <v>5.4259338018485741E-4</v>
      </c>
      <c r="AC88" s="55">
        <f t="shared" si="12"/>
        <v>4.2322283654418875E-2</v>
      </c>
      <c r="AD88" s="55"/>
    </row>
    <row r="89" spans="1:56" s="23" customFormat="1" ht="48.75" customHeight="1" thickBot="1">
      <c r="A89" s="14"/>
      <c r="B89" s="13"/>
      <c r="C89" s="13"/>
      <c r="D89" s="20">
        <v>82</v>
      </c>
      <c r="E89" s="52" t="s">
        <v>193</v>
      </c>
      <c r="F89" s="21" t="s">
        <v>194</v>
      </c>
      <c r="G89" s="19" t="s">
        <v>103</v>
      </c>
      <c r="H89" s="200" t="s">
        <v>68</v>
      </c>
      <c r="I89" s="27">
        <v>4986</v>
      </c>
      <c r="J89" s="27">
        <v>23299.375536</v>
      </c>
      <c r="K89" s="28" t="s">
        <v>37</v>
      </c>
      <c r="L89" s="28">
        <v>32</v>
      </c>
      <c r="M89" s="27">
        <v>10555</v>
      </c>
      <c r="N89" s="222">
        <v>50000</v>
      </c>
      <c r="O89" s="214">
        <v>2207426</v>
      </c>
      <c r="P89" s="204">
        <v>9.7200000000000006</v>
      </c>
      <c r="Q89" s="204">
        <v>29.4</v>
      </c>
      <c r="R89" s="204">
        <v>120.47</v>
      </c>
      <c r="S89" s="204">
        <v>87.43</v>
      </c>
      <c r="T89" s="204">
        <v>119.79</v>
      </c>
      <c r="U89" s="196">
        <v>47</v>
      </c>
      <c r="V89" s="205">
        <v>90</v>
      </c>
      <c r="W89" s="196">
        <v>1</v>
      </c>
      <c r="X89" s="205">
        <v>10</v>
      </c>
      <c r="Y89" s="196">
        <v>48</v>
      </c>
      <c r="Z89" s="55">
        <f t="shared" si="10"/>
        <v>2.8903497715643081E-3</v>
      </c>
      <c r="AA89" s="55">
        <f t="shared" si="11"/>
        <v>0.26013147944078774</v>
      </c>
      <c r="AB89" s="55">
        <f t="shared" si="9"/>
        <v>5.8792330960137954E-4</v>
      </c>
      <c r="AC89" s="55">
        <f t="shared" si="12"/>
        <v>5.291309786412416E-2</v>
      </c>
      <c r="AD89" s="55"/>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row>
    <row r="90" spans="1:56" s="14" customFormat="1" ht="48.75" customHeight="1" thickBot="1">
      <c r="B90" s="13"/>
      <c r="C90" s="13"/>
      <c r="D90" s="1">
        <v>83</v>
      </c>
      <c r="E90" s="51" t="s">
        <v>40</v>
      </c>
      <c r="F90" s="2" t="s">
        <v>41</v>
      </c>
      <c r="G90" s="3" t="s">
        <v>24</v>
      </c>
      <c r="H90" s="201" t="s">
        <v>68</v>
      </c>
      <c r="I90" s="29">
        <v>56645.618862000003</v>
      </c>
      <c r="J90" s="29">
        <v>42895.896345000001</v>
      </c>
      <c r="K90" s="10" t="s">
        <v>42</v>
      </c>
      <c r="L90" s="10">
        <v>31</v>
      </c>
      <c r="M90" s="29">
        <v>32660</v>
      </c>
      <c r="N90" s="223">
        <v>50000</v>
      </c>
      <c r="O90" s="215">
        <v>1313408</v>
      </c>
      <c r="P90" s="206">
        <v>11.75</v>
      </c>
      <c r="Q90" s="206">
        <v>31.34</v>
      </c>
      <c r="R90" s="206">
        <v>53.9</v>
      </c>
      <c r="S90" s="211">
        <v>55.29</v>
      </c>
      <c r="T90" s="211">
        <v>87.57</v>
      </c>
      <c r="U90" s="193">
        <v>39</v>
      </c>
      <c r="V90" s="194">
        <v>8</v>
      </c>
      <c r="W90" s="195">
        <v>3</v>
      </c>
      <c r="X90" s="194">
        <v>92</v>
      </c>
      <c r="Y90" s="195">
        <v>42</v>
      </c>
      <c r="Z90" s="55">
        <f t="shared" si="10"/>
        <v>5.3213505233326271E-3</v>
      </c>
      <c r="AA90" s="55">
        <f t="shared" si="11"/>
        <v>4.2570804186661017E-2</v>
      </c>
      <c r="AB90" s="55">
        <f t="shared" si="9"/>
        <v>1.082410870132692E-3</v>
      </c>
      <c r="AC90" s="55">
        <f t="shared" si="12"/>
        <v>8.6592869610615363E-3</v>
      </c>
      <c r="AD90" s="55"/>
    </row>
    <row r="91" spans="1:56" s="23" customFormat="1" ht="48.75" customHeight="1" thickBot="1">
      <c r="A91" s="14"/>
      <c r="B91" s="13"/>
      <c r="C91" s="13"/>
      <c r="D91" s="20">
        <v>84</v>
      </c>
      <c r="E91" s="52" t="s">
        <v>195</v>
      </c>
      <c r="F91" s="21" t="s">
        <v>128</v>
      </c>
      <c r="G91" s="19" t="s">
        <v>103</v>
      </c>
      <c r="H91" s="200" t="s">
        <v>68</v>
      </c>
      <c r="I91" s="27">
        <v>11626.465990999999</v>
      </c>
      <c r="J91" s="27">
        <v>22437.685457</v>
      </c>
      <c r="K91" s="28" t="s">
        <v>196</v>
      </c>
      <c r="L91" s="28">
        <v>31</v>
      </c>
      <c r="M91" s="27">
        <v>14122</v>
      </c>
      <c r="N91" s="222">
        <v>50000</v>
      </c>
      <c r="O91" s="214">
        <v>1588846</v>
      </c>
      <c r="P91" s="204">
        <v>13.98</v>
      </c>
      <c r="Q91" s="204">
        <v>20.3</v>
      </c>
      <c r="R91" s="204">
        <v>108.13</v>
      </c>
      <c r="S91" s="204">
        <v>93.74</v>
      </c>
      <c r="T91" s="204">
        <v>58.59</v>
      </c>
      <c r="U91" s="196">
        <v>239</v>
      </c>
      <c r="V91" s="205">
        <v>26</v>
      </c>
      <c r="W91" s="196">
        <v>6</v>
      </c>
      <c r="X91" s="205">
        <v>74</v>
      </c>
      <c r="Y91" s="196">
        <v>245</v>
      </c>
      <c r="Z91" s="55">
        <f t="shared" si="10"/>
        <v>2.7834548155536349E-3</v>
      </c>
      <c r="AA91" s="55">
        <f t="shared" si="11"/>
        <v>7.2369825204394514E-2</v>
      </c>
      <c r="AB91" s="55">
        <f t="shared" si="9"/>
        <v>5.6617990783880477E-4</v>
      </c>
      <c r="AC91" s="55">
        <f t="shared" si="12"/>
        <v>1.4720677603808924E-2</v>
      </c>
      <c r="AD91" s="55"/>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row>
    <row r="92" spans="1:56" s="14" customFormat="1" ht="48.75" customHeight="1" thickBot="1">
      <c r="B92" s="13"/>
      <c r="C92" s="13"/>
      <c r="D92" s="1">
        <v>85</v>
      </c>
      <c r="E92" s="50" t="s">
        <v>197</v>
      </c>
      <c r="F92" s="2" t="s">
        <v>198</v>
      </c>
      <c r="G92" s="3" t="s">
        <v>103</v>
      </c>
      <c r="H92" s="31" t="s">
        <v>68</v>
      </c>
      <c r="I92" s="29">
        <v>7074.5017550000002</v>
      </c>
      <c r="J92" s="29">
        <v>12660.798962000001</v>
      </c>
      <c r="K92" s="30" t="s">
        <v>84</v>
      </c>
      <c r="L92" s="30">
        <v>31</v>
      </c>
      <c r="M92" s="29">
        <v>5812</v>
      </c>
      <c r="N92" s="223">
        <v>50000</v>
      </c>
      <c r="O92" s="215">
        <v>2178389</v>
      </c>
      <c r="P92" s="206">
        <v>0.86</v>
      </c>
      <c r="Q92" s="206">
        <v>21.98</v>
      </c>
      <c r="R92" s="206">
        <v>72.209999999999994</v>
      </c>
      <c r="S92" s="206">
        <v>65.55</v>
      </c>
      <c r="T92" s="206">
        <v>117.4</v>
      </c>
      <c r="U92" s="195">
        <v>29</v>
      </c>
      <c r="V92" s="194">
        <v>14</v>
      </c>
      <c r="W92" s="195">
        <v>3</v>
      </c>
      <c r="X92" s="194">
        <v>86</v>
      </c>
      <c r="Y92" s="195">
        <v>32</v>
      </c>
      <c r="Z92" s="55">
        <f t="shared" si="10"/>
        <v>1.5706059302360495E-3</v>
      </c>
      <c r="AA92" s="55">
        <f t="shared" si="11"/>
        <v>2.1988483023304695E-2</v>
      </c>
      <c r="AB92" s="55">
        <f t="shared" si="9"/>
        <v>3.1947546475808477E-4</v>
      </c>
      <c r="AC92" s="55">
        <f t="shared" si="12"/>
        <v>4.4726565066131865E-3</v>
      </c>
      <c r="AD92" s="55"/>
    </row>
    <row r="93" spans="1:56" s="23" customFormat="1" ht="48.75" customHeight="1" thickBot="1">
      <c r="A93" s="14"/>
      <c r="B93" s="13"/>
      <c r="C93" s="13"/>
      <c r="D93" s="20">
        <v>86</v>
      </c>
      <c r="E93" s="52" t="s">
        <v>199</v>
      </c>
      <c r="F93" s="21" t="s">
        <v>200</v>
      </c>
      <c r="G93" s="19" t="s">
        <v>103</v>
      </c>
      <c r="H93" s="200" t="s">
        <v>68</v>
      </c>
      <c r="I93" s="27">
        <v>11960.881715</v>
      </c>
      <c r="J93" s="27">
        <v>253772.57868000001</v>
      </c>
      <c r="K93" s="28" t="s">
        <v>201</v>
      </c>
      <c r="L93" s="28">
        <v>30</v>
      </c>
      <c r="M93" s="27">
        <v>48464</v>
      </c>
      <c r="N93" s="222">
        <v>50000</v>
      </c>
      <c r="O93" s="214">
        <v>5236311</v>
      </c>
      <c r="P93" s="204">
        <v>26.47</v>
      </c>
      <c r="Q93" s="204">
        <v>54.26</v>
      </c>
      <c r="R93" s="204">
        <v>176.97</v>
      </c>
      <c r="S93" s="204">
        <v>191.29</v>
      </c>
      <c r="T93" s="204">
        <v>423.29</v>
      </c>
      <c r="U93" s="196">
        <v>550</v>
      </c>
      <c r="V93" s="205">
        <v>84</v>
      </c>
      <c r="W93" s="196">
        <v>4</v>
      </c>
      <c r="X93" s="205">
        <v>16</v>
      </c>
      <c r="Y93" s="196">
        <v>554</v>
      </c>
      <c r="Z93" s="55">
        <f t="shared" si="10"/>
        <v>3.1481166252018279E-2</v>
      </c>
      <c r="AA93" s="55">
        <f t="shared" si="11"/>
        <v>2.6444179651695356</v>
      </c>
      <c r="AB93" s="55">
        <f t="shared" si="9"/>
        <v>6.4035542117038347E-3</v>
      </c>
      <c r="AC93" s="55">
        <f t="shared" si="12"/>
        <v>0.53789855378312212</v>
      </c>
      <c r="AD93" s="55"/>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row>
    <row r="94" spans="1:56" s="14" customFormat="1" ht="48.75" customHeight="1" thickBot="1">
      <c r="B94" s="13"/>
      <c r="C94" s="13"/>
      <c r="D94" s="1">
        <v>87</v>
      </c>
      <c r="E94" s="50" t="s">
        <v>202</v>
      </c>
      <c r="F94" s="2" t="s">
        <v>203</v>
      </c>
      <c r="G94" s="3" t="s">
        <v>103</v>
      </c>
      <c r="H94" s="31" t="s">
        <v>68</v>
      </c>
      <c r="I94" s="29">
        <v>5971.9468420000003</v>
      </c>
      <c r="J94" s="29">
        <v>11503.700416</v>
      </c>
      <c r="K94" s="30" t="s">
        <v>204</v>
      </c>
      <c r="L94" s="30">
        <v>29</v>
      </c>
      <c r="M94" s="29">
        <v>5261</v>
      </c>
      <c r="N94" s="223">
        <v>50000</v>
      </c>
      <c r="O94" s="215">
        <v>2186600</v>
      </c>
      <c r="P94" s="206">
        <v>12.96</v>
      </c>
      <c r="Q94" s="206">
        <v>31.34</v>
      </c>
      <c r="R94" s="206">
        <v>83.66</v>
      </c>
      <c r="S94" s="206">
        <v>74.84</v>
      </c>
      <c r="T94" s="206">
        <v>117.71</v>
      </c>
      <c r="U94" s="195">
        <v>35</v>
      </c>
      <c r="V94" s="194">
        <v>6</v>
      </c>
      <c r="W94" s="195">
        <v>2</v>
      </c>
      <c r="X94" s="194">
        <v>94</v>
      </c>
      <c r="Y94" s="195">
        <v>37</v>
      </c>
      <c r="Z94" s="55">
        <f t="shared" si="10"/>
        <v>1.4270647648112072E-3</v>
      </c>
      <c r="AA94" s="55">
        <f t="shared" si="11"/>
        <v>8.5623885888672438E-3</v>
      </c>
      <c r="AB94" s="55">
        <f t="shared" si="9"/>
        <v>2.902778922459738E-4</v>
      </c>
      <c r="AC94" s="55">
        <f t="shared" si="12"/>
        <v>1.7416673534758429E-3</v>
      </c>
      <c r="AD94" s="55"/>
    </row>
    <row r="95" spans="1:56" s="23" customFormat="1" ht="48.75" customHeight="1" thickBot="1">
      <c r="A95" s="14"/>
      <c r="B95" s="14"/>
      <c r="C95" s="14"/>
      <c r="D95" s="20">
        <v>88</v>
      </c>
      <c r="E95" s="52" t="s">
        <v>205</v>
      </c>
      <c r="F95" s="21" t="s">
        <v>206</v>
      </c>
      <c r="G95" s="19" t="s">
        <v>103</v>
      </c>
      <c r="H95" s="200" t="s">
        <v>68</v>
      </c>
      <c r="I95" s="27">
        <v>27384.172933000002</v>
      </c>
      <c r="J95" s="27">
        <v>58251.176732</v>
      </c>
      <c r="K95" s="28" t="s">
        <v>207</v>
      </c>
      <c r="L95" s="28">
        <v>28</v>
      </c>
      <c r="M95" s="27">
        <v>18119</v>
      </c>
      <c r="N95" s="222">
        <v>50000</v>
      </c>
      <c r="O95" s="214">
        <v>3214922</v>
      </c>
      <c r="P95" s="204">
        <v>13.94</v>
      </c>
      <c r="Q95" s="204">
        <v>46.97</v>
      </c>
      <c r="R95" s="204">
        <v>126.79</v>
      </c>
      <c r="S95" s="204">
        <v>139.61000000000001</v>
      </c>
      <c r="T95" s="204">
        <v>221.5</v>
      </c>
      <c r="U95" s="196">
        <v>57</v>
      </c>
      <c r="V95" s="205">
        <v>12</v>
      </c>
      <c r="W95" s="196">
        <v>8</v>
      </c>
      <c r="X95" s="205">
        <v>88</v>
      </c>
      <c r="Y95" s="196">
        <v>65</v>
      </c>
      <c r="Z95" s="55">
        <f t="shared" si="10"/>
        <v>7.2262140717267139E-3</v>
      </c>
      <c r="AA95" s="55">
        <f t="shared" si="11"/>
        <v>8.671456886072057E-2</v>
      </c>
      <c r="AB95" s="55">
        <f t="shared" si="9"/>
        <v>1.4698773604269661E-3</v>
      </c>
      <c r="AC95" s="55">
        <f t="shared" si="12"/>
        <v>1.7638528325123595E-2</v>
      </c>
      <c r="AD95" s="55"/>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row>
    <row r="96" spans="1:56" s="14" customFormat="1" ht="48.75" customHeight="1" thickBot="1">
      <c r="B96" s="13"/>
      <c r="C96" s="13"/>
      <c r="D96" s="1">
        <v>89</v>
      </c>
      <c r="E96" s="50" t="s">
        <v>208</v>
      </c>
      <c r="F96" s="2" t="s">
        <v>208</v>
      </c>
      <c r="G96" s="3" t="s">
        <v>103</v>
      </c>
      <c r="H96" s="31" t="s">
        <v>68</v>
      </c>
      <c r="I96" s="29">
        <v>6965</v>
      </c>
      <c r="J96" s="29">
        <v>25324.500096</v>
      </c>
      <c r="K96" s="30" t="s">
        <v>209</v>
      </c>
      <c r="L96" s="30">
        <v>26</v>
      </c>
      <c r="M96" s="29">
        <v>10962</v>
      </c>
      <c r="N96" s="223">
        <v>50000</v>
      </c>
      <c r="O96" s="215">
        <v>2310208</v>
      </c>
      <c r="P96" s="206">
        <v>20.79</v>
      </c>
      <c r="Q96" s="206">
        <v>37.78</v>
      </c>
      <c r="R96" s="206">
        <v>84.33</v>
      </c>
      <c r="S96" s="206">
        <v>75.87</v>
      </c>
      <c r="T96" s="206">
        <v>129.47</v>
      </c>
      <c r="U96" s="195">
        <v>42</v>
      </c>
      <c r="V96" s="194">
        <v>48</v>
      </c>
      <c r="W96" s="195">
        <v>3</v>
      </c>
      <c r="X96" s="194">
        <v>52</v>
      </c>
      <c r="Y96" s="195">
        <v>45</v>
      </c>
      <c r="Z96" s="55">
        <f t="shared" si="10"/>
        <v>3.1415718826608599E-3</v>
      </c>
      <c r="AA96" s="55">
        <f t="shared" si="11"/>
        <v>0.15079545036772127</v>
      </c>
      <c r="AB96" s="55">
        <f t="shared" si="9"/>
        <v>6.3902416128861069E-4</v>
      </c>
      <c r="AC96" s="55">
        <f t="shared" si="12"/>
        <v>3.0673159741853313E-2</v>
      </c>
      <c r="AD96" s="55"/>
    </row>
    <row r="97" spans="1:56" s="23" customFormat="1" ht="48.75" customHeight="1" thickBot="1">
      <c r="A97" s="14"/>
      <c r="B97" s="14"/>
      <c r="C97" s="14"/>
      <c r="D97" s="20">
        <v>90</v>
      </c>
      <c r="E97" s="52" t="s">
        <v>210</v>
      </c>
      <c r="F97" s="21" t="s">
        <v>166</v>
      </c>
      <c r="G97" s="19" t="s">
        <v>103</v>
      </c>
      <c r="H97" s="200" t="s">
        <v>68</v>
      </c>
      <c r="I97" s="27">
        <v>16349</v>
      </c>
      <c r="J97" s="27">
        <v>105504.79418500001</v>
      </c>
      <c r="K97" s="28" t="s">
        <v>211</v>
      </c>
      <c r="L97" s="28">
        <v>18</v>
      </c>
      <c r="M97" s="27">
        <v>26555</v>
      </c>
      <c r="N97" s="222">
        <v>50000</v>
      </c>
      <c r="O97" s="214">
        <v>3973067</v>
      </c>
      <c r="P97" s="204">
        <v>14.13</v>
      </c>
      <c r="Q97" s="204">
        <v>34.97</v>
      </c>
      <c r="R97" s="204">
        <v>166.35</v>
      </c>
      <c r="S97" s="204">
        <v>188.43</v>
      </c>
      <c r="T97" s="204">
        <v>294.38</v>
      </c>
      <c r="U97" s="196">
        <v>305</v>
      </c>
      <c r="V97" s="205">
        <v>61</v>
      </c>
      <c r="W97" s="196">
        <v>5</v>
      </c>
      <c r="X97" s="205">
        <v>39</v>
      </c>
      <c r="Y97" s="196">
        <v>310</v>
      </c>
      <c r="Z97" s="55">
        <f t="shared" si="10"/>
        <v>1.308815153867024E-2</v>
      </c>
      <c r="AA97" s="55">
        <f t="shared" si="11"/>
        <v>0.79837724385888464</v>
      </c>
      <c r="AB97" s="55">
        <f t="shared" si="9"/>
        <v>2.6622485087729772E-3</v>
      </c>
      <c r="AC97" s="55">
        <f t="shared" si="12"/>
        <v>0.16239715903515162</v>
      </c>
      <c r="AD97" s="55"/>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row>
    <row r="98" spans="1:56" s="14" customFormat="1" ht="48.75" customHeight="1" thickBot="1">
      <c r="B98" s="13"/>
      <c r="C98" s="13"/>
      <c r="D98" s="1">
        <v>91</v>
      </c>
      <c r="E98" s="50" t="s">
        <v>215</v>
      </c>
      <c r="F98" s="2" t="s">
        <v>216</v>
      </c>
      <c r="G98" s="3" t="s">
        <v>103</v>
      </c>
      <c r="H98" s="31" t="s">
        <v>68</v>
      </c>
      <c r="I98" s="29">
        <v>19108</v>
      </c>
      <c r="J98" s="29">
        <v>84793.554222000006</v>
      </c>
      <c r="K98" s="30" t="s">
        <v>227</v>
      </c>
      <c r="L98" s="30">
        <v>16</v>
      </c>
      <c r="M98" s="29">
        <v>23314</v>
      </c>
      <c r="N98" s="223">
        <v>50000</v>
      </c>
      <c r="O98" s="215">
        <v>3637023</v>
      </c>
      <c r="P98" s="206">
        <v>8.89</v>
      </c>
      <c r="Q98" s="206">
        <v>33.61</v>
      </c>
      <c r="R98" s="206">
        <v>107.49</v>
      </c>
      <c r="S98" s="206">
        <v>115.29</v>
      </c>
      <c r="T98" s="206">
        <v>260.85000000000002</v>
      </c>
      <c r="U98" s="195">
        <v>157</v>
      </c>
      <c r="V98" s="194">
        <v>89</v>
      </c>
      <c r="W98" s="195">
        <v>1</v>
      </c>
      <c r="X98" s="194">
        <v>11</v>
      </c>
      <c r="Y98" s="195">
        <v>158</v>
      </c>
      <c r="Z98" s="55">
        <f t="shared" si="10"/>
        <v>1.0518866898256748E-2</v>
      </c>
      <c r="AA98" s="55">
        <f t="shared" si="11"/>
        <v>0.93617915394485063</v>
      </c>
      <c r="AB98" s="55">
        <f t="shared" si="9"/>
        <v>2.139632753420172E-3</v>
      </c>
      <c r="AC98" s="55">
        <f t="shared" si="12"/>
        <v>0.19042731505439531</v>
      </c>
      <c r="AD98" s="55"/>
    </row>
    <row r="99" spans="1:56" s="23" customFormat="1" ht="48.75" customHeight="1" thickBot="1">
      <c r="A99" s="14"/>
      <c r="B99" s="14"/>
      <c r="C99" s="14"/>
      <c r="D99" s="20">
        <v>92</v>
      </c>
      <c r="E99" s="52" t="s">
        <v>217</v>
      </c>
      <c r="F99" s="21" t="s">
        <v>304</v>
      </c>
      <c r="G99" s="19" t="s">
        <v>103</v>
      </c>
      <c r="H99" s="200" t="s">
        <v>68</v>
      </c>
      <c r="I99" s="27">
        <v>18124</v>
      </c>
      <c r="J99" s="27">
        <v>206407.694976</v>
      </c>
      <c r="K99" s="28" t="s">
        <v>228</v>
      </c>
      <c r="L99" s="28">
        <v>15</v>
      </c>
      <c r="M99" s="27">
        <v>49568</v>
      </c>
      <c r="N99" s="222">
        <v>50000</v>
      </c>
      <c r="O99" s="214">
        <v>4164132</v>
      </c>
      <c r="P99" s="204">
        <v>14.1</v>
      </c>
      <c r="Q99" s="204">
        <v>43.91</v>
      </c>
      <c r="R99" s="204">
        <v>184.86</v>
      </c>
      <c r="S99" s="204">
        <v>178.15</v>
      </c>
      <c r="T99" s="204">
        <v>316.41000000000003</v>
      </c>
      <c r="U99" s="196">
        <v>592</v>
      </c>
      <c r="V99" s="205">
        <v>98</v>
      </c>
      <c r="W99" s="196">
        <v>3</v>
      </c>
      <c r="X99" s="205">
        <v>2</v>
      </c>
      <c r="Y99" s="196">
        <v>595</v>
      </c>
      <c r="Z99" s="55">
        <f t="shared" si="10"/>
        <v>2.5605425909428419E-2</v>
      </c>
      <c r="AA99" s="55">
        <f t="shared" si="11"/>
        <v>2.5093317391239851</v>
      </c>
      <c r="AB99" s="55">
        <f t="shared" si="9"/>
        <v>5.208375433495221E-3</v>
      </c>
      <c r="AC99" s="55">
        <f t="shared" si="12"/>
        <v>0.51042079248253169</v>
      </c>
      <c r="AD99" s="55"/>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row>
    <row r="100" spans="1:56" s="14" customFormat="1" ht="48.75" customHeight="1" thickBot="1">
      <c r="B100" s="13"/>
      <c r="C100" s="13"/>
      <c r="D100" s="1">
        <v>93</v>
      </c>
      <c r="E100" s="50" t="s">
        <v>229</v>
      </c>
      <c r="F100" s="2" t="s">
        <v>230</v>
      </c>
      <c r="G100" s="3" t="s">
        <v>103</v>
      </c>
      <c r="H100" s="31" t="s">
        <v>68</v>
      </c>
      <c r="I100" s="29">
        <v>10356.100718</v>
      </c>
      <c r="J100" s="29">
        <v>184579.79039000001</v>
      </c>
      <c r="K100" s="30" t="s">
        <v>231</v>
      </c>
      <c r="L100" s="30">
        <v>14</v>
      </c>
      <c r="M100" s="29">
        <v>49997</v>
      </c>
      <c r="N100" s="223">
        <v>100000</v>
      </c>
      <c r="O100" s="215">
        <v>3691817</v>
      </c>
      <c r="P100" s="206">
        <v>13.27</v>
      </c>
      <c r="Q100" s="206">
        <v>40.130000000000003</v>
      </c>
      <c r="R100" s="206">
        <v>166.98</v>
      </c>
      <c r="S100" s="206">
        <v>189.39</v>
      </c>
      <c r="T100" s="206">
        <v>269.22000000000003</v>
      </c>
      <c r="U100" s="195">
        <v>608</v>
      </c>
      <c r="V100" s="194">
        <v>90</v>
      </c>
      <c r="W100" s="195">
        <v>7</v>
      </c>
      <c r="X100" s="194">
        <v>10</v>
      </c>
      <c r="Y100" s="195">
        <v>615</v>
      </c>
      <c r="Z100" s="55">
        <f t="shared" si="10"/>
        <v>2.2897616039743652E-2</v>
      </c>
      <c r="AA100" s="55">
        <f t="shared" si="11"/>
        <v>2.0607854435769286</v>
      </c>
      <c r="AB100" s="55">
        <f t="shared" si="9"/>
        <v>4.65758239245274E-3</v>
      </c>
      <c r="AC100" s="55">
        <f t="shared" si="12"/>
        <v>0.41918241532074657</v>
      </c>
      <c r="AD100" s="55"/>
    </row>
    <row r="101" spans="1:56" s="23" customFormat="1" ht="48.75" customHeight="1" thickBot="1">
      <c r="A101" s="14"/>
      <c r="B101" s="14"/>
      <c r="C101" s="14"/>
      <c r="D101" s="20">
        <v>94</v>
      </c>
      <c r="E101" s="52" t="s">
        <v>214</v>
      </c>
      <c r="F101" s="21" t="s">
        <v>290</v>
      </c>
      <c r="G101" s="19" t="s">
        <v>103</v>
      </c>
      <c r="H101" s="200" t="s">
        <v>68</v>
      </c>
      <c r="I101" s="27">
        <v>20314</v>
      </c>
      <c r="J101" s="27">
        <v>140853.50309799999</v>
      </c>
      <c r="K101" s="28" t="s">
        <v>232</v>
      </c>
      <c r="L101" s="28">
        <v>13</v>
      </c>
      <c r="M101" s="27">
        <v>39803</v>
      </c>
      <c r="N101" s="222">
        <v>50000</v>
      </c>
      <c r="O101" s="214">
        <v>3538766</v>
      </c>
      <c r="P101" s="204">
        <v>17.440000000000001</v>
      </c>
      <c r="Q101" s="204">
        <v>41.42</v>
      </c>
      <c r="R101" s="204">
        <v>179.48</v>
      </c>
      <c r="S101" s="204">
        <v>183.57</v>
      </c>
      <c r="T101" s="204">
        <v>253.91</v>
      </c>
      <c r="U101" s="196">
        <v>325</v>
      </c>
      <c r="V101" s="205">
        <v>54</v>
      </c>
      <c r="W101" s="196">
        <v>4</v>
      </c>
      <c r="X101" s="205">
        <v>46</v>
      </c>
      <c r="Y101" s="196">
        <v>329</v>
      </c>
      <c r="Z101" s="55">
        <f t="shared" si="10"/>
        <v>1.7473253301329889E-2</v>
      </c>
      <c r="AA101" s="55">
        <f t="shared" si="11"/>
        <v>0.94355567827181397</v>
      </c>
      <c r="AB101" s="55">
        <f t="shared" si="9"/>
        <v>3.5542179052126298E-3</v>
      </c>
      <c r="AC101" s="55">
        <f t="shared" si="12"/>
        <v>0.191927766881482</v>
      </c>
      <c r="AD101" s="55"/>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row>
    <row r="102" spans="1:56" s="14" customFormat="1" ht="48.75" customHeight="1" thickBot="1">
      <c r="D102" s="1">
        <v>95</v>
      </c>
      <c r="E102" s="50" t="s">
        <v>233</v>
      </c>
      <c r="F102" s="2" t="s">
        <v>289</v>
      </c>
      <c r="G102" s="3" t="s">
        <v>103</v>
      </c>
      <c r="H102" s="31" t="s">
        <v>68</v>
      </c>
      <c r="I102" s="29">
        <v>6154.8835419999996</v>
      </c>
      <c r="J102" s="29">
        <v>19815.8982</v>
      </c>
      <c r="K102" s="30" t="s">
        <v>241</v>
      </c>
      <c r="L102" s="30">
        <v>11</v>
      </c>
      <c r="M102" s="29">
        <v>8245</v>
      </c>
      <c r="N102" s="223">
        <v>50000</v>
      </c>
      <c r="O102" s="215">
        <v>2403384</v>
      </c>
      <c r="P102" s="206">
        <v>18.23</v>
      </c>
      <c r="Q102" s="206">
        <v>34.5</v>
      </c>
      <c r="R102" s="206">
        <v>135.08000000000001</v>
      </c>
      <c r="S102" s="206">
        <v>0</v>
      </c>
      <c r="T102" s="206">
        <v>140.36000000000001</v>
      </c>
      <c r="U102" s="195">
        <v>52</v>
      </c>
      <c r="V102" s="194">
        <v>35</v>
      </c>
      <c r="W102" s="195">
        <v>2</v>
      </c>
      <c r="X102" s="194">
        <v>65</v>
      </c>
      <c r="Y102" s="195">
        <v>54</v>
      </c>
      <c r="Z102" s="55">
        <f t="shared" si="10"/>
        <v>2.4582151031136367E-3</v>
      </c>
      <c r="AA102" s="55">
        <f t="shared" si="11"/>
        <v>8.6037528608977287E-2</v>
      </c>
      <c r="AB102" s="55">
        <f t="shared" si="9"/>
        <v>5.0002320596391882E-4</v>
      </c>
      <c r="AC102" s="55">
        <f t="shared" si="12"/>
        <v>1.7500812208737157E-2</v>
      </c>
      <c r="AD102" s="55"/>
    </row>
    <row r="103" spans="1:56" s="23" customFormat="1" ht="48.75" customHeight="1" thickBot="1">
      <c r="A103" s="14"/>
      <c r="B103" s="14"/>
      <c r="C103" s="14"/>
      <c r="D103" s="20">
        <v>96</v>
      </c>
      <c r="E103" s="52" t="s">
        <v>237</v>
      </c>
      <c r="F103" s="21" t="s">
        <v>295</v>
      </c>
      <c r="G103" s="19" t="s">
        <v>103</v>
      </c>
      <c r="H103" s="200" t="s">
        <v>68</v>
      </c>
      <c r="I103" s="27">
        <v>50488</v>
      </c>
      <c r="J103" s="27">
        <v>257940.87015599999</v>
      </c>
      <c r="K103" s="28" t="s">
        <v>238</v>
      </c>
      <c r="L103" s="28">
        <v>10</v>
      </c>
      <c r="M103" s="27">
        <v>136764</v>
      </c>
      <c r="N103" s="222">
        <v>200000</v>
      </c>
      <c r="O103" s="214">
        <v>1886029</v>
      </c>
      <c r="P103" s="204">
        <v>15.82</v>
      </c>
      <c r="Q103" s="204">
        <v>37.549999999999997</v>
      </c>
      <c r="R103" s="204">
        <v>97</v>
      </c>
      <c r="S103" s="204">
        <v>0</v>
      </c>
      <c r="T103" s="204">
        <v>100.08</v>
      </c>
      <c r="U103" s="196">
        <v>1317</v>
      </c>
      <c r="V103" s="205">
        <v>90</v>
      </c>
      <c r="W103" s="196">
        <v>5</v>
      </c>
      <c r="X103" s="205">
        <v>10</v>
      </c>
      <c r="Y103" s="196">
        <v>1322</v>
      </c>
      <c r="Z103" s="55">
        <f t="shared" si="10"/>
        <v>3.1998253943783014E-2</v>
      </c>
      <c r="AA103" s="55">
        <f t="shared" si="11"/>
        <v>2.8798428549404713</v>
      </c>
      <c r="AB103" s="55">
        <f t="shared" si="9"/>
        <v>6.5087345293551226E-3</v>
      </c>
      <c r="AC103" s="55">
        <f t="shared" si="12"/>
        <v>0.58578610764196104</v>
      </c>
      <c r="AD103" s="55"/>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row>
    <row r="104" spans="1:56" s="14" customFormat="1" ht="48.75" customHeight="1" thickBot="1">
      <c r="D104" s="1">
        <v>97</v>
      </c>
      <c r="E104" s="50" t="s">
        <v>248</v>
      </c>
      <c r="F104" s="2" t="s">
        <v>291</v>
      </c>
      <c r="G104" s="3" t="s">
        <v>103</v>
      </c>
      <c r="H104" s="31" t="s">
        <v>68</v>
      </c>
      <c r="I104" s="29" t="s">
        <v>68</v>
      </c>
      <c r="J104" s="29">
        <v>44417.329916000002</v>
      </c>
      <c r="K104" s="30" t="s">
        <v>249</v>
      </c>
      <c r="L104" s="30">
        <v>8</v>
      </c>
      <c r="M104" s="29">
        <v>23217</v>
      </c>
      <c r="N104" s="223">
        <v>50000</v>
      </c>
      <c r="O104" s="215">
        <v>1913138</v>
      </c>
      <c r="P104" s="206">
        <v>18.5</v>
      </c>
      <c r="Q104" s="206">
        <v>39.01</v>
      </c>
      <c r="R104" s="206">
        <v>0</v>
      </c>
      <c r="S104" s="206">
        <v>0</v>
      </c>
      <c r="T104" s="206">
        <v>91.33</v>
      </c>
      <c r="U104" s="195">
        <v>119</v>
      </c>
      <c r="V104" s="194">
        <v>98</v>
      </c>
      <c r="W104" s="195">
        <v>1</v>
      </c>
      <c r="X104" s="194">
        <v>2</v>
      </c>
      <c r="Y104" s="195">
        <v>120</v>
      </c>
      <c r="Z104" s="55">
        <f t="shared" si="10"/>
        <v>5.5100884218052945E-3</v>
      </c>
      <c r="AA104" s="55">
        <f t="shared" si="11"/>
        <v>0.5399886653369188</v>
      </c>
      <c r="AB104" s="55">
        <f t="shared" si="9"/>
        <v>1.120801867308513E-3</v>
      </c>
      <c r="AC104" s="55">
        <f t="shared" si="12"/>
        <v>0.10983858299623428</v>
      </c>
      <c r="AD104" s="55"/>
    </row>
    <row r="105" spans="1:56" s="23" customFormat="1" ht="48.75" customHeight="1" thickBot="1">
      <c r="A105" s="14"/>
      <c r="B105" s="14"/>
      <c r="C105" s="14"/>
      <c r="D105" s="20">
        <v>98</v>
      </c>
      <c r="E105" s="52" t="s">
        <v>250</v>
      </c>
      <c r="F105" s="21" t="s">
        <v>269</v>
      </c>
      <c r="G105" s="19" t="s">
        <v>103</v>
      </c>
      <c r="H105" s="200" t="s">
        <v>68</v>
      </c>
      <c r="I105" s="27" t="s">
        <v>68</v>
      </c>
      <c r="J105" s="27">
        <v>22364.206758</v>
      </c>
      <c r="K105" s="28" t="s">
        <v>251</v>
      </c>
      <c r="L105" s="28">
        <v>7</v>
      </c>
      <c r="M105" s="27">
        <v>13617</v>
      </c>
      <c r="N105" s="222">
        <v>50000</v>
      </c>
      <c r="O105" s="214">
        <v>1642374</v>
      </c>
      <c r="P105" s="204">
        <v>11.38</v>
      </c>
      <c r="Q105" s="204">
        <v>38.200000000000003</v>
      </c>
      <c r="R105" s="204">
        <v>0</v>
      </c>
      <c r="S105" s="204">
        <v>0</v>
      </c>
      <c r="T105" s="204">
        <v>62.62</v>
      </c>
      <c r="U105" s="196">
        <v>38</v>
      </c>
      <c r="V105" s="205">
        <v>21</v>
      </c>
      <c r="W105" s="196">
        <v>4</v>
      </c>
      <c r="X105" s="205">
        <v>79</v>
      </c>
      <c r="Y105" s="196">
        <v>42</v>
      </c>
      <c r="Z105" s="55">
        <f t="shared" si="10"/>
        <v>2.7743395866694381E-3</v>
      </c>
      <c r="AA105" s="55">
        <f t="shared" si="11"/>
        <v>5.8261131320058203E-2</v>
      </c>
      <c r="AB105" s="55">
        <f t="shared" si="9"/>
        <v>5.643257877644476E-4</v>
      </c>
      <c r="AC105" s="55">
        <f t="shared" si="12"/>
        <v>1.18508415430534E-2</v>
      </c>
      <c r="AD105" s="55"/>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row>
    <row r="106" spans="1:56" s="47" customFormat="1" ht="48.75" customHeight="1" thickBot="1">
      <c r="A106" s="14"/>
      <c r="B106" s="13"/>
      <c r="C106" s="13"/>
      <c r="D106" s="1">
        <v>99</v>
      </c>
      <c r="E106" s="50" t="s">
        <v>257</v>
      </c>
      <c r="F106" s="2" t="s">
        <v>266</v>
      </c>
      <c r="G106" s="1" t="s">
        <v>103</v>
      </c>
      <c r="H106" s="31" t="s">
        <v>68</v>
      </c>
      <c r="I106" s="29" t="s">
        <v>68</v>
      </c>
      <c r="J106" s="29">
        <v>6586.4953420000002</v>
      </c>
      <c r="K106" s="30" t="s">
        <v>258</v>
      </c>
      <c r="L106" s="30">
        <v>6</v>
      </c>
      <c r="M106" s="29">
        <v>5159</v>
      </c>
      <c r="N106" s="223">
        <v>50000</v>
      </c>
      <c r="O106" s="215">
        <v>1276700</v>
      </c>
      <c r="P106" s="206">
        <v>6.63</v>
      </c>
      <c r="Q106" s="206">
        <v>22.89</v>
      </c>
      <c r="R106" s="206">
        <v>0</v>
      </c>
      <c r="S106" s="206">
        <v>0</v>
      </c>
      <c r="T106" s="206">
        <v>26.43</v>
      </c>
      <c r="U106" s="195">
        <v>7</v>
      </c>
      <c r="V106" s="194">
        <v>5</v>
      </c>
      <c r="W106" s="195">
        <v>3</v>
      </c>
      <c r="X106" s="194">
        <v>95</v>
      </c>
      <c r="Y106" s="195">
        <v>10</v>
      </c>
      <c r="Z106" s="55">
        <f t="shared" si="10"/>
        <v>8.1707234074769413E-4</v>
      </c>
      <c r="AA106" s="55">
        <f t="shared" si="11"/>
        <v>4.0853617037384703E-3</v>
      </c>
      <c r="AB106" s="55">
        <f t="shared" si="9"/>
        <v>1.6619991098729291E-4</v>
      </c>
      <c r="AC106" s="55">
        <f t="shared" si="12"/>
        <v>8.3099955493646453E-4</v>
      </c>
      <c r="AD106" s="55"/>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row>
    <row r="107" spans="1:56" s="23" customFormat="1" ht="48.75" customHeight="1" thickBot="1">
      <c r="A107" s="14"/>
      <c r="B107" s="14"/>
      <c r="C107" s="14"/>
      <c r="D107" s="20">
        <v>100</v>
      </c>
      <c r="E107" s="52" t="s">
        <v>261</v>
      </c>
      <c r="F107" s="21" t="s">
        <v>288</v>
      </c>
      <c r="G107" s="19" t="s">
        <v>103</v>
      </c>
      <c r="H107" s="200" t="s">
        <v>68</v>
      </c>
      <c r="I107" s="27" t="s">
        <v>68</v>
      </c>
      <c r="J107" s="27">
        <v>19563.543023999999</v>
      </c>
      <c r="K107" s="28" t="s">
        <v>262</v>
      </c>
      <c r="L107" s="28">
        <v>6</v>
      </c>
      <c r="M107" s="27">
        <v>13870</v>
      </c>
      <c r="N107" s="222">
        <v>50000</v>
      </c>
      <c r="O107" s="214">
        <v>1410494</v>
      </c>
      <c r="P107" s="204">
        <v>11.03</v>
      </c>
      <c r="Q107" s="204">
        <v>34.700000000000003</v>
      </c>
      <c r="R107" s="204">
        <v>0</v>
      </c>
      <c r="S107" s="204">
        <v>0</v>
      </c>
      <c r="T107" s="204">
        <v>37.299999999999997</v>
      </c>
      <c r="U107" s="196">
        <v>99</v>
      </c>
      <c r="V107" s="205">
        <v>53</v>
      </c>
      <c r="W107" s="196">
        <v>4</v>
      </c>
      <c r="X107" s="205">
        <v>47</v>
      </c>
      <c r="Y107" s="196">
        <v>103</v>
      </c>
      <c r="Z107" s="55">
        <f t="shared" si="10"/>
        <v>2.4269097694501795E-3</v>
      </c>
      <c r="AA107" s="55">
        <f t="shared" si="11"/>
        <v>0.1286262177808595</v>
      </c>
      <c r="AB107" s="55">
        <f t="shared" si="9"/>
        <v>4.9365541769252419E-4</v>
      </c>
      <c r="AC107" s="55">
        <f t="shared" si="12"/>
        <v>2.6163737137703782E-2</v>
      </c>
      <c r="AD107" s="55"/>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row>
    <row r="108" spans="1:56" s="14" customFormat="1" ht="48.75" customHeight="1" thickBot="1">
      <c r="D108" s="1">
        <v>101</v>
      </c>
      <c r="E108" s="50" t="s">
        <v>273</v>
      </c>
      <c r="F108" s="2" t="s">
        <v>274</v>
      </c>
      <c r="G108" s="3" t="s">
        <v>103</v>
      </c>
      <c r="H108" s="31" t="s">
        <v>68</v>
      </c>
      <c r="I108" s="29" t="s">
        <v>68</v>
      </c>
      <c r="J108" s="29">
        <v>78166.214015999998</v>
      </c>
      <c r="K108" s="30" t="s">
        <v>282</v>
      </c>
      <c r="L108" s="30">
        <v>4</v>
      </c>
      <c r="M108" s="29">
        <v>47784</v>
      </c>
      <c r="N108" s="223">
        <v>50000</v>
      </c>
      <c r="O108" s="215">
        <v>1635824</v>
      </c>
      <c r="P108" s="206">
        <v>16.440000000000001</v>
      </c>
      <c r="Q108" s="206">
        <v>56.06</v>
      </c>
      <c r="R108" s="206">
        <v>0</v>
      </c>
      <c r="S108" s="206">
        <v>0</v>
      </c>
      <c r="T108" s="206">
        <v>62.27</v>
      </c>
      <c r="U108" s="195">
        <v>373</v>
      </c>
      <c r="V108" s="194">
        <v>89</v>
      </c>
      <c r="W108" s="195">
        <v>3</v>
      </c>
      <c r="X108" s="194">
        <v>11</v>
      </c>
      <c r="Y108" s="195">
        <v>376</v>
      </c>
      <c r="Z108" s="55">
        <f t="shared" si="10"/>
        <v>9.6967276430267504E-3</v>
      </c>
      <c r="AA108" s="55">
        <f t="shared" si="11"/>
        <v>0.86300876022938078</v>
      </c>
      <c r="AB108" s="55">
        <f t="shared" si="9"/>
        <v>1.9724021861568771E-3</v>
      </c>
      <c r="AC108" s="55">
        <f t="shared" si="12"/>
        <v>0.17554379456796207</v>
      </c>
      <c r="AD108" s="55"/>
    </row>
    <row r="109" spans="1:56" s="23" customFormat="1" ht="48.75" customHeight="1" thickBot="1">
      <c r="A109" s="14"/>
      <c r="B109" s="14"/>
      <c r="C109" s="14"/>
      <c r="D109" s="20">
        <v>102</v>
      </c>
      <c r="E109" s="52" t="s">
        <v>283</v>
      </c>
      <c r="F109" s="21" t="s">
        <v>134</v>
      </c>
      <c r="G109" s="19" t="s">
        <v>103</v>
      </c>
      <c r="H109" s="200" t="s">
        <v>68</v>
      </c>
      <c r="I109" s="27" t="s">
        <v>68</v>
      </c>
      <c r="J109" s="27">
        <v>133630.98306</v>
      </c>
      <c r="K109" s="28" t="s">
        <v>284</v>
      </c>
      <c r="L109" s="28">
        <v>3</v>
      </c>
      <c r="M109" s="27">
        <v>100000</v>
      </c>
      <c r="N109" s="222">
        <v>100000</v>
      </c>
      <c r="O109" s="214">
        <v>1336310</v>
      </c>
      <c r="P109" s="204">
        <v>17.829999999999998</v>
      </c>
      <c r="Q109" s="204">
        <v>0</v>
      </c>
      <c r="R109" s="204">
        <v>0</v>
      </c>
      <c r="S109" s="204">
        <v>0</v>
      </c>
      <c r="T109" s="204">
        <v>34.130000000000003</v>
      </c>
      <c r="U109" s="196">
        <v>199</v>
      </c>
      <c r="V109" s="205">
        <v>100</v>
      </c>
      <c r="W109" s="196">
        <v>3</v>
      </c>
      <c r="X109" s="205">
        <v>0</v>
      </c>
      <c r="Y109" s="196">
        <v>202</v>
      </c>
      <c r="Z109" s="55">
        <f t="shared" si="10"/>
        <v>1.6577280398120665E-2</v>
      </c>
      <c r="AA109" s="55">
        <f t="shared" si="11"/>
        <v>1.6577280398120664</v>
      </c>
      <c r="AB109" s="55">
        <f t="shared" si="9"/>
        <v>3.3719689055412751E-3</v>
      </c>
      <c r="AC109" s="55">
        <f t="shared" si="12"/>
        <v>0.33719689055412749</v>
      </c>
      <c r="AD109" s="55"/>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row>
    <row r="110" spans="1:56" s="14" customFormat="1" ht="48.75" customHeight="1" thickBot="1">
      <c r="D110" s="1">
        <v>103</v>
      </c>
      <c r="E110" s="50" t="s">
        <v>299</v>
      </c>
      <c r="F110" s="2" t="s">
        <v>300</v>
      </c>
      <c r="G110" s="3" t="s">
        <v>103</v>
      </c>
      <c r="H110" s="31" t="s">
        <v>68</v>
      </c>
      <c r="I110" s="29" t="s">
        <v>68</v>
      </c>
      <c r="J110" s="29">
        <v>5330.7604350000001</v>
      </c>
      <c r="K110" s="30" t="s">
        <v>301</v>
      </c>
      <c r="L110" s="30">
        <v>2</v>
      </c>
      <c r="M110" s="29">
        <v>5005</v>
      </c>
      <c r="N110" s="223">
        <v>100000</v>
      </c>
      <c r="O110" s="215">
        <v>1065087</v>
      </c>
      <c r="P110" s="206">
        <v>1.63</v>
      </c>
      <c r="Q110" s="206">
        <v>0</v>
      </c>
      <c r="R110" s="206">
        <v>0</v>
      </c>
      <c r="S110" s="206">
        <v>0</v>
      </c>
      <c r="T110" s="206">
        <v>6.51</v>
      </c>
      <c r="U110" s="195">
        <v>1</v>
      </c>
      <c r="V110" s="194">
        <v>2</v>
      </c>
      <c r="W110" s="195">
        <v>2</v>
      </c>
      <c r="X110" s="194">
        <v>98</v>
      </c>
      <c r="Y110" s="195">
        <v>3</v>
      </c>
      <c r="Z110" s="55">
        <f t="shared" si="10"/>
        <v>6.612950712674544E-4</v>
      </c>
      <c r="AA110" s="55">
        <f t="shared" si="11"/>
        <v>1.3225901425349088E-3</v>
      </c>
      <c r="AB110" s="55">
        <f t="shared" si="9"/>
        <v>1.345134041380125E-4</v>
      </c>
      <c r="AC110" s="55">
        <f t="shared" si="12"/>
        <v>2.69026808276025E-4</v>
      </c>
      <c r="AD110" s="55"/>
    </row>
    <row r="111" spans="1:56" s="23" customFormat="1" ht="48.75" customHeight="1" thickBot="1">
      <c r="A111" s="14"/>
      <c r="B111" s="14"/>
      <c r="C111" s="14"/>
      <c r="D111" s="20">
        <v>104</v>
      </c>
      <c r="E111" s="52" t="s">
        <v>305</v>
      </c>
      <c r="F111" s="21" t="s">
        <v>306</v>
      </c>
      <c r="G111" s="19" t="s">
        <v>103</v>
      </c>
      <c r="H111" s="200" t="s">
        <v>68</v>
      </c>
      <c r="I111" s="27"/>
      <c r="J111" s="27">
        <v>5899.3696579999996</v>
      </c>
      <c r="K111" s="28" t="s">
        <v>307</v>
      </c>
      <c r="L111" s="28">
        <v>1</v>
      </c>
      <c r="M111" s="27">
        <v>5734</v>
      </c>
      <c r="N111" s="222">
        <v>50000</v>
      </c>
      <c r="O111" s="214">
        <v>1028841</v>
      </c>
      <c r="P111" s="204">
        <v>0</v>
      </c>
      <c r="Q111" s="204">
        <v>0</v>
      </c>
      <c r="R111" s="204">
        <v>0</v>
      </c>
      <c r="S111" s="204">
        <v>0</v>
      </c>
      <c r="T111" s="204">
        <v>0.65</v>
      </c>
      <c r="U111" s="196">
        <v>15</v>
      </c>
      <c r="V111" s="205">
        <v>39</v>
      </c>
      <c r="W111" s="196">
        <v>2</v>
      </c>
      <c r="X111" s="205">
        <v>61</v>
      </c>
      <c r="Y111" s="196">
        <v>17</v>
      </c>
      <c r="Z111" s="55">
        <f t="shared" si="10"/>
        <v>7.3183256422592691E-4</v>
      </c>
      <c r="AA111" s="55">
        <f t="shared" si="11"/>
        <v>2.8541470004811151E-2</v>
      </c>
      <c r="AB111" s="55">
        <f t="shared" si="9"/>
        <v>1.4886136877506904E-4</v>
      </c>
      <c r="AC111" s="55">
        <f t="shared" si="12"/>
        <v>5.8055933822276926E-3</v>
      </c>
      <c r="AD111" s="55"/>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row>
    <row r="112" spans="1:56" ht="80.25" customHeight="1" thickBot="1">
      <c r="B112" s="14"/>
      <c r="C112" s="14"/>
      <c r="D112" s="259" t="s">
        <v>212</v>
      </c>
      <c r="E112" s="259"/>
      <c r="F112" s="16" t="s">
        <v>68</v>
      </c>
      <c r="G112" s="17" t="s">
        <v>68</v>
      </c>
      <c r="H112" s="34"/>
      <c r="I112" s="33">
        <f>SUM(I53:I111)</f>
        <v>1490963.3055579998</v>
      </c>
      <c r="J112" s="33">
        <f>SUM(J53:J111)</f>
        <v>8061092.039870997</v>
      </c>
      <c r="K112" s="35" t="s">
        <v>68</v>
      </c>
      <c r="L112" s="35"/>
      <c r="M112" s="33">
        <f>SUM(M53:M111)</f>
        <v>1384331</v>
      </c>
      <c r="N112" s="218" t="s">
        <v>68</v>
      </c>
      <c r="O112" s="220" t="s">
        <v>68</v>
      </c>
      <c r="P112" s="210">
        <v>13.77</v>
      </c>
      <c r="Q112" s="210">
        <v>37.659999999999997</v>
      </c>
      <c r="R112" s="210">
        <v>120.9</v>
      </c>
      <c r="S112" s="210">
        <v>122.66</v>
      </c>
      <c r="T112" s="210">
        <v>399.39</v>
      </c>
      <c r="U112" s="197">
        <f>SUM(U53:U111)</f>
        <v>13722</v>
      </c>
      <c r="V112" s="197">
        <v>78.800627703326015</v>
      </c>
      <c r="W112" s="197">
        <f>SUM(W53:W111)</f>
        <v>273</v>
      </c>
      <c r="X112" s="197">
        <f>100-V112</f>
        <v>21.199372296673985</v>
      </c>
      <c r="Y112" s="208">
        <f>SUM(Y53:Y111)</f>
        <v>13995</v>
      </c>
      <c r="Z112" s="55">
        <f>SUM(Z53:Z111)</f>
        <v>1.0000000000000002</v>
      </c>
      <c r="AA112" s="57">
        <f>SUM(AA53:AA111)</f>
        <v>78.800627703326015</v>
      </c>
      <c r="AB112" s="55">
        <f>SUM(AB4:AB111)</f>
        <v>0.97994234848966466</v>
      </c>
      <c r="AC112" s="57">
        <f>SUM(AC4:AC111)</f>
        <v>70.209821908718496</v>
      </c>
    </row>
    <row r="113" spans="1:56" s="14" customFormat="1" ht="48.75" customHeight="1" thickBot="1">
      <c r="D113" s="1">
        <v>105</v>
      </c>
      <c r="E113" s="50" t="s">
        <v>275</v>
      </c>
      <c r="F113" s="2" t="s">
        <v>269</v>
      </c>
      <c r="G113" s="3" t="s">
        <v>285</v>
      </c>
      <c r="H113" s="31"/>
      <c r="I113" s="29" t="s">
        <v>68</v>
      </c>
      <c r="J113" s="29">
        <v>282985.28287</v>
      </c>
      <c r="K113" s="30" t="s">
        <v>277</v>
      </c>
      <c r="L113" s="30">
        <v>4</v>
      </c>
      <c r="M113" s="29">
        <v>23882630</v>
      </c>
      <c r="N113" s="223">
        <v>50000000</v>
      </c>
      <c r="O113" s="215">
        <v>11849</v>
      </c>
      <c r="P113" s="206">
        <v>4.28</v>
      </c>
      <c r="Q113" s="206">
        <v>16.04</v>
      </c>
      <c r="R113" s="206">
        <v>0</v>
      </c>
      <c r="S113" s="206">
        <v>0</v>
      </c>
      <c r="T113" s="206">
        <v>18.14</v>
      </c>
      <c r="U113" s="195">
        <v>663</v>
      </c>
      <c r="V113" s="194" t="s">
        <v>68</v>
      </c>
      <c r="W113" s="195">
        <v>47</v>
      </c>
      <c r="X113" s="194" t="s">
        <v>68</v>
      </c>
      <c r="Y113" s="195">
        <v>710</v>
      </c>
      <c r="Z113" s="55">
        <f>J113/$J$116</f>
        <v>0.35600833526487052</v>
      </c>
      <c r="AA113" s="55"/>
      <c r="AB113" s="55"/>
      <c r="AC113" s="55"/>
      <c r="AD113" s="55"/>
    </row>
    <row r="114" spans="1:56" s="23" customFormat="1" ht="48.75" customHeight="1" thickBot="1">
      <c r="A114" s="14"/>
      <c r="B114" s="14"/>
      <c r="C114" s="14"/>
      <c r="D114" s="20">
        <v>106</v>
      </c>
      <c r="E114" s="52" t="s">
        <v>286</v>
      </c>
      <c r="F114" s="21" t="s">
        <v>230</v>
      </c>
      <c r="G114" s="19" t="s">
        <v>287</v>
      </c>
      <c r="H114" s="200"/>
      <c r="I114" s="27" t="s">
        <v>68</v>
      </c>
      <c r="J114" s="27">
        <f>(M114*O114)/1000000</f>
        <v>259856.931125</v>
      </c>
      <c r="K114" s="28" t="s">
        <v>280</v>
      </c>
      <c r="L114" s="28">
        <v>3</v>
      </c>
      <c r="M114" s="27">
        <v>20104985</v>
      </c>
      <c r="N114" s="222">
        <v>50000000</v>
      </c>
      <c r="O114" s="214">
        <v>12925</v>
      </c>
      <c r="P114" s="204">
        <v>16.510000000000002</v>
      </c>
      <c r="Q114" s="204">
        <v>0</v>
      </c>
      <c r="R114" s="204">
        <v>0</v>
      </c>
      <c r="S114" s="204">
        <v>0</v>
      </c>
      <c r="T114" s="204">
        <v>27.86</v>
      </c>
      <c r="U114" s="196">
        <v>1032</v>
      </c>
      <c r="V114" s="205" t="s">
        <v>68</v>
      </c>
      <c r="W114" s="196">
        <v>34</v>
      </c>
      <c r="X114" s="205" t="s">
        <v>68</v>
      </c>
      <c r="Y114" s="196">
        <v>1066</v>
      </c>
      <c r="Z114" s="55">
        <f t="shared" ref="Z114:Z115" si="13">J114/$J$116</f>
        <v>0.32691181858862928</v>
      </c>
      <c r="AA114" s="55"/>
      <c r="AB114" s="55"/>
      <c r="AC114" s="55"/>
      <c r="AD114" s="55"/>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row>
    <row r="115" spans="1:56" s="14" customFormat="1" ht="48.75" customHeight="1" thickBot="1">
      <c r="D115" s="1">
        <v>107</v>
      </c>
      <c r="E115" s="50" t="s">
        <v>308</v>
      </c>
      <c r="F115" s="18" t="s">
        <v>304</v>
      </c>
      <c r="G115" s="3" t="s">
        <v>287</v>
      </c>
      <c r="H115" s="31"/>
      <c r="I115" s="29" t="s">
        <v>68</v>
      </c>
      <c r="J115" s="29">
        <f>(M115*O115)/1000000</f>
        <v>252041.654832</v>
      </c>
      <c r="K115" s="30" t="s">
        <v>309</v>
      </c>
      <c r="L115" s="30">
        <v>1</v>
      </c>
      <c r="M115" s="29">
        <v>25290152</v>
      </c>
      <c r="N115" s="223">
        <v>50000000</v>
      </c>
      <c r="O115" s="215">
        <v>9966</v>
      </c>
      <c r="P115" s="206">
        <v>0</v>
      </c>
      <c r="Q115" s="206">
        <v>0</v>
      </c>
      <c r="R115" s="206">
        <v>0</v>
      </c>
      <c r="S115" s="206">
        <v>0</v>
      </c>
      <c r="T115" s="206">
        <v>-0.05</v>
      </c>
      <c r="U115" s="212">
        <v>1171</v>
      </c>
      <c r="V115" s="194" t="s">
        <v>68</v>
      </c>
      <c r="W115" s="195">
        <v>28</v>
      </c>
      <c r="X115" s="194" t="s">
        <v>68</v>
      </c>
      <c r="Y115" s="195">
        <v>1199</v>
      </c>
      <c r="Z115" s="55">
        <f t="shared" si="13"/>
        <v>0.3170798461465002</v>
      </c>
      <c r="AA115" s="55"/>
      <c r="AB115" s="55"/>
      <c r="AC115" s="55"/>
      <c r="AD115" s="55"/>
    </row>
    <row r="116" spans="1:56" ht="48.75" customHeight="1" thickBot="1">
      <c r="B116" s="14"/>
      <c r="C116" s="14"/>
      <c r="D116" s="259" t="s">
        <v>276</v>
      </c>
      <c r="E116" s="259"/>
      <c r="F116" s="16" t="s">
        <v>68</v>
      </c>
      <c r="G116" s="17" t="s">
        <v>68</v>
      </c>
      <c r="H116" s="34"/>
      <c r="I116" s="33" t="s">
        <v>68</v>
      </c>
      <c r="J116" s="33">
        <f>SUM(J113:J115)</f>
        <v>794883.86882700003</v>
      </c>
      <c r="K116" s="35" t="s">
        <v>68</v>
      </c>
      <c r="L116" s="35"/>
      <c r="M116" s="33">
        <f>SUM(M113:M115)</f>
        <v>69277767</v>
      </c>
      <c r="N116" s="218" t="s">
        <v>68</v>
      </c>
      <c r="O116" s="220" t="s">
        <v>68</v>
      </c>
      <c r="P116" s="210">
        <v>10.4</v>
      </c>
      <c r="Q116" s="210">
        <v>16.04</v>
      </c>
      <c r="R116" s="210">
        <v>0</v>
      </c>
      <c r="S116" s="210">
        <v>0</v>
      </c>
      <c r="T116" s="210">
        <v>15.32</v>
      </c>
      <c r="U116" s="197">
        <f>SUM(U113:U115)</f>
        <v>2866</v>
      </c>
      <c r="V116" s="197" t="s">
        <v>68</v>
      </c>
      <c r="W116" s="197">
        <f>SUM(W113:W115)</f>
        <v>109</v>
      </c>
      <c r="X116" s="197" t="s">
        <v>68</v>
      </c>
      <c r="Y116" s="208">
        <f>SUM(Y113:Y115)</f>
        <v>2975</v>
      </c>
      <c r="Z116" s="55">
        <f>SUM(Z113:Z115)</f>
        <v>1</v>
      </c>
    </row>
    <row r="117" spans="1:56" ht="48.75" customHeight="1" thickBot="1">
      <c r="B117" s="14"/>
      <c r="C117" s="14"/>
      <c r="D117" s="260" t="s">
        <v>213</v>
      </c>
      <c r="E117" s="260"/>
      <c r="F117" s="16" t="s">
        <v>68</v>
      </c>
      <c r="G117" s="17" t="s">
        <v>68</v>
      </c>
      <c r="H117" s="34"/>
      <c r="I117" s="33" t="s">
        <v>68</v>
      </c>
      <c r="J117" s="33">
        <f>J116+J112+J52+J50+J42+J31</f>
        <v>39629957.097290993</v>
      </c>
      <c r="K117" s="35" t="s">
        <v>68</v>
      </c>
      <c r="L117" s="35"/>
      <c r="M117" s="33">
        <f>M116+M52+M50+M42+M31+M112</f>
        <v>99758727</v>
      </c>
      <c r="N117" s="218" t="s">
        <v>68</v>
      </c>
      <c r="O117" s="221" t="s">
        <v>68</v>
      </c>
      <c r="P117" s="210" t="s">
        <v>68</v>
      </c>
      <c r="Q117" s="210" t="s">
        <v>68</v>
      </c>
      <c r="R117" s="210"/>
      <c r="S117" s="213" t="s">
        <v>68</v>
      </c>
      <c r="T117" s="213" t="s">
        <v>68</v>
      </c>
      <c r="U117" s="208">
        <f>U116+U112+U52+U50+U42+U31</f>
        <v>99184</v>
      </c>
      <c r="V117" s="197">
        <v>66.217831252014292</v>
      </c>
      <c r="W117" s="208">
        <f>W116+W112+W52+W50+W42+W31</f>
        <v>1035</v>
      </c>
      <c r="X117" s="197">
        <f>100-V117</f>
        <v>33.782168747985708</v>
      </c>
      <c r="Y117" s="208">
        <f>Y116+Y112+Y52+Y50+Y42+Y31</f>
        <v>100219</v>
      </c>
    </row>
    <row r="119" spans="1:56">
      <c r="J119" s="48"/>
    </row>
  </sheetData>
  <sortState ref="A54:P108">
    <sortCondition descending="1" ref="E54:E108"/>
  </sortState>
  <mergeCells count="8">
    <mergeCell ref="D116:E116"/>
    <mergeCell ref="D117:E117"/>
    <mergeCell ref="D2:Y2"/>
    <mergeCell ref="D31:E31"/>
    <mergeCell ref="D42:E42"/>
    <mergeCell ref="D50:E50"/>
    <mergeCell ref="D52:E52"/>
    <mergeCell ref="D112:E112"/>
  </mergeCells>
  <pageMargins left="0" right="0" top="0" bottom="0" header="0" footer="0"/>
  <pageSetup scale="30" orientation="landscape" r:id="rId1"/>
</worksheet>
</file>

<file path=xl/worksheets/sheet2.xml><?xml version="1.0" encoding="utf-8"?>
<worksheet xmlns="http://schemas.openxmlformats.org/spreadsheetml/2006/main" xmlns:r="http://schemas.openxmlformats.org/officeDocument/2006/relationships">
  <dimension ref="A1:BA122"/>
  <sheetViews>
    <sheetView rightToLeft="1" zoomScaleNormal="100" workbookViewId="0">
      <pane ySplit="1" topLeftCell="A111" activePane="bottomLeft" state="frozen"/>
      <selection pane="bottomLeft" activeCell="F116" sqref="F116"/>
    </sheetView>
  </sheetViews>
  <sheetFormatPr defaultRowHeight="18"/>
  <cols>
    <col min="1" max="1" width="3.125" style="6" customWidth="1"/>
    <col min="2" max="2" width="6.5" style="5" customWidth="1"/>
    <col min="3" max="3" width="29" customWidth="1"/>
    <col min="4" max="4" width="15.625" style="70" customWidth="1"/>
    <col min="5" max="5" width="11.625" style="59" customWidth="1"/>
    <col min="6" max="6" width="13.125" style="59" customWidth="1"/>
    <col min="7" max="7" width="12.125" style="59" customWidth="1"/>
    <col min="8" max="8" width="10.5" style="60" customWidth="1"/>
    <col min="9" max="9" width="9" style="60" customWidth="1"/>
    <col min="10" max="10" width="11.125" style="59" customWidth="1"/>
    <col min="11" max="53" width="9" style="6"/>
  </cols>
  <sheetData>
    <row r="1" spans="1:53" ht="18.75" thickBot="1">
      <c r="D1" s="58"/>
    </row>
    <row r="2" spans="1:53" ht="29.25" customHeight="1">
      <c r="B2" s="274" t="s">
        <v>420</v>
      </c>
      <c r="C2" s="275"/>
      <c r="D2" s="276"/>
      <c r="E2" s="275"/>
      <c r="F2" s="275"/>
      <c r="G2" s="275"/>
      <c r="H2" s="275"/>
      <c r="I2" s="275"/>
      <c r="J2" s="277"/>
    </row>
    <row r="3" spans="1:53" ht="21.75" customHeight="1">
      <c r="B3" s="268" t="s">
        <v>312</v>
      </c>
      <c r="C3" s="292" t="s">
        <v>313</v>
      </c>
      <c r="D3" s="290" t="s">
        <v>314</v>
      </c>
      <c r="E3" s="302" t="s">
        <v>315</v>
      </c>
      <c r="F3" s="302"/>
      <c r="G3" s="303"/>
      <c r="H3" s="302"/>
      <c r="I3" s="304"/>
      <c r="J3" s="284" t="s">
        <v>316</v>
      </c>
    </row>
    <row r="4" spans="1:53" ht="18" customHeight="1">
      <c r="B4" s="269"/>
      <c r="C4" s="293"/>
      <c r="D4" s="291"/>
      <c r="E4" s="278" t="s">
        <v>318</v>
      </c>
      <c r="F4" s="287" t="s">
        <v>319</v>
      </c>
      <c r="G4" s="77" t="s">
        <v>320</v>
      </c>
      <c r="H4" s="278" t="s">
        <v>321</v>
      </c>
      <c r="I4" s="281" t="s">
        <v>322</v>
      </c>
      <c r="J4" s="285"/>
    </row>
    <row r="5" spans="1:53" ht="21.75" customHeight="1">
      <c r="B5" s="269"/>
      <c r="C5" s="293"/>
      <c r="D5" s="291"/>
      <c r="E5" s="279"/>
      <c r="F5" s="288"/>
      <c r="G5" s="78" t="s">
        <v>372</v>
      </c>
      <c r="H5" s="279"/>
      <c r="I5" s="282"/>
      <c r="J5" s="285"/>
    </row>
    <row r="6" spans="1:53" ht="15" customHeight="1">
      <c r="B6" s="270"/>
      <c r="C6" s="294"/>
      <c r="D6" s="79" t="s">
        <v>317</v>
      </c>
      <c r="E6" s="280"/>
      <c r="F6" s="289"/>
      <c r="G6" s="80" t="s">
        <v>373</v>
      </c>
      <c r="H6" s="280"/>
      <c r="I6" s="283"/>
      <c r="J6" s="286"/>
    </row>
    <row r="7" spans="1:53" s="72" customFormat="1" ht="20.100000000000001" customHeight="1">
      <c r="A7" s="6"/>
      <c r="B7" s="73">
        <v>1</v>
      </c>
      <c r="C7" s="74" t="s">
        <v>60</v>
      </c>
      <c r="D7" s="242">
        <v>192787.413</v>
      </c>
      <c r="E7" s="227">
        <v>43.96</v>
      </c>
      <c r="F7" s="227">
        <v>10.24</v>
      </c>
      <c r="G7" s="228">
        <f>1.14+38.79</f>
        <v>39.93</v>
      </c>
      <c r="H7" s="227">
        <v>0</v>
      </c>
      <c r="I7" s="227">
        <v>5.8699999999999974</v>
      </c>
      <c r="J7" s="229">
        <v>9.7599999999999909</v>
      </c>
      <c r="K7" s="6">
        <f>E7*D7/$D$34</f>
        <v>0.29954449933305516</v>
      </c>
      <c r="L7" s="6">
        <f>F7*D7/$D$34</f>
        <v>6.977560676002012E-2</v>
      </c>
      <c r="M7" s="6">
        <f>G7*D7/$D$34</f>
        <v>0.27208398221949254</v>
      </c>
      <c r="N7" s="6">
        <f>H7*D7/$D$34</f>
        <v>0</v>
      </c>
      <c r="O7" s="6">
        <f>I7*D7/$D$34</f>
        <v>3.9998321453253702E-2</v>
      </c>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row>
    <row r="8" spans="1:53" s="6" customFormat="1" ht="20.100000000000001" customHeight="1">
      <c r="B8" s="61">
        <v>2</v>
      </c>
      <c r="C8" s="62" t="s">
        <v>93</v>
      </c>
      <c r="D8" s="243">
        <v>358758</v>
      </c>
      <c r="E8" s="230">
        <v>37.86</v>
      </c>
      <c r="F8" s="230">
        <v>5.69</v>
      </c>
      <c r="G8" s="230">
        <v>52.67</v>
      </c>
      <c r="H8" s="230">
        <v>0</v>
      </c>
      <c r="I8" s="230">
        <v>3.78</v>
      </c>
      <c r="J8" s="231">
        <v>0.93999999999999773</v>
      </c>
      <c r="K8" s="6">
        <f>E8*D8/$D$34</f>
        <v>0.48007290280221471</v>
      </c>
      <c r="L8" s="6">
        <f>F8*D8/$D$34</f>
        <v>7.215041777455368E-2</v>
      </c>
      <c r="M8" s="6">
        <f>G8*D8/$D$34</f>
        <v>0.66786687244037635</v>
      </c>
      <c r="N8" s="6">
        <f>H8*D8/$D$34</f>
        <v>0</v>
      </c>
      <c r="O8" s="6">
        <f>I8*D8/$D$34</f>
        <v>4.7931208996100677E-2</v>
      </c>
    </row>
    <row r="9" spans="1:53" s="72" customFormat="1" ht="20.100000000000001" customHeight="1">
      <c r="A9" s="6"/>
      <c r="B9" s="73">
        <v>3</v>
      </c>
      <c r="C9" s="75" t="s">
        <v>51</v>
      </c>
      <c r="D9" s="244">
        <v>103999.920807</v>
      </c>
      <c r="E9" s="227">
        <v>30.07</v>
      </c>
      <c r="F9" s="227">
        <v>0</v>
      </c>
      <c r="G9" s="227">
        <v>65.27</v>
      </c>
      <c r="H9" s="227">
        <v>0</v>
      </c>
      <c r="I9" s="227">
        <f>100-(E9+F9+G9+H9)</f>
        <v>4.6599999999999966</v>
      </c>
      <c r="J9" s="229">
        <v>1.58</v>
      </c>
      <c r="K9" s="6">
        <f t="shared" ref="K9" si="0">E9*D9/$D$34</f>
        <v>0.11053286478646125</v>
      </c>
      <c r="L9" s="6">
        <f t="shared" ref="L9" si="1">F9*D9/$D$34</f>
        <v>0</v>
      </c>
      <c r="M9" s="6">
        <f t="shared" ref="M9" si="2">G9*D9/$D$34</f>
        <v>0.23992284950489939</v>
      </c>
      <c r="N9" s="6">
        <f t="shared" ref="N9" si="3">H9*D9/$D$34</f>
        <v>0</v>
      </c>
      <c r="O9" s="6">
        <f t="shared" ref="O9" si="4">I9*D9/$D$34</f>
        <v>1.7129469567838677E-2</v>
      </c>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row>
    <row r="10" spans="1:53" s="6" customFormat="1" ht="20.100000000000001" customHeight="1">
      <c r="B10" s="61">
        <v>4</v>
      </c>
      <c r="C10" s="62" t="s">
        <v>374</v>
      </c>
      <c r="D10" s="243">
        <v>92513.124324000004</v>
      </c>
      <c r="E10" s="230">
        <v>28.29</v>
      </c>
      <c r="F10" s="230">
        <v>7.82</v>
      </c>
      <c r="G10" s="230">
        <f>1+52.53</f>
        <v>53.53</v>
      </c>
      <c r="H10" s="230">
        <v>0</v>
      </c>
      <c r="I10" s="230">
        <v>10.360000000000007</v>
      </c>
      <c r="J10" s="231">
        <v>3.480000000000004</v>
      </c>
      <c r="K10" s="6">
        <f t="shared" ref="K10:K33" si="5">E10*D10/$D$34</f>
        <v>9.2504164516061527E-2</v>
      </c>
      <c r="L10" s="6">
        <f t="shared" ref="L10:L33" si="6">F10*D10/$D$34</f>
        <v>2.5570256858098314E-2</v>
      </c>
      <c r="M10" s="6">
        <f t="shared" ref="M10:M33" si="7">G10*D10/$D$34</f>
        <v>0.17503527488670109</v>
      </c>
      <c r="N10" s="6">
        <f t="shared" ref="N10:N33" si="8">H10*D10/$D$34</f>
        <v>0</v>
      </c>
      <c r="O10" s="6">
        <f t="shared" ref="O10:O33" si="9">I10*D10/$D$34</f>
        <v>3.3875685556253025E-2</v>
      </c>
    </row>
    <row r="11" spans="1:53" s="72" customFormat="1" ht="20.100000000000001" customHeight="1">
      <c r="A11" s="6"/>
      <c r="B11" s="73">
        <v>5</v>
      </c>
      <c r="C11" s="74" t="s">
        <v>45</v>
      </c>
      <c r="D11" s="244">
        <v>47248.174888000001</v>
      </c>
      <c r="E11" s="227">
        <v>27.65</v>
      </c>
      <c r="F11" s="227">
        <v>67.67</v>
      </c>
      <c r="G11" s="227">
        <v>4.68</v>
      </c>
      <c r="H11" s="227">
        <v>0</v>
      </c>
      <c r="I11" s="227">
        <v>0</v>
      </c>
      <c r="J11" s="229">
        <v>0.31</v>
      </c>
      <c r="K11" s="6">
        <f t="shared" si="5"/>
        <v>4.6174814807083013E-2</v>
      </c>
      <c r="L11" s="6">
        <f t="shared" si="6"/>
        <v>0.11300722307397133</v>
      </c>
      <c r="M11" s="6">
        <f t="shared" si="7"/>
        <v>7.8154840252133272E-3</v>
      </c>
      <c r="N11" s="6">
        <f t="shared" si="8"/>
        <v>0</v>
      </c>
      <c r="O11" s="6">
        <f t="shared" si="9"/>
        <v>0</v>
      </c>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row>
    <row r="12" spans="1:53" s="6" customFormat="1" ht="20.100000000000001" customHeight="1">
      <c r="B12" s="61">
        <v>6</v>
      </c>
      <c r="C12" s="62" t="s">
        <v>219</v>
      </c>
      <c r="D12" s="243">
        <v>235244.05074000001</v>
      </c>
      <c r="E12" s="230">
        <v>27.389999999999997</v>
      </c>
      <c r="F12" s="230">
        <v>0</v>
      </c>
      <c r="G12" s="230">
        <f>14.51+56.36</f>
        <v>70.87</v>
      </c>
      <c r="H12" s="230">
        <v>0</v>
      </c>
      <c r="I12" s="230">
        <v>1.7399999999999949</v>
      </c>
      <c r="J12" s="231">
        <v>1.8199999999999932</v>
      </c>
      <c r="K12" s="6">
        <f t="shared" si="5"/>
        <v>0.22773808833358319</v>
      </c>
      <c r="L12" s="6">
        <f t="shared" si="6"/>
        <v>0</v>
      </c>
      <c r="M12" s="6">
        <f t="shared" si="7"/>
        <v>0.58925879226728894</v>
      </c>
      <c r="N12" s="6">
        <f t="shared" si="8"/>
        <v>0</v>
      </c>
      <c r="O12" s="6">
        <f t="shared" si="9"/>
        <v>1.4467479872231967E-2</v>
      </c>
    </row>
    <row r="13" spans="1:53" s="72" customFormat="1" ht="20.100000000000001" customHeight="1">
      <c r="A13" s="6"/>
      <c r="B13" s="73">
        <v>7</v>
      </c>
      <c r="C13" s="74" t="s">
        <v>55</v>
      </c>
      <c r="D13" s="244">
        <v>800222.817132</v>
      </c>
      <c r="E13" s="227">
        <v>26.25</v>
      </c>
      <c r="F13" s="227">
        <v>13.63</v>
      </c>
      <c r="G13" s="227">
        <v>58.9</v>
      </c>
      <c r="H13" s="227">
        <v>0</v>
      </c>
      <c r="I13" s="227">
        <v>1.22</v>
      </c>
      <c r="J13" s="229">
        <v>0.27</v>
      </c>
      <c r="K13" s="6">
        <f t="shared" si="5"/>
        <v>0.74244660845740229</v>
      </c>
      <c r="L13" s="6">
        <f t="shared" si="6"/>
        <v>0.38550656279140549</v>
      </c>
      <c r="M13" s="6">
        <f t="shared" si="7"/>
        <v>1.6659087709767999</v>
      </c>
      <c r="N13" s="6">
        <f t="shared" si="8"/>
        <v>0</v>
      </c>
      <c r="O13" s="6">
        <f t="shared" si="9"/>
        <v>3.450608999306784E-2</v>
      </c>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row>
    <row r="14" spans="1:53" s="6" customFormat="1" ht="20.100000000000001" customHeight="1">
      <c r="B14" s="61">
        <v>8</v>
      </c>
      <c r="C14" s="62" t="s">
        <v>270</v>
      </c>
      <c r="D14" s="243">
        <v>200655</v>
      </c>
      <c r="E14" s="230">
        <v>24.34</v>
      </c>
      <c r="F14" s="230">
        <v>0</v>
      </c>
      <c r="G14" s="230">
        <v>74.739999999999995</v>
      </c>
      <c r="H14" s="230">
        <v>0</v>
      </c>
      <c r="I14" s="230">
        <v>1.1100000000000001</v>
      </c>
      <c r="J14" s="231">
        <v>1.1499999999999999</v>
      </c>
      <c r="K14" s="6">
        <f t="shared" si="5"/>
        <v>0.1726217636904642</v>
      </c>
      <c r="L14" s="6">
        <f t="shared" si="6"/>
        <v>0</v>
      </c>
      <c r="M14" s="6">
        <f t="shared" si="7"/>
        <v>0.53006370658279756</v>
      </c>
      <c r="N14" s="6">
        <f t="shared" si="8"/>
        <v>0</v>
      </c>
      <c r="O14" s="6">
        <f t="shared" si="9"/>
        <v>7.872233266081153E-3</v>
      </c>
    </row>
    <row r="15" spans="1:53" s="72" customFormat="1" ht="20.100000000000001" customHeight="1">
      <c r="A15" s="6"/>
      <c r="B15" s="73">
        <v>9</v>
      </c>
      <c r="C15" s="74" t="s">
        <v>255</v>
      </c>
      <c r="D15" s="244">
        <v>62732</v>
      </c>
      <c r="E15" s="227">
        <v>21.29</v>
      </c>
      <c r="F15" s="227">
        <v>0</v>
      </c>
      <c r="G15" s="227">
        <v>78.37</v>
      </c>
      <c r="H15" s="227">
        <v>0</v>
      </c>
      <c r="I15" s="227">
        <v>0.34000000000001762</v>
      </c>
      <c r="J15" s="229">
        <v>6.0300000000000011</v>
      </c>
      <c r="K15" s="6">
        <f t="shared" si="5"/>
        <v>4.7205193774199065E-2</v>
      </c>
      <c r="L15" s="6">
        <f t="shared" si="6"/>
        <v>0</v>
      </c>
      <c r="M15" s="6">
        <f t="shared" si="7"/>
        <v>0.17376566632616161</v>
      </c>
      <c r="N15" s="6">
        <f t="shared" si="8"/>
        <v>0</v>
      </c>
      <c r="O15" s="6">
        <f t="shared" si="9"/>
        <v>7.53864062152584E-4</v>
      </c>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row>
    <row r="16" spans="1:53" s="6" customFormat="1" ht="20.100000000000001" customHeight="1">
      <c r="B16" s="61">
        <v>10</v>
      </c>
      <c r="C16" s="62" t="s">
        <v>246</v>
      </c>
      <c r="D16" s="243">
        <v>60582.252915999998</v>
      </c>
      <c r="E16" s="230">
        <v>15.24</v>
      </c>
      <c r="F16" s="230">
        <v>57.53</v>
      </c>
      <c r="G16" s="230">
        <v>26.17</v>
      </c>
      <c r="H16" s="230">
        <v>0</v>
      </c>
      <c r="I16" s="230">
        <f>100-(E16+F16+G16)</f>
        <v>1.0600000000000023</v>
      </c>
      <c r="J16" s="231">
        <v>2.76</v>
      </c>
      <c r="K16" s="6">
        <f t="shared" si="5"/>
        <v>3.2632877917206878E-2</v>
      </c>
      <c r="L16" s="6">
        <f t="shared" si="6"/>
        <v>0.12318697287250074</v>
      </c>
      <c r="M16" s="6">
        <f t="shared" si="7"/>
        <v>5.603690387751338E-2</v>
      </c>
      <c r="N16" s="6">
        <f t="shared" si="8"/>
        <v>0</v>
      </c>
      <c r="O16" s="6">
        <f t="shared" si="9"/>
        <v>2.2697408525091446E-3</v>
      </c>
    </row>
    <row r="17" spans="1:53" s="72" customFormat="1" ht="20.100000000000001" customHeight="1">
      <c r="A17" s="6"/>
      <c r="B17" s="73">
        <v>11</v>
      </c>
      <c r="C17" s="74" t="s">
        <v>69</v>
      </c>
      <c r="D17" s="244">
        <v>58189.675993999997</v>
      </c>
      <c r="E17" s="227">
        <v>14.99</v>
      </c>
      <c r="F17" s="227">
        <v>0</v>
      </c>
      <c r="G17" s="227">
        <v>83.34</v>
      </c>
      <c r="H17" s="227">
        <v>0</v>
      </c>
      <c r="I17" s="235">
        <f>100-(E17+F17+G17)</f>
        <v>1.6700000000000017</v>
      </c>
      <c r="J17" s="229">
        <v>7.53</v>
      </c>
      <c r="K17" s="6">
        <f t="shared" si="5"/>
        <v>3.0829931611385933E-2</v>
      </c>
      <c r="L17" s="6">
        <f t="shared" si="6"/>
        <v>0</v>
      </c>
      <c r="M17" s="6">
        <f t="shared" si="7"/>
        <v>0.17140537027971339</v>
      </c>
      <c r="N17" s="6">
        <f t="shared" si="8"/>
        <v>0</v>
      </c>
      <c r="O17" s="6">
        <f t="shared" si="9"/>
        <v>3.434688845297836E-3</v>
      </c>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row>
    <row r="18" spans="1:53" s="6" customFormat="1" ht="20.100000000000001" customHeight="1">
      <c r="B18" s="61">
        <v>12</v>
      </c>
      <c r="C18" s="62" t="s">
        <v>31</v>
      </c>
      <c r="D18" s="243">
        <v>168892</v>
      </c>
      <c r="E18" s="230">
        <v>12.67</v>
      </c>
      <c r="F18" s="230">
        <v>55.379999999999995</v>
      </c>
      <c r="G18" s="230">
        <v>27.26</v>
      </c>
      <c r="H18" s="230">
        <v>0</v>
      </c>
      <c r="I18" s="230">
        <v>4.6900000000000013</v>
      </c>
      <c r="J18" s="231">
        <v>0.45999999999999375</v>
      </c>
      <c r="K18" s="6">
        <f t="shared" si="5"/>
        <v>7.5632887820401576E-2</v>
      </c>
      <c r="L18" s="6">
        <f t="shared" si="6"/>
        <v>0.33058795007844033</v>
      </c>
      <c r="M18" s="6">
        <f t="shared" si="7"/>
        <v>0.16272711302163748</v>
      </c>
      <c r="N18" s="6">
        <f t="shared" si="8"/>
        <v>0</v>
      </c>
      <c r="O18" s="6">
        <f t="shared" si="9"/>
        <v>2.7996704331308877E-2</v>
      </c>
    </row>
    <row r="19" spans="1:53" s="72" customFormat="1" ht="20.100000000000001" customHeight="1">
      <c r="A19" s="6"/>
      <c r="B19" s="73">
        <v>13</v>
      </c>
      <c r="C19" s="74" t="s">
        <v>57</v>
      </c>
      <c r="D19" s="244">
        <v>187805</v>
      </c>
      <c r="E19" s="227">
        <v>11.600000000000001</v>
      </c>
      <c r="F19" s="227">
        <v>0</v>
      </c>
      <c r="G19" s="227">
        <v>83.81</v>
      </c>
      <c r="H19" s="227">
        <v>0</v>
      </c>
      <c r="I19" s="227">
        <v>4.5900000000000034</v>
      </c>
      <c r="J19" s="229">
        <v>2.59</v>
      </c>
      <c r="K19" s="6">
        <f t="shared" si="5"/>
        <v>7.6999894332645744E-2</v>
      </c>
      <c r="L19" s="6">
        <f t="shared" si="6"/>
        <v>0</v>
      </c>
      <c r="M19" s="6">
        <f t="shared" si="7"/>
        <v>0.55632423655336549</v>
      </c>
      <c r="N19" s="6">
        <f t="shared" si="8"/>
        <v>0</v>
      </c>
      <c r="O19" s="6">
        <f t="shared" si="9"/>
        <v>3.0468061636796911E-2</v>
      </c>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row>
    <row r="20" spans="1:53" s="6" customFormat="1" ht="20.100000000000001" customHeight="1">
      <c r="B20" s="61">
        <v>14</v>
      </c>
      <c r="C20" s="62" t="s">
        <v>49</v>
      </c>
      <c r="D20" s="243">
        <v>240801.437764</v>
      </c>
      <c r="E20" s="230">
        <v>8.3699999999999992</v>
      </c>
      <c r="F20" s="230">
        <v>56.38</v>
      </c>
      <c r="G20" s="230">
        <v>34.44</v>
      </c>
      <c r="H20" s="230">
        <v>0</v>
      </c>
      <c r="I20" s="230">
        <v>0.81000000000000227</v>
      </c>
      <c r="J20" s="231">
        <v>0.79</v>
      </c>
      <c r="K20" s="6">
        <f t="shared" si="5"/>
        <v>7.1237639945283884E-2</v>
      </c>
      <c r="L20" s="6">
        <f t="shared" si="6"/>
        <v>0.47985401912964237</v>
      </c>
      <c r="M20" s="6">
        <f t="shared" si="7"/>
        <v>0.293121185151204</v>
      </c>
      <c r="N20" s="6">
        <f t="shared" si="8"/>
        <v>0</v>
      </c>
      <c r="O20" s="6">
        <f t="shared" si="9"/>
        <v>6.893965155995236E-3</v>
      </c>
    </row>
    <row r="21" spans="1:53" s="72" customFormat="1" ht="20.100000000000001" customHeight="1">
      <c r="A21" s="6"/>
      <c r="B21" s="73">
        <v>15</v>
      </c>
      <c r="C21" s="74" t="s">
        <v>29</v>
      </c>
      <c r="D21" s="244">
        <v>807153.35236300004</v>
      </c>
      <c r="E21" s="227">
        <v>8.36</v>
      </c>
      <c r="F21" s="227">
        <v>44.02</v>
      </c>
      <c r="G21" s="227">
        <v>47.06</v>
      </c>
      <c r="H21" s="227">
        <v>0.01</v>
      </c>
      <c r="I21" s="227">
        <f t="shared" ref="I21:I31" si="10">100-(E21+F21+G21+H21)</f>
        <v>0.54999999999999716</v>
      </c>
      <c r="J21" s="229">
        <v>0.57999999999999996</v>
      </c>
      <c r="K21" s="6">
        <f t="shared" si="5"/>
        <v>0.23849941702220626</v>
      </c>
      <c r="L21" s="6">
        <f t="shared" si="6"/>
        <v>1.2558306623585551</v>
      </c>
      <c r="M21" s="6">
        <f t="shared" si="7"/>
        <v>1.3425577230939028</v>
      </c>
      <c r="N21" s="6">
        <f t="shared" si="8"/>
        <v>2.8528638399785439E-4</v>
      </c>
      <c r="O21" s="6">
        <f t="shared" si="9"/>
        <v>1.5690751119881909E-2</v>
      </c>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row>
    <row r="22" spans="1:53" s="6" customFormat="1" ht="20.100000000000001" customHeight="1">
      <c r="B22" s="61">
        <v>16</v>
      </c>
      <c r="C22" s="62" t="s">
        <v>47</v>
      </c>
      <c r="D22" s="243">
        <v>210306.42064600001</v>
      </c>
      <c r="E22" s="230">
        <v>8.0299999999999994</v>
      </c>
      <c r="F22" s="230">
        <v>36.619999999999997</v>
      </c>
      <c r="G22" s="230">
        <v>53.9</v>
      </c>
      <c r="H22" s="230">
        <v>0.02</v>
      </c>
      <c r="I22" s="230">
        <f t="shared" si="10"/>
        <v>1.4300000000000068</v>
      </c>
      <c r="J22" s="231">
        <v>2.0299999999999998</v>
      </c>
      <c r="K22" s="6">
        <f t="shared" si="5"/>
        <v>5.9688830079056746E-2</v>
      </c>
      <c r="L22" s="6">
        <f t="shared" si="6"/>
        <v>0.2722048514937806</v>
      </c>
      <c r="M22" s="6">
        <f t="shared" si="7"/>
        <v>0.40065105121558642</v>
      </c>
      <c r="N22" s="6">
        <f t="shared" si="8"/>
        <v>1.4866458301134931E-4</v>
      </c>
      <c r="O22" s="6">
        <f t="shared" si="9"/>
        <v>1.0629517685311526E-2</v>
      </c>
    </row>
    <row r="23" spans="1:53" s="72" customFormat="1" ht="20.100000000000001" customHeight="1">
      <c r="A23" s="6"/>
      <c r="B23" s="73">
        <v>17</v>
      </c>
      <c r="C23" s="74" t="s">
        <v>33</v>
      </c>
      <c r="D23" s="244">
        <v>17104768.204505999</v>
      </c>
      <c r="E23" s="227">
        <v>7.61</v>
      </c>
      <c r="F23" s="227">
        <v>9.1300000000000008</v>
      </c>
      <c r="G23" s="227">
        <v>80.790000000000006</v>
      </c>
      <c r="H23" s="227">
        <v>1.46</v>
      </c>
      <c r="I23" s="227">
        <f t="shared" si="10"/>
        <v>1.0100000000000051</v>
      </c>
      <c r="J23" s="229">
        <v>2.4500000000000002</v>
      </c>
      <c r="K23" s="6">
        <f t="shared" si="5"/>
        <v>4.6007309812184376</v>
      </c>
      <c r="L23" s="6">
        <f t="shared" si="6"/>
        <v>5.5196680497403863</v>
      </c>
      <c r="M23" s="6">
        <f t="shared" si="7"/>
        <v>48.84271431966328</v>
      </c>
      <c r="N23" s="6">
        <f t="shared" si="8"/>
        <v>0.882663236869766</v>
      </c>
      <c r="O23" s="6">
        <f t="shared" si="9"/>
        <v>0.61060949947840282</v>
      </c>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row>
    <row r="24" spans="1:53" s="6" customFormat="1" ht="20.100000000000001" customHeight="1">
      <c r="B24" s="61">
        <v>18</v>
      </c>
      <c r="C24" s="62" t="s">
        <v>53</v>
      </c>
      <c r="D24" s="243">
        <v>151704.28148500001</v>
      </c>
      <c r="E24" s="230">
        <v>7.08</v>
      </c>
      <c r="F24" s="230">
        <v>44.36</v>
      </c>
      <c r="G24" s="230">
        <v>47.31</v>
      </c>
      <c r="H24" s="230">
        <v>0.04</v>
      </c>
      <c r="I24" s="230">
        <f t="shared" si="10"/>
        <v>1.2099999999999937</v>
      </c>
      <c r="J24" s="231">
        <v>7.81</v>
      </c>
      <c r="K24" s="6">
        <f t="shared" si="5"/>
        <v>3.7962611898721535E-2</v>
      </c>
      <c r="L24" s="6">
        <f t="shared" si="6"/>
        <v>0.2378561389586564</v>
      </c>
      <c r="M24" s="6">
        <f t="shared" si="7"/>
        <v>0.25367389391645706</v>
      </c>
      <c r="N24" s="6">
        <f t="shared" si="8"/>
        <v>2.1447803332611039E-4</v>
      </c>
      <c r="O24" s="6">
        <f t="shared" si="9"/>
        <v>6.4879605081148047E-3</v>
      </c>
    </row>
    <row r="25" spans="1:53" s="72" customFormat="1" ht="20.100000000000001" customHeight="1">
      <c r="A25" s="6"/>
      <c r="B25" s="73">
        <v>19</v>
      </c>
      <c r="C25" s="74" t="s">
        <v>253</v>
      </c>
      <c r="D25" s="244">
        <v>5203.9614469999997</v>
      </c>
      <c r="E25" s="227">
        <v>5.68</v>
      </c>
      <c r="F25" s="227">
        <v>87.48</v>
      </c>
      <c r="G25" s="227">
        <v>5.46</v>
      </c>
      <c r="H25" s="227">
        <v>0.61</v>
      </c>
      <c r="I25" s="227">
        <f t="shared" si="10"/>
        <v>0.77000000000001023</v>
      </c>
      <c r="J25" s="229">
        <v>1.41</v>
      </c>
      <c r="K25" s="6">
        <f t="shared" si="5"/>
        <v>1.044738010120237E-3</v>
      </c>
      <c r="L25" s="6">
        <f t="shared" si="6"/>
        <v>1.6090436817837735E-2</v>
      </c>
      <c r="M25" s="6">
        <f t="shared" si="7"/>
        <v>1.004272805502904E-3</v>
      </c>
      <c r="N25" s="6">
        <f t="shared" si="8"/>
        <v>1.1219897643896912E-4</v>
      </c>
      <c r="O25" s="6">
        <f t="shared" si="9"/>
        <v>1.4162821616066782E-4</v>
      </c>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row>
    <row r="26" spans="1:53" s="6" customFormat="1" ht="20.100000000000001" customHeight="1">
      <c r="B26" s="61">
        <v>20</v>
      </c>
      <c r="C26" s="63" t="s">
        <v>323</v>
      </c>
      <c r="D26" s="243">
        <v>1052436.170959</v>
      </c>
      <c r="E26" s="230">
        <v>5.38</v>
      </c>
      <c r="F26" s="230">
        <v>24.32</v>
      </c>
      <c r="G26" s="230">
        <v>68.63</v>
      </c>
      <c r="H26" s="230">
        <v>0.01</v>
      </c>
      <c r="I26" s="230">
        <f t="shared" si="10"/>
        <v>1.6599999999999966</v>
      </c>
      <c r="J26" s="231">
        <v>2</v>
      </c>
      <c r="K26" s="6">
        <f t="shared" si="5"/>
        <v>0.2001257769575979</v>
      </c>
      <c r="L26" s="6">
        <f t="shared" si="6"/>
        <v>0.90465778728787738</v>
      </c>
      <c r="M26" s="6">
        <f t="shared" si="7"/>
        <v>2.5529055897025916</v>
      </c>
      <c r="N26" s="6">
        <f t="shared" si="8"/>
        <v>3.7198099806244963E-4</v>
      </c>
      <c r="O26" s="6">
        <f t="shared" si="9"/>
        <v>6.1748845678366505E-2</v>
      </c>
    </row>
    <row r="27" spans="1:53" s="72" customFormat="1" ht="20.100000000000001" customHeight="1">
      <c r="A27" s="6"/>
      <c r="B27" s="73">
        <v>21</v>
      </c>
      <c r="C27" s="74" t="s">
        <v>26</v>
      </c>
      <c r="D27" s="244">
        <v>408480.922043</v>
      </c>
      <c r="E27" s="227">
        <v>3.86</v>
      </c>
      <c r="F27" s="227">
        <v>47.62</v>
      </c>
      <c r="G27" s="227">
        <v>47.92</v>
      </c>
      <c r="H27" s="227">
        <v>0</v>
      </c>
      <c r="I27" s="227">
        <f t="shared" si="10"/>
        <v>0.59999999999999432</v>
      </c>
      <c r="J27" s="229">
        <v>0.56000000000000005</v>
      </c>
      <c r="K27" s="6">
        <f t="shared" si="5"/>
        <v>5.5729362095157858E-2</v>
      </c>
      <c r="L27" s="6">
        <f t="shared" si="6"/>
        <v>0.68752130128793187</v>
      </c>
      <c r="M27" s="6">
        <f t="shared" si="7"/>
        <v>0.69185259886009454</v>
      </c>
      <c r="N27" s="6">
        <f t="shared" si="8"/>
        <v>0</v>
      </c>
      <c r="O27" s="6">
        <f t="shared" si="9"/>
        <v>8.6625951443249742E-3</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row>
    <row r="28" spans="1:53" s="6" customFormat="1" ht="20.100000000000001" customHeight="1">
      <c r="B28" s="61">
        <v>22</v>
      </c>
      <c r="C28" s="62" t="s">
        <v>243</v>
      </c>
      <c r="D28" s="243">
        <v>25371.726793999998</v>
      </c>
      <c r="E28" s="230">
        <v>2.61</v>
      </c>
      <c r="F28" s="230">
        <v>19.829999999999998</v>
      </c>
      <c r="G28" s="230">
        <v>74.400000000000006</v>
      </c>
      <c r="H28" s="230">
        <v>0</v>
      </c>
      <c r="I28" s="230">
        <f t="shared" si="10"/>
        <v>3.1599999999999966</v>
      </c>
      <c r="J28" s="231">
        <v>3.09</v>
      </c>
      <c r="K28" s="6">
        <f t="shared" si="5"/>
        <v>2.3405370649840001E-3</v>
      </c>
      <c r="L28" s="6">
        <f t="shared" si="6"/>
        <v>1.7782701148901427E-2</v>
      </c>
      <c r="M28" s="6">
        <f t="shared" si="7"/>
        <v>6.671875771448646E-2</v>
      </c>
      <c r="N28" s="6">
        <f t="shared" si="8"/>
        <v>0</v>
      </c>
      <c r="O28" s="6">
        <f t="shared" si="9"/>
        <v>2.833753687873346E-3</v>
      </c>
    </row>
    <row r="29" spans="1:53" s="72" customFormat="1" ht="20.100000000000001" customHeight="1">
      <c r="A29" s="6"/>
      <c r="B29" s="73">
        <v>23</v>
      </c>
      <c r="C29" s="75" t="s">
        <v>36</v>
      </c>
      <c r="D29" s="244">
        <v>514744.94303000002</v>
      </c>
      <c r="E29" s="227">
        <v>1.1599999999999999</v>
      </c>
      <c r="F29" s="227">
        <v>26.98</v>
      </c>
      <c r="G29" s="227">
        <v>68.55</v>
      </c>
      <c r="H29" s="227">
        <v>0</v>
      </c>
      <c r="I29" s="227">
        <f t="shared" si="10"/>
        <v>3.3100000000000023</v>
      </c>
      <c r="J29" s="229">
        <v>0.46</v>
      </c>
      <c r="K29" s="6">
        <f t="shared" si="5"/>
        <v>2.1104499998175635E-2</v>
      </c>
      <c r="L29" s="6">
        <f t="shared" si="6"/>
        <v>0.49086156030239536</v>
      </c>
      <c r="M29" s="6">
        <f t="shared" si="7"/>
        <v>1.2471667886852926</v>
      </c>
      <c r="N29" s="6">
        <f t="shared" si="8"/>
        <v>0</v>
      </c>
      <c r="O29" s="6">
        <f t="shared" si="9"/>
        <v>6.0220599132725337E-2</v>
      </c>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row>
    <row r="30" spans="1:53" s="6" customFormat="1" ht="20.100000000000001" customHeight="1">
      <c r="B30" s="61">
        <v>24</v>
      </c>
      <c r="C30" s="63" t="s">
        <v>221</v>
      </c>
      <c r="D30" s="243">
        <v>2696466.5885640001</v>
      </c>
      <c r="E30" s="230">
        <v>0.77</v>
      </c>
      <c r="F30" s="230">
        <v>27.25</v>
      </c>
      <c r="G30" s="230">
        <v>71.38</v>
      </c>
      <c r="H30" s="230">
        <v>0</v>
      </c>
      <c r="I30" s="230">
        <f t="shared" si="10"/>
        <v>0.60000000000000853</v>
      </c>
      <c r="J30" s="231">
        <v>0.64</v>
      </c>
      <c r="K30" s="6">
        <f t="shared" si="5"/>
        <v>7.3385584571406176E-2</v>
      </c>
      <c r="L30" s="6">
        <f t="shared" si="6"/>
        <v>2.5970872461958674</v>
      </c>
      <c r="M30" s="6">
        <f t="shared" si="7"/>
        <v>6.8029389957233404</v>
      </c>
      <c r="N30" s="6">
        <f t="shared" si="8"/>
        <v>0</v>
      </c>
      <c r="O30" s="6">
        <f t="shared" si="9"/>
        <v>5.7183572393304322E-2</v>
      </c>
    </row>
    <row r="31" spans="1:53" s="72" customFormat="1" ht="20.100000000000001" customHeight="1">
      <c r="A31" s="6"/>
      <c r="B31" s="73">
        <v>25</v>
      </c>
      <c r="C31" s="258" t="s">
        <v>18</v>
      </c>
      <c r="D31" s="244">
        <v>2469830.7786309998</v>
      </c>
      <c r="E31" s="227">
        <v>0.19</v>
      </c>
      <c r="F31" s="227">
        <v>30.22</v>
      </c>
      <c r="G31" s="227">
        <v>67.94</v>
      </c>
      <c r="H31" s="227">
        <v>0</v>
      </c>
      <c r="I31" s="227">
        <f t="shared" si="10"/>
        <v>1.6500000000000057</v>
      </c>
      <c r="J31" s="229">
        <v>0.63</v>
      </c>
      <c r="K31" s="6">
        <f t="shared" si="5"/>
        <v>1.6586157645668606E-2</v>
      </c>
      <c r="L31" s="6">
        <f t="shared" si="6"/>
        <v>2.6380720213268698</v>
      </c>
      <c r="M31" s="6">
        <f t="shared" si="7"/>
        <v>5.9308607918248688</v>
      </c>
      <c r="N31" s="6">
        <f t="shared" si="8"/>
        <v>0</v>
      </c>
      <c r="O31" s="6">
        <f t="shared" si="9"/>
        <v>0.14403768481764892</v>
      </c>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row>
    <row r="32" spans="1:53" s="6" customFormat="1" ht="20.100000000000001" customHeight="1">
      <c r="B32" s="61">
        <v>26</v>
      </c>
      <c r="C32" s="63" t="s">
        <v>43</v>
      </c>
      <c r="D32" s="243">
        <v>20768.828412999999</v>
      </c>
      <c r="E32" s="230">
        <v>0</v>
      </c>
      <c r="F32" s="230">
        <v>20.6</v>
      </c>
      <c r="G32" s="230">
        <v>78.400000000000006</v>
      </c>
      <c r="H32" s="230">
        <v>0</v>
      </c>
      <c r="I32" s="230">
        <v>1</v>
      </c>
      <c r="J32" s="231">
        <v>1</v>
      </c>
      <c r="K32" s="6">
        <f t="shared" si="5"/>
        <v>0</v>
      </c>
      <c r="L32" s="6">
        <f t="shared" si="6"/>
        <v>1.5121825013015755E-2</v>
      </c>
      <c r="M32" s="6">
        <f t="shared" si="7"/>
        <v>5.7551023350506568E-2</v>
      </c>
      <c r="N32" s="6">
        <f t="shared" si="8"/>
        <v>0</v>
      </c>
      <c r="O32" s="6">
        <f t="shared" si="9"/>
        <v>7.3406917538911432E-4</v>
      </c>
    </row>
    <row r="33" spans="1:53" s="72" customFormat="1" ht="20.100000000000001" customHeight="1">
      <c r="A33" s="6"/>
      <c r="B33" s="73">
        <v>27</v>
      </c>
      <c r="C33" s="75" t="s">
        <v>63</v>
      </c>
      <c r="D33" s="244">
        <v>15073.078476000001</v>
      </c>
      <c r="E33" s="227">
        <v>0</v>
      </c>
      <c r="F33" s="227">
        <v>27.23</v>
      </c>
      <c r="G33" s="227">
        <v>71.56</v>
      </c>
      <c r="H33" s="227">
        <v>0</v>
      </c>
      <c r="I33" s="227">
        <f>100-(E33+F33+G33+H28)</f>
        <v>1.2099999999999937</v>
      </c>
      <c r="J33" s="229">
        <v>9.57</v>
      </c>
      <c r="K33" s="6">
        <f t="shared" si="5"/>
        <v>0</v>
      </c>
      <c r="L33" s="6">
        <f t="shared" si="6"/>
        <v>1.450689912285799E-2</v>
      </c>
      <c r="M33" s="6">
        <f t="shared" si="7"/>
        <v>3.8123896482986336E-2</v>
      </c>
      <c r="N33" s="6">
        <f t="shared" si="8"/>
        <v>0</v>
      </c>
      <c r="O33" s="6">
        <f t="shared" si="9"/>
        <v>6.4463268228637813E-4</v>
      </c>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row>
    <row r="34" spans="1:53" ht="20.100000000000001" customHeight="1">
      <c r="B34" s="266" t="s">
        <v>324</v>
      </c>
      <c r="C34" s="267"/>
      <c r="D34" s="238">
        <f>SUM(D7:D33)</f>
        <v>28292740.124922</v>
      </c>
      <c r="E34" s="233">
        <v>7.813372628688982</v>
      </c>
      <c r="F34" s="233">
        <v>16.266900490393564</v>
      </c>
      <c r="G34" s="233">
        <v>73.790055911152066</v>
      </c>
      <c r="H34" s="233">
        <v>0.8837958458446028</v>
      </c>
      <c r="I34" s="233">
        <v>1.2472226233086785</v>
      </c>
      <c r="J34" s="234"/>
      <c r="K34" s="185">
        <f>SUM(K7:K33)</f>
        <v>7.8133726286889793</v>
      </c>
      <c r="L34" s="185">
        <f>SUM(L7:L33)</f>
        <v>16.266900490393564</v>
      </c>
      <c r="M34" s="185">
        <f>SUM(M7:M33)</f>
        <v>73.790055911152066</v>
      </c>
      <c r="N34" s="185">
        <f>SUM(N7:N33)</f>
        <v>0.88379584584460269</v>
      </c>
      <c r="O34" s="185">
        <f>SUM(O7:O33)</f>
        <v>1.2472226233086783</v>
      </c>
    </row>
    <row r="35" spans="1:53" s="72" customFormat="1" ht="20.100000000000001" customHeight="1">
      <c r="A35" s="6"/>
      <c r="B35" s="73">
        <v>28</v>
      </c>
      <c r="C35" s="74" t="s">
        <v>327</v>
      </c>
      <c r="D35" s="244">
        <v>172505</v>
      </c>
      <c r="E35" s="227">
        <v>86.94</v>
      </c>
      <c r="F35" s="227">
        <v>12.01</v>
      </c>
      <c r="G35" s="227">
        <v>0.67</v>
      </c>
      <c r="H35" s="227">
        <v>0</v>
      </c>
      <c r="I35" s="235">
        <f>100-(E35+F35+G35+H35)</f>
        <v>0.37999999999999545</v>
      </c>
      <c r="J35" s="229">
        <v>0.69</v>
      </c>
      <c r="K35" s="6">
        <f>E35*D35/$D$45</f>
        <v>37.847269668496281</v>
      </c>
      <c r="L35" s="6">
        <f>F35*D35/$D$45</f>
        <v>5.2282690213784262</v>
      </c>
      <c r="M35" s="6">
        <f>G35*D35/$D$45</f>
        <v>0.29166862983543257</v>
      </c>
      <c r="N35" s="6">
        <f>H35*D35/$D$45</f>
        <v>0</v>
      </c>
      <c r="O35" s="6">
        <f>I35*D35/$D$45</f>
        <v>0.16542399901113886</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row>
    <row r="36" spans="1:53" s="6" customFormat="1" ht="20.100000000000001" customHeight="1">
      <c r="B36" s="61">
        <v>29</v>
      </c>
      <c r="C36" s="62" t="s">
        <v>259</v>
      </c>
      <c r="D36" s="243">
        <v>10658.308132</v>
      </c>
      <c r="E36" s="230">
        <v>64.52</v>
      </c>
      <c r="F36" s="230">
        <v>20.260000000000002</v>
      </c>
      <c r="G36" s="230">
        <v>13.29</v>
      </c>
      <c r="H36" s="230">
        <v>0</v>
      </c>
      <c r="I36" s="232">
        <v>1.9300000000000033</v>
      </c>
      <c r="J36" s="231">
        <v>3.32</v>
      </c>
      <c r="K36" s="6">
        <f t="shared" ref="K36:K44" si="11">E36*D36/$D$45</f>
        <v>1.7353850891412719</v>
      </c>
      <c r="L36" s="6">
        <f t="shared" ref="L36:L44" si="12">F36*D36/$D$45</f>
        <v>0.54493028372601005</v>
      </c>
      <c r="M36" s="6">
        <f t="shared" ref="M36:M44" si="13">G36*D36/$D$45</f>
        <v>0.35745920388542318</v>
      </c>
      <c r="N36" s="6">
        <f t="shared" ref="N36:N44" si="14">H36*D36/$D$45</f>
        <v>0</v>
      </c>
      <c r="O36" s="6">
        <f t="shared" ref="O36:O44" si="15">I36*D36/$D$45</f>
        <v>5.1910930285844079E-2</v>
      </c>
    </row>
    <row r="37" spans="1:53" s="72" customFormat="1" ht="20.100000000000001" customHeight="1">
      <c r="A37" s="6"/>
      <c r="B37" s="73">
        <v>30</v>
      </c>
      <c r="C37" s="74" t="s">
        <v>239</v>
      </c>
      <c r="D37" s="244">
        <v>8187.36492</v>
      </c>
      <c r="E37" s="227">
        <v>62.970000000000006</v>
      </c>
      <c r="F37" s="227">
        <v>0</v>
      </c>
      <c r="G37" s="227">
        <v>35.340000000000003</v>
      </c>
      <c r="H37" s="227">
        <v>0</v>
      </c>
      <c r="I37" s="235">
        <v>1.69</v>
      </c>
      <c r="J37" s="229">
        <v>2.76</v>
      </c>
      <c r="K37" s="6">
        <f t="shared" si="11"/>
        <v>1.3010412684558748</v>
      </c>
      <c r="L37" s="6">
        <f t="shared" si="12"/>
        <v>0</v>
      </c>
      <c r="M37" s="6">
        <f t="shared" si="13"/>
        <v>0.73016989720868053</v>
      </c>
      <c r="N37" s="6">
        <f t="shared" si="14"/>
        <v>0</v>
      </c>
      <c r="O37" s="6">
        <f t="shared" si="15"/>
        <v>3.4917575729560557E-2</v>
      </c>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row>
    <row r="38" spans="1:53" s="6" customFormat="1" ht="20.100000000000001" customHeight="1">
      <c r="B38" s="61">
        <v>31</v>
      </c>
      <c r="C38" s="63" t="s">
        <v>75</v>
      </c>
      <c r="D38" s="243">
        <v>22502</v>
      </c>
      <c r="E38" s="230">
        <v>61.21</v>
      </c>
      <c r="F38" s="230">
        <v>6.93</v>
      </c>
      <c r="G38" s="230">
        <v>28.95</v>
      </c>
      <c r="H38" s="230">
        <v>0</v>
      </c>
      <c r="I38" s="232">
        <v>2.91</v>
      </c>
      <c r="J38" s="231">
        <v>3.09</v>
      </c>
      <c r="K38" s="6">
        <f t="shared" si="11"/>
        <v>3.4758156246283844</v>
      </c>
      <c r="L38" s="6">
        <f t="shared" si="12"/>
        <v>0.39352070378491594</v>
      </c>
      <c r="M38" s="6">
        <f t="shared" si="13"/>
        <v>1.643928481179411</v>
      </c>
      <c r="N38" s="6">
        <f t="shared" si="14"/>
        <v>0</v>
      </c>
      <c r="O38" s="6">
        <f t="shared" si="15"/>
        <v>0.16524462453305996</v>
      </c>
    </row>
    <row r="39" spans="1:53" s="72" customFormat="1" ht="20.100000000000001" customHeight="1">
      <c r="A39" s="6"/>
      <c r="B39" s="73">
        <v>32</v>
      </c>
      <c r="C39" s="75" t="s">
        <v>296</v>
      </c>
      <c r="D39" s="244">
        <v>62110.830159999998</v>
      </c>
      <c r="E39" s="227">
        <v>59.07</v>
      </c>
      <c r="F39" s="227">
        <v>0</v>
      </c>
      <c r="G39" s="227">
        <v>39.47</v>
      </c>
      <c r="H39" s="227">
        <v>0</v>
      </c>
      <c r="I39" s="235">
        <v>1.4600000000000009</v>
      </c>
      <c r="J39" s="229">
        <v>5.28</v>
      </c>
      <c r="K39" s="6">
        <f t="shared" si="11"/>
        <v>9.2586472099917394</v>
      </c>
      <c r="L39" s="6">
        <f t="shared" si="12"/>
        <v>0</v>
      </c>
      <c r="M39" s="6">
        <f t="shared" si="13"/>
        <v>6.1865380968067374</v>
      </c>
      <c r="N39" s="6">
        <f t="shared" si="14"/>
        <v>0</v>
      </c>
      <c r="O39" s="6">
        <f t="shared" si="15"/>
        <v>0.22884078088010745</v>
      </c>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row>
    <row r="40" spans="1:53" s="6" customFormat="1" ht="20.100000000000001" customHeight="1">
      <c r="B40" s="61">
        <v>33</v>
      </c>
      <c r="C40" s="63" t="s">
        <v>77</v>
      </c>
      <c r="D40" s="243">
        <v>11608.976868</v>
      </c>
      <c r="E40" s="230">
        <v>55.22</v>
      </c>
      <c r="F40" s="230">
        <v>0</v>
      </c>
      <c r="G40" s="230">
        <v>43.37</v>
      </c>
      <c r="H40" s="230">
        <v>0</v>
      </c>
      <c r="I40" s="232">
        <f>100-(E40+F40+G40+H40)</f>
        <v>1.4099999999999966</v>
      </c>
      <c r="J40" s="231">
        <v>1.67</v>
      </c>
      <c r="K40" s="6">
        <f t="shared" si="11"/>
        <v>1.6177208369158869</v>
      </c>
      <c r="L40" s="6">
        <f t="shared" si="12"/>
        <v>0</v>
      </c>
      <c r="M40" s="6">
        <f t="shared" si="13"/>
        <v>1.270564156049294</v>
      </c>
      <c r="N40" s="6">
        <f t="shared" si="14"/>
        <v>0</v>
      </c>
      <c r="O40" s="6">
        <f t="shared" si="15"/>
        <v>4.1307250634759055E-2</v>
      </c>
    </row>
    <row r="41" spans="1:53" s="72" customFormat="1" ht="20.100000000000001" customHeight="1">
      <c r="A41" s="6"/>
      <c r="B41" s="73">
        <v>34</v>
      </c>
      <c r="C41" s="74" t="s">
        <v>224</v>
      </c>
      <c r="D41" s="244">
        <v>12396.788704000001</v>
      </c>
      <c r="E41" s="227">
        <v>48.15</v>
      </c>
      <c r="F41" s="227">
        <v>37.5</v>
      </c>
      <c r="G41" s="227">
        <f>9.91+0.77</f>
        <v>10.68</v>
      </c>
      <c r="H41" s="227">
        <v>0</v>
      </c>
      <c r="I41" s="235">
        <v>3.6700000000000013</v>
      </c>
      <c r="J41" s="229">
        <v>4.25</v>
      </c>
      <c r="K41" s="6">
        <f t="shared" si="11"/>
        <v>1.5063251308553076</v>
      </c>
      <c r="L41" s="6">
        <f t="shared" si="12"/>
        <v>1.1731504134387132</v>
      </c>
      <c r="M41" s="6">
        <f t="shared" si="13"/>
        <v>0.33411323774734553</v>
      </c>
      <c r="N41" s="6">
        <f t="shared" si="14"/>
        <v>0</v>
      </c>
      <c r="O41" s="6">
        <f t="shared" si="15"/>
        <v>0.11481232046186877</v>
      </c>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row>
    <row r="42" spans="1:53" s="6" customFormat="1" ht="20.100000000000001" customHeight="1">
      <c r="B42" s="61">
        <v>35</v>
      </c>
      <c r="C42" s="63" t="s">
        <v>325</v>
      </c>
      <c r="D42" s="243">
        <v>11559</v>
      </c>
      <c r="E42" s="230">
        <v>44.96</v>
      </c>
      <c r="F42" s="230">
        <v>0</v>
      </c>
      <c r="G42" s="230">
        <v>49.77</v>
      </c>
      <c r="H42" s="230">
        <v>0.04</v>
      </c>
      <c r="I42" s="232">
        <f>100-(E42+F42+G42+H42)</f>
        <v>5.2299999999999898</v>
      </c>
      <c r="J42" s="231">
        <v>4.13</v>
      </c>
      <c r="K42" s="6">
        <f t="shared" si="11"/>
        <v>1.3114743396523547</v>
      </c>
      <c r="L42" s="6">
        <f t="shared" si="12"/>
        <v>0</v>
      </c>
      <c r="M42" s="6">
        <f t="shared" si="13"/>
        <v>1.4517810917370484</v>
      </c>
      <c r="N42" s="6">
        <f t="shared" si="14"/>
        <v>1.1667921171284294E-3</v>
      </c>
      <c r="O42" s="6">
        <f t="shared" si="15"/>
        <v>0.15255806931454186</v>
      </c>
    </row>
    <row r="43" spans="1:53" s="72" customFormat="1" ht="20.100000000000001" customHeight="1">
      <c r="A43" s="6"/>
      <c r="B43" s="73">
        <v>36</v>
      </c>
      <c r="C43" s="74" t="s">
        <v>326</v>
      </c>
      <c r="D43" s="244">
        <v>66393.699600000007</v>
      </c>
      <c r="E43" s="227">
        <v>43.41</v>
      </c>
      <c r="F43" s="227">
        <v>24.279999999999998</v>
      </c>
      <c r="G43" s="227">
        <f>20.34+10.88</f>
        <v>31.22</v>
      </c>
      <c r="H43" s="227">
        <v>0</v>
      </c>
      <c r="I43" s="235">
        <v>1.0900000000000034</v>
      </c>
      <c r="J43" s="229">
        <v>4.6700000000000017</v>
      </c>
      <c r="K43" s="6">
        <f t="shared" si="11"/>
        <v>7.2732729547388377</v>
      </c>
      <c r="L43" s="6">
        <f t="shared" si="12"/>
        <v>4.0680734241202252</v>
      </c>
      <c r="M43" s="6">
        <f t="shared" si="13"/>
        <v>5.230858826236962</v>
      </c>
      <c r="N43" s="6">
        <f t="shared" si="14"/>
        <v>0</v>
      </c>
      <c r="O43" s="6">
        <f t="shared" si="15"/>
        <v>0.18262767843043903</v>
      </c>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row>
    <row r="44" spans="1:53" s="6" customFormat="1" ht="20.100000000000001" customHeight="1">
      <c r="B44" s="61">
        <v>37</v>
      </c>
      <c r="C44" s="63" t="s">
        <v>234</v>
      </c>
      <c r="D44" s="243">
        <v>18343.992975000001</v>
      </c>
      <c r="E44" s="230">
        <v>34.630000000000003</v>
      </c>
      <c r="F44" s="230">
        <v>54.86</v>
      </c>
      <c r="G44" s="230">
        <v>0.31</v>
      </c>
      <c r="H44" s="230">
        <v>0</v>
      </c>
      <c r="I44" s="232">
        <v>10.200000000000005</v>
      </c>
      <c r="J44" s="231">
        <v>1.3699999999999903</v>
      </c>
      <c r="K44" s="6">
        <f t="shared" si="11"/>
        <v>1.6030962501690589</v>
      </c>
      <c r="L44" s="6">
        <f t="shared" si="12"/>
        <v>2.5395859163810153</v>
      </c>
      <c r="M44" s="6">
        <f t="shared" si="13"/>
        <v>1.435055840463206E-2</v>
      </c>
      <c r="N44" s="6">
        <f t="shared" si="14"/>
        <v>0</v>
      </c>
      <c r="O44" s="6">
        <f t="shared" si="15"/>
        <v>0.47217966363628089</v>
      </c>
    </row>
    <row r="45" spans="1:53" ht="20.100000000000001" customHeight="1">
      <c r="B45" s="295" t="s">
        <v>328</v>
      </c>
      <c r="C45" s="296"/>
      <c r="D45" s="238">
        <f>SUM(D35:D44)</f>
        <v>396265.96135900001</v>
      </c>
      <c r="E45" s="236">
        <v>66.930048373044997</v>
      </c>
      <c r="F45" s="236">
        <v>13.947529762829305</v>
      </c>
      <c r="G45" s="233">
        <v>17.511432179090967</v>
      </c>
      <c r="H45" s="233">
        <v>1.1667921171284294E-3</v>
      </c>
      <c r="I45" s="236">
        <v>1.6098228929176004</v>
      </c>
      <c r="J45" s="237"/>
      <c r="K45" s="185">
        <f>SUM(K35:K44)</f>
        <v>66.930048373044997</v>
      </c>
      <c r="L45" s="185">
        <f t="shared" ref="L45:O45" si="16">SUM(L35:L44)</f>
        <v>13.947529762829305</v>
      </c>
      <c r="M45" s="185">
        <f t="shared" si="16"/>
        <v>17.511432179090967</v>
      </c>
      <c r="N45" s="185">
        <f t="shared" si="16"/>
        <v>1.1667921171284294E-3</v>
      </c>
      <c r="O45" s="185">
        <f t="shared" si="16"/>
        <v>1.6098228929176004</v>
      </c>
    </row>
    <row r="46" spans="1:53" s="72" customFormat="1" ht="20.100000000000001" customHeight="1">
      <c r="A46" s="6"/>
      <c r="B46" s="73">
        <v>38</v>
      </c>
      <c r="C46" s="74" t="s">
        <v>329</v>
      </c>
      <c r="D46" s="244">
        <v>257385.55476500001</v>
      </c>
      <c r="E46" s="227">
        <v>96.13</v>
      </c>
      <c r="F46" s="227">
        <v>0</v>
      </c>
      <c r="G46" s="227">
        <v>0.33</v>
      </c>
      <c r="H46" s="227">
        <v>0</v>
      </c>
      <c r="I46" s="235">
        <v>3.5400000000000045</v>
      </c>
      <c r="J46" s="229">
        <v>4.53</v>
      </c>
      <c r="K46" s="6">
        <f>E46*D46/$D$53</f>
        <v>12.526496848468197</v>
      </c>
      <c r="L46" s="6">
        <f>F46*D46/$D$53</f>
        <v>0</v>
      </c>
      <c r="M46" s="6">
        <f>G46*D46/$D$53</f>
        <v>4.3001601581134974E-2</v>
      </c>
      <c r="N46" s="6">
        <f>H46*D46/$D$53</f>
        <v>0</v>
      </c>
      <c r="O46" s="6">
        <f>I46*D46/$D$53</f>
        <v>0.46128990787035756</v>
      </c>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row>
    <row r="47" spans="1:53" s="6" customFormat="1" ht="20.100000000000001" customHeight="1">
      <c r="B47" s="61">
        <v>39</v>
      </c>
      <c r="C47" s="62" t="s">
        <v>236</v>
      </c>
      <c r="D47" s="243">
        <v>428394</v>
      </c>
      <c r="E47" s="230">
        <v>94.99</v>
      </c>
      <c r="F47" s="230">
        <v>0</v>
      </c>
      <c r="G47" s="230">
        <v>4.13</v>
      </c>
      <c r="H47" s="230">
        <v>0</v>
      </c>
      <c r="I47" s="232">
        <v>0.88000000000000433</v>
      </c>
      <c r="J47" s="231">
        <v>1.0500000000000114</v>
      </c>
      <c r="K47" s="6">
        <f t="shared" ref="K47:K52" si="17">E47*D47/$D$53</f>
        <v>20.601924393539434</v>
      </c>
      <c r="L47" s="6">
        <f t="shared" ref="L47:L52" si="18">F47*D47/$D$53</f>
        <v>0</v>
      </c>
      <c r="M47" s="6">
        <f t="shared" ref="M47:M52" si="19">G47*D47/$D$53</f>
        <v>0.89573584319736688</v>
      </c>
      <c r="N47" s="6">
        <f t="shared" ref="N47:N52" si="20">H47*D47/$D$53</f>
        <v>0</v>
      </c>
      <c r="O47" s="6">
        <f t="shared" ref="O47:O52" si="21">I47*D47/$D$53</f>
        <v>0.19085896901057789</v>
      </c>
    </row>
    <row r="48" spans="1:53" s="72" customFormat="1" ht="20.100000000000001" customHeight="1">
      <c r="A48" s="6"/>
      <c r="B48" s="73">
        <v>40</v>
      </c>
      <c r="C48" s="74" t="s">
        <v>330</v>
      </c>
      <c r="D48" s="244">
        <v>123613.805047</v>
      </c>
      <c r="E48" s="227">
        <v>89.56</v>
      </c>
      <c r="F48" s="227">
        <v>0</v>
      </c>
      <c r="G48" s="227">
        <v>2.78</v>
      </c>
      <c r="H48" s="227">
        <v>0</v>
      </c>
      <c r="I48" s="227">
        <f>100-(E48+F48+G48+H48)</f>
        <v>7.6599999999999966</v>
      </c>
      <c r="J48" s="229">
        <v>4.71</v>
      </c>
      <c r="K48" s="6">
        <f t="shared" si="17"/>
        <v>5.604896297983311</v>
      </c>
      <c r="L48" s="6">
        <f t="shared" si="18"/>
        <v>0</v>
      </c>
      <c r="M48" s="6">
        <f t="shared" si="19"/>
        <v>0.17397958584628856</v>
      </c>
      <c r="N48" s="6">
        <f t="shared" si="20"/>
        <v>0</v>
      </c>
      <c r="O48" s="6">
        <f t="shared" si="21"/>
        <v>0.47938259984984533</v>
      </c>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row>
    <row r="49" spans="1:53" s="6" customFormat="1" ht="20.100000000000001" customHeight="1">
      <c r="B49" s="61">
        <v>41</v>
      </c>
      <c r="C49" s="62" t="s">
        <v>278</v>
      </c>
      <c r="D49" s="243">
        <v>197168.13628899999</v>
      </c>
      <c r="E49" s="230">
        <v>88.47</v>
      </c>
      <c r="F49" s="230">
        <v>0</v>
      </c>
      <c r="G49" s="230">
        <v>0.88</v>
      </c>
      <c r="H49" s="230">
        <v>4.29</v>
      </c>
      <c r="I49" s="232">
        <f>100-(E49+F49+G49+H49)</f>
        <v>6.3599999999999994</v>
      </c>
      <c r="J49" s="231">
        <v>4.3099999999999996</v>
      </c>
      <c r="K49" s="6">
        <f t="shared" si="17"/>
        <v>8.8311910541830034</v>
      </c>
      <c r="L49" s="6">
        <f t="shared" si="18"/>
        <v>0</v>
      </c>
      <c r="M49" s="6">
        <f t="shared" si="19"/>
        <v>8.7842750397660707E-2</v>
      </c>
      <c r="N49" s="6">
        <f t="shared" si="20"/>
        <v>0.42823340818859601</v>
      </c>
      <c r="O49" s="6">
        <f t="shared" si="21"/>
        <v>0.63486351423763876</v>
      </c>
    </row>
    <row r="50" spans="1:53" s="72" customFormat="1" ht="20.100000000000001" customHeight="1">
      <c r="A50" s="6"/>
      <c r="B50" s="73">
        <v>42</v>
      </c>
      <c r="C50" s="74" t="s">
        <v>82</v>
      </c>
      <c r="D50" s="244">
        <v>326935.959508</v>
      </c>
      <c r="E50" s="227">
        <v>87.68</v>
      </c>
      <c r="F50" s="227">
        <v>6.3</v>
      </c>
      <c r="G50" s="227">
        <v>1.7</v>
      </c>
      <c r="H50" s="227">
        <v>0.02</v>
      </c>
      <c r="I50" s="235">
        <f>100-(E50+F50+G50+H50)</f>
        <v>4.2999999999999972</v>
      </c>
      <c r="J50" s="229">
        <v>8.3000000000000007</v>
      </c>
      <c r="K50" s="6">
        <f t="shared" si="17"/>
        <v>14.512751332978937</v>
      </c>
      <c r="L50" s="6">
        <f t="shared" si="18"/>
        <v>1.0427729630219809</v>
      </c>
      <c r="M50" s="6">
        <f t="shared" si="19"/>
        <v>0.28138318049799488</v>
      </c>
      <c r="N50" s="6">
        <f t="shared" si="20"/>
        <v>3.3103903587999397E-3</v>
      </c>
      <c r="O50" s="6">
        <f t="shared" si="21"/>
        <v>0.71173392714198658</v>
      </c>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row>
    <row r="51" spans="1:53" s="6" customFormat="1" ht="20.100000000000001" customHeight="1">
      <c r="B51" s="61">
        <v>43</v>
      </c>
      <c r="C51" s="63" t="s">
        <v>403</v>
      </c>
      <c r="D51" s="243">
        <v>322719.89147999999</v>
      </c>
      <c r="E51" s="230">
        <v>83.98</v>
      </c>
      <c r="F51" s="230">
        <v>9.89</v>
      </c>
      <c r="G51" s="230">
        <v>1.49</v>
      </c>
      <c r="H51" s="230">
        <v>1.46</v>
      </c>
      <c r="I51" s="230">
        <v>3.1799999999999953</v>
      </c>
      <c r="J51" s="231">
        <v>5.3299999999999841</v>
      </c>
      <c r="K51" s="6">
        <f t="shared" si="17"/>
        <v>13.721074643476083</v>
      </c>
      <c r="L51" s="6">
        <f t="shared" si="18"/>
        <v>1.6158779259821203</v>
      </c>
      <c r="M51" s="6">
        <f t="shared" si="19"/>
        <v>0.2434436915787016</v>
      </c>
      <c r="N51" s="6">
        <f t="shared" si="20"/>
        <v>0.23854214074154653</v>
      </c>
      <c r="O51" s="6">
        <f t="shared" si="21"/>
        <v>0.51956438873843624</v>
      </c>
    </row>
    <row r="52" spans="1:53" s="72" customFormat="1" ht="20.100000000000001" customHeight="1">
      <c r="A52" s="6"/>
      <c r="B52" s="73">
        <v>44</v>
      </c>
      <c r="C52" s="75" t="s">
        <v>85</v>
      </c>
      <c r="D52" s="244">
        <v>318993.57411799999</v>
      </c>
      <c r="E52" s="227">
        <v>82.97</v>
      </c>
      <c r="F52" s="227">
        <v>12.34</v>
      </c>
      <c r="G52" s="227">
        <v>0.97</v>
      </c>
      <c r="H52" s="227">
        <v>1.1100000000000001</v>
      </c>
      <c r="I52" s="235">
        <v>2.6100000000000012</v>
      </c>
      <c r="J52" s="229">
        <v>6.1600000000000108</v>
      </c>
      <c r="K52" s="6">
        <f t="shared" si="17"/>
        <v>13.399529417545558</v>
      </c>
      <c r="L52" s="6">
        <f t="shared" si="18"/>
        <v>1.9928913223154414</v>
      </c>
      <c r="M52" s="6">
        <f t="shared" si="19"/>
        <v>0.15665353181896097</v>
      </c>
      <c r="N52" s="6">
        <f t="shared" si="20"/>
        <v>0.17926331991654298</v>
      </c>
      <c r="O52" s="6">
        <f t="shared" si="21"/>
        <v>0.42151104953349311</v>
      </c>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row>
    <row r="53" spans="1:53" ht="20.100000000000001" customHeight="1">
      <c r="B53" s="264" t="s">
        <v>331</v>
      </c>
      <c r="C53" s="265"/>
      <c r="D53" s="238">
        <f>SUM(D46:D52)</f>
        <v>1975210.921207</v>
      </c>
      <c r="E53" s="233">
        <v>89.197863988174532</v>
      </c>
      <c r="F53" s="233">
        <v>4.6515422113195424</v>
      </c>
      <c r="G53" s="233">
        <v>1.8820401849181085</v>
      </c>
      <c r="H53" s="233">
        <v>0.84934925920548543</v>
      </c>
      <c r="I53" s="233">
        <v>3.4192043563823353</v>
      </c>
      <c r="J53" s="234"/>
      <c r="K53" s="185">
        <f>SUM(K46:K52)</f>
        <v>89.197863988174532</v>
      </c>
      <c r="L53" s="185">
        <f t="shared" ref="L53:O53" si="22">SUM(L46:L52)</f>
        <v>4.6515422113195424</v>
      </c>
      <c r="M53" s="185">
        <f t="shared" si="22"/>
        <v>1.8820401849181085</v>
      </c>
      <c r="N53" s="185">
        <f t="shared" si="22"/>
        <v>0.84934925920548543</v>
      </c>
      <c r="O53" s="185">
        <f t="shared" si="22"/>
        <v>3.4192043563823353</v>
      </c>
    </row>
    <row r="54" spans="1:53" s="72" customFormat="1" ht="20.100000000000001" customHeight="1">
      <c r="A54" s="6"/>
      <c r="B54" s="73">
        <v>45</v>
      </c>
      <c r="C54" s="74" t="s">
        <v>332</v>
      </c>
      <c r="D54" s="244">
        <v>109764.181105</v>
      </c>
      <c r="E54" s="227">
        <v>94.47</v>
      </c>
      <c r="F54" s="227">
        <v>2.41</v>
      </c>
      <c r="G54" s="227">
        <v>0</v>
      </c>
      <c r="H54" s="227">
        <v>0</v>
      </c>
      <c r="I54" s="235">
        <v>3.120000000000001</v>
      </c>
      <c r="J54" s="229">
        <v>3.05</v>
      </c>
      <c r="K54" s="6">
        <v>94.47</v>
      </c>
      <c r="L54" s="6">
        <v>2.41</v>
      </c>
      <c r="M54" s="6">
        <v>0</v>
      </c>
      <c r="N54" s="6">
        <v>0</v>
      </c>
      <c r="O54" s="6">
        <v>3.120000000000001</v>
      </c>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row>
    <row r="55" spans="1:53" ht="20.100000000000001" customHeight="1">
      <c r="B55" s="295" t="s">
        <v>333</v>
      </c>
      <c r="C55" s="296"/>
      <c r="D55" s="238">
        <v>109764.181105</v>
      </c>
      <c r="E55" s="236">
        <v>94.47</v>
      </c>
      <c r="F55" s="236">
        <v>2.41</v>
      </c>
      <c r="G55" s="233">
        <v>0</v>
      </c>
      <c r="H55" s="233">
        <v>0</v>
      </c>
      <c r="I55" s="236">
        <v>3.1200000000000014</v>
      </c>
      <c r="J55" s="237"/>
      <c r="K55" s="185">
        <v>94.47</v>
      </c>
      <c r="L55" s="185">
        <v>2.41</v>
      </c>
      <c r="M55" s="185">
        <v>0</v>
      </c>
      <c r="N55" s="185">
        <v>0</v>
      </c>
      <c r="O55" s="185">
        <v>3.1200000000000014</v>
      </c>
    </row>
    <row r="56" spans="1:53" s="72" customFormat="1" ht="20.100000000000001" customHeight="1">
      <c r="A56" s="6"/>
      <c r="B56" s="73">
        <v>46</v>
      </c>
      <c r="C56" s="74" t="s">
        <v>273</v>
      </c>
      <c r="D56" s="244">
        <v>78166.214015999998</v>
      </c>
      <c r="E56" s="227">
        <v>99.71</v>
      </c>
      <c r="F56" s="227">
        <v>0</v>
      </c>
      <c r="G56" s="227">
        <v>0</v>
      </c>
      <c r="H56" s="227">
        <v>0.13</v>
      </c>
      <c r="I56" s="227">
        <v>0.16000000000000625</v>
      </c>
      <c r="J56" s="229">
        <v>0.17000000000001592</v>
      </c>
      <c r="K56" s="6">
        <f>E56*D56/$D$115</f>
        <v>0.96686071328619694</v>
      </c>
      <c r="L56" s="6">
        <f>F56*D56/$D$115</f>
        <v>0</v>
      </c>
      <c r="M56" s="6">
        <f>G56*D56/$D$115</f>
        <v>0</v>
      </c>
      <c r="N56" s="6">
        <f>H56*D56/$D$115</f>
        <v>1.2605745935934773E-3</v>
      </c>
      <c r="O56" s="6">
        <f>I56*D56/$D$115</f>
        <v>1.5514764228843402E-3</v>
      </c>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row>
    <row r="57" spans="1:53" s="6" customFormat="1" ht="20.100000000000001" customHeight="1">
      <c r="B57" s="61">
        <v>47</v>
      </c>
      <c r="C57" s="62" t="s">
        <v>283</v>
      </c>
      <c r="D57" s="243">
        <v>133630.98306</v>
      </c>
      <c r="E57" s="230">
        <v>99.66</v>
      </c>
      <c r="F57" s="230">
        <v>0</v>
      </c>
      <c r="G57" s="230">
        <v>0.17</v>
      </c>
      <c r="H57" s="230">
        <v>0</v>
      </c>
      <c r="I57" s="230">
        <v>0.1700000000000034</v>
      </c>
      <c r="J57" s="231">
        <v>0.17</v>
      </c>
      <c r="K57" s="6">
        <f t="shared" ref="K57:K114" si="23">E57*D57/$D$115</f>
        <v>1.6520917644767046</v>
      </c>
      <c r="L57" s="6">
        <f t="shared" ref="L57:L114" si="24">F57*D57/$D$115</f>
        <v>0</v>
      </c>
      <c r="M57" s="6">
        <f t="shared" ref="M57:M114" si="25">G57*D57/$D$115</f>
        <v>2.8181376676805121E-3</v>
      </c>
      <c r="N57" s="6">
        <f t="shared" ref="N57:N114" si="26">H57*D57/$D$115</f>
        <v>0</v>
      </c>
      <c r="O57" s="6">
        <f t="shared" ref="O57:O114" si="27">I57*D57/$D$115</f>
        <v>2.818137667680568E-3</v>
      </c>
    </row>
    <row r="58" spans="1:53" s="72" customFormat="1" ht="20.100000000000001" customHeight="1">
      <c r="A58" s="6"/>
      <c r="B58" s="73">
        <v>48</v>
      </c>
      <c r="C58" s="74" t="s">
        <v>344</v>
      </c>
      <c r="D58" s="244">
        <v>799880.25715700001</v>
      </c>
      <c r="E58" s="227">
        <v>99.53</v>
      </c>
      <c r="F58" s="227">
        <v>7.0000000000000007E-2</v>
      </c>
      <c r="G58" s="227">
        <v>0</v>
      </c>
      <c r="H58" s="227">
        <v>0.04</v>
      </c>
      <c r="I58" s="227">
        <v>0.35999999999999888</v>
      </c>
      <c r="J58" s="229">
        <v>0.71</v>
      </c>
      <c r="K58" s="6">
        <f t="shared" si="23"/>
        <v>9.8760914279438268</v>
      </c>
      <c r="L58" s="6">
        <f t="shared" si="24"/>
        <v>6.9459097755055557E-3</v>
      </c>
      <c r="M58" s="6">
        <f t="shared" si="25"/>
        <v>0</v>
      </c>
      <c r="N58" s="6">
        <f t="shared" si="26"/>
        <v>3.9690913002888885E-3</v>
      </c>
      <c r="O58" s="6">
        <f t="shared" si="27"/>
        <v>3.5721821702599889E-2</v>
      </c>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row>
    <row r="59" spans="1:53" s="6" customFormat="1" ht="20.100000000000001" customHeight="1">
      <c r="B59" s="61">
        <v>49</v>
      </c>
      <c r="C59" s="62" t="s">
        <v>199</v>
      </c>
      <c r="D59" s="243">
        <v>253772.57868000001</v>
      </c>
      <c r="E59" s="230">
        <v>99.03</v>
      </c>
      <c r="F59" s="230">
        <v>0</v>
      </c>
      <c r="G59" s="230">
        <v>0</v>
      </c>
      <c r="H59" s="230">
        <v>0</v>
      </c>
      <c r="I59" s="232">
        <v>0.96999999999999886</v>
      </c>
      <c r="J59" s="231">
        <v>1.74</v>
      </c>
      <c r="K59" s="6">
        <f t="shared" si="23"/>
        <v>3.1175798939373687</v>
      </c>
      <c r="L59" s="6">
        <f t="shared" si="24"/>
        <v>0</v>
      </c>
      <c r="M59" s="6">
        <f t="shared" si="25"/>
        <v>0</v>
      </c>
      <c r="N59" s="6">
        <f t="shared" si="26"/>
        <v>0</v>
      </c>
      <c r="O59" s="6">
        <f t="shared" si="27"/>
        <v>3.0536731264457679E-2</v>
      </c>
    </row>
    <row r="60" spans="1:53" s="72" customFormat="1" ht="20.100000000000001" customHeight="1">
      <c r="A60" s="71"/>
      <c r="B60" s="73">
        <v>50</v>
      </c>
      <c r="C60" s="74" t="s">
        <v>40</v>
      </c>
      <c r="D60" s="244">
        <v>42895.896345000001</v>
      </c>
      <c r="E60" s="227">
        <v>98.99</v>
      </c>
      <c r="F60" s="227">
        <v>0</v>
      </c>
      <c r="G60" s="227">
        <v>0</v>
      </c>
      <c r="H60" s="227">
        <v>0</v>
      </c>
      <c r="I60" s="235">
        <v>1.0100000000000051</v>
      </c>
      <c r="J60" s="229">
        <v>8.52</v>
      </c>
      <c r="K60" s="6">
        <f t="shared" si="23"/>
        <v>0.52676048830469646</v>
      </c>
      <c r="L60" s="6">
        <f t="shared" si="24"/>
        <v>0</v>
      </c>
      <c r="M60" s="6">
        <f t="shared" si="25"/>
        <v>0</v>
      </c>
      <c r="N60" s="6">
        <f t="shared" si="26"/>
        <v>0</v>
      </c>
      <c r="O60" s="6">
        <f t="shared" si="27"/>
        <v>5.3745640285659778E-3</v>
      </c>
      <c r="P60" s="71"/>
      <c r="Q60" s="71"/>
      <c r="R60" s="71"/>
      <c r="S60" s="71"/>
      <c r="T60" s="71"/>
      <c r="U60" s="71"/>
      <c r="V60" s="71"/>
      <c r="W60" s="71"/>
      <c r="X60" s="71"/>
      <c r="Y60" s="71"/>
      <c r="Z60" s="71"/>
      <c r="AA60" s="71"/>
      <c r="AB60" s="71"/>
      <c r="AC60" s="71"/>
      <c r="AD60" s="71"/>
      <c r="AE60" s="71"/>
      <c r="AF60" s="71"/>
      <c r="AG60" s="6"/>
      <c r="AH60" s="6"/>
      <c r="AI60" s="6"/>
      <c r="AJ60" s="6"/>
      <c r="AK60" s="6"/>
      <c r="AL60" s="6"/>
      <c r="AM60" s="6"/>
      <c r="AN60" s="6"/>
      <c r="AO60" s="6"/>
      <c r="AP60" s="6"/>
      <c r="AQ60" s="6"/>
      <c r="AR60" s="6"/>
      <c r="AS60" s="6"/>
      <c r="AT60" s="6"/>
      <c r="AU60" s="6"/>
      <c r="AV60" s="6"/>
      <c r="AW60" s="6"/>
      <c r="AX60" s="6"/>
      <c r="AY60" s="6"/>
      <c r="AZ60" s="6"/>
      <c r="BA60" s="6"/>
    </row>
    <row r="61" spans="1:53" s="6" customFormat="1" ht="20.100000000000001" customHeight="1">
      <c r="B61" s="61">
        <v>51</v>
      </c>
      <c r="C61" s="62" t="s">
        <v>347</v>
      </c>
      <c r="D61" s="243">
        <v>240361.88034900001</v>
      </c>
      <c r="E61" s="230">
        <v>98.71</v>
      </c>
      <c r="F61" s="230">
        <v>0</v>
      </c>
      <c r="G61" s="230">
        <v>0</v>
      </c>
      <c r="H61" s="230">
        <v>0.02</v>
      </c>
      <c r="I61" s="232">
        <v>1.2700000000000062</v>
      </c>
      <c r="J61" s="231">
        <v>5.63</v>
      </c>
      <c r="K61" s="6">
        <f t="shared" si="23"/>
        <v>2.9432887122362485</v>
      </c>
      <c r="L61" s="6">
        <f t="shared" si="24"/>
        <v>0</v>
      </c>
      <c r="M61" s="6">
        <f t="shared" si="25"/>
        <v>0</v>
      </c>
      <c r="N61" s="6">
        <f t="shared" si="26"/>
        <v>5.9635066603915476E-4</v>
      </c>
      <c r="O61" s="6">
        <f t="shared" si="27"/>
        <v>3.7868267293486517E-2</v>
      </c>
    </row>
    <row r="62" spans="1:53" s="72" customFormat="1" ht="20.100000000000001" customHeight="1">
      <c r="A62" s="6"/>
      <c r="B62" s="73">
        <v>52</v>
      </c>
      <c r="C62" s="74" t="s">
        <v>334</v>
      </c>
      <c r="D62" s="244">
        <v>1624560.196458</v>
      </c>
      <c r="E62" s="227">
        <v>98.24</v>
      </c>
      <c r="F62" s="227">
        <v>0</v>
      </c>
      <c r="G62" s="227">
        <v>0</v>
      </c>
      <c r="H62" s="227">
        <v>0.16</v>
      </c>
      <c r="I62" s="235">
        <v>1.6000000000000052</v>
      </c>
      <c r="J62" s="229">
        <v>1.95</v>
      </c>
      <c r="K62" s="6">
        <f t="shared" si="23"/>
        <v>19.798408566810991</v>
      </c>
      <c r="L62" s="6">
        <f t="shared" si="24"/>
        <v>0</v>
      </c>
      <c r="M62" s="6">
        <f t="shared" si="25"/>
        <v>0</v>
      </c>
      <c r="N62" s="6">
        <f t="shared" si="26"/>
        <v>3.224496509252605E-2</v>
      </c>
      <c r="O62" s="6">
        <f t="shared" si="27"/>
        <v>0.32244965092526151</v>
      </c>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row>
    <row r="63" spans="1:53" s="6" customFormat="1" ht="20.100000000000001" customHeight="1">
      <c r="B63" s="61">
        <v>53</v>
      </c>
      <c r="C63" s="62" t="s">
        <v>360</v>
      </c>
      <c r="D63" s="243">
        <v>76915.585036000004</v>
      </c>
      <c r="E63" s="230">
        <v>97.85</v>
      </c>
      <c r="F63" s="230">
        <v>0</v>
      </c>
      <c r="G63" s="230">
        <v>0</v>
      </c>
      <c r="H63" s="230">
        <v>0</v>
      </c>
      <c r="I63" s="230">
        <v>2.1500000000000057</v>
      </c>
      <c r="J63" s="231">
        <v>2.76</v>
      </c>
      <c r="K63" s="6">
        <f t="shared" si="23"/>
        <v>0.93364397262148613</v>
      </c>
      <c r="L63" s="6">
        <f t="shared" si="24"/>
        <v>0</v>
      </c>
      <c r="M63" s="6">
        <f t="shared" si="25"/>
        <v>0</v>
      </c>
      <c r="N63" s="6">
        <f t="shared" si="26"/>
        <v>0</v>
      </c>
      <c r="O63" s="6">
        <f t="shared" si="27"/>
        <v>2.0514405121473688E-2</v>
      </c>
    </row>
    <row r="64" spans="1:53" s="76" customFormat="1" ht="20.100000000000001" customHeight="1">
      <c r="A64" s="6"/>
      <c r="B64" s="73">
        <v>54</v>
      </c>
      <c r="C64" s="74" t="s">
        <v>229</v>
      </c>
      <c r="D64" s="244">
        <v>184579.79039000001</v>
      </c>
      <c r="E64" s="227">
        <v>97.81</v>
      </c>
      <c r="F64" s="227">
        <v>0</v>
      </c>
      <c r="G64" s="227">
        <v>0</v>
      </c>
      <c r="H64" s="227">
        <v>0.05</v>
      </c>
      <c r="I64" s="227">
        <v>2.1399999999999979</v>
      </c>
      <c r="J64" s="229">
        <v>0.7</v>
      </c>
      <c r="K64" s="6">
        <f t="shared" si="23"/>
        <v>2.2396158248473252</v>
      </c>
      <c r="L64" s="6">
        <f t="shared" si="24"/>
        <v>0</v>
      </c>
      <c r="M64" s="6">
        <f t="shared" si="25"/>
        <v>0</v>
      </c>
      <c r="N64" s="6">
        <f t="shared" si="26"/>
        <v>1.144880801987182E-3</v>
      </c>
      <c r="O64" s="6">
        <f t="shared" si="27"/>
        <v>4.9000898325051341E-2</v>
      </c>
      <c r="P64" s="6"/>
      <c r="Q64" s="6"/>
      <c r="R64" s="6"/>
      <c r="S64" s="6"/>
      <c r="T64" s="6"/>
      <c r="U64" s="6"/>
      <c r="V64" s="6"/>
      <c r="W64" s="6"/>
      <c r="X64" s="6"/>
      <c r="Y64" s="6"/>
      <c r="Z64" s="6"/>
      <c r="AA64" s="6"/>
      <c r="AB64" s="6"/>
      <c r="AC64" s="6"/>
      <c r="AD64" s="6"/>
      <c r="AE64" s="6"/>
      <c r="AF64" s="6"/>
      <c r="AG64" s="71"/>
      <c r="AH64" s="71"/>
      <c r="AI64" s="71"/>
      <c r="AJ64" s="71"/>
      <c r="AK64" s="71"/>
      <c r="AL64" s="71"/>
      <c r="AM64" s="71"/>
      <c r="AN64" s="71"/>
      <c r="AO64" s="71"/>
      <c r="AP64" s="71"/>
      <c r="AQ64" s="71"/>
      <c r="AR64" s="71"/>
      <c r="AS64" s="71"/>
      <c r="AT64" s="71"/>
      <c r="AU64" s="71"/>
      <c r="AV64" s="71"/>
      <c r="AW64" s="71"/>
      <c r="AX64" s="71"/>
      <c r="AY64" s="71"/>
      <c r="AZ64" s="71"/>
      <c r="BA64" s="71"/>
    </row>
    <row r="65" spans="1:53" s="6" customFormat="1" ht="20.100000000000001" customHeight="1">
      <c r="B65" s="61">
        <v>55</v>
      </c>
      <c r="C65" s="63" t="s">
        <v>335</v>
      </c>
      <c r="D65" s="243">
        <v>574059.72814499994</v>
      </c>
      <c r="E65" s="230">
        <v>97.79</v>
      </c>
      <c r="F65" s="230">
        <v>0</v>
      </c>
      <c r="G65" s="230">
        <v>0.01</v>
      </c>
      <c r="H65" s="230">
        <v>0</v>
      </c>
      <c r="I65" s="230">
        <v>2.199999999999994</v>
      </c>
      <c r="J65" s="231">
        <v>3.73</v>
      </c>
      <c r="K65" s="6">
        <f t="shared" si="23"/>
        <v>6.9639821177625327</v>
      </c>
      <c r="L65" s="6">
        <f t="shared" si="24"/>
        <v>0</v>
      </c>
      <c r="M65" s="6">
        <f t="shared" si="25"/>
        <v>7.121364268087261E-4</v>
      </c>
      <c r="N65" s="6">
        <f t="shared" si="26"/>
        <v>0</v>
      </c>
      <c r="O65" s="6">
        <f t="shared" si="27"/>
        <v>0.15667001389791929</v>
      </c>
    </row>
    <row r="66" spans="1:53" s="72" customFormat="1" ht="20.100000000000001" customHeight="1">
      <c r="A66" s="6"/>
      <c r="B66" s="73">
        <v>56</v>
      </c>
      <c r="C66" s="74" t="s">
        <v>404</v>
      </c>
      <c r="D66" s="244">
        <v>217222.912128</v>
      </c>
      <c r="E66" s="227">
        <v>97.76</v>
      </c>
      <c r="F66" s="227">
        <v>0</v>
      </c>
      <c r="G66" s="227">
        <v>1.27</v>
      </c>
      <c r="H66" s="227">
        <v>0</v>
      </c>
      <c r="I66" s="235">
        <v>0.96999999999999487</v>
      </c>
      <c r="J66" s="229">
        <v>5.0999999999999943</v>
      </c>
      <c r="K66" s="6">
        <f t="shared" si="23"/>
        <v>2.6343467838599581</v>
      </c>
      <c r="L66" s="6">
        <f t="shared" si="24"/>
        <v>0</v>
      </c>
      <c r="M66" s="6">
        <f t="shared" si="25"/>
        <v>3.4222794757591518E-2</v>
      </c>
      <c r="N66" s="6">
        <f t="shared" si="26"/>
        <v>0</v>
      </c>
      <c r="O66" s="6">
        <f t="shared" si="27"/>
        <v>2.613867001170362E-2</v>
      </c>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row>
    <row r="67" spans="1:53" s="6" customFormat="1" ht="20.100000000000001" customHeight="1">
      <c r="B67" s="61">
        <v>57</v>
      </c>
      <c r="C67" s="62" t="s">
        <v>350</v>
      </c>
      <c r="D67" s="243">
        <v>22437.685457</v>
      </c>
      <c r="E67" s="230">
        <v>97.69</v>
      </c>
      <c r="F67" s="230">
        <v>0</v>
      </c>
      <c r="G67" s="230">
        <v>0.14000000000000001</v>
      </c>
      <c r="H67" s="230">
        <v>7.0000000000000007E-2</v>
      </c>
      <c r="I67" s="232">
        <f>100-(E67+F67+G67+H67)</f>
        <v>2.1000000000000085</v>
      </c>
      <c r="J67" s="231">
        <v>4.22</v>
      </c>
      <c r="K67" s="6">
        <f t="shared" si="23"/>
        <v>0.27191570093143441</v>
      </c>
      <c r="L67" s="6">
        <f t="shared" si="24"/>
        <v>0</v>
      </c>
      <c r="M67" s="6">
        <f t="shared" si="25"/>
        <v>3.8968367417750873E-4</v>
      </c>
      <c r="N67" s="6">
        <f t="shared" si="26"/>
        <v>1.9484183708875437E-4</v>
      </c>
      <c r="O67" s="6">
        <f t="shared" si="27"/>
        <v>5.8452551126626541E-3</v>
      </c>
    </row>
    <row r="68" spans="1:53" s="72" customFormat="1" ht="20.100000000000001" customHeight="1">
      <c r="A68" s="6"/>
      <c r="B68" s="73">
        <v>58</v>
      </c>
      <c r="C68" s="74" t="s">
        <v>83</v>
      </c>
      <c r="D68" s="244">
        <v>122270.236957</v>
      </c>
      <c r="E68" s="227">
        <v>97.62</v>
      </c>
      <c r="F68" s="227">
        <v>0</v>
      </c>
      <c r="G68" s="227">
        <v>0</v>
      </c>
      <c r="H68" s="227">
        <v>0</v>
      </c>
      <c r="I68" s="227">
        <v>2.3799999999999955</v>
      </c>
      <c r="J68" s="229">
        <v>1.24</v>
      </c>
      <c r="K68" s="6">
        <f t="shared" si="23"/>
        <v>1.4806952299645679</v>
      </c>
      <c r="L68" s="6">
        <f t="shared" si="24"/>
        <v>0</v>
      </c>
      <c r="M68" s="6">
        <f t="shared" si="25"/>
        <v>0</v>
      </c>
      <c r="N68" s="6">
        <f t="shared" si="26"/>
        <v>0</v>
      </c>
      <c r="O68" s="6">
        <f t="shared" si="27"/>
        <v>3.6099719804503841E-2</v>
      </c>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row>
    <row r="69" spans="1:53" s="6" customFormat="1" ht="20.100000000000001" customHeight="1">
      <c r="B69" s="61">
        <v>59</v>
      </c>
      <c r="C69" s="62" t="s">
        <v>202</v>
      </c>
      <c r="D69" s="243">
        <v>11503.700416</v>
      </c>
      <c r="E69" s="230">
        <v>97.43</v>
      </c>
      <c r="F69" s="230">
        <v>0</v>
      </c>
      <c r="G69" s="230">
        <v>0.14000000000000001</v>
      </c>
      <c r="H69" s="230">
        <v>0</v>
      </c>
      <c r="I69" s="230">
        <v>2.4299999999999931</v>
      </c>
      <c r="J69" s="231">
        <v>5.77</v>
      </c>
      <c r="K69" s="6">
        <f t="shared" si="23"/>
        <v>0.13903892003555587</v>
      </c>
      <c r="L69" s="6">
        <f t="shared" si="24"/>
        <v>0</v>
      </c>
      <c r="M69" s="6">
        <f t="shared" si="25"/>
        <v>1.9978906707356894E-4</v>
      </c>
      <c r="N69" s="6">
        <f t="shared" si="26"/>
        <v>0</v>
      </c>
      <c r="O69" s="6">
        <f t="shared" si="27"/>
        <v>3.4677673784912224E-3</v>
      </c>
    </row>
    <row r="70" spans="1:53" s="72" customFormat="1" ht="20.100000000000001" customHeight="1">
      <c r="A70" s="6"/>
      <c r="B70" s="73">
        <v>60</v>
      </c>
      <c r="C70" s="74" t="s">
        <v>336</v>
      </c>
      <c r="D70" s="244">
        <v>18524.694254000002</v>
      </c>
      <c r="E70" s="227">
        <v>96.94</v>
      </c>
      <c r="F70" s="227">
        <v>0</v>
      </c>
      <c r="G70" s="227">
        <v>0</v>
      </c>
      <c r="H70" s="227">
        <v>1.4000000000000001</v>
      </c>
      <c r="I70" s="235">
        <v>1.6600000000000021</v>
      </c>
      <c r="J70" s="229">
        <v>4.1599999999999966</v>
      </c>
      <c r="K70" s="6">
        <f t="shared" si="23"/>
        <v>0.22277178477812015</v>
      </c>
      <c r="L70" s="6">
        <f t="shared" si="24"/>
        <v>0</v>
      </c>
      <c r="M70" s="6">
        <f t="shared" si="25"/>
        <v>0</v>
      </c>
      <c r="N70" s="6">
        <f t="shared" si="26"/>
        <v>3.2172529264428329E-3</v>
      </c>
      <c r="O70" s="6">
        <f t="shared" si="27"/>
        <v>3.8147427556393639E-3</v>
      </c>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row>
    <row r="71" spans="1:53" s="6" customFormat="1" ht="20.100000000000001" customHeight="1">
      <c r="B71" s="61">
        <v>61</v>
      </c>
      <c r="C71" s="62" t="s">
        <v>250</v>
      </c>
      <c r="D71" s="243">
        <v>22364.206758</v>
      </c>
      <c r="E71" s="230">
        <v>96.61</v>
      </c>
      <c r="F71" s="230">
        <v>0</v>
      </c>
      <c r="G71" s="230">
        <v>0.28999999999999998</v>
      </c>
      <c r="H71" s="230">
        <v>0</v>
      </c>
      <c r="I71" s="230">
        <v>3.1000000000000005</v>
      </c>
      <c r="J71" s="231">
        <v>9.5700000000000074</v>
      </c>
      <c r="K71" s="6">
        <f t="shared" si="23"/>
        <v>0.26802894746813433</v>
      </c>
      <c r="L71" s="6">
        <f t="shared" si="24"/>
        <v>0</v>
      </c>
      <c r="M71" s="6">
        <f t="shared" si="25"/>
        <v>8.0455848013413669E-4</v>
      </c>
      <c r="N71" s="6">
        <f t="shared" si="26"/>
        <v>0</v>
      </c>
      <c r="O71" s="6">
        <f t="shared" si="27"/>
        <v>8.6004527186752562E-3</v>
      </c>
    </row>
    <row r="72" spans="1:53" s="72" customFormat="1" ht="20.100000000000001" customHeight="1">
      <c r="A72" s="6"/>
      <c r="B72" s="73">
        <v>62</v>
      </c>
      <c r="C72" s="74" t="s">
        <v>348</v>
      </c>
      <c r="D72" s="244">
        <v>54928.056998</v>
      </c>
      <c r="E72" s="227">
        <v>96.49</v>
      </c>
      <c r="F72" s="227">
        <v>0</v>
      </c>
      <c r="G72" s="227">
        <v>0.44</v>
      </c>
      <c r="H72" s="227">
        <v>0</v>
      </c>
      <c r="I72" s="227">
        <v>3.0700000000000052</v>
      </c>
      <c r="J72" s="229">
        <v>1.86</v>
      </c>
      <c r="K72" s="6">
        <f t="shared" si="23"/>
        <v>0.65748017682004212</v>
      </c>
      <c r="L72" s="6">
        <f t="shared" si="24"/>
        <v>0</v>
      </c>
      <c r="M72" s="6">
        <f t="shared" si="25"/>
        <v>2.9981477645436684E-3</v>
      </c>
      <c r="N72" s="6">
        <f t="shared" si="26"/>
        <v>0</v>
      </c>
      <c r="O72" s="6">
        <f t="shared" si="27"/>
        <v>2.0918894629884267E-2</v>
      </c>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row>
    <row r="73" spans="1:53" s="6" customFormat="1" ht="20.100000000000001" customHeight="1">
      <c r="B73" s="61">
        <v>63</v>
      </c>
      <c r="C73" s="62" t="s">
        <v>340</v>
      </c>
      <c r="D73" s="243">
        <v>67194.127680000005</v>
      </c>
      <c r="E73" s="230">
        <v>96.419999999999987</v>
      </c>
      <c r="F73" s="230">
        <v>0</v>
      </c>
      <c r="G73" s="230">
        <v>0.28999999999999998</v>
      </c>
      <c r="H73" s="230">
        <v>0</v>
      </c>
      <c r="I73" s="232">
        <v>3.2900000000000125</v>
      </c>
      <c r="J73" s="231">
        <v>3.6999999999999886</v>
      </c>
      <c r="K73" s="6">
        <f t="shared" si="23"/>
        <v>0.80371961501748079</v>
      </c>
      <c r="L73" s="6">
        <f t="shared" si="24"/>
        <v>0</v>
      </c>
      <c r="M73" s="6">
        <f t="shared" si="25"/>
        <v>2.4173271972108422E-3</v>
      </c>
      <c r="N73" s="6">
        <f t="shared" si="26"/>
        <v>0</v>
      </c>
      <c r="O73" s="6">
        <f t="shared" si="27"/>
        <v>2.7424160271805872E-2</v>
      </c>
    </row>
    <row r="74" spans="1:53" s="72" customFormat="1" ht="20.100000000000001" customHeight="1">
      <c r="A74" s="6"/>
      <c r="B74" s="73">
        <v>64</v>
      </c>
      <c r="C74" s="74" t="s">
        <v>217</v>
      </c>
      <c r="D74" s="244">
        <v>206407.694976</v>
      </c>
      <c r="E74" s="227">
        <v>96.22</v>
      </c>
      <c r="F74" s="227">
        <v>0</v>
      </c>
      <c r="G74" s="227">
        <v>0</v>
      </c>
      <c r="H74" s="227">
        <v>2.27</v>
      </c>
      <c r="I74" s="235">
        <v>1.5100000000000011</v>
      </c>
      <c r="J74" s="229">
        <v>1.7800000000000011</v>
      </c>
      <c r="K74" s="6">
        <f t="shared" si="23"/>
        <v>2.463754081005201</v>
      </c>
      <c r="L74" s="6">
        <f t="shared" si="24"/>
        <v>0</v>
      </c>
      <c r="M74" s="6">
        <f t="shared" si="25"/>
        <v>0</v>
      </c>
      <c r="N74" s="6">
        <f t="shared" si="26"/>
        <v>5.8124316814402485E-2</v>
      </c>
      <c r="O74" s="6">
        <f t="shared" si="27"/>
        <v>3.8664193123236927E-2</v>
      </c>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row>
    <row r="75" spans="1:53" s="6" customFormat="1" ht="20.100000000000001" customHeight="1">
      <c r="B75" s="61">
        <v>65</v>
      </c>
      <c r="C75" s="62" t="s">
        <v>354</v>
      </c>
      <c r="D75" s="243">
        <v>23299.375536</v>
      </c>
      <c r="E75" s="230">
        <v>96.21</v>
      </c>
      <c r="F75" s="230">
        <v>0</v>
      </c>
      <c r="G75" s="230">
        <v>2.0099999999999998</v>
      </c>
      <c r="H75" s="230">
        <v>0</v>
      </c>
      <c r="I75" s="230">
        <v>1.7800000000000065</v>
      </c>
      <c r="J75" s="231">
        <v>2.17</v>
      </c>
      <c r="K75" s="6">
        <f t="shared" si="23"/>
        <v>0.27808055152220196</v>
      </c>
      <c r="L75" s="6">
        <f t="shared" si="24"/>
        <v>0</v>
      </c>
      <c r="M75" s="6">
        <f t="shared" si="25"/>
        <v>5.8096030408442559E-3</v>
      </c>
      <c r="N75" s="6">
        <f t="shared" si="26"/>
        <v>0</v>
      </c>
      <c r="O75" s="6">
        <f t="shared" si="27"/>
        <v>5.1448225933844851E-3</v>
      </c>
    </row>
    <row r="76" spans="1:53" s="72" customFormat="1" ht="20.100000000000001" customHeight="1">
      <c r="A76" s="6"/>
      <c r="B76" s="73">
        <v>66</v>
      </c>
      <c r="C76" s="74" t="s">
        <v>205</v>
      </c>
      <c r="D76" s="244">
        <v>58251.176732</v>
      </c>
      <c r="E76" s="227">
        <v>95.48</v>
      </c>
      <c r="F76" s="227">
        <v>0</v>
      </c>
      <c r="G76" s="227">
        <v>0.34</v>
      </c>
      <c r="H76" s="227">
        <v>0.24</v>
      </c>
      <c r="I76" s="235">
        <f>100-(E76+F76+G76+H76)</f>
        <v>3.9399999999999977</v>
      </c>
      <c r="J76" s="229">
        <v>2.4700000000000002</v>
      </c>
      <c r="K76" s="6">
        <f t="shared" si="23"/>
        <v>0.68995891956846644</v>
      </c>
      <c r="L76" s="6">
        <f t="shared" si="24"/>
        <v>0</v>
      </c>
      <c r="M76" s="6">
        <f t="shared" si="25"/>
        <v>2.4569127843870817E-3</v>
      </c>
      <c r="N76" s="6">
        <f t="shared" si="26"/>
        <v>1.7342913772144105E-3</v>
      </c>
      <c r="O76" s="6">
        <f t="shared" si="27"/>
        <v>2.8471283442603221E-2</v>
      </c>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row>
    <row r="77" spans="1:53" s="6" customFormat="1" ht="20.100000000000001" customHeight="1">
      <c r="B77" s="61">
        <v>67</v>
      </c>
      <c r="C77" s="62" t="s">
        <v>339</v>
      </c>
      <c r="D77" s="243">
        <v>413910</v>
      </c>
      <c r="E77" s="230">
        <v>95.33</v>
      </c>
      <c r="F77" s="230">
        <v>0</v>
      </c>
      <c r="G77" s="230">
        <v>1.0900000000000001</v>
      </c>
      <c r="H77" s="230">
        <v>0.01</v>
      </c>
      <c r="I77" s="230">
        <f>100-(E77+F77+G77+H77)</f>
        <v>3.5699999999999932</v>
      </c>
      <c r="J77" s="231">
        <v>8.66</v>
      </c>
      <c r="K77" s="6">
        <f t="shared" si="23"/>
        <v>4.8948752978921988</v>
      </c>
      <c r="L77" s="6">
        <f t="shared" si="24"/>
        <v>0</v>
      </c>
      <c r="M77" s="6">
        <f t="shared" si="25"/>
        <v>5.5967838819915003E-2</v>
      </c>
      <c r="N77" s="6">
        <f t="shared" si="26"/>
        <v>5.1346641119188075E-4</v>
      </c>
      <c r="O77" s="6">
        <f t="shared" si="27"/>
        <v>0.18330750879550106</v>
      </c>
    </row>
    <row r="78" spans="1:53" s="72" customFormat="1" ht="20.100000000000001" customHeight="1">
      <c r="A78" s="6"/>
      <c r="B78" s="73">
        <v>68</v>
      </c>
      <c r="C78" s="74" t="s">
        <v>215</v>
      </c>
      <c r="D78" s="244">
        <v>84793.554222000006</v>
      </c>
      <c r="E78" s="227">
        <v>94.88</v>
      </c>
      <c r="F78" s="227">
        <v>2.16</v>
      </c>
      <c r="G78" s="227">
        <v>0</v>
      </c>
      <c r="H78" s="227">
        <v>1.96</v>
      </c>
      <c r="I78" s="227">
        <v>1.0000000000000044</v>
      </c>
      <c r="J78" s="229">
        <v>2.7200000000000131</v>
      </c>
      <c r="K78" s="6">
        <f t="shared" si="23"/>
        <v>0.99803009130659992</v>
      </c>
      <c r="L78" s="6">
        <f t="shared" si="24"/>
        <v>2.2720752500234569E-2</v>
      </c>
      <c r="M78" s="6">
        <f t="shared" si="25"/>
        <v>0</v>
      </c>
      <c r="N78" s="6">
        <f t="shared" si="26"/>
        <v>2.0616979120583218E-2</v>
      </c>
      <c r="O78" s="6">
        <f t="shared" si="27"/>
        <v>1.0518866898256792E-2</v>
      </c>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row>
    <row r="79" spans="1:53" s="6" customFormat="1" ht="20.100000000000001" customHeight="1">
      <c r="B79" s="61">
        <v>69</v>
      </c>
      <c r="C79" s="62" t="s">
        <v>337</v>
      </c>
      <c r="D79" s="243">
        <v>133405.06047500001</v>
      </c>
      <c r="E79" s="230">
        <v>94.36</v>
      </c>
      <c r="F79" s="230">
        <v>2.17</v>
      </c>
      <c r="G79" s="230">
        <v>0</v>
      </c>
      <c r="H79" s="230">
        <v>0</v>
      </c>
      <c r="I79" s="230">
        <v>3.4700000000000006</v>
      </c>
      <c r="J79" s="231">
        <v>2.31</v>
      </c>
      <c r="K79" s="6">
        <f t="shared" si="23"/>
        <v>1.561587616685052</v>
      </c>
      <c r="L79" s="6">
        <f t="shared" si="24"/>
        <v>3.5911881392608758E-2</v>
      </c>
      <c r="M79" s="6">
        <f t="shared" si="25"/>
        <v>0</v>
      </c>
      <c r="N79" s="6">
        <f t="shared" si="26"/>
        <v>0</v>
      </c>
      <c r="O79" s="6">
        <f t="shared" si="27"/>
        <v>5.742591171997808E-2</v>
      </c>
    </row>
    <row r="80" spans="1:53" s="72" customFormat="1" ht="20.100000000000001" customHeight="1">
      <c r="A80" s="6"/>
      <c r="B80" s="73">
        <v>70</v>
      </c>
      <c r="C80" s="74" t="s">
        <v>362</v>
      </c>
      <c r="D80" s="244">
        <v>27938.248184</v>
      </c>
      <c r="E80" s="227">
        <v>93.89</v>
      </c>
      <c r="F80" s="227">
        <v>2.0699999999999998</v>
      </c>
      <c r="G80" s="227">
        <v>0</v>
      </c>
      <c r="H80" s="227">
        <v>0</v>
      </c>
      <c r="I80" s="235">
        <v>4.0399999999999991</v>
      </c>
      <c r="J80" s="229">
        <v>2.86</v>
      </c>
      <c r="K80" s="6">
        <f t="shared" si="23"/>
        <v>0.32540530600835782</v>
      </c>
      <c r="L80" s="6">
        <f t="shared" si="24"/>
        <v>7.1742356314548998E-3</v>
      </c>
      <c r="M80" s="6">
        <f t="shared" si="25"/>
        <v>0</v>
      </c>
      <c r="N80" s="6">
        <f t="shared" si="26"/>
        <v>0</v>
      </c>
      <c r="O80" s="6">
        <f t="shared" si="27"/>
        <v>1.4001889831438546E-2</v>
      </c>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row>
    <row r="81" spans="1:53" s="6" customFormat="1" ht="20.100000000000001" customHeight="1">
      <c r="B81" s="61">
        <v>71</v>
      </c>
      <c r="C81" s="62" t="s">
        <v>261</v>
      </c>
      <c r="D81" s="243">
        <v>19563.543023999999</v>
      </c>
      <c r="E81" s="230">
        <v>93.38</v>
      </c>
      <c r="F81" s="230">
        <v>0</v>
      </c>
      <c r="G81" s="230">
        <v>4.32</v>
      </c>
      <c r="H81" s="230">
        <v>0</v>
      </c>
      <c r="I81" s="230">
        <v>2.3000000000000043</v>
      </c>
      <c r="J81" s="231">
        <v>1.21</v>
      </c>
      <c r="K81" s="6">
        <f t="shared" si="23"/>
        <v>0.22662483427125765</v>
      </c>
      <c r="L81" s="6">
        <f t="shared" si="24"/>
        <v>0</v>
      </c>
      <c r="M81" s="6">
        <f t="shared" si="25"/>
        <v>1.0484250204024772E-2</v>
      </c>
      <c r="N81" s="6">
        <f t="shared" si="26"/>
        <v>0</v>
      </c>
      <c r="O81" s="6">
        <f t="shared" si="27"/>
        <v>5.5818924697354205E-3</v>
      </c>
    </row>
    <row r="82" spans="1:53" s="72" customFormat="1" ht="20.100000000000001" customHeight="1">
      <c r="A82" s="6"/>
      <c r="B82" s="73">
        <v>72</v>
      </c>
      <c r="C82" s="74" t="s">
        <v>341</v>
      </c>
      <c r="D82" s="244">
        <v>39443.059348000003</v>
      </c>
      <c r="E82" s="227">
        <v>93.17</v>
      </c>
      <c r="F82" s="227">
        <v>0</v>
      </c>
      <c r="G82" s="227">
        <v>4.2</v>
      </c>
      <c r="H82" s="227">
        <v>0</v>
      </c>
      <c r="I82" s="235">
        <v>2.6299999999999981</v>
      </c>
      <c r="J82" s="229">
        <v>4.5199999999999996</v>
      </c>
      <c r="K82" s="6">
        <f t="shared" si="23"/>
        <v>0.45588238185058222</v>
      </c>
      <c r="L82" s="6">
        <f t="shared" si="24"/>
        <v>0</v>
      </c>
      <c r="M82" s="6">
        <f t="shared" si="25"/>
        <v>2.0550670857276437E-2</v>
      </c>
      <c r="N82" s="6">
        <f t="shared" si="26"/>
        <v>0</v>
      </c>
      <c r="O82" s="6">
        <f t="shared" si="27"/>
        <v>1.2868634370151663E-2</v>
      </c>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row>
    <row r="83" spans="1:53" s="6" customFormat="1" ht="20.100000000000001" customHeight="1">
      <c r="B83" s="61">
        <v>73</v>
      </c>
      <c r="C83" s="62" t="s">
        <v>353</v>
      </c>
      <c r="D83" s="243">
        <v>20374.726103000001</v>
      </c>
      <c r="E83" s="230">
        <v>93.08</v>
      </c>
      <c r="F83" s="230">
        <v>0</v>
      </c>
      <c r="G83" s="230">
        <v>0.98</v>
      </c>
      <c r="H83" s="230">
        <v>0.23</v>
      </c>
      <c r="I83" s="230">
        <f>100-(E83+F83+G83+H83)</f>
        <v>5.7099999999999937</v>
      </c>
      <c r="J83" s="231">
        <v>6.66</v>
      </c>
      <c r="K83" s="6">
        <f t="shared" si="23"/>
        <v>0.23526334847525063</v>
      </c>
      <c r="L83" s="6">
        <f t="shared" si="24"/>
        <v>0</v>
      </c>
      <c r="M83" s="6">
        <f t="shared" si="25"/>
        <v>2.4769884132546795E-3</v>
      </c>
      <c r="N83" s="6">
        <f t="shared" si="26"/>
        <v>5.8133401535569011E-4</v>
      </c>
      <c r="O83" s="6">
        <f t="shared" si="27"/>
        <v>1.4432248816004294E-2</v>
      </c>
    </row>
    <row r="84" spans="1:53" s="72" customFormat="1" ht="20.100000000000001" customHeight="1">
      <c r="A84" s="6"/>
      <c r="B84" s="73">
        <v>74</v>
      </c>
      <c r="C84" s="74" t="s">
        <v>233</v>
      </c>
      <c r="D84" s="244">
        <v>19815.8982</v>
      </c>
      <c r="E84" s="227">
        <v>93.07</v>
      </c>
      <c r="F84" s="227">
        <v>0</v>
      </c>
      <c r="G84" s="227">
        <v>0</v>
      </c>
      <c r="H84" s="227">
        <v>4.3600000000000003</v>
      </c>
      <c r="I84" s="227">
        <v>2.5700000000000065</v>
      </c>
      <c r="J84" s="229">
        <v>3.41</v>
      </c>
      <c r="K84" s="6">
        <f t="shared" si="23"/>
        <v>0.22878607964678607</v>
      </c>
      <c r="L84" s="6">
        <f t="shared" si="24"/>
        <v>0</v>
      </c>
      <c r="M84" s="6">
        <f t="shared" si="25"/>
        <v>0</v>
      </c>
      <c r="N84" s="6">
        <f t="shared" si="26"/>
        <v>1.0717817849575451E-2</v>
      </c>
      <c r="O84" s="6">
        <f t="shared" si="27"/>
        <v>6.3176128150020591E-3</v>
      </c>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row>
    <row r="85" spans="1:53" s="6" customFormat="1" ht="20.100000000000001" customHeight="1">
      <c r="B85" s="61">
        <v>75</v>
      </c>
      <c r="C85" s="62" t="s">
        <v>214</v>
      </c>
      <c r="D85" s="243">
        <v>140853.50309799999</v>
      </c>
      <c r="E85" s="230">
        <v>92.600000000000009</v>
      </c>
      <c r="F85" s="230">
        <v>0</v>
      </c>
      <c r="G85" s="230">
        <v>7.03</v>
      </c>
      <c r="H85" s="230">
        <v>0</v>
      </c>
      <c r="I85" s="230">
        <v>0.36999999999999122</v>
      </c>
      <c r="J85" s="231">
        <v>2.1700000000000017</v>
      </c>
      <c r="K85" s="6">
        <f t="shared" si="23"/>
        <v>1.6180232557031471</v>
      </c>
      <c r="L85" s="6">
        <f t="shared" si="24"/>
        <v>0</v>
      </c>
      <c r="M85" s="6">
        <f t="shared" si="25"/>
        <v>0.12283697070834908</v>
      </c>
      <c r="N85" s="6">
        <f t="shared" si="26"/>
        <v>0</v>
      </c>
      <c r="O85" s="6">
        <f t="shared" si="27"/>
        <v>6.4651037214919025E-3</v>
      </c>
    </row>
    <row r="86" spans="1:53" s="72" customFormat="1" ht="20.100000000000001" customHeight="1">
      <c r="A86" s="6"/>
      <c r="B86" s="73">
        <v>76</v>
      </c>
      <c r="C86" s="74" t="s">
        <v>358</v>
      </c>
      <c r="D86" s="244">
        <v>13588.418774</v>
      </c>
      <c r="E86" s="227">
        <v>92.26</v>
      </c>
      <c r="F86" s="227">
        <v>0</v>
      </c>
      <c r="G86" s="227">
        <v>0</v>
      </c>
      <c r="H86" s="227">
        <v>2.8</v>
      </c>
      <c r="I86" s="235">
        <f>100-(E86+F86+G86+H86)</f>
        <v>4.9399999999999977</v>
      </c>
      <c r="J86" s="229">
        <v>7.79</v>
      </c>
      <c r="K86" s="6">
        <f t="shared" si="23"/>
        <v>0.15552080411543126</v>
      </c>
      <c r="L86" s="6">
        <f t="shared" si="24"/>
        <v>0</v>
      </c>
      <c r="M86" s="6">
        <f t="shared" si="25"/>
        <v>0</v>
      </c>
      <c r="N86" s="6">
        <f t="shared" si="26"/>
        <v>4.7199030080555763E-3</v>
      </c>
      <c r="O86" s="6">
        <f t="shared" si="27"/>
        <v>8.3272574499266214E-3</v>
      </c>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row>
    <row r="87" spans="1:53" s="6" customFormat="1" ht="20.100000000000001" customHeight="1">
      <c r="B87" s="61">
        <v>77</v>
      </c>
      <c r="C87" s="62" t="s">
        <v>181</v>
      </c>
      <c r="D87" s="243">
        <v>17428.830400999999</v>
      </c>
      <c r="E87" s="230">
        <v>92.01</v>
      </c>
      <c r="F87" s="230">
        <v>0</v>
      </c>
      <c r="G87" s="230">
        <v>0</v>
      </c>
      <c r="H87" s="230">
        <v>0.25</v>
      </c>
      <c r="I87" s="232">
        <v>7.7399999999999949</v>
      </c>
      <c r="J87" s="231">
        <v>12.65</v>
      </c>
      <c r="K87" s="6">
        <f t="shared" si="23"/>
        <v>0.19893417383951273</v>
      </c>
      <c r="L87" s="6">
        <f t="shared" si="24"/>
        <v>0</v>
      </c>
      <c r="M87" s="6">
        <f t="shared" si="25"/>
        <v>0</v>
      </c>
      <c r="N87" s="6">
        <f t="shared" si="26"/>
        <v>5.4052324160284949E-4</v>
      </c>
      <c r="O87" s="6">
        <f t="shared" si="27"/>
        <v>1.673459956002421E-2</v>
      </c>
    </row>
    <row r="88" spans="1:53" s="72" customFormat="1" ht="20.100000000000001" customHeight="1">
      <c r="A88" s="6"/>
      <c r="B88" s="73">
        <v>78</v>
      </c>
      <c r="C88" s="74" t="s">
        <v>176</v>
      </c>
      <c r="D88" s="244">
        <v>29459.332375000002</v>
      </c>
      <c r="E88" s="227">
        <v>91.93</v>
      </c>
      <c r="F88" s="227">
        <v>0</v>
      </c>
      <c r="G88" s="227">
        <v>5.44</v>
      </c>
      <c r="H88" s="227">
        <v>0</v>
      </c>
      <c r="I88" s="227">
        <v>2.6299999999999937</v>
      </c>
      <c r="J88" s="229">
        <v>3.4599999999999937</v>
      </c>
      <c r="K88" s="6">
        <f t="shared" si="23"/>
        <v>0.3359590005719732</v>
      </c>
      <c r="L88" s="6">
        <f t="shared" si="24"/>
        <v>0</v>
      </c>
      <c r="M88" s="6">
        <f t="shared" si="25"/>
        <v>1.9880528261846345E-2</v>
      </c>
      <c r="N88" s="6">
        <f t="shared" si="26"/>
        <v>0</v>
      </c>
      <c r="O88" s="6">
        <f t="shared" si="27"/>
        <v>9.6113583324734832E-3</v>
      </c>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row>
    <row r="89" spans="1:53" s="6" customFormat="1" ht="20.100000000000001" customHeight="1">
      <c r="B89" s="61">
        <v>79</v>
      </c>
      <c r="C89" s="62" t="s">
        <v>210</v>
      </c>
      <c r="D89" s="243">
        <v>105504.79418500001</v>
      </c>
      <c r="E89" s="230">
        <v>91.63</v>
      </c>
      <c r="F89" s="230">
        <v>0</v>
      </c>
      <c r="G89" s="230">
        <v>7.64</v>
      </c>
      <c r="H89" s="230">
        <v>0</v>
      </c>
      <c r="I89" s="232">
        <v>0.73000000000000487</v>
      </c>
      <c r="J89" s="231">
        <v>1.0900000000000034</v>
      </c>
      <c r="K89" s="6">
        <f t="shared" si="23"/>
        <v>1.1992673254883535</v>
      </c>
      <c r="L89" s="6">
        <f t="shared" si="24"/>
        <v>0</v>
      </c>
      <c r="M89" s="6">
        <f t="shared" si="25"/>
        <v>9.9993477755440582E-2</v>
      </c>
      <c r="N89" s="6">
        <f t="shared" si="26"/>
        <v>0</v>
      </c>
      <c r="O89" s="6">
        <f t="shared" si="27"/>
        <v>9.5543506232293341E-3</v>
      </c>
    </row>
    <row r="90" spans="1:53" s="72" customFormat="1" ht="20.100000000000001" customHeight="1">
      <c r="A90" s="6"/>
      <c r="B90" s="73">
        <v>80</v>
      </c>
      <c r="C90" s="74" t="s">
        <v>356</v>
      </c>
      <c r="D90" s="244">
        <v>55545.983446999999</v>
      </c>
      <c r="E90" s="227">
        <v>90.55</v>
      </c>
      <c r="F90" s="227">
        <v>0</v>
      </c>
      <c r="G90" s="227">
        <v>5.36</v>
      </c>
      <c r="H90" s="227">
        <v>0</v>
      </c>
      <c r="I90" s="227">
        <f>100-(E90+F90+G90+H90)</f>
        <v>4.0900000000000034</v>
      </c>
      <c r="J90" s="229">
        <v>8.11</v>
      </c>
      <c r="K90" s="6">
        <f t="shared" si="23"/>
        <v>0.62394633087533113</v>
      </c>
      <c r="L90" s="6">
        <f t="shared" si="24"/>
        <v>0</v>
      </c>
      <c r="M90" s="6">
        <f t="shared" si="25"/>
        <v>3.6933764036353123E-2</v>
      </c>
      <c r="N90" s="6">
        <f t="shared" si="26"/>
        <v>0</v>
      </c>
      <c r="O90" s="6">
        <f t="shared" si="27"/>
        <v>2.8182666960575448E-2</v>
      </c>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spans="1:53" s="6" customFormat="1" ht="20.100000000000001" customHeight="1">
      <c r="B91" s="61">
        <v>81</v>
      </c>
      <c r="C91" s="62" t="s">
        <v>359</v>
      </c>
      <c r="D91" s="243">
        <v>22585.568558999999</v>
      </c>
      <c r="E91" s="230">
        <v>90.43</v>
      </c>
      <c r="F91" s="230">
        <v>0</v>
      </c>
      <c r="G91" s="230">
        <v>3.83</v>
      </c>
      <c r="H91" s="230">
        <v>0.66</v>
      </c>
      <c r="I91" s="230">
        <f>100-(E91+F91+G91+H91)</f>
        <v>5.0799999999999983</v>
      </c>
      <c r="J91" s="231">
        <v>5.36</v>
      </c>
      <c r="K91" s="6">
        <f t="shared" si="23"/>
        <v>0.25336678389086525</v>
      </c>
      <c r="L91" s="6">
        <f t="shared" si="24"/>
        <v>0</v>
      </c>
      <c r="M91" s="6">
        <f t="shared" si="25"/>
        <v>1.0730894418909807E-2</v>
      </c>
      <c r="N91" s="6">
        <f t="shared" si="26"/>
        <v>1.849188072188113E-3</v>
      </c>
      <c r="O91" s="6">
        <f t="shared" si="27"/>
        <v>1.4233144555629716E-2</v>
      </c>
    </row>
    <row r="92" spans="1:53" s="72" customFormat="1" ht="20.100000000000001" customHeight="1">
      <c r="A92" s="6"/>
      <c r="B92" s="73">
        <v>82</v>
      </c>
      <c r="C92" s="74" t="s">
        <v>342</v>
      </c>
      <c r="D92" s="244">
        <v>44653.714950000001</v>
      </c>
      <c r="E92" s="227">
        <v>90.259999999999991</v>
      </c>
      <c r="F92" s="227">
        <v>0</v>
      </c>
      <c r="G92" s="227">
        <v>0</v>
      </c>
      <c r="H92" s="227">
        <v>1.2</v>
      </c>
      <c r="I92" s="235">
        <v>8.5400000000000098</v>
      </c>
      <c r="J92" s="229">
        <v>6.3599999999999994</v>
      </c>
      <c r="K92" s="6">
        <f t="shared" si="23"/>
        <v>0.49998738278287885</v>
      </c>
      <c r="L92" s="6">
        <f t="shared" si="24"/>
        <v>0</v>
      </c>
      <c r="M92" s="6">
        <f t="shared" si="25"/>
        <v>0</v>
      </c>
      <c r="N92" s="6">
        <f t="shared" si="26"/>
        <v>6.6472951400338431E-3</v>
      </c>
      <c r="O92" s="6">
        <f t="shared" si="27"/>
        <v>4.7306583746574239E-2</v>
      </c>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row>
    <row r="93" spans="1:53" s="6" customFormat="1" ht="20.100000000000001" customHeight="1">
      <c r="B93" s="61">
        <v>83</v>
      </c>
      <c r="C93" s="62" t="s">
        <v>346</v>
      </c>
      <c r="D93" s="243">
        <v>119059.146167</v>
      </c>
      <c r="E93" s="230">
        <v>89.94</v>
      </c>
      <c r="F93" s="230">
        <v>6.81</v>
      </c>
      <c r="G93" s="230">
        <v>0</v>
      </c>
      <c r="H93" s="230">
        <v>0</v>
      </c>
      <c r="I93" s="230">
        <v>3.2500000000000027</v>
      </c>
      <c r="J93" s="231">
        <v>2.85</v>
      </c>
      <c r="K93" s="6">
        <f t="shared" si="23"/>
        <v>1.3283782834008355</v>
      </c>
      <c r="L93" s="6">
        <f t="shared" si="24"/>
        <v>0.10058101078451957</v>
      </c>
      <c r="M93" s="6">
        <f t="shared" si="25"/>
        <v>0</v>
      </c>
      <c r="N93" s="6">
        <f t="shared" si="26"/>
        <v>0</v>
      </c>
      <c r="O93" s="6">
        <f t="shared" si="27"/>
        <v>4.8001216600541685E-2</v>
      </c>
    </row>
    <row r="94" spans="1:53" s="72" customFormat="1" ht="20.100000000000001" customHeight="1">
      <c r="A94" s="6"/>
      <c r="B94" s="73">
        <v>84</v>
      </c>
      <c r="C94" s="74" t="s">
        <v>361</v>
      </c>
      <c r="D94" s="244">
        <v>18938.477626</v>
      </c>
      <c r="E94" s="227">
        <v>89.32</v>
      </c>
      <c r="F94" s="227">
        <v>0</v>
      </c>
      <c r="G94" s="227">
        <v>1.43</v>
      </c>
      <c r="H94" s="227">
        <v>0.09</v>
      </c>
      <c r="I94" s="227">
        <f>100-(E94+F94+G94+H94)</f>
        <v>9.1599999999999966</v>
      </c>
      <c r="J94" s="229">
        <v>2.5499999999999998</v>
      </c>
      <c r="K94" s="6">
        <f t="shared" si="23"/>
        <v>0.20984561560487899</v>
      </c>
      <c r="L94" s="6">
        <f t="shared" si="24"/>
        <v>0</v>
      </c>
      <c r="M94" s="6">
        <f t="shared" si="25"/>
        <v>3.3595972941667818E-3</v>
      </c>
      <c r="N94" s="6">
        <f t="shared" si="26"/>
        <v>2.1144318634616109E-4</v>
      </c>
      <c r="O94" s="6">
        <f t="shared" si="27"/>
        <v>2.1520217632564835E-2</v>
      </c>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row>
    <row r="95" spans="1:53" s="6" customFormat="1" ht="20.100000000000001" customHeight="1">
      <c r="B95" s="61">
        <v>85</v>
      </c>
      <c r="C95" s="62" t="s">
        <v>183</v>
      </c>
      <c r="D95" s="243">
        <v>19313.89905</v>
      </c>
      <c r="E95" s="230">
        <v>89.18</v>
      </c>
      <c r="F95" s="230">
        <v>0</v>
      </c>
      <c r="G95" s="230">
        <v>6.74</v>
      </c>
      <c r="H95" s="230">
        <v>0</v>
      </c>
      <c r="I95" s="232">
        <v>4.079999999999993</v>
      </c>
      <c r="J95" s="231">
        <v>3.67</v>
      </c>
      <c r="K95" s="6">
        <f t="shared" si="23"/>
        <v>0.21366999765785621</v>
      </c>
      <c r="L95" s="6">
        <f t="shared" si="24"/>
        <v>0</v>
      </c>
      <c r="M95" s="6">
        <f t="shared" si="25"/>
        <v>1.6148640773872517E-2</v>
      </c>
      <c r="N95" s="6">
        <f t="shared" si="26"/>
        <v>0</v>
      </c>
      <c r="O95" s="6">
        <f t="shared" si="27"/>
        <v>9.77543833195842E-3</v>
      </c>
    </row>
    <row r="96" spans="1:53" s="72" customFormat="1" ht="20.100000000000001" customHeight="1">
      <c r="A96" s="6"/>
      <c r="B96" s="73">
        <v>86</v>
      </c>
      <c r="C96" s="74" t="s">
        <v>338</v>
      </c>
      <c r="D96" s="244">
        <v>21502.952378000002</v>
      </c>
      <c r="E96" s="227">
        <v>88.58</v>
      </c>
      <c r="F96" s="227">
        <v>0</v>
      </c>
      <c r="G96" s="227">
        <v>0</v>
      </c>
      <c r="H96" s="227">
        <v>0</v>
      </c>
      <c r="I96" s="235">
        <v>11.420000000000002</v>
      </c>
      <c r="J96" s="229">
        <v>2.34</v>
      </c>
      <c r="K96" s="6">
        <f t="shared" si="23"/>
        <v>0.23628703309951549</v>
      </c>
      <c r="L96" s="6">
        <f t="shared" si="24"/>
        <v>0</v>
      </c>
      <c r="M96" s="6">
        <f t="shared" si="25"/>
        <v>0</v>
      </c>
      <c r="N96" s="6">
        <f t="shared" si="26"/>
        <v>0</v>
      </c>
      <c r="O96" s="6">
        <f t="shared" si="27"/>
        <v>3.0462834928837973E-2</v>
      </c>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row>
    <row r="97" spans="1:53" s="6" customFormat="1" ht="20.100000000000001" customHeight="1">
      <c r="B97" s="61">
        <v>87</v>
      </c>
      <c r="C97" s="62" t="s">
        <v>343</v>
      </c>
      <c r="D97" s="243">
        <v>32711.707963000001</v>
      </c>
      <c r="E97" s="230">
        <v>88.33</v>
      </c>
      <c r="F97" s="230">
        <v>0</v>
      </c>
      <c r="G97" s="230">
        <v>0</v>
      </c>
      <c r="H97" s="230">
        <v>0.05</v>
      </c>
      <c r="I97" s="232">
        <v>11.620000000000001</v>
      </c>
      <c r="J97" s="231">
        <v>10.7</v>
      </c>
      <c r="K97" s="6">
        <f t="shared" si="23"/>
        <v>0.35844090975272236</v>
      </c>
      <c r="L97" s="6">
        <f t="shared" si="24"/>
        <v>0</v>
      </c>
      <c r="M97" s="6">
        <f t="shared" si="25"/>
        <v>0</v>
      </c>
      <c r="N97" s="6">
        <f t="shared" si="26"/>
        <v>2.0289873754824093E-4</v>
      </c>
      <c r="O97" s="6">
        <f t="shared" si="27"/>
        <v>4.7153666606211189E-2</v>
      </c>
    </row>
    <row r="98" spans="1:53" s="72" customFormat="1" ht="20.100000000000001" customHeight="1">
      <c r="A98" s="6"/>
      <c r="B98" s="73">
        <v>88</v>
      </c>
      <c r="C98" s="74" t="s">
        <v>357</v>
      </c>
      <c r="D98" s="244">
        <v>152889.815076</v>
      </c>
      <c r="E98" s="227">
        <v>87.83</v>
      </c>
      <c r="F98" s="227">
        <v>0</v>
      </c>
      <c r="G98" s="227">
        <v>0.12</v>
      </c>
      <c r="H98" s="227">
        <v>11.34</v>
      </c>
      <c r="I98" s="227">
        <f>100-(E98+F98+G98+H98)</f>
        <v>0.70999999999999375</v>
      </c>
      <c r="J98" s="229">
        <v>6.51</v>
      </c>
      <c r="K98" s="6">
        <f t="shared" si="23"/>
        <v>1.6658180295805143</v>
      </c>
      <c r="L98" s="6">
        <f t="shared" si="24"/>
        <v>0</v>
      </c>
      <c r="M98" s="6">
        <f t="shared" si="25"/>
        <v>2.2759667943716465E-3</v>
      </c>
      <c r="N98" s="6">
        <f t="shared" si="26"/>
        <v>0.21507886206812063</v>
      </c>
      <c r="O98" s="6">
        <f t="shared" si="27"/>
        <v>1.3466136866698791E-2</v>
      </c>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row>
    <row r="99" spans="1:53" s="6" customFormat="1" ht="20.100000000000001" customHeight="1">
      <c r="B99" s="61">
        <v>89</v>
      </c>
      <c r="C99" s="62" t="s">
        <v>208</v>
      </c>
      <c r="D99" s="243">
        <v>25324.500096</v>
      </c>
      <c r="E99" s="230">
        <v>93.23</v>
      </c>
      <c r="F99" s="230">
        <v>0</v>
      </c>
      <c r="G99" s="230">
        <f>2.02+3.75</f>
        <v>5.77</v>
      </c>
      <c r="H99" s="230">
        <v>0</v>
      </c>
      <c r="I99" s="232">
        <f>100-(E99+F99+G99+H99)</f>
        <v>1</v>
      </c>
      <c r="J99" s="231">
        <v>2.9000000000000057</v>
      </c>
      <c r="K99" s="6">
        <f t="shared" si="23"/>
        <v>0.29288874662047182</v>
      </c>
      <c r="L99" s="6">
        <f t="shared" si="24"/>
        <v>0</v>
      </c>
      <c r="M99" s="6">
        <f t="shared" si="25"/>
        <v>1.8126869762953152E-2</v>
      </c>
      <c r="N99" s="6">
        <f t="shared" si="26"/>
        <v>0</v>
      </c>
      <c r="O99" s="6">
        <f t="shared" si="27"/>
        <v>3.1415718826608586E-3</v>
      </c>
    </row>
    <row r="100" spans="1:53" s="72" customFormat="1" ht="20.100000000000001" customHeight="1">
      <c r="A100" s="6"/>
      <c r="B100" s="73">
        <v>90</v>
      </c>
      <c r="C100" s="74" t="s">
        <v>423</v>
      </c>
      <c r="D100" s="244">
        <v>31669.907916</v>
      </c>
      <c r="E100" s="227">
        <v>85.54</v>
      </c>
      <c r="F100" s="227">
        <v>0</v>
      </c>
      <c r="G100" s="227">
        <v>10.25</v>
      </c>
      <c r="H100" s="227">
        <v>0.12</v>
      </c>
      <c r="I100" s="227">
        <f>100-(E100+F100+G100+H100)</f>
        <v>4.0899999999999892</v>
      </c>
      <c r="J100" s="229">
        <v>8.1199999999999992</v>
      </c>
      <c r="K100" s="6">
        <f t="shared" si="23"/>
        <v>0.33606413495037979</v>
      </c>
      <c r="L100" s="6">
        <f t="shared" si="24"/>
        <v>0</v>
      </c>
      <c r="M100" s="6">
        <f t="shared" si="25"/>
        <v>4.0269550891295212E-2</v>
      </c>
      <c r="N100" s="6">
        <f t="shared" si="26"/>
        <v>4.7144840067857812E-4</v>
      </c>
      <c r="O100" s="6">
        <f t="shared" si="27"/>
        <v>1.6068532989794829E-2</v>
      </c>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row>
    <row r="101" spans="1:53" s="6" customFormat="1" ht="20.100000000000001" customHeight="1">
      <c r="B101" s="61">
        <v>91</v>
      </c>
      <c r="C101" s="62" t="s">
        <v>345</v>
      </c>
      <c r="D101" s="243">
        <v>1009907.742932</v>
      </c>
      <c r="E101" s="230">
        <v>84.95</v>
      </c>
      <c r="F101" s="230">
        <v>4.3099999999999996</v>
      </c>
      <c r="G101" s="230">
        <v>10.4</v>
      </c>
      <c r="H101" s="230">
        <v>0</v>
      </c>
      <c r="I101" s="230">
        <f>100-(E101+F101+G101+H101)</f>
        <v>0.3399999999999892</v>
      </c>
      <c r="J101" s="231">
        <v>0.69</v>
      </c>
      <c r="K101" s="6">
        <f t="shared" si="23"/>
        <v>10.642684928758895</v>
      </c>
      <c r="L101" s="6">
        <f t="shared" si="24"/>
        <v>0.53996435600883852</v>
      </c>
      <c r="M101" s="6">
        <f t="shared" si="25"/>
        <v>1.3029302325967336</v>
      </c>
      <c r="N101" s="6">
        <f t="shared" si="26"/>
        <v>0</v>
      </c>
      <c r="O101" s="6">
        <f t="shared" si="27"/>
        <v>4.2595796065661086E-2</v>
      </c>
    </row>
    <row r="102" spans="1:53" s="72" customFormat="1" ht="20.100000000000001" customHeight="1">
      <c r="A102" s="6"/>
      <c r="B102" s="73">
        <v>92</v>
      </c>
      <c r="C102" s="74" t="s">
        <v>363</v>
      </c>
      <c r="D102" s="244">
        <v>28810.533562000001</v>
      </c>
      <c r="E102" s="227">
        <v>83.289999999999992</v>
      </c>
      <c r="F102" s="227">
        <v>0</v>
      </c>
      <c r="G102" s="227">
        <v>0</v>
      </c>
      <c r="H102" s="227">
        <v>4</v>
      </c>
      <c r="I102" s="235">
        <v>12.710000000000008</v>
      </c>
      <c r="J102" s="229">
        <v>2.5400000000000063</v>
      </c>
      <c r="K102" s="6">
        <f t="shared" si="23"/>
        <v>0.29768042946416728</v>
      </c>
      <c r="L102" s="6">
        <f t="shared" si="24"/>
        <v>0</v>
      </c>
      <c r="M102" s="6">
        <f t="shared" si="25"/>
        <v>0</v>
      </c>
      <c r="N102" s="6">
        <f t="shared" si="26"/>
        <v>1.4296094583463433E-2</v>
      </c>
      <c r="O102" s="6">
        <f t="shared" si="27"/>
        <v>4.5425840538955084E-2</v>
      </c>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row>
    <row r="103" spans="1:53" s="6" customFormat="1" ht="20.100000000000001" customHeight="1">
      <c r="B103" s="61">
        <v>93</v>
      </c>
      <c r="C103" s="62" t="s">
        <v>237</v>
      </c>
      <c r="D103" s="243">
        <v>257940.87015599999</v>
      </c>
      <c r="E103" s="230">
        <v>82.78</v>
      </c>
      <c r="F103" s="230">
        <v>13.120000000000001</v>
      </c>
      <c r="G103" s="230">
        <f>1.05+2.13</f>
        <v>3.1799999999999997</v>
      </c>
      <c r="H103" s="230">
        <v>0</v>
      </c>
      <c r="I103" s="230">
        <v>0.91999999999999815</v>
      </c>
      <c r="J103" s="231">
        <v>1.8599999999999994</v>
      </c>
      <c r="K103" s="6">
        <f t="shared" si="23"/>
        <v>2.6488154614663566</v>
      </c>
      <c r="L103" s="6">
        <f t="shared" si="24"/>
        <v>0.41981709174243298</v>
      </c>
      <c r="M103" s="6">
        <f t="shared" si="25"/>
        <v>0.10175444754122992</v>
      </c>
      <c r="N103" s="6">
        <f t="shared" si="26"/>
        <v>0</v>
      </c>
      <c r="O103" s="6">
        <f t="shared" si="27"/>
        <v>2.94383936282803E-2</v>
      </c>
    </row>
    <row r="104" spans="1:53" s="72" customFormat="1" ht="20.100000000000001" customHeight="1">
      <c r="A104" s="6"/>
      <c r="B104" s="73">
        <v>94</v>
      </c>
      <c r="C104" s="74" t="s">
        <v>248</v>
      </c>
      <c r="D104" s="244">
        <v>44417.329916000002</v>
      </c>
      <c r="E104" s="227">
        <v>81.16</v>
      </c>
      <c r="F104" s="227">
        <v>0</v>
      </c>
      <c r="G104" s="227">
        <v>0</v>
      </c>
      <c r="H104" s="227">
        <v>9.0399999999999991</v>
      </c>
      <c r="I104" s="227">
        <v>9.8000000000000043</v>
      </c>
      <c r="J104" s="229">
        <v>0.94</v>
      </c>
      <c r="K104" s="6">
        <f t="shared" si="23"/>
        <v>0.44719877631371746</v>
      </c>
      <c r="L104" s="6">
        <f t="shared" si="24"/>
        <v>0</v>
      </c>
      <c r="M104" s="6">
        <f t="shared" si="25"/>
        <v>0</v>
      </c>
      <c r="N104" s="6">
        <f t="shared" si="26"/>
        <v>4.9811199333119831E-2</v>
      </c>
      <c r="O104" s="6">
        <f t="shared" si="27"/>
        <v>5.3998866533691882E-2</v>
      </c>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row>
    <row r="105" spans="1:53" s="6" customFormat="1" ht="20.100000000000001" customHeight="1">
      <c r="B105" s="61">
        <v>95</v>
      </c>
      <c r="C105" s="63" t="s">
        <v>351</v>
      </c>
      <c r="D105" s="243">
        <v>119197.26240000001</v>
      </c>
      <c r="E105" s="230">
        <v>80.56</v>
      </c>
      <c r="F105" s="230">
        <v>14.93</v>
      </c>
      <c r="G105" s="230">
        <v>0.44</v>
      </c>
      <c r="H105" s="230">
        <v>1.35</v>
      </c>
      <c r="I105" s="230">
        <v>2.7199999999999975</v>
      </c>
      <c r="J105" s="231">
        <v>3.9499999999999886</v>
      </c>
      <c r="K105" s="6">
        <f t="shared" si="23"/>
        <v>1.1912196773649129</v>
      </c>
      <c r="L105" s="6">
        <f t="shared" si="24"/>
        <v>0.22076601021670988</v>
      </c>
      <c r="M105" s="6">
        <f t="shared" si="25"/>
        <v>6.5061650700169015E-3</v>
      </c>
      <c r="N105" s="6">
        <f t="shared" si="26"/>
        <v>1.9962097373915497E-2</v>
      </c>
      <c r="O105" s="6">
        <f t="shared" si="27"/>
        <v>4.0219929523740816E-2</v>
      </c>
    </row>
    <row r="106" spans="1:53" s="72" customFormat="1" ht="20.100000000000001" customHeight="1">
      <c r="A106" s="6"/>
      <c r="B106" s="73">
        <v>96</v>
      </c>
      <c r="C106" s="75" t="s">
        <v>257</v>
      </c>
      <c r="D106" s="244">
        <v>6586.4953420000002</v>
      </c>
      <c r="E106" s="227">
        <v>75.84</v>
      </c>
      <c r="F106" s="227">
        <v>0</v>
      </c>
      <c r="G106" s="227">
        <v>21.44</v>
      </c>
      <c r="H106" s="227">
        <v>0.33</v>
      </c>
      <c r="I106" s="235">
        <f>100-(E106+F106+G106+H106)</f>
        <v>2.3900000000000006</v>
      </c>
      <c r="J106" s="229">
        <v>4.2699999999999996</v>
      </c>
      <c r="K106" s="6">
        <f t="shared" si="23"/>
        <v>6.1966766322305099E-2</v>
      </c>
      <c r="L106" s="6">
        <f t="shared" si="24"/>
        <v>0</v>
      </c>
      <c r="M106" s="6">
        <f t="shared" si="25"/>
        <v>1.7518030985630557E-2</v>
      </c>
      <c r="N106" s="6">
        <f t="shared" si="26"/>
        <v>2.6963387244673896E-4</v>
      </c>
      <c r="O106" s="6">
        <f t="shared" si="27"/>
        <v>1.9528028943869885E-3</v>
      </c>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row>
    <row r="107" spans="1:53" s="6" customFormat="1" ht="20.100000000000001" customHeight="1">
      <c r="B107" s="61">
        <v>97</v>
      </c>
      <c r="C107" s="63" t="s">
        <v>355</v>
      </c>
      <c r="D107" s="243">
        <v>26758.846290000001</v>
      </c>
      <c r="E107" s="230">
        <v>74.22</v>
      </c>
      <c r="F107" s="230">
        <v>0</v>
      </c>
      <c r="G107" s="230">
        <v>8.07</v>
      </c>
      <c r="H107" s="230">
        <v>0</v>
      </c>
      <c r="I107" s="232">
        <v>17.71</v>
      </c>
      <c r="J107" s="231">
        <v>5.0899999999999892</v>
      </c>
      <c r="K107" s="6">
        <f t="shared" si="23"/>
        <v>0.24637376199411093</v>
      </c>
      <c r="L107" s="6">
        <f t="shared" si="24"/>
        <v>0</v>
      </c>
      <c r="M107" s="6">
        <f t="shared" si="25"/>
        <v>2.678841632029743E-2</v>
      </c>
      <c r="N107" s="6">
        <f t="shared" si="26"/>
        <v>0</v>
      </c>
      <c r="O107" s="6">
        <f t="shared" si="27"/>
        <v>5.8788457624841077E-2</v>
      </c>
    </row>
    <row r="108" spans="1:53" s="72" customFormat="1" ht="20.100000000000001" customHeight="1">
      <c r="A108" s="6"/>
      <c r="B108" s="73">
        <v>98</v>
      </c>
      <c r="C108" s="75" t="s">
        <v>365</v>
      </c>
      <c r="D108" s="244">
        <v>12660.798962000001</v>
      </c>
      <c r="E108" s="227">
        <v>67.41</v>
      </c>
      <c r="F108" s="227">
        <v>0</v>
      </c>
      <c r="G108" s="227">
        <v>30.34</v>
      </c>
      <c r="H108" s="227">
        <v>0</v>
      </c>
      <c r="I108" s="227">
        <v>2.2500000000000036</v>
      </c>
      <c r="J108" s="229">
        <v>3.8</v>
      </c>
      <c r="K108" s="6">
        <f t="shared" si="23"/>
        <v>0.10587454575721204</v>
      </c>
      <c r="L108" s="6">
        <f t="shared" si="24"/>
        <v>0</v>
      </c>
      <c r="M108" s="6">
        <f t="shared" si="25"/>
        <v>4.7652183923361714E-2</v>
      </c>
      <c r="N108" s="6">
        <f t="shared" si="26"/>
        <v>0</v>
      </c>
      <c r="O108" s="6">
        <f t="shared" si="27"/>
        <v>3.5338633430311152E-3</v>
      </c>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row>
    <row r="109" spans="1:53" s="6" customFormat="1" ht="20.100000000000001" customHeight="1">
      <c r="B109" s="61">
        <v>99</v>
      </c>
      <c r="C109" s="63" t="s">
        <v>364</v>
      </c>
      <c r="D109" s="243">
        <v>42288.648695999997</v>
      </c>
      <c r="E109" s="230">
        <v>64.319999999999993</v>
      </c>
      <c r="F109" s="230">
        <v>26.91</v>
      </c>
      <c r="G109" s="230">
        <f>0.03+4.21</f>
        <v>4.24</v>
      </c>
      <c r="H109" s="230">
        <v>0</v>
      </c>
      <c r="I109" s="232">
        <v>4.5300000000000074</v>
      </c>
      <c r="J109" s="231">
        <v>4.1000000000000085</v>
      </c>
      <c r="K109" s="6">
        <f t="shared" si="23"/>
        <v>0.33742399549258179</v>
      </c>
      <c r="L109" s="6">
        <f t="shared" si="24"/>
        <v>0.14117039363658856</v>
      </c>
      <c r="M109" s="6">
        <f t="shared" si="25"/>
        <v>2.2243124080978654E-2</v>
      </c>
      <c r="N109" s="6">
        <f t="shared" si="26"/>
        <v>0</v>
      </c>
      <c r="O109" s="6">
        <f t="shared" si="27"/>
        <v>2.3764469831800347E-2</v>
      </c>
    </row>
    <row r="110" spans="1:53" s="72" customFormat="1" ht="20.100000000000001" customHeight="1">
      <c r="A110" s="6"/>
      <c r="B110" s="73">
        <v>100</v>
      </c>
      <c r="C110" s="75" t="s">
        <v>366</v>
      </c>
      <c r="D110" s="244">
        <v>22413.851966999999</v>
      </c>
      <c r="E110" s="227">
        <v>63.58</v>
      </c>
      <c r="F110" s="227">
        <v>0</v>
      </c>
      <c r="G110" s="227">
        <v>29.62</v>
      </c>
      <c r="H110" s="227">
        <v>0.22</v>
      </c>
      <c r="I110" s="235">
        <f>100-(E110+F110+G110+H110)</f>
        <v>6.5799999999999983</v>
      </c>
      <c r="J110" s="229">
        <v>8.0299999999999994</v>
      </c>
      <c r="K110" s="6">
        <f t="shared" si="23"/>
        <v>0.17678407603005919</v>
      </c>
      <c r="L110" s="6">
        <f t="shared" si="24"/>
        <v>0</v>
      </c>
      <c r="M110" s="6">
        <f t="shared" si="25"/>
        <v>8.2358356904849855E-2</v>
      </c>
      <c r="N110" s="6">
        <f t="shared" si="26"/>
        <v>6.1170960564034321E-4</v>
      </c>
      <c r="O110" s="6">
        <f t="shared" si="27"/>
        <v>1.8295678205061172E-2</v>
      </c>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row>
    <row r="111" spans="1:53" s="6" customFormat="1" ht="20.100000000000001" customHeight="1">
      <c r="B111" s="61">
        <v>101</v>
      </c>
      <c r="C111" s="63" t="s">
        <v>349</v>
      </c>
      <c r="D111" s="243">
        <v>11938.09741</v>
      </c>
      <c r="E111" s="230">
        <v>63.4</v>
      </c>
      <c r="F111" s="230">
        <v>0.01</v>
      </c>
      <c r="G111" s="230">
        <v>4.51</v>
      </c>
      <c r="H111" s="230">
        <v>0.56000000000000005</v>
      </c>
      <c r="I111" s="232">
        <f>100-(E111+F111+G111+H111)</f>
        <v>31.519999999999996</v>
      </c>
      <c r="J111" s="231">
        <v>1.93</v>
      </c>
      <c r="K111" s="6">
        <f t="shared" si="23"/>
        <v>9.3892412101290443E-2</v>
      </c>
      <c r="L111" s="6">
        <f t="shared" si="24"/>
        <v>1.4809528722601017E-5</v>
      </c>
      <c r="M111" s="6">
        <f t="shared" si="25"/>
        <v>6.6790974538930578E-3</v>
      </c>
      <c r="N111" s="6">
        <f t="shared" si="26"/>
        <v>8.2933360846565701E-4</v>
      </c>
      <c r="O111" s="6">
        <f t="shared" si="27"/>
        <v>4.6679634533638402E-2</v>
      </c>
    </row>
    <row r="112" spans="1:53" s="72" customFormat="1" ht="20.100000000000001" customHeight="1">
      <c r="A112" s="6"/>
      <c r="B112" s="73">
        <v>102</v>
      </c>
      <c r="C112" s="75" t="s">
        <v>299</v>
      </c>
      <c r="D112" s="244">
        <v>5330.7604350000001</v>
      </c>
      <c r="E112" s="227">
        <v>54.65</v>
      </c>
      <c r="F112" s="227">
        <v>0</v>
      </c>
      <c r="G112" s="227">
        <v>27.1</v>
      </c>
      <c r="H112" s="227">
        <v>0</v>
      </c>
      <c r="I112" s="227">
        <v>18.25</v>
      </c>
      <c r="J112" s="229">
        <v>3.73</v>
      </c>
      <c r="K112" s="6">
        <f t="shared" si="23"/>
        <v>3.6139775644766364E-2</v>
      </c>
      <c r="L112" s="6">
        <f t="shared" si="24"/>
        <v>0</v>
      </c>
      <c r="M112" s="6">
        <f t="shared" si="25"/>
        <v>1.7921096431348003E-2</v>
      </c>
      <c r="N112" s="6">
        <f t="shared" si="26"/>
        <v>0</v>
      </c>
      <c r="O112" s="6">
        <f t="shared" si="27"/>
        <v>1.2068635050631035E-2</v>
      </c>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row>
    <row r="113" spans="1:53" s="6" customFormat="1" ht="20.100000000000001" customHeight="1">
      <c r="B113" s="61">
        <v>103</v>
      </c>
      <c r="C113" s="63" t="s">
        <v>352</v>
      </c>
      <c r="D113" s="243">
        <v>23439.812999999998</v>
      </c>
      <c r="E113" s="230">
        <v>53.25</v>
      </c>
      <c r="F113" s="230">
        <v>5.01</v>
      </c>
      <c r="G113" s="230">
        <v>0.19</v>
      </c>
      <c r="H113" s="230">
        <v>3.05</v>
      </c>
      <c r="I113" s="232">
        <v>38.500000000000007</v>
      </c>
      <c r="J113" s="231">
        <v>1.7099999999999937</v>
      </c>
      <c r="K113" s="6">
        <f t="shared" si="23"/>
        <v>0.15483882780104991</v>
      </c>
      <c r="L113" s="6">
        <f t="shared" si="24"/>
        <v>1.4567934784662159E-2</v>
      </c>
      <c r="M113" s="6">
        <f t="shared" si="25"/>
        <v>5.5247656867980245E-4</v>
      </c>
      <c r="N113" s="6">
        <f t="shared" si="26"/>
        <v>8.8687028130178813E-3</v>
      </c>
      <c r="O113" s="6">
        <f t="shared" si="27"/>
        <v>0.11194919944301263</v>
      </c>
    </row>
    <row r="114" spans="1:53" s="6" customFormat="1" ht="20.100000000000001" customHeight="1">
      <c r="B114" s="82">
        <v>104</v>
      </c>
      <c r="C114" s="83" t="s">
        <v>305</v>
      </c>
      <c r="D114" s="245">
        <v>5899.3696579999996</v>
      </c>
      <c r="E114" s="239">
        <v>0</v>
      </c>
      <c r="F114" s="239">
        <v>0</v>
      </c>
      <c r="G114" s="239">
        <v>89.9</v>
      </c>
      <c r="H114" s="239">
        <v>0</v>
      </c>
      <c r="I114" s="240">
        <v>10.1</v>
      </c>
      <c r="J114" s="241">
        <v>0</v>
      </c>
      <c r="K114" s="6">
        <f t="shared" si="23"/>
        <v>0</v>
      </c>
      <c r="L114" s="6">
        <f t="shared" si="24"/>
        <v>0</v>
      </c>
      <c r="M114" s="6">
        <f t="shared" si="25"/>
        <v>6.5791747523910801E-2</v>
      </c>
      <c r="N114" s="6">
        <f t="shared" si="26"/>
        <v>0</v>
      </c>
      <c r="O114" s="6">
        <f t="shared" si="27"/>
        <v>7.3915088986818587E-3</v>
      </c>
    </row>
    <row r="115" spans="1:53" ht="20.100000000000001" customHeight="1">
      <c r="B115" s="297" t="s">
        <v>367</v>
      </c>
      <c r="C115" s="298"/>
      <c r="D115" s="246">
        <f>SUM(D56:D114)</f>
        <v>8061092.0398710007</v>
      </c>
      <c r="E115" s="233">
        <v>93.821860391780731</v>
      </c>
      <c r="F115" s="233">
        <v>1.5096343860022781</v>
      </c>
      <c r="G115" s="233">
        <v>2.2115604752534117</v>
      </c>
      <c r="H115" s="233">
        <v>0.4592864958509329</v>
      </c>
      <c r="I115" s="233">
        <v>1.9976582511126464</v>
      </c>
      <c r="J115" s="234"/>
      <c r="K115" s="185">
        <f>SUM(K56:K114)</f>
        <v>93.821860391780731</v>
      </c>
      <c r="L115" s="185">
        <f t="shared" ref="L115:O115" si="28">SUM(L56:L114)</f>
        <v>1.5096343860022781</v>
      </c>
      <c r="M115" s="185">
        <f t="shared" si="28"/>
        <v>2.2115604752534117</v>
      </c>
      <c r="N115" s="185">
        <f t="shared" si="28"/>
        <v>0.4592864958509329</v>
      </c>
      <c r="O115" s="185">
        <f t="shared" si="28"/>
        <v>1.9976582511126464</v>
      </c>
    </row>
    <row r="116" spans="1:53" s="6" customFormat="1" ht="20.100000000000001" customHeight="1">
      <c r="B116" s="251">
        <v>105</v>
      </c>
      <c r="C116" s="249" t="s">
        <v>286</v>
      </c>
      <c r="D116" s="247">
        <v>259856.931125</v>
      </c>
      <c r="E116" s="230">
        <v>98.35</v>
      </c>
      <c r="F116" s="230">
        <v>0</v>
      </c>
      <c r="G116" s="230">
        <v>1.32</v>
      </c>
      <c r="H116" s="232">
        <v>0</v>
      </c>
      <c r="I116" s="232">
        <v>0.33000000000000562</v>
      </c>
      <c r="J116" s="231">
        <v>0.65</v>
      </c>
      <c r="K116" s="6">
        <f>E116*D116/$D$119</f>
        <v>32.151777358191687</v>
      </c>
      <c r="L116" s="6">
        <f>F116*D116/$D$119</f>
        <v>0</v>
      </c>
      <c r="M116" s="6">
        <f>G116*D116/$D$119</f>
        <v>0.43152360053699068</v>
      </c>
      <c r="N116" s="6">
        <f>H116*D116/$D$119</f>
        <v>0</v>
      </c>
      <c r="O116" s="6">
        <f>I116*D116/$D$119</f>
        <v>0.10788090013424949</v>
      </c>
    </row>
    <row r="117" spans="1:53" s="72" customFormat="1" ht="20.100000000000001" customHeight="1">
      <c r="A117" s="6"/>
      <c r="B117" s="252">
        <v>106</v>
      </c>
      <c r="C117" s="250" t="s">
        <v>275</v>
      </c>
      <c r="D117" s="248">
        <v>282985.28287</v>
      </c>
      <c r="E117" s="227">
        <v>53.34</v>
      </c>
      <c r="F117" s="227">
        <v>25.62</v>
      </c>
      <c r="G117" s="227">
        <v>18.809999999999999</v>
      </c>
      <c r="H117" s="235">
        <v>0</v>
      </c>
      <c r="I117" s="235">
        <v>2.2299999999999969</v>
      </c>
      <c r="J117" s="229">
        <v>2.2200000000000002</v>
      </c>
      <c r="K117" s="6">
        <f t="shared" ref="K117:K118" si="29">E117*D117/$D$119</f>
        <v>18.989484603028195</v>
      </c>
      <c r="L117" s="6">
        <f t="shared" ref="L117:L118" si="30">F117*D117/$D$119</f>
        <v>9.1209335494859829</v>
      </c>
      <c r="M117" s="6">
        <f t="shared" ref="M117:M118" si="31">G117*D117/$D$119</f>
        <v>6.6965167863322144</v>
      </c>
      <c r="N117" s="6">
        <f t="shared" ref="N117:N118" si="32">H117*D117/$D$119</f>
        <v>0</v>
      </c>
      <c r="O117" s="6">
        <f t="shared" ref="O117:O118" si="33">I117*D117/$D$119</f>
        <v>0.79389858764066024</v>
      </c>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row>
    <row r="118" spans="1:53" s="6" customFormat="1" ht="20.100000000000001" customHeight="1">
      <c r="B118" s="251">
        <v>107</v>
      </c>
      <c r="C118" s="249" t="s">
        <v>308</v>
      </c>
      <c r="D118" s="247">
        <v>252041.654832</v>
      </c>
      <c r="E118" s="230">
        <v>63.95</v>
      </c>
      <c r="F118" s="230">
        <v>0</v>
      </c>
      <c r="G118" s="230">
        <v>36.049999999999997</v>
      </c>
      <c r="H118" s="232">
        <v>0</v>
      </c>
      <c r="I118" s="232">
        <f>100-(E118+F118+G118+H118)</f>
        <v>0</v>
      </c>
      <c r="J118" s="231">
        <v>0</v>
      </c>
      <c r="K118" s="6">
        <f t="shared" si="29"/>
        <v>20.277256161068689</v>
      </c>
      <c r="L118" s="6">
        <f t="shared" si="30"/>
        <v>0</v>
      </c>
      <c r="M118" s="6">
        <f t="shared" si="31"/>
        <v>11.430728453581331</v>
      </c>
      <c r="N118" s="6">
        <f t="shared" si="32"/>
        <v>0</v>
      </c>
      <c r="O118" s="6">
        <f t="shared" si="33"/>
        <v>0</v>
      </c>
    </row>
    <row r="119" spans="1:53" s="6" customFormat="1" ht="20.100000000000001" customHeight="1">
      <c r="B119" s="264" t="s">
        <v>368</v>
      </c>
      <c r="C119" s="265"/>
      <c r="D119" s="246">
        <f>SUM(D116:D118)</f>
        <v>794883.86882700003</v>
      </c>
      <c r="E119" s="233">
        <v>71.418518122288575</v>
      </c>
      <c r="F119" s="233">
        <v>9.1209335494859829</v>
      </c>
      <c r="G119" s="233">
        <v>18.558768840450536</v>
      </c>
      <c r="H119" s="233">
        <v>0</v>
      </c>
      <c r="I119" s="233">
        <v>0.90177948777490968</v>
      </c>
      <c r="J119" s="234"/>
      <c r="K119" s="185">
        <f>SUM(K116:K118)</f>
        <v>71.418518122288575</v>
      </c>
      <c r="L119" s="185">
        <f t="shared" ref="L119:O119" si="34">SUM(L116:L118)</f>
        <v>9.1209335494859829</v>
      </c>
      <c r="M119" s="185">
        <f t="shared" si="34"/>
        <v>18.558768840450536</v>
      </c>
      <c r="N119" s="185">
        <f t="shared" si="34"/>
        <v>0</v>
      </c>
      <c r="O119" s="185">
        <f t="shared" si="34"/>
        <v>0.90177948777490968</v>
      </c>
    </row>
    <row r="120" spans="1:53" ht="20.100000000000001" customHeight="1">
      <c r="B120" s="264" t="s">
        <v>369</v>
      </c>
      <c r="C120" s="265"/>
      <c r="D120" s="246">
        <f>D119+D115+D55+D53+D45+D34</f>
        <v>39629957.097291</v>
      </c>
      <c r="E120" s="233">
        <v>31.471493028137999</v>
      </c>
      <c r="F120" s="233">
        <v>12.481310833124741</v>
      </c>
      <c r="G120" s="233">
        <v>53.771421952846367</v>
      </c>
      <c r="H120" s="233">
        <v>0.76672965160666284</v>
      </c>
      <c r="I120" s="233">
        <v>1.510006545166735</v>
      </c>
      <c r="J120" s="234"/>
      <c r="K120" s="185">
        <f>(K34*$D34+K45*$D45+K53*$D53+K55*$D55+K115*$D115+K119*$D119)/$D$120</f>
        <v>31.471493028137992</v>
      </c>
      <c r="L120" s="185">
        <f t="shared" ref="L120:O120" si="35">(L34*$D34+L45*$D45+L53*$D53+L55*$D55+L115*$D115+L119*$D119)/$D$120</f>
        <v>12.481310833124741</v>
      </c>
      <c r="M120" s="185">
        <f t="shared" si="35"/>
        <v>53.771421952846367</v>
      </c>
      <c r="N120" s="185">
        <f t="shared" si="35"/>
        <v>0.76672965160666273</v>
      </c>
      <c r="O120" s="185">
        <f t="shared" si="35"/>
        <v>1.5100065451667348</v>
      </c>
    </row>
    <row r="121" spans="1:53" s="65" customFormat="1" ht="19.5" customHeight="1">
      <c r="A121" s="81"/>
      <c r="B121" s="66"/>
      <c r="C121" s="299" t="s">
        <v>370</v>
      </c>
      <c r="D121" s="300"/>
      <c r="E121" s="300"/>
      <c r="F121" s="300"/>
      <c r="G121" s="300"/>
      <c r="H121" s="300"/>
      <c r="I121" s="301"/>
      <c r="J121" s="67"/>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row>
    <row r="122" spans="1:53" s="65" customFormat="1" ht="50.25" customHeight="1" thickBot="1">
      <c r="A122" s="81"/>
      <c r="B122" s="68"/>
      <c r="C122" s="271" t="s">
        <v>371</v>
      </c>
      <c r="D122" s="272"/>
      <c r="E122" s="272"/>
      <c r="F122" s="272"/>
      <c r="G122" s="272"/>
      <c r="H122" s="272"/>
      <c r="I122" s="273"/>
      <c r="J122" s="69"/>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c r="AJ122" s="81"/>
      <c r="AK122" s="81"/>
      <c r="AL122" s="81"/>
      <c r="AM122" s="81"/>
      <c r="AN122" s="81"/>
      <c r="AO122" s="81"/>
      <c r="AP122" s="81"/>
      <c r="AQ122" s="81"/>
      <c r="AR122" s="81"/>
      <c r="AS122" s="81"/>
      <c r="AT122" s="81"/>
      <c r="AU122" s="81"/>
      <c r="AV122" s="81"/>
      <c r="AW122" s="81"/>
      <c r="AX122" s="81"/>
      <c r="AY122" s="81"/>
      <c r="AZ122" s="81"/>
      <c r="BA122" s="81"/>
    </row>
  </sheetData>
  <sortState ref="A115:AF117">
    <sortCondition descending="1" ref="E115:E117"/>
  </sortState>
  <mergeCells count="19">
    <mergeCell ref="B120:C120"/>
    <mergeCell ref="C121:I121"/>
    <mergeCell ref="E3:I3"/>
    <mergeCell ref="B119:C119"/>
    <mergeCell ref="B34:C34"/>
    <mergeCell ref="B3:B6"/>
    <mergeCell ref="C122:I122"/>
    <mergeCell ref="B2:J2"/>
    <mergeCell ref="H4:H6"/>
    <mergeCell ref="I4:I6"/>
    <mergeCell ref="J3:J6"/>
    <mergeCell ref="F4:F6"/>
    <mergeCell ref="E4:E6"/>
    <mergeCell ref="D3:D5"/>
    <mergeCell ref="C3:C6"/>
    <mergeCell ref="B45:C45"/>
    <mergeCell ref="B53:C53"/>
    <mergeCell ref="B55:C55"/>
    <mergeCell ref="B115:C115"/>
  </mergeCells>
  <printOptions horizontalCentered="1"/>
  <pageMargins left="0" right="0" top="0" bottom="0" header="0" footer="0"/>
  <pageSetup paperSize="9" scale="80" fitToHeight="2" orientation="portrait" r:id="rId1"/>
</worksheet>
</file>

<file path=xl/worksheets/sheet3.xml><?xml version="1.0" encoding="utf-8"?>
<worksheet xmlns="http://schemas.openxmlformats.org/spreadsheetml/2006/main" xmlns:r="http://schemas.openxmlformats.org/officeDocument/2006/relationships">
  <dimension ref="A1:AX120"/>
  <sheetViews>
    <sheetView rightToLeft="1" workbookViewId="0">
      <selection activeCell="J11" sqref="J11"/>
    </sheetView>
  </sheetViews>
  <sheetFormatPr defaultRowHeight="18"/>
  <cols>
    <col min="1" max="1" width="4.125" style="85" customWidth="1"/>
    <col min="2" max="2" width="4.625" style="113" customWidth="1"/>
    <col min="3" max="3" width="24.125" style="86" customWidth="1"/>
    <col min="4" max="4" width="10.375" style="86" bestFit="1" customWidth="1"/>
    <col min="5" max="5" width="10.75" style="86" customWidth="1"/>
    <col min="6" max="6" width="10.375" style="86" customWidth="1"/>
    <col min="7" max="7" width="10.375" style="86" bestFit="1" customWidth="1"/>
    <col min="8" max="8" width="9.375" style="86" bestFit="1" customWidth="1"/>
    <col min="9" max="9" width="10.125" style="86" customWidth="1"/>
    <col min="10" max="10" width="11.75" style="86" customWidth="1"/>
    <col min="11" max="11" width="10.875" style="86" bestFit="1" customWidth="1"/>
    <col min="12" max="13" width="10.375" style="86" bestFit="1" customWidth="1"/>
    <col min="14" max="14" width="10.75" style="86" customWidth="1"/>
    <col min="15" max="15" width="10.375" style="86" bestFit="1" customWidth="1"/>
    <col min="16" max="16" width="9.75" style="86" customWidth="1"/>
    <col min="17" max="17" width="10.375" style="86" customWidth="1"/>
    <col min="18" max="18" width="9" style="84"/>
    <col min="19" max="50" width="9" style="85"/>
    <col min="51" max="257" width="9" style="86"/>
    <col min="258" max="258" width="4.625" style="86" customWidth="1"/>
    <col min="259" max="259" width="27.375" style="86" bestFit="1" customWidth="1"/>
    <col min="260" max="260" width="10.25" style="86" bestFit="1" customWidth="1"/>
    <col min="261" max="261" width="10.75" style="86" customWidth="1"/>
    <col min="262" max="262" width="11.75" style="86" customWidth="1"/>
    <col min="263" max="263" width="10" style="86" bestFit="1" customWidth="1"/>
    <col min="264" max="264" width="9" style="86" customWidth="1"/>
    <col min="265" max="265" width="9.25" style="86" customWidth="1"/>
    <col min="266" max="266" width="11.75" style="86" customWidth="1"/>
    <col min="267" max="267" width="10.875" style="86" bestFit="1" customWidth="1"/>
    <col min="268" max="269" width="10.375" style="86" bestFit="1" customWidth="1"/>
    <col min="270" max="270" width="11.75" style="86" customWidth="1"/>
    <col min="271" max="271" width="10.375" style="86" bestFit="1" customWidth="1"/>
    <col min="272" max="272" width="10.25" style="86" bestFit="1" customWidth="1"/>
    <col min="273" max="273" width="11.75" style="86" customWidth="1"/>
    <col min="274" max="513" width="9" style="86"/>
    <col min="514" max="514" width="4.625" style="86" customWidth="1"/>
    <col min="515" max="515" width="27.375" style="86" bestFit="1" customWidth="1"/>
    <col min="516" max="516" width="10.25" style="86" bestFit="1" customWidth="1"/>
    <col min="517" max="517" width="10.75" style="86" customWidth="1"/>
    <col min="518" max="518" width="11.75" style="86" customWidth="1"/>
    <col min="519" max="519" width="10" style="86" bestFit="1" customWidth="1"/>
    <col min="520" max="520" width="9" style="86" customWidth="1"/>
    <col min="521" max="521" width="9.25" style="86" customWidth="1"/>
    <col min="522" max="522" width="11.75" style="86" customWidth="1"/>
    <col min="523" max="523" width="10.875" style="86" bestFit="1" customWidth="1"/>
    <col min="524" max="525" width="10.375" style="86" bestFit="1" customWidth="1"/>
    <col min="526" max="526" width="11.75" style="86" customWidth="1"/>
    <col min="527" max="527" width="10.375" style="86" bestFit="1" customWidth="1"/>
    <col min="528" max="528" width="10.25" style="86" bestFit="1" customWidth="1"/>
    <col min="529" max="529" width="11.75" style="86" customWidth="1"/>
    <col min="530" max="769" width="9" style="86"/>
    <col min="770" max="770" width="4.625" style="86" customWidth="1"/>
    <col min="771" max="771" width="27.375" style="86" bestFit="1" customWidth="1"/>
    <col min="772" max="772" width="10.25" style="86" bestFit="1" customWidth="1"/>
    <col min="773" max="773" width="10.75" style="86" customWidth="1"/>
    <col min="774" max="774" width="11.75" style="86" customWidth="1"/>
    <col min="775" max="775" width="10" style="86" bestFit="1" customWidth="1"/>
    <col min="776" max="776" width="9" style="86" customWidth="1"/>
    <col min="777" max="777" width="9.25" style="86" customWidth="1"/>
    <col min="778" max="778" width="11.75" style="86" customWidth="1"/>
    <col min="779" max="779" width="10.875" style="86" bestFit="1" customWidth="1"/>
    <col min="780" max="781" width="10.375" style="86" bestFit="1" customWidth="1"/>
    <col min="782" max="782" width="11.75" style="86" customWidth="1"/>
    <col min="783" max="783" width="10.375" style="86" bestFit="1" customWidth="1"/>
    <col min="784" max="784" width="10.25" style="86" bestFit="1" customWidth="1"/>
    <col min="785" max="785" width="11.75" style="86" customWidth="1"/>
    <col min="786" max="1025" width="9" style="86"/>
    <col min="1026" max="1026" width="4.625" style="86" customWidth="1"/>
    <col min="1027" max="1027" width="27.375" style="86" bestFit="1" customWidth="1"/>
    <col min="1028" max="1028" width="10.25" style="86" bestFit="1" customWidth="1"/>
    <col min="1029" max="1029" width="10.75" style="86" customWidth="1"/>
    <col min="1030" max="1030" width="11.75" style="86" customWidth="1"/>
    <col min="1031" max="1031" width="10" style="86" bestFit="1" customWidth="1"/>
    <col min="1032" max="1032" width="9" style="86" customWidth="1"/>
    <col min="1033" max="1033" width="9.25" style="86" customWidth="1"/>
    <col min="1034" max="1034" width="11.75" style="86" customWidth="1"/>
    <col min="1035" max="1035" width="10.875" style="86" bestFit="1" customWidth="1"/>
    <col min="1036" max="1037" width="10.375" style="86" bestFit="1" customWidth="1"/>
    <col min="1038" max="1038" width="11.75" style="86" customWidth="1"/>
    <col min="1039" max="1039" width="10.375" style="86" bestFit="1" customWidth="1"/>
    <col min="1040" max="1040" width="10.25" style="86" bestFit="1" customWidth="1"/>
    <col min="1041" max="1041" width="11.75" style="86" customWidth="1"/>
    <col min="1042" max="1281" width="9" style="86"/>
    <col min="1282" max="1282" width="4.625" style="86" customWidth="1"/>
    <col min="1283" max="1283" width="27.375" style="86" bestFit="1" customWidth="1"/>
    <col min="1284" max="1284" width="10.25" style="86" bestFit="1" customWidth="1"/>
    <col min="1285" max="1285" width="10.75" style="86" customWidth="1"/>
    <col min="1286" max="1286" width="11.75" style="86" customWidth="1"/>
    <col min="1287" max="1287" width="10" style="86" bestFit="1" customWidth="1"/>
    <col min="1288" max="1288" width="9" style="86" customWidth="1"/>
    <col min="1289" max="1289" width="9.25" style="86" customWidth="1"/>
    <col min="1290" max="1290" width="11.75" style="86" customWidth="1"/>
    <col min="1291" max="1291" width="10.875" style="86" bestFit="1" customWidth="1"/>
    <col min="1292" max="1293" width="10.375" style="86" bestFit="1" customWidth="1"/>
    <col min="1294" max="1294" width="11.75" style="86" customWidth="1"/>
    <col min="1295" max="1295" width="10.375" style="86" bestFit="1" customWidth="1"/>
    <col min="1296" max="1296" width="10.25" style="86" bestFit="1" customWidth="1"/>
    <col min="1297" max="1297" width="11.75" style="86" customWidth="1"/>
    <col min="1298" max="1537" width="9" style="86"/>
    <col min="1538" max="1538" width="4.625" style="86" customWidth="1"/>
    <col min="1539" max="1539" width="27.375" style="86" bestFit="1" customWidth="1"/>
    <col min="1540" max="1540" width="10.25" style="86" bestFit="1" customWidth="1"/>
    <col min="1541" max="1541" width="10.75" style="86" customWidth="1"/>
    <col min="1542" max="1542" width="11.75" style="86" customWidth="1"/>
    <col min="1543" max="1543" width="10" style="86" bestFit="1" customWidth="1"/>
    <col min="1544" max="1544" width="9" style="86" customWidth="1"/>
    <col min="1545" max="1545" width="9.25" style="86" customWidth="1"/>
    <col min="1546" max="1546" width="11.75" style="86" customWidth="1"/>
    <col min="1547" max="1547" width="10.875" style="86" bestFit="1" customWidth="1"/>
    <col min="1548" max="1549" width="10.375" style="86" bestFit="1" customWidth="1"/>
    <col min="1550" max="1550" width="11.75" style="86" customWidth="1"/>
    <col min="1551" max="1551" width="10.375" style="86" bestFit="1" customWidth="1"/>
    <col min="1552" max="1552" width="10.25" style="86" bestFit="1" customWidth="1"/>
    <col min="1553" max="1553" width="11.75" style="86" customWidth="1"/>
    <col min="1554" max="1793" width="9" style="86"/>
    <col min="1794" max="1794" width="4.625" style="86" customWidth="1"/>
    <col min="1795" max="1795" width="27.375" style="86" bestFit="1" customWidth="1"/>
    <col min="1796" max="1796" width="10.25" style="86" bestFit="1" customWidth="1"/>
    <col min="1797" max="1797" width="10.75" style="86" customWidth="1"/>
    <col min="1798" max="1798" width="11.75" style="86" customWidth="1"/>
    <col min="1799" max="1799" width="10" style="86" bestFit="1" customWidth="1"/>
    <col min="1800" max="1800" width="9" style="86" customWidth="1"/>
    <col min="1801" max="1801" width="9.25" style="86" customWidth="1"/>
    <col min="1802" max="1802" width="11.75" style="86" customWidth="1"/>
    <col min="1803" max="1803" width="10.875" style="86" bestFit="1" customWidth="1"/>
    <col min="1804" max="1805" width="10.375" style="86" bestFit="1" customWidth="1"/>
    <col min="1806" max="1806" width="11.75" style="86" customWidth="1"/>
    <col min="1807" max="1807" width="10.375" style="86" bestFit="1" customWidth="1"/>
    <col min="1808" max="1808" width="10.25" style="86" bestFit="1" customWidth="1"/>
    <col min="1809" max="1809" width="11.75" style="86" customWidth="1"/>
    <col min="1810" max="2049" width="9" style="86"/>
    <col min="2050" max="2050" width="4.625" style="86" customWidth="1"/>
    <col min="2051" max="2051" width="27.375" style="86" bestFit="1" customWidth="1"/>
    <col min="2052" max="2052" width="10.25" style="86" bestFit="1" customWidth="1"/>
    <col min="2053" max="2053" width="10.75" style="86" customWidth="1"/>
    <col min="2054" max="2054" width="11.75" style="86" customWidth="1"/>
    <col min="2055" max="2055" width="10" style="86" bestFit="1" customWidth="1"/>
    <col min="2056" max="2056" width="9" style="86" customWidth="1"/>
    <col min="2057" max="2057" width="9.25" style="86" customWidth="1"/>
    <col min="2058" max="2058" width="11.75" style="86" customWidth="1"/>
    <col min="2059" max="2059" width="10.875" style="86" bestFit="1" customWidth="1"/>
    <col min="2060" max="2061" width="10.375" style="86" bestFit="1" customWidth="1"/>
    <col min="2062" max="2062" width="11.75" style="86" customWidth="1"/>
    <col min="2063" max="2063" width="10.375" style="86" bestFit="1" customWidth="1"/>
    <col min="2064" max="2064" width="10.25" style="86" bestFit="1" customWidth="1"/>
    <col min="2065" max="2065" width="11.75" style="86" customWidth="1"/>
    <col min="2066" max="2305" width="9" style="86"/>
    <col min="2306" max="2306" width="4.625" style="86" customWidth="1"/>
    <col min="2307" max="2307" width="27.375" style="86" bestFit="1" customWidth="1"/>
    <col min="2308" max="2308" width="10.25" style="86" bestFit="1" customWidth="1"/>
    <col min="2309" max="2309" width="10.75" style="86" customWidth="1"/>
    <col min="2310" max="2310" width="11.75" style="86" customWidth="1"/>
    <col min="2311" max="2311" width="10" style="86" bestFit="1" customWidth="1"/>
    <col min="2312" max="2312" width="9" style="86" customWidth="1"/>
    <col min="2313" max="2313" width="9.25" style="86" customWidth="1"/>
    <col min="2314" max="2314" width="11.75" style="86" customWidth="1"/>
    <col min="2315" max="2315" width="10.875" style="86" bestFit="1" customWidth="1"/>
    <col min="2316" max="2317" width="10.375" style="86" bestFit="1" customWidth="1"/>
    <col min="2318" max="2318" width="11.75" style="86" customWidth="1"/>
    <col min="2319" max="2319" width="10.375" style="86" bestFit="1" customWidth="1"/>
    <col min="2320" max="2320" width="10.25" style="86" bestFit="1" customWidth="1"/>
    <col min="2321" max="2321" width="11.75" style="86" customWidth="1"/>
    <col min="2322" max="2561" width="9" style="86"/>
    <col min="2562" max="2562" width="4.625" style="86" customWidth="1"/>
    <col min="2563" max="2563" width="27.375" style="86" bestFit="1" customWidth="1"/>
    <col min="2564" max="2564" width="10.25" style="86" bestFit="1" customWidth="1"/>
    <col min="2565" max="2565" width="10.75" style="86" customWidth="1"/>
    <col min="2566" max="2566" width="11.75" style="86" customWidth="1"/>
    <col min="2567" max="2567" width="10" style="86" bestFit="1" customWidth="1"/>
    <col min="2568" max="2568" width="9" style="86" customWidth="1"/>
    <col min="2569" max="2569" width="9.25" style="86" customWidth="1"/>
    <col min="2570" max="2570" width="11.75" style="86" customWidth="1"/>
    <col min="2571" max="2571" width="10.875" style="86" bestFit="1" customWidth="1"/>
    <col min="2572" max="2573" width="10.375" style="86" bestFit="1" customWidth="1"/>
    <col min="2574" max="2574" width="11.75" style="86" customWidth="1"/>
    <col min="2575" max="2575" width="10.375" style="86" bestFit="1" customWidth="1"/>
    <col min="2576" max="2576" width="10.25" style="86" bestFit="1" customWidth="1"/>
    <col min="2577" max="2577" width="11.75" style="86" customWidth="1"/>
    <col min="2578" max="2817" width="9" style="86"/>
    <col min="2818" max="2818" width="4.625" style="86" customWidth="1"/>
    <col min="2819" max="2819" width="27.375" style="86" bestFit="1" customWidth="1"/>
    <col min="2820" max="2820" width="10.25" style="86" bestFit="1" customWidth="1"/>
    <col min="2821" max="2821" width="10.75" style="86" customWidth="1"/>
    <col min="2822" max="2822" width="11.75" style="86" customWidth="1"/>
    <col min="2823" max="2823" width="10" style="86" bestFit="1" customWidth="1"/>
    <col min="2824" max="2824" width="9" style="86" customWidth="1"/>
    <col min="2825" max="2825" width="9.25" style="86" customWidth="1"/>
    <col min="2826" max="2826" width="11.75" style="86" customWidth="1"/>
    <col min="2827" max="2827" width="10.875" style="86" bestFit="1" customWidth="1"/>
    <col min="2828" max="2829" width="10.375" style="86" bestFit="1" customWidth="1"/>
    <col min="2830" max="2830" width="11.75" style="86" customWidth="1"/>
    <col min="2831" max="2831" width="10.375" style="86" bestFit="1" customWidth="1"/>
    <col min="2832" max="2832" width="10.25" style="86" bestFit="1" customWidth="1"/>
    <col min="2833" max="2833" width="11.75" style="86" customWidth="1"/>
    <col min="2834" max="3073" width="9" style="86"/>
    <col min="3074" max="3074" width="4.625" style="86" customWidth="1"/>
    <col min="3075" max="3075" width="27.375" style="86" bestFit="1" customWidth="1"/>
    <col min="3076" max="3076" width="10.25" style="86" bestFit="1" customWidth="1"/>
    <col min="3077" max="3077" width="10.75" style="86" customWidth="1"/>
    <col min="3078" max="3078" width="11.75" style="86" customWidth="1"/>
    <col min="3079" max="3079" width="10" style="86" bestFit="1" customWidth="1"/>
    <col min="3080" max="3080" width="9" style="86" customWidth="1"/>
    <col min="3081" max="3081" width="9.25" style="86" customWidth="1"/>
    <col min="3082" max="3082" width="11.75" style="86" customWidth="1"/>
    <col min="3083" max="3083" width="10.875" style="86" bestFit="1" customWidth="1"/>
    <col min="3084" max="3085" width="10.375" style="86" bestFit="1" customWidth="1"/>
    <col min="3086" max="3086" width="11.75" style="86" customWidth="1"/>
    <col min="3087" max="3087" width="10.375" style="86" bestFit="1" customWidth="1"/>
    <col min="3088" max="3088" width="10.25" style="86" bestFit="1" customWidth="1"/>
    <col min="3089" max="3089" width="11.75" style="86" customWidth="1"/>
    <col min="3090" max="3329" width="9" style="86"/>
    <col min="3330" max="3330" width="4.625" style="86" customWidth="1"/>
    <col min="3331" max="3331" width="27.375" style="86" bestFit="1" customWidth="1"/>
    <col min="3332" max="3332" width="10.25" style="86" bestFit="1" customWidth="1"/>
    <col min="3333" max="3333" width="10.75" style="86" customWidth="1"/>
    <col min="3334" max="3334" width="11.75" style="86" customWidth="1"/>
    <col min="3335" max="3335" width="10" style="86" bestFit="1" customWidth="1"/>
    <col min="3336" max="3336" width="9" style="86" customWidth="1"/>
    <col min="3337" max="3337" width="9.25" style="86" customWidth="1"/>
    <col min="3338" max="3338" width="11.75" style="86" customWidth="1"/>
    <col min="3339" max="3339" width="10.875" style="86" bestFit="1" customWidth="1"/>
    <col min="3340" max="3341" width="10.375" style="86" bestFit="1" customWidth="1"/>
    <col min="3342" max="3342" width="11.75" style="86" customWidth="1"/>
    <col min="3343" max="3343" width="10.375" style="86" bestFit="1" customWidth="1"/>
    <col min="3344" max="3344" width="10.25" style="86" bestFit="1" customWidth="1"/>
    <col min="3345" max="3345" width="11.75" style="86" customWidth="1"/>
    <col min="3346" max="3585" width="9" style="86"/>
    <col min="3586" max="3586" width="4.625" style="86" customWidth="1"/>
    <col min="3587" max="3587" width="27.375" style="86" bestFit="1" customWidth="1"/>
    <col min="3588" max="3588" width="10.25" style="86" bestFit="1" customWidth="1"/>
    <col min="3589" max="3589" width="10.75" style="86" customWidth="1"/>
    <col min="3590" max="3590" width="11.75" style="86" customWidth="1"/>
    <col min="3591" max="3591" width="10" style="86" bestFit="1" customWidth="1"/>
    <col min="3592" max="3592" width="9" style="86" customWidth="1"/>
    <col min="3593" max="3593" width="9.25" style="86" customWidth="1"/>
    <col min="3594" max="3594" width="11.75" style="86" customWidth="1"/>
    <col min="3595" max="3595" width="10.875" style="86" bestFit="1" customWidth="1"/>
    <col min="3596" max="3597" width="10.375" style="86" bestFit="1" customWidth="1"/>
    <col min="3598" max="3598" width="11.75" style="86" customWidth="1"/>
    <col min="3599" max="3599" width="10.375" style="86" bestFit="1" customWidth="1"/>
    <col min="3600" max="3600" width="10.25" style="86" bestFit="1" customWidth="1"/>
    <col min="3601" max="3601" width="11.75" style="86" customWidth="1"/>
    <col min="3602" max="3841" width="9" style="86"/>
    <col min="3842" max="3842" width="4.625" style="86" customWidth="1"/>
    <col min="3843" max="3843" width="27.375" style="86" bestFit="1" customWidth="1"/>
    <col min="3844" max="3844" width="10.25" style="86" bestFit="1" customWidth="1"/>
    <col min="3845" max="3845" width="10.75" style="86" customWidth="1"/>
    <col min="3846" max="3846" width="11.75" style="86" customWidth="1"/>
    <col min="3847" max="3847" width="10" style="86" bestFit="1" customWidth="1"/>
    <col min="3848" max="3848" width="9" style="86" customWidth="1"/>
    <col min="3849" max="3849" width="9.25" style="86" customWidth="1"/>
    <col min="3850" max="3850" width="11.75" style="86" customWidth="1"/>
    <col min="3851" max="3851" width="10.875" style="86" bestFit="1" customWidth="1"/>
    <col min="3852" max="3853" width="10.375" style="86" bestFit="1" customWidth="1"/>
    <col min="3854" max="3854" width="11.75" style="86" customWidth="1"/>
    <col min="3855" max="3855" width="10.375" style="86" bestFit="1" customWidth="1"/>
    <col min="3856" max="3856" width="10.25" style="86" bestFit="1" customWidth="1"/>
    <col min="3857" max="3857" width="11.75" style="86" customWidth="1"/>
    <col min="3858" max="4097" width="9" style="86"/>
    <col min="4098" max="4098" width="4.625" style="86" customWidth="1"/>
    <col min="4099" max="4099" width="27.375" style="86" bestFit="1" customWidth="1"/>
    <col min="4100" max="4100" width="10.25" style="86" bestFit="1" customWidth="1"/>
    <col min="4101" max="4101" width="10.75" style="86" customWidth="1"/>
    <col min="4102" max="4102" width="11.75" style="86" customWidth="1"/>
    <col min="4103" max="4103" width="10" style="86" bestFit="1" customWidth="1"/>
    <col min="4104" max="4104" width="9" style="86" customWidth="1"/>
    <col min="4105" max="4105" width="9.25" style="86" customWidth="1"/>
    <col min="4106" max="4106" width="11.75" style="86" customWidth="1"/>
    <col min="4107" max="4107" width="10.875" style="86" bestFit="1" customWidth="1"/>
    <col min="4108" max="4109" width="10.375" style="86" bestFit="1" customWidth="1"/>
    <col min="4110" max="4110" width="11.75" style="86" customWidth="1"/>
    <col min="4111" max="4111" width="10.375" style="86" bestFit="1" customWidth="1"/>
    <col min="4112" max="4112" width="10.25" style="86" bestFit="1" customWidth="1"/>
    <col min="4113" max="4113" width="11.75" style="86" customWidth="1"/>
    <col min="4114" max="4353" width="9" style="86"/>
    <col min="4354" max="4354" width="4.625" style="86" customWidth="1"/>
    <col min="4355" max="4355" width="27.375" style="86" bestFit="1" customWidth="1"/>
    <col min="4356" max="4356" width="10.25" style="86" bestFit="1" customWidth="1"/>
    <col min="4357" max="4357" width="10.75" style="86" customWidth="1"/>
    <col min="4358" max="4358" width="11.75" style="86" customWidth="1"/>
    <col min="4359" max="4359" width="10" style="86" bestFit="1" customWidth="1"/>
    <col min="4360" max="4360" width="9" style="86" customWidth="1"/>
    <col min="4361" max="4361" width="9.25" style="86" customWidth="1"/>
    <col min="4362" max="4362" width="11.75" style="86" customWidth="1"/>
    <col min="4363" max="4363" width="10.875" style="86" bestFit="1" customWidth="1"/>
    <col min="4364" max="4365" width="10.375" style="86" bestFit="1" customWidth="1"/>
    <col min="4366" max="4366" width="11.75" style="86" customWidth="1"/>
    <col min="4367" max="4367" width="10.375" style="86" bestFit="1" customWidth="1"/>
    <col min="4368" max="4368" width="10.25" style="86" bestFit="1" customWidth="1"/>
    <col min="4369" max="4369" width="11.75" style="86" customWidth="1"/>
    <col min="4370" max="4609" width="9" style="86"/>
    <col min="4610" max="4610" width="4.625" style="86" customWidth="1"/>
    <col min="4611" max="4611" width="27.375" style="86" bestFit="1" customWidth="1"/>
    <col min="4612" max="4612" width="10.25" style="86" bestFit="1" customWidth="1"/>
    <col min="4613" max="4613" width="10.75" style="86" customWidth="1"/>
    <col min="4614" max="4614" width="11.75" style="86" customWidth="1"/>
    <col min="4615" max="4615" width="10" style="86" bestFit="1" customWidth="1"/>
    <col min="4616" max="4616" width="9" style="86" customWidth="1"/>
    <col min="4617" max="4617" width="9.25" style="86" customWidth="1"/>
    <col min="4618" max="4618" width="11.75" style="86" customWidth="1"/>
    <col min="4619" max="4619" width="10.875" style="86" bestFit="1" customWidth="1"/>
    <col min="4620" max="4621" width="10.375" style="86" bestFit="1" customWidth="1"/>
    <col min="4622" max="4622" width="11.75" style="86" customWidth="1"/>
    <col min="4623" max="4623" width="10.375" style="86" bestFit="1" customWidth="1"/>
    <col min="4624" max="4624" width="10.25" style="86" bestFit="1" customWidth="1"/>
    <col min="4625" max="4625" width="11.75" style="86" customWidth="1"/>
    <col min="4626" max="4865" width="9" style="86"/>
    <col min="4866" max="4866" width="4.625" style="86" customWidth="1"/>
    <col min="4867" max="4867" width="27.375" style="86" bestFit="1" customWidth="1"/>
    <col min="4868" max="4868" width="10.25" style="86" bestFit="1" customWidth="1"/>
    <col min="4869" max="4869" width="10.75" style="86" customWidth="1"/>
    <col min="4870" max="4870" width="11.75" style="86" customWidth="1"/>
    <col min="4871" max="4871" width="10" style="86" bestFit="1" customWidth="1"/>
    <col min="4872" max="4872" width="9" style="86" customWidth="1"/>
    <col min="4873" max="4873" width="9.25" style="86" customWidth="1"/>
    <col min="4874" max="4874" width="11.75" style="86" customWidth="1"/>
    <col min="4875" max="4875" width="10.875" style="86" bestFit="1" customWidth="1"/>
    <col min="4876" max="4877" width="10.375" style="86" bestFit="1" customWidth="1"/>
    <col min="4878" max="4878" width="11.75" style="86" customWidth="1"/>
    <col min="4879" max="4879" width="10.375" style="86" bestFit="1" customWidth="1"/>
    <col min="4880" max="4880" width="10.25" style="86" bestFit="1" customWidth="1"/>
    <col min="4881" max="4881" width="11.75" style="86" customWidth="1"/>
    <col min="4882" max="5121" width="9" style="86"/>
    <col min="5122" max="5122" width="4.625" style="86" customWidth="1"/>
    <col min="5123" max="5123" width="27.375" style="86" bestFit="1" customWidth="1"/>
    <col min="5124" max="5124" width="10.25" style="86" bestFit="1" customWidth="1"/>
    <col min="5125" max="5125" width="10.75" style="86" customWidth="1"/>
    <col min="5126" max="5126" width="11.75" style="86" customWidth="1"/>
    <col min="5127" max="5127" width="10" style="86" bestFit="1" customWidth="1"/>
    <col min="5128" max="5128" width="9" style="86" customWidth="1"/>
    <col min="5129" max="5129" width="9.25" style="86" customWidth="1"/>
    <col min="5130" max="5130" width="11.75" style="86" customWidth="1"/>
    <col min="5131" max="5131" width="10.875" style="86" bestFit="1" customWidth="1"/>
    <col min="5132" max="5133" width="10.375" style="86" bestFit="1" customWidth="1"/>
    <col min="5134" max="5134" width="11.75" style="86" customWidth="1"/>
    <col min="5135" max="5135" width="10.375" style="86" bestFit="1" customWidth="1"/>
    <col min="5136" max="5136" width="10.25" style="86" bestFit="1" customWidth="1"/>
    <col min="5137" max="5137" width="11.75" style="86" customWidth="1"/>
    <col min="5138" max="5377" width="9" style="86"/>
    <col min="5378" max="5378" width="4.625" style="86" customWidth="1"/>
    <col min="5379" max="5379" width="27.375" style="86" bestFit="1" customWidth="1"/>
    <col min="5380" max="5380" width="10.25" style="86" bestFit="1" customWidth="1"/>
    <col min="5381" max="5381" width="10.75" style="86" customWidth="1"/>
    <col min="5382" max="5382" width="11.75" style="86" customWidth="1"/>
    <col min="5383" max="5383" width="10" style="86" bestFit="1" customWidth="1"/>
    <col min="5384" max="5384" width="9" style="86" customWidth="1"/>
    <col min="5385" max="5385" width="9.25" style="86" customWidth="1"/>
    <col min="5386" max="5386" width="11.75" style="86" customWidth="1"/>
    <col min="5387" max="5387" width="10.875" style="86" bestFit="1" customWidth="1"/>
    <col min="5388" max="5389" width="10.375" style="86" bestFit="1" customWidth="1"/>
    <col min="5390" max="5390" width="11.75" style="86" customWidth="1"/>
    <col min="5391" max="5391" width="10.375" style="86" bestFit="1" customWidth="1"/>
    <col min="5392" max="5392" width="10.25" style="86" bestFit="1" customWidth="1"/>
    <col min="5393" max="5393" width="11.75" style="86" customWidth="1"/>
    <col min="5394" max="5633" width="9" style="86"/>
    <col min="5634" max="5634" width="4.625" style="86" customWidth="1"/>
    <col min="5635" max="5635" width="27.375" style="86" bestFit="1" customWidth="1"/>
    <col min="5636" max="5636" width="10.25" style="86" bestFit="1" customWidth="1"/>
    <col min="5637" max="5637" width="10.75" style="86" customWidth="1"/>
    <col min="5638" max="5638" width="11.75" style="86" customWidth="1"/>
    <col min="5639" max="5639" width="10" style="86" bestFit="1" customWidth="1"/>
    <col min="5640" max="5640" width="9" style="86" customWidth="1"/>
    <col min="5641" max="5641" width="9.25" style="86" customWidth="1"/>
    <col min="5642" max="5642" width="11.75" style="86" customWidth="1"/>
    <col min="5643" max="5643" width="10.875" style="86" bestFit="1" customWidth="1"/>
    <col min="5644" max="5645" width="10.375" style="86" bestFit="1" customWidth="1"/>
    <col min="5646" max="5646" width="11.75" style="86" customWidth="1"/>
    <col min="5647" max="5647" width="10.375" style="86" bestFit="1" customWidth="1"/>
    <col min="5648" max="5648" width="10.25" style="86" bestFit="1" customWidth="1"/>
    <col min="5649" max="5649" width="11.75" style="86" customWidth="1"/>
    <col min="5650" max="5889" width="9" style="86"/>
    <col min="5890" max="5890" width="4.625" style="86" customWidth="1"/>
    <col min="5891" max="5891" width="27.375" style="86" bestFit="1" customWidth="1"/>
    <col min="5892" max="5892" width="10.25" style="86" bestFit="1" customWidth="1"/>
    <col min="5893" max="5893" width="10.75" style="86" customWidth="1"/>
    <col min="5894" max="5894" width="11.75" style="86" customWidth="1"/>
    <col min="5895" max="5895" width="10" style="86" bestFit="1" customWidth="1"/>
    <col min="5896" max="5896" width="9" style="86" customWidth="1"/>
    <col min="5897" max="5897" width="9.25" style="86" customWidth="1"/>
    <col min="5898" max="5898" width="11.75" style="86" customWidth="1"/>
    <col min="5899" max="5899" width="10.875" style="86" bestFit="1" customWidth="1"/>
    <col min="5900" max="5901" width="10.375" style="86" bestFit="1" customWidth="1"/>
    <col min="5902" max="5902" width="11.75" style="86" customWidth="1"/>
    <col min="5903" max="5903" width="10.375" style="86" bestFit="1" customWidth="1"/>
    <col min="5904" max="5904" width="10.25" style="86" bestFit="1" customWidth="1"/>
    <col min="5905" max="5905" width="11.75" style="86" customWidth="1"/>
    <col min="5906" max="6145" width="9" style="86"/>
    <col min="6146" max="6146" width="4.625" style="86" customWidth="1"/>
    <col min="6147" max="6147" width="27.375" style="86" bestFit="1" customWidth="1"/>
    <col min="6148" max="6148" width="10.25" style="86" bestFit="1" customWidth="1"/>
    <col min="6149" max="6149" width="10.75" style="86" customWidth="1"/>
    <col min="6150" max="6150" width="11.75" style="86" customWidth="1"/>
    <col min="6151" max="6151" width="10" style="86" bestFit="1" customWidth="1"/>
    <col min="6152" max="6152" width="9" style="86" customWidth="1"/>
    <col min="6153" max="6153" width="9.25" style="86" customWidth="1"/>
    <col min="6154" max="6154" width="11.75" style="86" customWidth="1"/>
    <col min="6155" max="6155" width="10.875" style="86" bestFit="1" customWidth="1"/>
    <col min="6156" max="6157" width="10.375" style="86" bestFit="1" customWidth="1"/>
    <col min="6158" max="6158" width="11.75" style="86" customWidth="1"/>
    <col min="6159" max="6159" width="10.375" style="86" bestFit="1" customWidth="1"/>
    <col min="6160" max="6160" width="10.25" style="86" bestFit="1" customWidth="1"/>
    <col min="6161" max="6161" width="11.75" style="86" customWidth="1"/>
    <col min="6162" max="6401" width="9" style="86"/>
    <col min="6402" max="6402" width="4.625" style="86" customWidth="1"/>
    <col min="6403" max="6403" width="27.375" style="86" bestFit="1" customWidth="1"/>
    <col min="6404" max="6404" width="10.25" style="86" bestFit="1" customWidth="1"/>
    <col min="6405" max="6405" width="10.75" style="86" customWidth="1"/>
    <col min="6406" max="6406" width="11.75" style="86" customWidth="1"/>
    <col min="6407" max="6407" width="10" style="86" bestFit="1" customWidth="1"/>
    <col min="6408" max="6408" width="9" style="86" customWidth="1"/>
    <col min="6409" max="6409" width="9.25" style="86" customWidth="1"/>
    <col min="6410" max="6410" width="11.75" style="86" customWidth="1"/>
    <col min="6411" max="6411" width="10.875" style="86" bestFit="1" customWidth="1"/>
    <col min="6412" max="6413" width="10.375" style="86" bestFit="1" customWidth="1"/>
    <col min="6414" max="6414" width="11.75" style="86" customWidth="1"/>
    <col min="6415" max="6415" width="10.375" style="86" bestFit="1" customWidth="1"/>
    <col min="6416" max="6416" width="10.25" style="86" bestFit="1" customWidth="1"/>
    <col min="6417" max="6417" width="11.75" style="86" customWidth="1"/>
    <col min="6418" max="6657" width="9" style="86"/>
    <col min="6658" max="6658" width="4.625" style="86" customWidth="1"/>
    <col min="6659" max="6659" width="27.375" style="86" bestFit="1" customWidth="1"/>
    <col min="6660" max="6660" width="10.25" style="86" bestFit="1" customWidth="1"/>
    <col min="6661" max="6661" width="10.75" style="86" customWidth="1"/>
    <col min="6662" max="6662" width="11.75" style="86" customWidth="1"/>
    <col min="6663" max="6663" width="10" style="86" bestFit="1" customWidth="1"/>
    <col min="6664" max="6664" width="9" style="86" customWidth="1"/>
    <col min="6665" max="6665" width="9.25" style="86" customWidth="1"/>
    <col min="6666" max="6666" width="11.75" style="86" customWidth="1"/>
    <col min="6667" max="6667" width="10.875" style="86" bestFit="1" customWidth="1"/>
    <col min="6668" max="6669" width="10.375" style="86" bestFit="1" customWidth="1"/>
    <col min="6670" max="6670" width="11.75" style="86" customWidth="1"/>
    <col min="6671" max="6671" width="10.375" style="86" bestFit="1" customWidth="1"/>
    <col min="6672" max="6672" width="10.25" style="86" bestFit="1" customWidth="1"/>
    <col min="6673" max="6673" width="11.75" style="86" customWidth="1"/>
    <col min="6674" max="6913" width="9" style="86"/>
    <col min="6914" max="6914" width="4.625" style="86" customWidth="1"/>
    <col min="6915" max="6915" width="27.375" style="86" bestFit="1" customWidth="1"/>
    <col min="6916" max="6916" width="10.25" style="86" bestFit="1" customWidth="1"/>
    <col min="6917" max="6917" width="10.75" style="86" customWidth="1"/>
    <col min="6918" max="6918" width="11.75" style="86" customWidth="1"/>
    <col min="6919" max="6919" width="10" style="86" bestFit="1" customWidth="1"/>
    <col min="6920" max="6920" width="9" style="86" customWidth="1"/>
    <col min="6921" max="6921" width="9.25" style="86" customWidth="1"/>
    <col min="6922" max="6922" width="11.75" style="86" customWidth="1"/>
    <col min="6923" max="6923" width="10.875" style="86" bestFit="1" customWidth="1"/>
    <col min="6924" max="6925" width="10.375" style="86" bestFit="1" customWidth="1"/>
    <col min="6926" max="6926" width="11.75" style="86" customWidth="1"/>
    <col min="6927" max="6927" width="10.375" style="86" bestFit="1" customWidth="1"/>
    <col min="6928" max="6928" width="10.25" style="86" bestFit="1" customWidth="1"/>
    <col min="6929" max="6929" width="11.75" style="86" customWidth="1"/>
    <col min="6930" max="7169" width="9" style="86"/>
    <col min="7170" max="7170" width="4.625" style="86" customWidth="1"/>
    <col min="7171" max="7171" width="27.375" style="86" bestFit="1" customWidth="1"/>
    <col min="7172" max="7172" width="10.25" style="86" bestFit="1" customWidth="1"/>
    <col min="7173" max="7173" width="10.75" style="86" customWidth="1"/>
    <col min="7174" max="7174" width="11.75" style="86" customWidth="1"/>
    <col min="7175" max="7175" width="10" style="86" bestFit="1" customWidth="1"/>
    <col min="7176" max="7176" width="9" style="86" customWidth="1"/>
    <col min="7177" max="7177" width="9.25" style="86" customWidth="1"/>
    <col min="7178" max="7178" width="11.75" style="86" customWidth="1"/>
    <col min="7179" max="7179" width="10.875" style="86" bestFit="1" customWidth="1"/>
    <col min="7180" max="7181" width="10.375" style="86" bestFit="1" customWidth="1"/>
    <col min="7182" max="7182" width="11.75" style="86" customWidth="1"/>
    <col min="7183" max="7183" width="10.375" style="86" bestFit="1" customWidth="1"/>
    <col min="7184" max="7184" width="10.25" style="86" bestFit="1" customWidth="1"/>
    <col min="7185" max="7185" width="11.75" style="86" customWidth="1"/>
    <col min="7186" max="7425" width="9" style="86"/>
    <col min="7426" max="7426" width="4.625" style="86" customWidth="1"/>
    <col min="7427" max="7427" width="27.375" style="86" bestFit="1" customWidth="1"/>
    <col min="7428" max="7428" width="10.25" style="86" bestFit="1" customWidth="1"/>
    <col min="7429" max="7429" width="10.75" style="86" customWidth="1"/>
    <col min="7430" max="7430" width="11.75" style="86" customWidth="1"/>
    <col min="7431" max="7431" width="10" style="86" bestFit="1" customWidth="1"/>
    <col min="7432" max="7432" width="9" style="86" customWidth="1"/>
    <col min="7433" max="7433" width="9.25" style="86" customWidth="1"/>
    <col min="7434" max="7434" width="11.75" style="86" customWidth="1"/>
    <col min="7435" max="7435" width="10.875" style="86" bestFit="1" customWidth="1"/>
    <col min="7436" max="7437" width="10.375" style="86" bestFit="1" customWidth="1"/>
    <col min="7438" max="7438" width="11.75" style="86" customWidth="1"/>
    <col min="7439" max="7439" width="10.375" style="86" bestFit="1" customWidth="1"/>
    <col min="7440" max="7440" width="10.25" style="86" bestFit="1" customWidth="1"/>
    <col min="7441" max="7441" width="11.75" style="86" customWidth="1"/>
    <col min="7442" max="7681" width="9" style="86"/>
    <col min="7682" max="7682" width="4.625" style="86" customWidth="1"/>
    <col min="7683" max="7683" width="27.375" style="86" bestFit="1" customWidth="1"/>
    <col min="7684" max="7684" width="10.25" style="86" bestFit="1" customWidth="1"/>
    <col min="7685" max="7685" width="10.75" style="86" customWidth="1"/>
    <col min="7686" max="7686" width="11.75" style="86" customWidth="1"/>
    <col min="7687" max="7687" width="10" style="86" bestFit="1" customWidth="1"/>
    <col min="7688" max="7688" width="9" style="86" customWidth="1"/>
    <col min="7689" max="7689" width="9.25" style="86" customWidth="1"/>
    <col min="7690" max="7690" width="11.75" style="86" customWidth="1"/>
    <col min="7691" max="7691" width="10.875" style="86" bestFit="1" customWidth="1"/>
    <col min="7692" max="7693" width="10.375" style="86" bestFit="1" customWidth="1"/>
    <col min="7694" max="7694" width="11.75" style="86" customWidth="1"/>
    <col min="7695" max="7695" width="10.375" style="86" bestFit="1" customWidth="1"/>
    <col min="7696" max="7696" width="10.25" style="86" bestFit="1" customWidth="1"/>
    <col min="7697" max="7697" width="11.75" style="86" customWidth="1"/>
    <col min="7698" max="7937" width="9" style="86"/>
    <col min="7938" max="7938" width="4.625" style="86" customWidth="1"/>
    <col min="7939" max="7939" width="27.375" style="86" bestFit="1" customWidth="1"/>
    <col min="7940" max="7940" width="10.25" style="86" bestFit="1" customWidth="1"/>
    <col min="7941" max="7941" width="10.75" style="86" customWidth="1"/>
    <col min="7942" max="7942" width="11.75" style="86" customWidth="1"/>
    <col min="7943" max="7943" width="10" style="86" bestFit="1" customWidth="1"/>
    <col min="7944" max="7944" width="9" style="86" customWidth="1"/>
    <col min="7945" max="7945" width="9.25" style="86" customWidth="1"/>
    <col min="7946" max="7946" width="11.75" style="86" customWidth="1"/>
    <col min="7947" max="7947" width="10.875" style="86" bestFit="1" customWidth="1"/>
    <col min="7948" max="7949" width="10.375" style="86" bestFit="1" customWidth="1"/>
    <col min="7950" max="7950" width="11.75" style="86" customWidth="1"/>
    <col min="7951" max="7951" width="10.375" style="86" bestFit="1" customWidth="1"/>
    <col min="7952" max="7952" width="10.25" style="86" bestFit="1" customWidth="1"/>
    <col min="7953" max="7953" width="11.75" style="86" customWidth="1"/>
    <col min="7954" max="8193" width="9" style="86"/>
    <col min="8194" max="8194" width="4.625" style="86" customWidth="1"/>
    <col min="8195" max="8195" width="27.375" style="86" bestFit="1" customWidth="1"/>
    <col min="8196" max="8196" width="10.25" style="86" bestFit="1" customWidth="1"/>
    <col min="8197" max="8197" width="10.75" style="86" customWidth="1"/>
    <col min="8198" max="8198" width="11.75" style="86" customWidth="1"/>
    <col min="8199" max="8199" width="10" style="86" bestFit="1" customWidth="1"/>
    <col min="8200" max="8200" width="9" style="86" customWidth="1"/>
    <col min="8201" max="8201" width="9.25" style="86" customWidth="1"/>
    <col min="8202" max="8202" width="11.75" style="86" customWidth="1"/>
    <col min="8203" max="8203" width="10.875" style="86" bestFit="1" customWidth="1"/>
    <col min="8204" max="8205" width="10.375" style="86" bestFit="1" customWidth="1"/>
    <col min="8206" max="8206" width="11.75" style="86" customWidth="1"/>
    <col min="8207" max="8207" width="10.375" style="86" bestFit="1" customWidth="1"/>
    <col min="8208" max="8208" width="10.25" style="86" bestFit="1" customWidth="1"/>
    <col min="8209" max="8209" width="11.75" style="86" customWidth="1"/>
    <col min="8210" max="8449" width="9" style="86"/>
    <col min="8450" max="8450" width="4.625" style="86" customWidth="1"/>
    <col min="8451" max="8451" width="27.375" style="86" bestFit="1" customWidth="1"/>
    <col min="8452" max="8452" width="10.25" style="86" bestFit="1" customWidth="1"/>
    <col min="8453" max="8453" width="10.75" style="86" customWidth="1"/>
    <col min="8454" max="8454" width="11.75" style="86" customWidth="1"/>
    <col min="8455" max="8455" width="10" style="86" bestFit="1" customWidth="1"/>
    <col min="8456" max="8456" width="9" style="86" customWidth="1"/>
    <col min="8457" max="8457" width="9.25" style="86" customWidth="1"/>
    <col min="8458" max="8458" width="11.75" style="86" customWidth="1"/>
    <col min="8459" max="8459" width="10.875" style="86" bestFit="1" customWidth="1"/>
    <col min="8460" max="8461" width="10.375" style="86" bestFit="1" customWidth="1"/>
    <col min="8462" max="8462" width="11.75" style="86" customWidth="1"/>
    <col min="8463" max="8463" width="10.375" style="86" bestFit="1" customWidth="1"/>
    <col min="8464" max="8464" width="10.25" style="86" bestFit="1" customWidth="1"/>
    <col min="8465" max="8465" width="11.75" style="86" customWidth="1"/>
    <col min="8466" max="8705" width="9" style="86"/>
    <col min="8706" max="8706" width="4.625" style="86" customWidth="1"/>
    <col min="8707" max="8707" width="27.375" style="86" bestFit="1" customWidth="1"/>
    <col min="8708" max="8708" width="10.25" style="86" bestFit="1" customWidth="1"/>
    <col min="8709" max="8709" width="10.75" style="86" customWidth="1"/>
    <col min="8710" max="8710" width="11.75" style="86" customWidth="1"/>
    <col min="8711" max="8711" width="10" style="86" bestFit="1" customWidth="1"/>
    <col min="8712" max="8712" width="9" style="86" customWidth="1"/>
    <col min="8713" max="8713" width="9.25" style="86" customWidth="1"/>
    <col min="8714" max="8714" width="11.75" style="86" customWidth="1"/>
    <col min="8715" max="8715" width="10.875" style="86" bestFit="1" customWidth="1"/>
    <col min="8716" max="8717" width="10.375" style="86" bestFit="1" customWidth="1"/>
    <col min="8718" max="8718" width="11.75" style="86" customWidth="1"/>
    <col min="8719" max="8719" width="10.375" style="86" bestFit="1" customWidth="1"/>
    <col min="8720" max="8720" width="10.25" style="86" bestFit="1" customWidth="1"/>
    <col min="8721" max="8721" width="11.75" style="86" customWidth="1"/>
    <col min="8722" max="8961" width="9" style="86"/>
    <col min="8962" max="8962" width="4.625" style="86" customWidth="1"/>
    <col min="8963" max="8963" width="27.375" style="86" bestFit="1" customWidth="1"/>
    <col min="8964" max="8964" width="10.25" style="86" bestFit="1" customWidth="1"/>
    <col min="8965" max="8965" width="10.75" style="86" customWidth="1"/>
    <col min="8966" max="8966" width="11.75" style="86" customWidth="1"/>
    <col min="8967" max="8967" width="10" style="86" bestFit="1" customWidth="1"/>
    <col min="8968" max="8968" width="9" style="86" customWidth="1"/>
    <col min="8969" max="8969" width="9.25" style="86" customWidth="1"/>
    <col min="8970" max="8970" width="11.75" style="86" customWidth="1"/>
    <col min="8971" max="8971" width="10.875" style="86" bestFit="1" customWidth="1"/>
    <col min="8972" max="8973" width="10.375" style="86" bestFit="1" customWidth="1"/>
    <col min="8974" max="8974" width="11.75" style="86" customWidth="1"/>
    <col min="8975" max="8975" width="10.375" style="86" bestFit="1" customWidth="1"/>
    <col min="8976" max="8976" width="10.25" style="86" bestFit="1" customWidth="1"/>
    <col min="8977" max="8977" width="11.75" style="86" customWidth="1"/>
    <col min="8978" max="9217" width="9" style="86"/>
    <col min="9218" max="9218" width="4.625" style="86" customWidth="1"/>
    <col min="9219" max="9219" width="27.375" style="86" bestFit="1" customWidth="1"/>
    <col min="9220" max="9220" width="10.25" style="86" bestFit="1" customWidth="1"/>
    <col min="9221" max="9221" width="10.75" style="86" customWidth="1"/>
    <col min="9222" max="9222" width="11.75" style="86" customWidth="1"/>
    <col min="9223" max="9223" width="10" style="86" bestFit="1" customWidth="1"/>
    <col min="9224" max="9224" width="9" style="86" customWidth="1"/>
    <col min="9225" max="9225" width="9.25" style="86" customWidth="1"/>
    <col min="9226" max="9226" width="11.75" style="86" customWidth="1"/>
    <col min="9227" max="9227" width="10.875" style="86" bestFit="1" customWidth="1"/>
    <col min="9228" max="9229" width="10.375" style="86" bestFit="1" customWidth="1"/>
    <col min="9230" max="9230" width="11.75" style="86" customWidth="1"/>
    <col min="9231" max="9231" width="10.375" style="86" bestFit="1" customWidth="1"/>
    <col min="9232" max="9232" width="10.25" style="86" bestFit="1" customWidth="1"/>
    <col min="9233" max="9233" width="11.75" style="86" customWidth="1"/>
    <col min="9234" max="9473" width="9" style="86"/>
    <col min="9474" max="9474" width="4.625" style="86" customWidth="1"/>
    <col min="9475" max="9475" width="27.375" style="86" bestFit="1" customWidth="1"/>
    <col min="9476" max="9476" width="10.25" style="86" bestFit="1" customWidth="1"/>
    <col min="9477" max="9477" width="10.75" style="86" customWidth="1"/>
    <col min="9478" max="9478" width="11.75" style="86" customWidth="1"/>
    <col min="9479" max="9479" width="10" style="86" bestFit="1" customWidth="1"/>
    <col min="9480" max="9480" width="9" style="86" customWidth="1"/>
    <col min="9481" max="9481" width="9.25" style="86" customWidth="1"/>
    <col min="9482" max="9482" width="11.75" style="86" customWidth="1"/>
    <col min="9483" max="9483" width="10.875" style="86" bestFit="1" customWidth="1"/>
    <col min="9484" max="9485" width="10.375" style="86" bestFit="1" customWidth="1"/>
    <col min="9486" max="9486" width="11.75" style="86" customWidth="1"/>
    <col min="9487" max="9487" width="10.375" style="86" bestFit="1" customWidth="1"/>
    <col min="9488" max="9488" width="10.25" style="86" bestFit="1" customWidth="1"/>
    <col min="9489" max="9489" width="11.75" style="86" customWidth="1"/>
    <col min="9490" max="9729" width="9" style="86"/>
    <col min="9730" max="9730" width="4.625" style="86" customWidth="1"/>
    <col min="9731" max="9731" width="27.375" style="86" bestFit="1" customWidth="1"/>
    <col min="9732" max="9732" width="10.25" style="86" bestFit="1" customWidth="1"/>
    <col min="9733" max="9733" width="10.75" style="86" customWidth="1"/>
    <col min="9734" max="9734" width="11.75" style="86" customWidth="1"/>
    <col min="9735" max="9735" width="10" style="86" bestFit="1" customWidth="1"/>
    <col min="9736" max="9736" width="9" style="86" customWidth="1"/>
    <col min="9737" max="9737" width="9.25" style="86" customWidth="1"/>
    <col min="9738" max="9738" width="11.75" style="86" customWidth="1"/>
    <col min="9739" max="9739" width="10.875" style="86" bestFit="1" customWidth="1"/>
    <col min="9740" max="9741" width="10.375" style="86" bestFit="1" customWidth="1"/>
    <col min="9742" max="9742" width="11.75" style="86" customWidth="1"/>
    <col min="9743" max="9743" width="10.375" style="86" bestFit="1" customWidth="1"/>
    <col min="9744" max="9744" width="10.25" style="86" bestFit="1" customWidth="1"/>
    <col min="9745" max="9745" width="11.75" style="86" customWidth="1"/>
    <col min="9746" max="9985" width="9" style="86"/>
    <col min="9986" max="9986" width="4.625" style="86" customWidth="1"/>
    <col min="9987" max="9987" width="27.375" style="86" bestFit="1" customWidth="1"/>
    <col min="9988" max="9988" width="10.25" style="86" bestFit="1" customWidth="1"/>
    <col min="9989" max="9989" width="10.75" style="86" customWidth="1"/>
    <col min="9990" max="9990" width="11.75" style="86" customWidth="1"/>
    <col min="9991" max="9991" width="10" style="86" bestFit="1" customWidth="1"/>
    <col min="9992" max="9992" width="9" style="86" customWidth="1"/>
    <col min="9993" max="9993" width="9.25" style="86" customWidth="1"/>
    <col min="9994" max="9994" width="11.75" style="86" customWidth="1"/>
    <col min="9995" max="9995" width="10.875" style="86" bestFit="1" customWidth="1"/>
    <col min="9996" max="9997" width="10.375" style="86" bestFit="1" customWidth="1"/>
    <col min="9998" max="9998" width="11.75" style="86" customWidth="1"/>
    <col min="9999" max="9999" width="10.375" style="86" bestFit="1" customWidth="1"/>
    <col min="10000" max="10000" width="10.25" style="86" bestFit="1" customWidth="1"/>
    <col min="10001" max="10001" width="11.75" style="86" customWidth="1"/>
    <col min="10002" max="10241" width="9" style="86"/>
    <col min="10242" max="10242" width="4.625" style="86" customWidth="1"/>
    <col min="10243" max="10243" width="27.375" style="86" bestFit="1" customWidth="1"/>
    <col min="10244" max="10244" width="10.25" style="86" bestFit="1" customWidth="1"/>
    <col min="10245" max="10245" width="10.75" style="86" customWidth="1"/>
    <col min="10246" max="10246" width="11.75" style="86" customWidth="1"/>
    <col min="10247" max="10247" width="10" style="86" bestFit="1" customWidth="1"/>
    <col min="10248" max="10248" width="9" style="86" customWidth="1"/>
    <col min="10249" max="10249" width="9.25" style="86" customWidth="1"/>
    <col min="10250" max="10250" width="11.75" style="86" customWidth="1"/>
    <col min="10251" max="10251" width="10.875" style="86" bestFit="1" customWidth="1"/>
    <col min="10252" max="10253" width="10.375" style="86" bestFit="1" customWidth="1"/>
    <col min="10254" max="10254" width="11.75" style="86" customWidth="1"/>
    <col min="10255" max="10255" width="10.375" style="86" bestFit="1" customWidth="1"/>
    <col min="10256" max="10256" width="10.25" style="86" bestFit="1" customWidth="1"/>
    <col min="10257" max="10257" width="11.75" style="86" customWidth="1"/>
    <col min="10258" max="10497" width="9" style="86"/>
    <col min="10498" max="10498" width="4.625" style="86" customWidth="1"/>
    <col min="10499" max="10499" width="27.375" style="86" bestFit="1" customWidth="1"/>
    <col min="10500" max="10500" width="10.25" style="86" bestFit="1" customWidth="1"/>
    <col min="10501" max="10501" width="10.75" style="86" customWidth="1"/>
    <col min="10502" max="10502" width="11.75" style="86" customWidth="1"/>
    <col min="10503" max="10503" width="10" style="86" bestFit="1" customWidth="1"/>
    <col min="10504" max="10504" width="9" style="86" customWidth="1"/>
    <col min="10505" max="10505" width="9.25" style="86" customWidth="1"/>
    <col min="10506" max="10506" width="11.75" style="86" customWidth="1"/>
    <col min="10507" max="10507" width="10.875" style="86" bestFit="1" customWidth="1"/>
    <col min="10508" max="10509" width="10.375" style="86" bestFit="1" customWidth="1"/>
    <col min="10510" max="10510" width="11.75" style="86" customWidth="1"/>
    <col min="10511" max="10511" width="10.375" style="86" bestFit="1" customWidth="1"/>
    <col min="10512" max="10512" width="10.25" style="86" bestFit="1" customWidth="1"/>
    <col min="10513" max="10513" width="11.75" style="86" customWidth="1"/>
    <col min="10514" max="10753" width="9" style="86"/>
    <col min="10754" max="10754" width="4.625" style="86" customWidth="1"/>
    <col min="10755" max="10755" width="27.375" style="86" bestFit="1" customWidth="1"/>
    <col min="10756" max="10756" width="10.25" style="86" bestFit="1" customWidth="1"/>
    <col min="10757" max="10757" width="10.75" style="86" customWidth="1"/>
    <col min="10758" max="10758" width="11.75" style="86" customWidth="1"/>
    <col min="10759" max="10759" width="10" style="86" bestFit="1" customWidth="1"/>
    <col min="10760" max="10760" width="9" style="86" customWidth="1"/>
    <col min="10761" max="10761" width="9.25" style="86" customWidth="1"/>
    <col min="10762" max="10762" width="11.75" style="86" customWidth="1"/>
    <col min="10763" max="10763" width="10.875" style="86" bestFit="1" customWidth="1"/>
    <col min="10764" max="10765" width="10.375" style="86" bestFit="1" customWidth="1"/>
    <col min="10766" max="10766" width="11.75" style="86" customWidth="1"/>
    <col min="10767" max="10767" width="10.375" style="86" bestFit="1" customWidth="1"/>
    <col min="10768" max="10768" width="10.25" style="86" bestFit="1" customWidth="1"/>
    <col min="10769" max="10769" width="11.75" style="86" customWidth="1"/>
    <col min="10770" max="11009" width="9" style="86"/>
    <col min="11010" max="11010" width="4.625" style="86" customWidth="1"/>
    <col min="11011" max="11011" width="27.375" style="86" bestFit="1" customWidth="1"/>
    <col min="11012" max="11012" width="10.25" style="86" bestFit="1" customWidth="1"/>
    <col min="11013" max="11013" width="10.75" style="86" customWidth="1"/>
    <col min="11014" max="11014" width="11.75" style="86" customWidth="1"/>
    <col min="11015" max="11015" width="10" style="86" bestFit="1" customWidth="1"/>
    <col min="11016" max="11016" width="9" style="86" customWidth="1"/>
    <col min="11017" max="11017" width="9.25" style="86" customWidth="1"/>
    <col min="11018" max="11018" width="11.75" style="86" customWidth="1"/>
    <col min="11019" max="11019" width="10.875" style="86" bestFit="1" customWidth="1"/>
    <col min="11020" max="11021" width="10.375" style="86" bestFit="1" customWidth="1"/>
    <col min="11022" max="11022" width="11.75" style="86" customWidth="1"/>
    <col min="11023" max="11023" width="10.375" style="86" bestFit="1" customWidth="1"/>
    <col min="11024" max="11024" width="10.25" style="86" bestFit="1" customWidth="1"/>
    <col min="11025" max="11025" width="11.75" style="86" customWidth="1"/>
    <col min="11026" max="11265" width="9" style="86"/>
    <col min="11266" max="11266" width="4.625" style="86" customWidth="1"/>
    <col min="11267" max="11267" width="27.375" style="86" bestFit="1" customWidth="1"/>
    <col min="11268" max="11268" width="10.25" style="86" bestFit="1" customWidth="1"/>
    <col min="11269" max="11269" width="10.75" style="86" customWidth="1"/>
    <col min="11270" max="11270" width="11.75" style="86" customWidth="1"/>
    <col min="11271" max="11271" width="10" style="86" bestFit="1" customWidth="1"/>
    <col min="11272" max="11272" width="9" style="86" customWidth="1"/>
    <col min="11273" max="11273" width="9.25" style="86" customWidth="1"/>
    <col min="11274" max="11274" width="11.75" style="86" customWidth="1"/>
    <col min="11275" max="11275" width="10.875" style="86" bestFit="1" customWidth="1"/>
    <col min="11276" max="11277" width="10.375" style="86" bestFit="1" customWidth="1"/>
    <col min="11278" max="11278" width="11.75" style="86" customWidth="1"/>
    <col min="11279" max="11279" width="10.375" style="86" bestFit="1" customWidth="1"/>
    <col min="11280" max="11280" width="10.25" style="86" bestFit="1" customWidth="1"/>
    <col min="11281" max="11281" width="11.75" style="86" customWidth="1"/>
    <col min="11282" max="11521" width="9" style="86"/>
    <col min="11522" max="11522" width="4.625" style="86" customWidth="1"/>
    <col min="11523" max="11523" width="27.375" style="86" bestFit="1" customWidth="1"/>
    <col min="11524" max="11524" width="10.25" style="86" bestFit="1" customWidth="1"/>
    <col min="11525" max="11525" width="10.75" style="86" customWidth="1"/>
    <col min="11526" max="11526" width="11.75" style="86" customWidth="1"/>
    <col min="11527" max="11527" width="10" style="86" bestFit="1" customWidth="1"/>
    <col min="11528" max="11528" width="9" style="86" customWidth="1"/>
    <col min="11529" max="11529" width="9.25" style="86" customWidth="1"/>
    <col min="11530" max="11530" width="11.75" style="86" customWidth="1"/>
    <col min="11531" max="11531" width="10.875" style="86" bestFit="1" customWidth="1"/>
    <col min="11532" max="11533" width="10.375" style="86" bestFit="1" customWidth="1"/>
    <col min="11534" max="11534" width="11.75" style="86" customWidth="1"/>
    <col min="11535" max="11535" width="10.375" style="86" bestFit="1" customWidth="1"/>
    <col min="11536" max="11536" width="10.25" style="86" bestFit="1" customWidth="1"/>
    <col min="11537" max="11537" width="11.75" style="86" customWidth="1"/>
    <col min="11538" max="11777" width="9" style="86"/>
    <col min="11778" max="11778" width="4.625" style="86" customWidth="1"/>
    <col min="11779" max="11779" width="27.375" style="86" bestFit="1" customWidth="1"/>
    <col min="11780" max="11780" width="10.25" style="86" bestFit="1" customWidth="1"/>
    <col min="11781" max="11781" width="10.75" style="86" customWidth="1"/>
    <col min="11782" max="11782" width="11.75" style="86" customWidth="1"/>
    <col min="11783" max="11783" width="10" style="86" bestFit="1" customWidth="1"/>
    <col min="11784" max="11784" width="9" style="86" customWidth="1"/>
    <col min="11785" max="11785" width="9.25" style="86" customWidth="1"/>
    <col min="11786" max="11786" width="11.75" style="86" customWidth="1"/>
    <col min="11787" max="11787" width="10.875" style="86" bestFit="1" customWidth="1"/>
    <col min="11788" max="11789" width="10.375" style="86" bestFit="1" customWidth="1"/>
    <col min="11790" max="11790" width="11.75" style="86" customWidth="1"/>
    <col min="11791" max="11791" width="10.375" style="86" bestFit="1" customWidth="1"/>
    <col min="11792" max="11792" width="10.25" style="86" bestFit="1" customWidth="1"/>
    <col min="11793" max="11793" width="11.75" style="86" customWidth="1"/>
    <col min="11794" max="12033" width="9" style="86"/>
    <col min="12034" max="12034" width="4.625" style="86" customWidth="1"/>
    <col min="12035" max="12035" width="27.375" style="86" bestFit="1" customWidth="1"/>
    <col min="12036" max="12036" width="10.25" style="86" bestFit="1" customWidth="1"/>
    <col min="12037" max="12037" width="10.75" style="86" customWidth="1"/>
    <col min="12038" max="12038" width="11.75" style="86" customWidth="1"/>
    <col min="12039" max="12039" width="10" style="86" bestFit="1" customWidth="1"/>
    <col min="12040" max="12040" width="9" style="86" customWidth="1"/>
    <col min="12041" max="12041" width="9.25" style="86" customWidth="1"/>
    <col min="12042" max="12042" width="11.75" style="86" customWidth="1"/>
    <col min="12043" max="12043" width="10.875" style="86" bestFit="1" customWidth="1"/>
    <col min="12044" max="12045" width="10.375" style="86" bestFit="1" customWidth="1"/>
    <col min="12046" max="12046" width="11.75" style="86" customWidth="1"/>
    <col min="12047" max="12047" width="10.375" style="86" bestFit="1" customWidth="1"/>
    <col min="12048" max="12048" width="10.25" style="86" bestFit="1" customWidth="1"/>
    <col min="12049" max="12049" width="11.75" style="86" customWidth="1"/>
    <col min="12050" max="12289" width="9" style="86"/>
    <col min="12290" max="12290" width="4.625" style="86" customWidth="1"/>
    <col min="12291" max="12291" width="27.375" style="86" bestFit="1" customWidth="1"/>
    <col min="12292" max="12292" width="10.25" style="86" bestFit="1" customWidth="1"/>
    <col min="12293" max="12293" width="10.75" style="86" customWidth="1"/>
    <col min="12294" max="12294" width="11.75" style="86" customWidth="1"/>
    <col min="12295" max="12295" width="10" style="86" bestFit="1" customWidth="1"/>
    <col min="12296" max="12296" width="9" style="86" customWidth="1"/>
    <col min="12297" max="12297" width="9.25" style="86" customWidth="1"/>
    <col min="12298" max="12298" width="11.75" style="86" customWidth="1"/>
    <col min="12299" max="12299" width="10.875" style="86" bestFit="1" customWidth="1"/>
    <col min="12300" max="12301" width="10.375" style="86" bestFit="1" customWidth="1"/>
    <col min="12302" max="12302" width="11.75" style="86" customWidth="1"/>
    <col min="12303" max="12303" width="10.375" style="86" bestFit="1" customWidth="1"/>
    <col min="12304" max="12304" width="10.25" style="86" bestFit="1" customWidth="1"/>
    <col min="12305" max="12305" width="11.75" style="86" customWidth="1"/>
    <col min="12306" max="12545" width="9" style="86"/>
    <col min="12546" max="12546" width="4.625" style="86" customWidth="1"/>
    <col min="12547" max="12547" width="27.375" style="86" bestFit="1" customWidth="1"/>
    <col min="12548" max="12548" width="10.25" style="86" bestFit="1" customWidth="1"/>
    <col min="12549" max="12549" width="10.75" style="86" customWidth="1"/>
    <col min="12550" max="12550" width="11.75" style="86" customWidth="1"/>
    <col min="12551" max="12551" width="10" style="86" bestFit="1" customWidth="1"/>
    <col min="12552" max="12552" width="9" style="86" customWidth="1"/>
    <col min="12553" max="12553" width="9.25" style="86" customWidth="1"/>
    <col min="12554" max="12554" width="11.75" style="86" customWidth="1"/>
    <col min="12555" max="12555" width="10.875" style="86" bestFit="1" customWidth="1"/>
    <col min="12556" max="12557" width="10.375" style="86" bestFit="1" customWidth="1"/>
    <col min="12558" max="12558" width="11.75" style="86" customWidth="1"/>
    <col min="12559" max="12559" width="10.375" style="86" bestFit="1" customWidth="1"/>
    <col min="12560" max="12560" width="10.25" style="86" bestFit="1" customWidth="1"/>
    <col min="12561" max="12561" width="11.75" style="86" customWidth="1"/>
    <col min="12562" max="12801" width="9" style="86"/>
    <col min="12802" max="12802" width="4.625" style="86" customWidth="1"/>
    <col min="12803" max="12803" width="27.375" style="86" bestFit="1" customWidth="1"/>
    <col min="12804" max="12804" width="10.25" style="86" bestFit="1" customWidth="1"/>
    <col min="12805" max="12805" width="10.75" style="86" customWidth="1"/>
    <col min="12806" max="12806" width="11.75" style="86" customWidth="1"/>
    <col min="12807" max="12807" width="10" style="86" bestFit="1" customWidth="1"/>
    <col min="12808" max="12808" width="9" style="86" customWidth="1"/>
    <col min="12809" max="12809" width="9.25" style="86" customWidth="1"/>
    <col min="12810" max="12810" width="11.75" style="86" customWidth="1"/>
    <col min="12811" max="12811" width="10.875" style="86" bestFit="1" customWidth="1"/>
    <col min="12812" max="12813" width="10.375" style="86" bestFit="1" customWidth="1"/>
    <col min="12814" max="12814" width="11.75" style="86" customWidth="1"/>
    <col min="12815" max="12815" width="10.375" style="86" bestFit="1" customWidth="1"/>
    <col min="12816" max="12816" width="10.25" style="86" bestFit="1" customWidth="1"/>
    <col min="12817" max="12817" width="11.75" style="86" customWidth="1"/>
    <col min="12818" max="13057" width="9" style="86"/>
    <col min="13058" max="13058" width="4.625" style="86" customWidth="1"/>
    <col min="13059" max="13059" width="27.375" style="86" bestFit="1" customWidth="1"/>
    <col min="13060" max="13060" width="10.25" style="86" bestFit="1" customWidth="1"/>
    <col min="13061" max="13061" width="10.75" style="86" customWidth="1"/>
    <col min="13062" max="13062" width="11.75" style="86" customWidth="1"/>
    <col min="13063" max="13063" width="10" style="86" bestFit="1" customWidth="1"/>
    <col min="13064" max="13064" width="9" style="86" customWidth="1"/>
    <col min="13065" max="13065" width="9.25" style="86" customWidth="1"/>
    <col min="13066" max="13066" width="11.75" style="86" customWidth="1"/>
    <col min="13067" max="13067" width="10.875" style="86" bestFit="1" customWidth="1"/>
    <col min="13068" max="13069" width="10.375" style="86" bestFit="1" customWidth="1"/>
    <col min="13070" max="13070" width="11.75" style="86" customWidth="1"/>
    <col min="13071" max="13071" width="10.375" style="86" bestFit="1" customWidth="1"/>
    <col min="13072" max="13072" width="10.25" style="86" bestFit="1" customWidth="1"/>
    <col min="13073" max="13073" width="11.75" style="86" customWidth="1"/>
    <col min="13074" max="13313" width="9" style="86"/>
    <col min="13314" max="13314" width="4.625" style="86" customWidth="1"/>
    <col min="13315" max="13315" width="27.375" style="86" bestFit="1" customWidth="1"/>
    <col min="13316" max="13316" width="10.25" style="86" bestFit="1" customWidth="1"/>
    <col min="13317" max="13317" width="10.75" style="86" customWidth="1"/>
    <col min="13318" max="13318" width="11.75" style="86" customWidth="1"/>
    <col min="13319" max="13319" width="10" style="86" bestFit="1" customWidth="1"/>
    <col min="13320" max="13320" width="9" style="86" customWidth="1"/>
    <col min="13321" max="13321" width="9.25" style="86" customWidth="1"/>
    <col min="13322" max="13322" width="11.75" style="86" customWidth="1"/>
    <col min="13323" max="13323" width="10.875" style="86" bestFit="1" customWidth="1"/>
    <col min="13324" max="13325" width="10.375" style="86" bestFit="1" customWidth="1"/>
    <col min="13326" max="13326" width="11.75" style="86" customWidth="1"/>
    <col min="13327" max="13327" width="10.375" style="86" bestFit="1" customWidth="1"/>
    <col min="13328" max="13328" width="10.25" style="86" bestFit="1" customWidth="1"/>
    <col min="13329" max="13329" width="11.75" style="86" customWidth="1"/>
    <col min="13330" max="13569" width="9" style="86"/>
    <col min="13570" max="13570" width="4.625" style="86" customWidth="1"/>
    <col min="13571" max="13571" width="27.375" style="86" bestFit="1" customWidth="1"/>
    <col min="13572" max="13572" width="10.25" style="86" bestFit="1" customWidth="1"/>
    <col min="13573" max="13573" width="10.75" style="86" customWidth="1"/>
    <col min="13574" max="13574" width="11.75" style="86" customWidth="1"/>
    <col min="13575" max="13575" width="10" style="86" bestFit="1" customWidth="1"/>
    <col min="13576" max="13576" width="9" style="86" customWidth="1"/>
    <col min="13577" max="13577" width="9.25" style="86" customWidth="1"/>
    <col min="13578" max="13578" width="11.75" style="86" customWidth="1"/>
    <col min="13579" max="13579" width="10.875" style="86" bestFit="1" customWidth="1"/>
    <col min="13580" max="13581" width="10.375" style="86" bestFit="1" customWidth="1"/>
    <col min="13582" max="13582" width="11.75" style="86" customWidth="1"/>
    <col min="13583" max="13583" width="10.375" style="86" bestFit="1" customWidth="1"/>
    <col min="13584" max="13584" width="10.25" style="86" bestFit="1" customWidth="1"/>
    <col min="13585" max="13585" width="11.75" style="86" customWidth="1"/>
    <col min="13586" max="13825" width="9" style="86"/>
    <col min="13826" max="13826" width="4.625" style="86" customWidth="1"/>
    <col min="13827" max="13827" width="27.375" style="86" bestFit="1" customWidth="1"/>
    <col min="13828" max="13828" width="10.25" style="86" bestFit="1" customWidth="1"/>
    <col min="13829" max="13829" width="10.75" style="86" customWidth="1"/>
    <col min="13830" max="13830" width="11.75" style="86" customWidth="1"/>
    <col min="13831" max="13831" width="10" style="86" bestFit="1" customWidth="1"/>
    <col min="13832" max="13832" width="9" style="86" customWidth="1"/>
    <col min="13833" max="13833" width="9.25" style="86" customWidth="1"/>
    <col min="13834" max="13834" width="11.75" style="86" customWidth="1"/>
    <col min="13835" max="13835" width="10.875" style="86" bestFit="1" customWidth="1"/>
    <col min="13836" max="13837" width="10.375" style="86" bestFit="1" customWidth="1"/>
    <col min="13838" max="13838" width="11.75" style="86" customWidth="1"/>
    <col min="13839" max="13839" width="10.375" style="86" bestFit="1" customWidth="1"/>
    <col min="13840" max="13840" width="10.25" style="86" bestFit="1" customWidth="1"/>
    <col min="13841" max="13841" width="11.75" style="86" customWidth="1"/>
    <col min="13842" max="14081" width="9" style="86"/>
    <col min="14082" max="14082" width="4.625" style="86" customWidth="1"/>
    <col min="14083" max="14083" width="27.375" style="86" bestFit="1" customWidth="1"/>
    <col min="14084" max="14084" width="10.25" style="86" bestFit="1" customWidth="1"/>
    <col min="14085" max="14085" width="10.75" style="86" customWidth="1"/>
    <col min="14086" max="14086" width="11.75" style="86" customWidth="1"/>
    <col min="14087" max="14087" width="10" style="86" bestFit="1" customWidth="1"/>
    <col min="14088" max="14088" width="9" style="86" customWidth="1"/>
    <col min="14089" max="14089" width="9.25" style="86" customWidth="1"/>
    <col min="14090" max="14090" width="11.75" style="86" customWidth="1"/>
    <col min="14091" max="14091" width="10.875" style="86" bestFit="1" customWidth="1"/>
    <col min="14092" max="14093" width="10.375" style="86" bestFit="1" customWidth="1"/>
    <col min="14094" max="14094" width="11.75" style="86" customWidth="1"/>
    <col min="14095" max="14095" width="10.375" style="86" bestFit="1" customWidth="1"/>
    <col min="14096" max="14096" width="10.25" style="86" bestFit="1" customWidth="1"/>
    <col min="14097" max="14097" width="11.75" style="86" customWidth="1"/>
    <col min="14098" max="14337" width="9" style="86"/>
    <col min="14338" max="14338" width="4.625" style="86" customWidth="1"/>
    <col min="14339" max="14339" width="27.375" style="86" bestFit="1" customWidth="1"/>
    <col min="14340" max="14340" width="10.25" style="86" bestFit="1" customWidth="1"/>
    <col min="14341" max="14341" width="10.75" style="86" customWidth="1"/>
    <col min="14342" max="14342" width="11.75" style="86" customWidth="1"/>
    <col min="14343" max="14343" width="10" style="86" bestFit="1" customWidth="1"/>
    <col min="14344" max="14344" width="9" style="86" customWidth="1"/>
    <col min="14345" max="14345" width="9.25" style="86" customWidth="1"/>
    <col min="14346" max="14346" width="11.75" style="86" customWidth="1"/>
    <col min="14347" max="14347" width="10.875" style="86" bestFit="1" customWidth="1"/>
    <col min="14348" max="14349" width="10.375" style="86" bestFit="1" customWidth="1"/>
    <col min="14350" max="14350" width="11.75" style="86" customWidth="1"/>
    <col min="14351" max="14351" width="10.375" style="86" bestFit="1" customWidth="1"/>
    <col min="14352" max="14352" width="10.25" style="86" bestFit="1" customWidth="1"/>
    <col min="14353" max="14353" width="11.75" style="86" customWidth="1"/>
    <col min="14354" max="14593" width="9" style="86"/>
    <col min="14594" max="14594" width="4.625" style="86" customWidth="1"/>
    <col min="14595" max="14595" width="27.375" style="86" bestFit="1" customWidth="1"/>
    <col min="14596" max="14596" width="10.25" style="86" bestFit="1" customWidth="1"/>
    <col min="14597" max="14597" width="10.75" style="86" customWidth="1"/>
    <col min="14598" max="14598" width="11.75" style="86" customWidth="1"/>
    <col min="14599" max="14599" width="10" style="86" bestFit="1" customWidth="1"/>
    <col min="14600" max="14600" width="9" style="86" customWidth="1"/>
    <col min="14601" max="14601" width="9.25" style="86" customWidth="1"/>
    <col min="14602" max="14602" width="11.75" style="86" customWidth="1"/>
    <col min="14603" max="14603" width="10.875" style="86" bestFit="1" customWidth="1"/>
    <col min="14604" max="14605" width="10.375" style="86" bestFit="1" customWidth="1"/>
    <col min="14606" max="14606" width="11.75" style="86" customWidth="1"/>
    <col min="14607" max="14607" width="10.375" style="86" bestFit="1" customWidth="1"/>
    <col min="14608" max="14608" width="10.25" style="86" bestFit="1" customWidth="1"/>
    <col min="14609" max="14609" width="11.75" style="86" customWidth="1"/>
    <col min="14610" max="14849" width="9" style="86"/>
    <col min="14850" max="14850" width="4.625" style="86" customWidth="1"/>
    <col min="14851" max="14851" width="27.375" style="86" bestFit="1" customWidth="1"/>
    <col min="14852" max="14852" width="10.25" style="86" bestFit="1" customWidth="1"/>
    <col min="14853" max="14853" width="10.75" style="86" customWidth="1"/>
    <col min="14854" max="14854" width="11.75" style="86" customWidth="1"/>
    <col min="14855" max="14855" width="10" style="86" bestFit="1" customWidth="1"/>
    <col min="14856" max="14856" width="9" style="86" customWidth="1"/>
    <col min="14857" max="14857" width="9.25" style="86" customWidth="1"/>
    <col min="14858" max="14858" width="11.75" style="86" customWidth="1"/>
    <col min="14859" max="14859" width="10.875" style="86" bestFit="1" customWidth="1"/>
    <col min="14860" max="14861" width="10.375" style="86" bestFit="1" customWidth="1"/>
    <col min="14862" max="14862" width="11.75" style="86" customWidth="1"/>
    <col min="14863" max="14863" width="10.375" style="86" bestFit="1" customWidth="1"/>
    <col min="14864" max="14864" width="10.25" style="86" bestFit="1" customWidth="1"/>
    <col min="14865" max="14865" width="11.75" style="86" customWidth="1"/>
    <col min="14866" max="15105" width="9" style="86"/>
    <col min="15106" max="15106" width="4.625" style="86" customWidth="1"/>
    <col min="15107" max="15107" width="27.375" style="86" bestFit="1" customWidth="1"/>
    <col min="15108" max="15108" width="10.25" style="86" bestFit="1" customWidth="1"/>
    <col min="15109" max="15109" width="10.75" style="86" customWidth="1"/>
    <col min="15110" max="15110" width="11.75" style="86" customWidth="1"/>
    <col min="15111" max="15111" width="10" style="86" bestFit="1" customWidth="1"/>
    <col min="15112" max="15112" width="9" style="86" customWidth="1"/>
    <col min="15113" max="15113" width="9.25" style="86" customWidth="1"/>
    <col min="15114" max="15114" width="11.75" style="86" customWidth="1"/>
    <col min="15115" max="15115" width="10.875" style="86" bestFit="1" customWidth="1"/>
    <col min="15116" max="15117" width="10.375" style="86" bestFit="1" customWidth="1"/>
    <col min="15118" max="15118" width="11.75" style="86" customWidth="1"/>
    <col min="15119" max="15119" width="10.375" style="86" bestFit="1" customWidth="1"/>
    <col min="15120" max="15120" width="10.25" style="86" bestFit="1" customWidth="1"/>
    <col min="15121" max="15121" width="11.75" style="86" customWidth="1"/>
    <col min="15122" max="15361" width="9" style="86"/>
    <col min="15362" max="15362" width="4.625" style="86" customWidth="1"/>
    <col min="15363" max="15363" width="27.375" style="86" bestFit="1" customWidth="1"/>
    <col min="15364" max="15364" width="10.25" style="86" bestFit="1" customWidth="1"/>
    <col min="15365" max="15365" width="10.75" style="86" customWidth="1"/>
    <col min="15366" max="15366" width="11.75" style="86" customWidth="1"/>
    <col min="15367" max="15367" width="10" style="86" bestFit="1" customWidth="1"/>
    <col min="15368" max="15368" width="9" style="86" customWidth="1"/>
    <col min="15369" max="15369" width="9.25" style="86" customWidth="1"/>
    <col min="15370" max="15370" width="11.75" style="86" customWidth="1"/>
    <col min="15371" max="15371" width="10.875" style="86" bestFit="1" customWidth="1"/>
    <col min="15372" max="15373" width="10.375" style="86" bestFit="1" customWidth="1"/>
    <col min="15374" max="15374" width="11.75" style="86" customWidth="1"/>
    <col min="15375" max="15375" width="10.375" style="86" bestFit="1" customWidth="1"/>
    <col min="15376" max="15376" width="10.25" style="86" bestFit="1" customWidth="1"/>
    <col min="15377" max="15377" width="11.75" style="86" customWidth="1"/>
    <col min="15378" max="15617" width="9" style="86"/>
    <col min="15618" max="15618" width="4.625" style="86" customWidth="1"/>
    <col min="15619" max="15619" width="27.375" style="86" bestFit="1" customWidth="1"/>
    <col min="15620" max="15620" width="10.25" style="86" bestFit="1" customWidth="1"/>
    <col min="15621" max="15621" width="10.75" style="86" customWidth="1"/>
    <col min="15622" max="15622" width="11.75" style="86" customWidth="1"/>
    <col min="15623" max="15623" width="10" style="86" bestFit="1" customWidth="1"/>
    <col min="15624" max="15624" width="9" style="86" customWidth="1"/>
    <col min="15625" max="15625" width="9.25" style="86" customWidth="1"/>
    <col min="15626" max="15626" width="11.75" style="86" customWidth="1"/>
    <col min="15627" max="15627" width="10.875" style="86" bestFit="1" customWidth="1"/>
    <col min="15628" max="15629" width="10.375" style="86" bestFit="1" customWidth="1"/>
    <col min="15630" max="15630" width="11.75" style="86" customWidth="1"/>
    <col min="15631" max="15631" width="10.375" style="86" bestFit="1" customWidth="1"/>
    <col min="15632" max="15632" width="10.25" style="86" bestFit="1" customWidth="1"/>
    <col min="15633" max="15633" width="11.75" style="86" customWidth="1"/>
    <col min="15634" max="15873" width="9" style="86"/>
    <col min="15874" max="15874" width="4.625" style="86" customWidth="1"/>
    <col min="15875" max="15875" width="27.375" style="86" bestFit="1" customWidth="1"/>
    <col min="15876" max="15876" width="10.25" style="86" bestFit="1" customWidth="1"/>
    <col min="15877" max="15877" width="10.75" style="86" customWidth="1"/>
    <col min="15878" max="15878" width="11.75" style="86" customWidth="1"/>
    <col min="15879" max="15879" width="10" style="86" bestFit="1" customWidth="1"/>
    <col min="15880" max="15880" width="9" style="86" customWidth="1"/>
    <col min="15881" max="15881" width="9.25" style="86" customWidth="1"/>
    <col min="15882" max="15882" width="11.75" style="86" customWidth="1"/>
    <col min="15883" max="15883" width="10.875" style="86" bestFit="1" customWidth="1"/>
    <col min="15884" max="15885" width="10.375" style="86" bestFit="1" customWidth="1"/>
    <col min="15886" max="15886" width="11.75" style="86" customWidth="1"/>
    <col min="15887" max="15887" width="10.375" style="86" bestFit="1" customWidth="1"/>
    <col min="15888" max="15888" width="10.25" style="86" bestFit="1" customWidth="1"/>
    <col min="15889" max="15889" width="11.75" style="86" customWidth="1"/>
    <col min="15890" max="16129" width="9" style="86"/>
    <col min="16130" max="16130" width="4.625" style="86" customWidth="1"/>
    <col min="16131" max="16131" width="27.375" style="86" bestFit="1" customWidth="1"/>
    <col min="16132" max="16132" width="10.25" style="86" bestFit="1" customWidth="1"/>
    <col min="16133" max="16133" width="10.75" style="86" customWidth="1"/>
    <col min="16134" max="16134" width="11.75" style="86" customWidth="1"/>
    <col min="16135" max="16135" width="10" style="86" bestFit="1" customWidth="1"/>
    <col min="16136" max="16136" width="9" style="86" customWidth="1"/>
    <col min="16137" max="16137" width="9.25" style="86" customWidth="1"/>
    <col min="16138" max="16138" width="11.75" style="86" customWidth="1"/>
    <col min="16139" max="16139" width="10.875" style="86" bestFit="1" customWidth="1"/>
    <col min="16140" max="16141" width="10.375" style="86" bestFit="1" customWidth="1"/>
    <col min="16142" max="16142" width="11.75" style="86" customWidth="1"/>
    <col min="16143" max="16143" width="10.375" style="86" bestFit="1" customWidth="1"/>
    <col min="16144" max="16144" width="10.25" style="86" bestFit="1" customWidth="1"/>
    <col min="16145" max="16145" width="11.75" style="86" customWidth="1"/>
    <col min="16146" max="16384" width="9" style="86"/>
  </cols>
  <sheetData>
    <row r="1" spans="1:50" ht="18.75" thickBot="1"/>
    <row r="2" spans="1:50" ht="34.5" customHeight="1" thickBot="1">
      <c r="B2" s="305" t="s">
        <v>399</v>
      </c>
      <c r="C2" s="306"/>
      <c r="D2" s="306"/>
      <c r="E2" s="306"/>
      <c r="F2" s="306"/>
      <c r="G2" s="306"/>
      <c r="H2" s="306"/>
      <c r="I2" s="306"/>
      <c r="J2" s="306"/>
      <c r="K2" s="306"/>
      <c r="L2" s="306"/>
      <c r="M2" s="306"/>
      <c r="N2" s="306"/>
      <c r="O2" s="306"/>
      <c r="P2" s="306"/>
      <c r="Q2" s="307"/>
      <c r="R2" s="116"/>
    </row>
    <row r="3" spans="1:50" ht="21" customHeight="1">
      <c r="B3" s="310" t="s">
        <v>312</v>
      </c>
      <c r="C3" s="312" t="s">
        <v>375</v>
      </c>
      <c r="D3" s="314" t="s">
        <v>376</v>
      </c>
      <c r="E3" s="315"/>
      <c r="F3" s="315"/>
      <c r="G3" s="315"/>
      <c r="H3" s="315"/>
      <c r="I3" s="315"/>
      <c r="J3" s="315"/>
      <c r="K3" s="316"/>
      <c r="L3" s="314" t="s">
        <v>377</v>
      </c>
      <c r="M3" s="315"/>
      <c r="N3" s="315"/>
      <c r="O3" s="315"/>
      <c r="P3" s="315"/>
      <c r="Q3" s="317"/>
      <c r="R3" s="116"/>
    </row>
    <row r="4" spans="1:50" ht="21" customHeight="1">
      <c r="B4" s="311"/>
      <c r="C4" s="313"/>
      <c r="D4" s="318" t="s">
        <v>400</v>
      </c>
      <c r="E4" s="318"/>
      <c r="F4" s="318"/>
      <c r="G4" s="318"/>
      <c r="H4" s="318" t="s">
        <v>401</v>
      </c>
      <c r="I4" s="318"/>
      <c r="J4" s="318"/>
      <c r="K4" s="318"/>
      <c r="L4" s="319" t="s">
        <v>400</v>
      </c>
      <c r="M4" s="320"/>
      <c r="N4" s="321"/>
      <c r="O4" s="319" t="s">
        <v>401</v>
      </c>
      <c r="P4" s="320"/>
      <c r="Q4" s="322"/>
      <c r="R4" s="116"/>
    </row>
    <row r="5" spans="1:50" ht="42" customHeight="1">
      <c r="B5" s="311"/>
      <c r="C5" s="313"/>
      <c r="D5" s="87" t="s">
        <v>378</v>
      </c>
      <c r="E5" s="87" t="s">
        <v>379</v>
      </c>
      <c r="F5" s="88" t="s">
        <v>380</v>
      </c>
      <c r="G5" s="87" t="s">
        <v>381</v>
      </c>
      <c r="H5" s="89" t="s">
        <v>382</v>
      </c>
      <c r="I5" s="89" t="s">
        <v>379</v>
      </c>
      <c r="J5" s="88" t="s">
        <v>380</v>
      </c>
      <c r="K5" s="89" t="s">
        <v>381</v>
      </c>
      <c r="L5" s="87" t="s">
        <v>383</v>
      </c>
      <c r="M5" s="87" t="s">
        <v>384</v>
      </c>
      <c r="N5" s="88" t="s">
        <v>380</v>
      </c>
      <c r="O5" s="87" t="s">
        <v>383</v>
      </c>
      <c r="P5" s="87" t="s">
        <v>384</v>
      </c>
      <c r="Q5" s="90" t="s">
        <v>380</v>
      </c>
      <c r="R5" s="116"/>
    </row>
    <row r="6" spans="1:50" s="125" customFormat="1" ht="18.75">
      <c r="A6" s="85"/>
      <c r="B6" s="98">
        <v>1</v>
      </c>
      <c r="C6" s="104" t="s">
        <v>385</v>
      </c>
      <c r="D6" s="96">
        <v>2419403.2809819998</v>
      </c>
      <c r="E6" s="96">
        <v>2070084.021741</v>
      </c>
      <c r="F6" s="96">
        <v>349319.25924099982</v>
      </c>
      <c r="G6" s="96">
        <v>4489487.3027229998</v>
      </c>
      <c r="H6" s="96">
        <v>328348.06309800001</v>
      </c>
      <c r="I6" s="96">
        <v>271875.56437899999</v>
      </c>
      <c r="J6" s="96">
        <v>56472.498719000025</v>
      </c>
      <c r="K6" s="96">
        <v>600223.627477</v>
      </c>
      <c r="L6" s="96">
        <v>18825094</v>
      </c>
      <c r="M6" s="96">
        <v>11382884</v>
      </c>
      <c r="N6" s="96">
        <v>7442210</v>
      </c>
      <c r="O6" s="96">
        <v>3210982</v>
      </c>
      <c r="P6" s="96">
        <v>993518</v>
      </c>
      <c r="Q6" s="119">
        <v>2217464</v>
      </c>
      <c r="R6" s="117"/>
      <c r="S6" s="94"/>
      <c r="T6" s="94"/>
      <c r="U6" s="94"/>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row>
    <row r="7" spans="1:50" s="97" customFormat="1" ht="18.75">
      <c r="A7" s="85"/>
      <c r="B7" s="91">
        <v>2</v>
      </c>
      <c r="C7" s="100" t="s">
        <v>60</v>
      </c>
      <c r="D7" s="93">
        <v>660654.15258899995</v>
      </c>
      <c r="E7" s="93">
        <v>634564.99158499995</v>
      </c>
      <c r="F7" s="93">
        <v>26089.161003999994</v>
      </c>
      <c r="G7" s="93">
        <v>1295219.1441739998</v>
      </c>
      <c r="H7" s="93">
        <v>213438.63404899999</v>
      </c>
      <c r="I7" s="93">
        <v>259965.49707499999</v>
      </c>
      <c r="J7" s="93">
        <v>-46526.863026000006</v>
      </c>
      <c r="K7" s="93">
        <v>473404.13112399995</v>
      </c>
      <c r="L7" s="93">
        <v>158411.57816999999</v>
      </c>
      <c r="M7" s="93">
        <v>38635.814176</v>
      </c>
      <c r="N7" s="93">
        <v>119775.76399399999</v>
      </c>
      <c r="O7" s="93">
        <v>26642.457817999999</v>
      </c>
      <c r="P7" s="93">
        <v>8009.8753569999999</v>
      </c>
      <c r="Q7" s="118">
        <v>18632.582460999998</v>
      </c>
      <c r="R7" s="117"/>
      <c r="S7" s="94"/>
      <c r="T7" s="94"/>
      <c r="U7" s="94"/>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row>
    <row r="8" spans="1:50" s="125" customFormat="1" ht="18.75">
      <c r="A8" s="85"/>
      <c r="B8" s="98">
        <v>3</v>
      </c>
      <c r="C8" s="104" t="s">
        <v>93</v>
      </c>
      <c r="D8" s="96">
        <v>1319152.3306229999</v>
      </c>
      <c r="E8" s="96">
        <v>1350004.5733759999</v>
      </c>
      <c r="F8" s="96">
        <v>-30852.242752999999</v>
      </c>
      <c r="G8" s="96">
        <v>2669156.9039989999</v>
      </c>
      <c r="H8" s="96">
        <v>182772.35480100001</v>
      </c>
      <c r="I8" s="96">
        <v>276369.90720900003</v>
      </c>
      <c r="J8" s="96">
        <v>-93597.552408000018</v>
      </c>
      <c r="K8" s="96">
        <v>459142.26201000006</v>
      </c>
      <c r="L8" s="96">
        <v>10239.389450000001</v>
      </c>
      <c r="M8" s="96">
        <v>0</v>
      </c>
      <c r="N8" s="96">
        <v>10239.389450000001</v>
      </c>
      <c r="O8" s="96">
        <v>843.8732</v>
      </c>
      <c r="P8" s="96">
        <v>0</v>
      </c>
      <c r="Q8" s="119">
        <v>843.8732</v>
      </c>
      <c r="R8" s="117"/>
      <c r="S8" s="94"/>
      <c r="T8" s="94"/>
      <c r="U8" s="94"/>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row>
    <row r="9" spans="1:50" s="85" customFormat="1" ht="18.75">
      <c r="B9" s="91">
        <v>4</v>
      </c>
      <c r="C9" s="100" t="s">
        <v>55</v>
      </c>
      <c r="D9" s="93">
        <v>335046.43267200002</v>
      </c>
      <c r="E9" s="93">
        <v>167156.99095599999</v>
      </c>
      <c r="F9" s="93">
        <v>167889.44171600003</v>
      </c>
      <c r="G9" s="93">
        <v>502203.42362800002</v>
      </c>
      <c r="H9" s="93">
        <v>108619.590438</v>
      </c>
      <c r="I9" s="93">
        <v>64558.641688000003</v>
      </c>
      <c r="J9" s="93">
        <v>44060.948749999996</v>
      </c>
      <c r="K9" s="93">
        <v>173178.23212599999</v>
      </c>
      <c r="L9" s="93">
        <v>840065</v>
      </c>
      <c r="M9" s="93">
        <v>810493</v>
      </c>
      <c r="N9" s="93">
        <v>29572</v>
      </c>
      <c r="O9" s="93">
        <v>47395</v>
      </c>
      <c r="P9" s="93">
        <v>27122</v>
      </c>
      <c r="Q9" s="118">
        <v>20273</v>
      </c>
      <c r="R9" s="116"/>
    </row>
    <row r="10" spans="1:50" s="125" customFormat="1" ht="18.75">
      <c r="A10" s="85"/>
      <c r="B10" s="98">
        <v>5</v>
      </c>
      <c r="C10" s="101" t="s">
        <v>219</v>
      </c>
      <c r="D10" s="96">
        <v>383468.69547099998</v>
      </c>
      <c r="E10" s="96">
        <v>352843.39985400002</v>
      </c>
      <c r="F10" s="96">
        <v>30625.295616999967</v>
      </c>
      <c r="G10" s="96">
        <v>736312.095325</v>
      </c>
      <c r="H10" s="96">
        <v>76988.538444999998</v>
      </c>
      <c r="I10" s="96">
        <v>75424.963380000001</v>
      </c>
      <c r="J10" s="96">
        <v>1563.5750649999973</v>
      </c>
      <c r="K10" s="96">
        <v>152413.50182499998</v>
      </c>
      <c r="L10" s="96">
        <v>5846.0369229999997</v>
      </c>
      <c r="M10" s="96">
        <v>8164.0300950000001</v>
      </c>
      <c r="N10" s="96">
        <v>-2317.9931720000004</v>
      </c>
      <c r="O10" s="96">
        <v>601.57096000000001</v>
      </c>
      <c r="P10" s="96">
        <v>11.739520000000001</v>
      </c>
      <c r="Q10" s="119">
        <v>589.83144000000004</v>
      </c>
      <c r="R10" s="117"/>
      <c r="S10" s="94"/>
      <c r="T10" s="94"/>
      <c r="U10" s="94"/>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row>
    <row r="11" spans="1:50" s="85" customFormat="1" ht="18.75">
      <c r="B11" s="91">
        <v>6</v>
      </c>
      <c r="C11" s="100" t="s">
        <v>374</v>
      </c>
      <c r="D11" s="93">
        <v>365430.12855700002</v>
      </c>
      <c r="E11" s="93">
        <v>362806.100301</v>
      </c>
      <c r="F11" s="93">
        <v>2624.0282560000196</v>
      </c>
      <c r="G11" s="93">
        <v>728236.22885800002</v>
      </c>
      <c r="H11" s="93">
        <v>60011.163115000003</v>
      </c>
      <c r="I11" s="93">
        <v>69338.056156999999</v>
      </c>
      <c r="J11" s="93">
        <v>-9326.8930419999961</v>
      </c>
      <c r="K11" s="93">
        <v>129349.219272</v>
      </c>
      <c r="L11" s="93">
        <v>9286.5447810000005</v>
      </c>
      <c r="M11" s="93">
        <v>2840.5446569999999</v>
      </c>
      <c r="N11" s="93">
        <v>6446.0001240000001</v>
      </c>
      <c r="O11" s="93">
        <v>129.50138999999999</v>
      </c>
      <c r="P11" s="93">
        <v>33.658499999999997</v>
      </c>
      <c r="Q11" s="118">
        <v>95.842889999999983</v>
      </c>
      <c r="R11" s="117"/>
      <c r="S11" s="94"/>
      <c r="T11" s="94"/>
      <c r="U11" s="94"/>
    </row>
    <row r="12" spans="1:50" s="125" customFormat="1" ht="18.75">
      <c r="A12" s="85"/>
      <c r="B12" s="98">
        <v>7</v>
      </c>
      <c r="C12" s="101" t="s">
        <v>57</v>
      </c>
      <c r="D12" s="96">
        <v>144253.308433</v>
      </c>
      <c r="E12" s="96">
        <v>154233.86741400001</v>
      </c>
      <c r="F12" s="96">
        <v>-9980.5589810000092</v>
      </c>
      <c r="G12" s="96">
        <v>298487.17584699998</v>
      </c>
      <c r="H12" s="96">
        <v>46561.924896999997</v>
      </c>
      <c r="I12" s="96">
        <v>48976.803183000004</v>
      </c>
      <c r="J12" s="96">
        <v>-2414.8782860000065</v>
      </c>
      <c r="K12" s="96">
        <v>95538.728080000001</v>
      </c>
      <c r="L12" s="96">
        <v>191038.15746300001</v>
      </c>
      <c r="M12" s="96">
        <v>19077.989259999998</v>
      </c>
      <c r="N12" s="96">
        <v>171960.16820300001</v>
      </c>
      <c r="O12" s="96">
        <v>18015.817835999998</v>
      </c>
      <c r="P12" s="96">
        <v>11930.822716000001</v>
      </c>
      <c r="Q12" s="119">
        <v>6084.9951199999978</v>
      </c>
      <c r="R12" s="117"/>
      <c r="S12" s="94"/>
      <c r="T12" s="94"/>
      <c r="U12" s="94"/>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row>
    <row r="13" spans="1:50" s="85" customFormat="1" ht="18.75">
      <c r="B13" s="91">
        <v>8</v>
      </c>
      <c r="C13" s="102" t="s">
        <v>51</v>
      </c>
      <c r="D13" s="93">
        <v>99236.489142000006</v>
      </c>
      <c r="E13" s="93">
        <v>71885.298924999996</v>
      </c>
      <c r="F13" s="93">
        <v>27351.19021700001</v>
      </c>
      <c r="G13" s="93">
        <v>171121.78806699999</v>
      </c>
      <c r="H13" s="93">
        <v>32353.413833999999</v>
      </c>
      <c r="I13" s="93">
        <v>33700.910594000001</v>
      </c>
      <c r="J13" s="93">
        <v>-1347.4967600000018</v>
      </c>
      <c r="K13" s="93">
        <v>66054.324427999993</v>
      </c>
      <c r="L13" s="93">
        <v>16370</v>
      </c>
      <c r="M13" s="93">
        <v>223107</v>
      </c>
      <c r="N13" s="93">
        <v>-206737</v>
      </c>
      <c r="O13" s="93">
        <v>0</v>
      </c>
      <c r="P13" s="93">
        <v>0</v>
      </c>
      <c r="Q13" s="118">
        <v>0</v>
      </c>
      <c r="R13" s="116"/>
    </row>
    <row r="14" spans="1:50" s="125" customFormat="1" ht="18.75">
      <c r="A14" s="85"/>
      <c r="B14" s="98">
        <v>9</v>
      </c>
      <c r="C14" s="101" t="s">
        <v>38</v>
      </c>
      <c r="D14" s="96">
        <v>241320.768224</v>
      </c>
      <c r="E14" s="96">
        <v>218579.07430099999</v>
      </c>
      <c r="F14" s="96">
        <v>22741.693923000013</v>
      </c>
      <c r="G14" s="96">
        <v>459899.84252499999</v>
      </c>
      <c r="H14" s="96">
        <v>34567.247555000002</v>
      </c>
      <c r="I14" s="96">
        <v>26993.907945999999</v>
      </c>
      <c r="J14" s="96">
        <v>7573.3396090000024</v>
      </c>
      <c r="K14" s="96">
        <v>61561.155501000001</v>
      </c>
      <c r="L14" s="96">
        <v>1234617</v>
      </c>
      <c r="M14" s="96">
        <v>409700</v>
      </c>
      <c r="N14" s="96">
        <v>824917</v>
      </c>
      <c r="O14" s="96">
        <v>118950</v>
      </c>
      <c r="P14" s="96">
        <v>135831</v>
      </c>
      <c r="Q14" s="119">
        <v>-16881</v>
      </c>
      <c r="R14" s="117"/>
      <c r="S14" s="94"/>
      <c r="T14" s="94"/>
      <c r="U14" s="94"/>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row>
    <row r="15" spans="1:50" s="85" customFormat="1" ht="18.75">
      <c r="B15" s="91">
        <v>10</v>
      </c>
      <c r="C15" s="108" t="s">
        <v>386</v>
      </c>
      <c r="D15" s="93">
        <v>118036.285695</v>
      </c>
      <c r="E15" s="93">
        <v>149625.84535799999</v>
      </c>
      <c r="F15" s="93">
        <v>-31589.559662999993</v>
      </c>
      <c r="G15" s="93">
        <v>267662.13105299999</v>
      </c>
      <c r="H15" s="93">
        <v>27508.514144000001</v>
      </c>
      <c r="I15" s="93">
        <v>30388.038271000001</v>
      </c>
      <c r="J15" s="93">
        <v>-2879.5241270000006</v>
      </c>
      <c r="K15" s="93">
        <v>57896.552414999998</v>
      </c>
      <c r="L15" s="93">
        <v>14911</v>
      </c>
      <c r="M15" s="93">
        <v>5172</v>
      </c>
      <c r="N15" s="93">
        <v>9739</v>
      </c>
      <c r="O15" s="93">
        <v>1958</v>
      </c>
      <c r="P15" s="93">
        <v>2156</v>
      </c>
      <c r="Q15" s="118">
        <v>-198</v>
      </c>
      <c r="R15" s="117"/>
      <c r="S15" s="94"/>
      <c r="T15" s="94"/>
      <c r="U15" s="94"/>
    </row>
    <row r="16" spans="1:50" s="125" customFormat="1" ht="18.75">
      <c r="A16" s="85"/>
      <c r="B16" s="98">
        <v>11</v>
      </c>
      <c r="C16" s="99" t="s">
        <v>29</v>
      </c>
      <c r="D16" s="96">
        <v>198252.516153</v>
      </c>
      <c r="E16" s="96">
        <v>161137.91539099999</v>
      </c>
      <c r="F16" s="96">
        <v>37114.600762000016</v>
      </c>
      <c r="G16" s="96">
        <v>359390.43154399999</v>
      </c>
      <c r="H16" s="96">
        <v>18735.175045</v>
      </c>
      <c r="I16" s="96">
        <v>33732.993106000002</v>
      </c>
      <c r="J16" s="96">
        <v>-14997.818061000002</v>
      </c>
      <c r="K16" s="96">
        <v>52468.168151000005</v>
      </c>
      <c r="L16" s="96">
        <v>851568</v>
      </c>
      <c r="M16" s="96">
        <v>749070</v>
      </c>
      <c r="N16" s="96">
        <v>102498</v>
      </c>
      <c r="O16" s="96">
        <v>218822</v>
      </c>
      <c r="P16" s="96">
        <v>37143</v>
      </c>
      <c r="Q16" s="119">
        <v>181679</v>
      </c>
      <c r="R16" s="117"/>
      <c r="S16" s="94"/>
      <c r="T16" s="94"/>
      <c r="U16" s="94"/>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row>
    <row r="17" spans="1:50" s="85" customFormat="1" ht="18.75">
      <c r="A17" s="97"/>
      <c r="B17" s="91">
        <v>12</v>
      </c>
      <c r="C17" s="102" t="s">
        <v>31</v>
      </c>
      <c r="D17" s="93">
        <v>78550.409671000001</v>
      </c>
      <c r="E17" s="93">
        <v>67735.909111000001</v>
      </c>
      <c r="F17" s="93">
        <v>10814.50056</v>
      </c>
      <c r="G17" s="93">
        <v>146286.31878199999</v>
      </c>
      <c r="H17" s="93">
        <v>9744.5736020000004</v>
      </c>
      <c r="I17" s="93">
        <v>32577.123726999998</v>
      </c>
      <c r="J17" s="93">
        <v>-22832.550124999998</v>
      </c>
      <c r="K17" s="93">
        <v>42321.697329000002</v>
      </c>
      <c r="L17" s="93">
        <v>55318.617356000002</v>
      </c>
      <c r="M17" s="93">
        <v>141550.09384799999</v>
      </c>
      <c r="N17" s="93">
        <v>-86231.476491999987</v>
      </c>
      <c r="O17" s="93">
        <v>1342.728742</v>
      </c>
      <c r="P17" s="93">
        <v>709.04192799999998</v>
      </c>
      <c r="Q17" s="118">
        <v>633.68681400000003</v>
      </c>
      <c r="R17" s="117"/>
      <c r="S17" s="94"/>
      <c r="T17" s="94"/>
      <c r="U17" s="94"/>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row>
    <row r="18" spans="1:50" s="125" customFormat="1" ht="18.75">
      <c r="A18" s="85"/>
      <c r="B18" s="98">
        <v>13</v>
      </c>
      <c r="C18" s="99" t="s">
        <v>246</v>
      </c>
      <c r="D18" s="96">
        <v>86431.903783999995</v>
      </c>
      <c r="E18" s="96">
        <v>86948.426489000005</v>
      </c>
      <c r="F18" s="96">
        <v>-516.52270500001032</v>
      </c>
      <c r="G18" s="96">
        <v>173380.330273</v>
      </c>
      <c r="H18" s="96">
        <v>18353.051398</v>
      </c>
      <c r="I18" s="96">
        <v>20217.694835999999</v>
      </c>
      <c r="J18" s="96">
        <v>-1864.6434379999992</v>
      </c>
      <c r="K18" s="96">
        <v>38570.746233999998</v>
      </c>
      <c r="L18" s="96">
        <v>43290</v>
      </c>
      <c r="M18" s="96">
        <v>68</v>
      </c>
      <c r="N18" s="96">
        <v>43222</v>
      </c>
      <c r="O18" s="96">
        <v>1222</v>
      </c>
      <c r="P18" s="96">
        <v>0</v>
      </c>
      <c r="Q18" s="119">
        <v>1222</v>
      </c>
      <c r="R18" s="117"/>
      <c r="S18" s="94"/>
      <c r="T18" s="94"/>
      <c r="U18" s="94"/>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row>
    <row r="19" spans="1:50" s="85" customFormat="1" ht="18.75">
      <c r="B19" s="91">
        <v>14</v>
      </c>
      <c r="C19" s="123" t="s">
        <v>221</v>
      </c>
      <c r="D19" s="93">
        <v>38866.136292000003</v>
      </c>
      <c r="E19" s="93">
        <v>20649.296440999999</v>
      </c>
      <c r="F19" s="93">
        <v>18216.839851000004</v>
      </c>
      <c r="G19" s="93">
        <v>59515.432733000001</v>
      </c>
      <c r="H19" s="93">
        <v>20556.490321000001</v>
      </c>
      <c r="I19" s="93">
        <v>6979.2668890000004</v>
      </c>
      <c r="J19" s="93">
        <v>13577.223432000001</v>
      </c>
      <c r="K19" s="93">
        <v>27535.757210000003</v>
      </c>
      <c r="L19" s="93">
        <v>3783010</v>
      </c>
      <c r="M19" s="93">
        <v>2294842</v>
      </c>
      <c r="N19" s="93">
        <v>1488168</v>
      </c>
      <c r="O19" s="93">
        <v>587478</v>
      </c>
      <c r="P19" s="93">
        <v>475749</v>
      </c>
      <c r="Q19" s="118">
        <v>111729</v>
      </c>
      <c r="R19" s="117"/>
      <c r="S19" s="94"/>
      <c r="T19" s="94"/>
      <c r="U19" s="94"/>
    </row>
    <row r="20" spans="1:50" s="125" customFormat="1" ht="18.75">
      <c r="A20" s="85"/>
      <c r="B20" s="98">
        <v>15</v>
      </c>
      <c r="C20" s="104" t="s">
        <v>255</v>
      </c>
      <c r="D20" s="126">
        <v>37307.155143000004</v>
      </c>
      <c r="E20" s="96">
        <v>28657.011983</v>
      </c>
      <c r="F20" s="96">
        <v>8650.1431600000033</v>
      </c>
      <c r="G20" s="96">
        <v>65964.167126</v>
      </c>
      <c r="H20" s="96">
        <v>7102.619831</v>
      </c>
      <c r="I20" s="96">
        <v>8417.6584129999992</v>
      </c>
      <c r="J20" s="96">
        <v>-1315.0385819999992</v>
      </c>
      <c r="K20" s="96">
        <v>15520.278243999999</v>
      </c>
      <c r="L20" s="96">
        <v>79527.214082000006</v>
      </c>
      <c r="M20" s="96">
        <v>13650.029605</v>
      </c>
      <c r="N20" s="96">
        <v>65877.184477000003</v>
      </c>
      <c r="O20" s="96">
        <v>12223.362745</v>
      </c>
      <c r="P20" s="96">
        <v>1499.633542</v>
      </c>
      <c r="Q20" s="119">
        <v>10723.729203000001</v>
      </c>
      <c r="R20" s="117"/>
      <c r="S20" s="94"/>
      <c r="T20" s="94"/>
      <c r="U20" s="94"/>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row>
    <row r="21" spans="1:50" s="85" customFormat="1" ht="18.75">
      <c r="B21" s="91">
        <v>16</v>
      </c>
      <c r="C21" s="100" t="s">
        <v>45</v>
      </c>
      <c r="D21" s="93">
        <v>32098.088736999998</v>
      </c>
      <c r="E21" s="93">
        <v>22581.514386999999</v>
      </c>
      <c r="F21" s="93">
        <v>9516.574349999999</v>
      </c>
      <c r="G21" s="93">
        <v>54679.603124000001</v>
      </c>
      <c r="H21" s="93">
        <v>3940.7026420000002</v>
      </c>
      <c r="I21" s="93">
        <v>5426.6806040000001</v>
      </c>
      <c r="J21" s="93">
        <v>-1485.9779619999999</v>
      </c>
      <c r="K21" s="93">
        <v>9367.3832460000012</v>
      </c>
      <c r="L21" s="93">
        <v>3199</v>
      </c>
      <c r="M21" s="93">
        <v>31668</v>
      </c>
      <c r="N21" s="93">
        <v>-28469</v>
      </c>
      <c r="O21" s="93">
        <v>146</v>
      </c>
      <c r="P21" s="93">
        <v>0</v>
      </c>
      <c r="Q21" s="118">
        <v>146</v>
      </c>
      <c r="R21" s="116"/>
    </row>
    <row r="22" spans="1:50" s="125" customFormat="1" ht="18.75">
      <c r="A22" s="85"/>
      <c r="B22" s="98">
        <v>17</v>
      </c>
      <c r="C22" s="95" t="s">
        <v>49</v>
      </c>
      <c r="D22" s="126">
        <v>36814.648627000002</v>
      </c>
      <c r="E22" s="96">
        <v>21893.467963999999</v>
      </c>
      <c r="F22" s="96">
        <v>14921.180663000003</v>
      </c>
      <c r="G22" s="96">
        <v>58708.116590999998</v>
      </c>
      <c r="H22" s="96">
        <v>2737.4962660000001</v>
      </c>
      <c r="I22" s="96">
        <v>3461.3757620000001</v>
      </c>
      <c r="J22" s="96">
        <v>-723.87949600000002</v>
      </c>
      <c r="K22" s="96">
        <v>6198.8720279999998</v>
      </c>
      <c r="L22" s="96">
        <v>128526</v>
      </c>
      <c r="M22" s="96">
        <v>295546</v>
      </c>
      <c r="N22" s="96">
        <v>-167020</v>
      </c>
      <c r="O22" s="96">
        <v>53049</v>
      </c>
      <c r="P22" s="96">
        <v>17326</v>
      </c>
      <c r="Q22" s="119">
        <v>35723</v>
      </c>
      <c r="R22" s="116"/>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row>
    <row r="23" spans="1:50" s="85" customFormat="1" ht="18.75">
      <c r="B23" s="91">
        <v>18</v>
      </c>
      <c r="C23" s="92" t="s">
        <v>270</v>
      </c>
      <c r="D23" s="103">
        <v>106216.56742000001</v>
      </c>
      <c r="E23" s="93">
        <v>71638.268704000002</v>
      </c>
      <c r="F23" s="93">
        <v>34578.298716000005</v>
      </c>
      <c r="G23" s="93">
        <v>177854.83612400002</v>
      </c>
      <c r="H23" s="93">
        <v>1926.54349</v>
      </c>
      <c r="I23" s="93">
        <v>0</v>
      </c>
      <c r="J23" s="93">
        <v>1926.54349</v>
      </c>
      <c r="K23" s="93">
        <v>1926.54349</v>
      </c>
      <c r="L23" s="93">
        <v>161246</v>
      </c>
      <c r="M23" s="93">
        <v>551</v>
      </c>
      <c r="N23" s="93">
        <v>160695</v>
      </c>
      <c r="O23" s="93">
        <v>569</v>
      </c>
      <c r="P23" s="93">
        <v>511</v>
      </c>
      <c r="Q23" s="118">
        <v>58</v>
      </c>
      <c r="R23" s="117"/>
      <c r="S23" s="94"/>
      <c r="T23" s="94"/>
      <c r="U23" s="94"/>
    </row>
    <row r="24" spans="1:50" s="125" customFormat="1" ht="18.75">
      <c r="A24" s="85"/>
      <c r="B24" s="98">
        <v>19</v>
      </c>
      <c r="C24" s="104" t="s">
        <v>243</v>
      </c>
      <c r="D24" s="96">
        <v>20043.653406000001</v>
      </c>
      <c r="E24" s="96">
        <v>19133.203173999998</v>
      </c>
      <c r="F24" s="96">
        <v>910.45023200000287</v>
      </c>
      <c r="G24" s="96">
        <v>39176.85658</v>
      </c>
      <c r="H24" s="96">
        <v>0</v>
      </c>
      <c r="I24" s="96">
        <v>795.20609400000001</v>
      </c>
      <c r="J24" s="96">
        <v>-795.20609400000001</v>
      </c>
      <c r="K24" s="96">
        <v>795.20609400000001</v>
      </c>
      <c r="L24" s="96">
        <v>105926</v>
      </c>
      <c r="M24" s="96">
        <v>105175</v>
      </c>
      <c r="N24" s="96">
        <v>751</v>
      </c>
      <c r="O24" s="96">
        <v>152</v>
      </c>
      <c r="P24" s="96">
        <v>1054</v>
      </c>
      <c r="Q24" s="119">
        <v>-902</v>
      </c>
      <c r="R24" s="117"/>
      <c r="S24" s="94"/>
      <c r="T24" s="94"/>
      <c r="U24" s="94"/>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row>
    <row r="25" spans="1:50" s="85" customFormat="1" ht="18.75">
      <c r="B25" s="91">
        <v>20</v>
      </c>
      <c r="C25" s="100" t="s">
        <v>47</v>
      </c>
      <c r="D25" s="103">
        <v>29556.461606000001</v>
      </c>
      <c r="E25" s="93">
        <v>17092.331160000002</v>
      </c>
      <c r="F25" s="93">
        <v>12464.130445999999</v>
      </c>
      <c r="G25" s="93">
        <v>46648.792765999999</v>
      </c>
      <c r="H25" s="93">
        <v>0</v>
      </c>
      <c r="I25" s="93">
        <v>699.3</v>
      </c>
      <c r="J25" s="93">
        <v>-699.3</v>
      </c>
      <c r="K25" s="93">
        <v>699.3</v>
      </c>
      <c r="L25" s="93">
        <v>120</v>
      </c>
      <c r="M25" s="93">
        <v>78929</v>
      </c>
      <c r="N25" s="93">
        <v>-78809</v>
      </c>
      <c r="O25" s="93">
        <v>108</v>
      </c>
      <c r="P25" s="93">
        <v>4020</v>
      </c>
      <c r="Q25" s="118">
        <v>-3912</v>
      </c>
      <c r="R25" s="116"/>
    </row>
    <row r="26" spans="1:50" s="125" customFormat="1" ht="18.75">
      <c r="A26" s="85"/>
      <c r="B26" s="98">
        <v>21</v>
      </c>
      <c r="C26" s="104" t="s">
        <v>26</v>
      </c>
      <c r="D26" s="96">
        <v>23328.492881999999</v>
      </c>
      <c r="E26" s="96">
        <v>12649.820441</v>
      </c>
      <c r="F26" s="96">
        <v>10678.672440999999</v>
      </c>
      <c r="G26" s="96">
        <v>35978.313322999995</v>
      </c>
      <c r="H26" s="96">
        <v>0</v>
      </c>
      <c r="I26" s="96">
        <v>352</v>
      </c>
      <c r="J26" s="96">
        <v>-352</v>
      </c>
      <c r="K26" s="96">
        <v>352</v>
      </c>
      <c r="L26" s="96">
        <v>48560</v>
      </c>
      <c r="M26" s="96">
        <v>387713</v>
      </c>
      <c r="N26" s="96">
        <v>-339153</v>
      </c>
      <c r="O26" s="96">
        <v>4128</v>
      </c>
      <c r="P26" s="96">
        <v>14521</v>
      </c>
      <c r="Q26" s="119">
        <v>-10393</v>
      </c>
      <c r="R26" s="117"/>
      <c r="S26" s="94"/>
      <c r="T26" s="94"/>
      <c r="U26" s="94"/>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row>
    <row r="27" spans="1:50" s="85" customFormat="1" ht="18.75">
      <c r="B27" s="91">
        <v>22</v>
      </c>
      <c r="C27" s="92" t="s">
        <v>214</v>
      </c>
      <c r="D27" s="93">
        <v>4858.26</v>
      </c>
      <c r="E27" s="93">
        <v>1026.174</v>
      </c>
      <c r="F27" s="93">
        <v>3832.0860000000002</v>
      </c>
      <c r="G27" s="93">
        <v>5884.4340000000002</v>
      </c>
      <c r="H27" s="93">
        <v>0</v>
      </c>
      <c r="I27" s="93">
        <v>0</v>
      </c>
      <c r="J27" s="93">
        <v>0</v>
      </c>
      <c r="K27" s="93">
        <v>0</v>
      </c>
      <c r="L27" s="93">
        <v>779759</v>
      </c>
      <c r="M27" s="93">
        <v>1261881</v>
      </c>
      <c r="N27" s="93">
        <v>-482122</v>
      </c>
      <c r="O27" s="93">
        <v>15334</v>
      </c>
      <c r="P27" s="93">
        <v>90288</v>
      </c>
      <c r="Q27" s="118">
        <v>-74954</v>
      </c>
      <c r="R27" s="117"/>
      <c r="S27" s="94"/>
      <c r="T27" s="94"/>
      <c r="U27" s="94"/>
    </row>
    <row r="28" spans="1:50" s="125" customFormat="1" ht="18.75">
      <c r="A28" s="85"/>
      <c r="B28" s="98">
        <v>23</v>
      </c>
      <c r="C28" s="127" t="s">
        <v>18</v>
      </c>
      <c r="D28" s="96">
        <v>10080.61</v>
      </c>
      <c r="E28" s="96">
        <v>8549.0055250000005</v>
      </c>
      <c r="F28" s="96">
        <v>1531.6044750000001</v>
      </c>
      <c r="G28" s="96">
        <v>18629.615525000001</v>
      </c>
      <c r="H28" s="96">
        <v>0</v>
      </c>
      <c r="I28" s="96">
        <v>0</v>
      </c>
      <c r="J28" s="96">
        <v>0</v>
      </c>
      <c r="K28" s="96">
        <v>0</v>
      </c>
      <c r="L28" s="96">
        <v>4001857</v>
      </c>
      <c r="M28" s="96">
        <v>4994576</v>
      </c>
      <c r="N28" s="96">
        <v>-992719</v>
      </c>
      <c r="O28" s="96">
        <v>128690</v>
      </c>
      <c r="P28" s="96">
        <v>238481</v>
      </c>
      <c r="Q28" s="119">
        <v>-109791</v>
      </c>
      <c r="R28" s="116"/>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row>
    <row r="29" spans="1:50" s="85" customFormat="1" ht="18.75">
      <c r="B29" s="91">
        <v>24</v>
      </c>
      <c r="C29" s="124" t="s">
        <v>43</v>
      </c>
      <c r="D29" s="93">
        <v>0</v>
      </c>
      <c r="E29" s="93">
        <v>0</v>
      </c>
      <c r="F29" s="93">
        <v>0</v>
      </c>
      <c r="G29" s="93">
        <v>0</v>
      </c>
      <c r="H29" s="93">
        <v>0</v>
      </c>
      <c r="I29" s="93">
        <v>0</v>
      </c>
      <c r="J29" s="93">
        <v>0</v>
      </c>
      <c r="K29" s="93">
        <v>0</v>
      </c>
      <c r="L29" s="93">
        <v>0</v>
      </c>
      <c r="M29" s="93">
        <v>1381</v>
      </c>
      <c r="N29" s="93">
        <v>-1381</v>
      </c>
      <c r="O29" s="93">
        <v>0</v>
      </c>
      <c r="P29" s="93">
        <v>0</v>
      </c>
      <c r="Q29" s="118">
        <v>0</v>
      </c>
      <c r="R29" s="116"/>
    </row>
    <row r="30" spans="1:50" s="125" customFormat="1" ht="18.75">
      <c r="A30" s="85"/>
      <c r="B30" s="98">
        <v>25</v>
      </c>
      <c r="C30" s="127" t="s">
        <v>53</v>
      </c>
      <c r="D30" s="96">
        <v>18503.851746</v>
      </c>
      <c r="E30" s="96">
        <v>10530.221803</v>
      </c>
      <c r="F30" s="96">
        <v>7973.6299429999999</v>
      </c>
      <c r="G30" s="96">
        <v>29034.073549000001</v>
      </c>
      <c r="H30" s="96">
        <v>0</v>
      </c>
      <c r="I30" s="96">
        <v>0</v>
      </c>
      <c r="J30" s="96">
        <v>0</v>
      </c>
      <c r="K30" s="96">
        <v>0</v>
      </c>
      <c r="L30" s="96">
        <v>4713</v>
      </c>
      <c r="M30" s="96">
        <v>105643</v>
      </c>
      <c r="N30" s="96">
        <v>-100930</v>
      </c>
      <c r="O30" s="96">
        <v>2204</v>
      </c>
      <c r="P30" s="96">
        <v>2407</v>
      </c>
      <c r="Q30" s="119">
        <v>-203</v>
      </c>
      <c r="R30" s="116"/>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row>
    <row r="31" spans="1:50" s="85" customFormat="1" ht="18.75">
      <c r="B31" s="91">
        <v>26</v>
      </c>
      <c r="C31" s="124" t="s">
        <v>63</v>
      </c>
      <c r="D31" s="93">
        <v>3575.2370000000001</v>
      </c>
      <c r="E31" s="93">
        <v>4948.7554190000001</v>
      </c>
      <c r="F31" s="93">
        <v>-1373.518419</v>
      </c>
      <c r="G31" s="93">
        <v>8523.9924190000002</v>
      </c>
      <c r="H31" s="93">
        <v>0</v>
      </c>
      <c r="I31" s="93">
        <v>0</v>
      </c>
      <c r="J31" s="93">
        <v>0</v>
      </c>
      <c r="K31" s="93">
        <v>0</v>
      </c>
      <c r="L31" s="93">
        <v>101583</v>
      </c>
      <c r="M31" s="93">
        <v>111416</v>
      </c>
      <c r="N31" s="93">
        <v>-9833</v>
      </c>
      <c r="O31" s="93">
        <v>1725</v>
      </c>
      <c r="P31" s="93">
        <v>3420</v>
      </c>
      <c r="Q31" s="118">
        <v>-1695</v>
      </c>
      <c r="R31" s="117"/>
      <c r="S31" s="94"/>
      <c r="T31" s="94"/>
      <c r="U31" s="94"/>
    </row>
    <row r="32" spans="1:50" s="125" customFormat="1" ht="18.75">
      <c r="A32" s="85"/>
      <c r="B32" s="98">
        <v>27</v>
      </c>
      <c r="C32" s="105" t="s">
        <v>253</v>
      </c>
      <c r="D32" s="96">
        <v>449.11878000000002</v>
      </c>
      <c r="E32" s="96">
        <v>243.08296999999999</v>
      </c>
      <c r="F32" s="96">
        <v>206.03581000000003</v>
      </c>
      <c r="G32" s="96">
        <v>692.20174999999995</v>
      </c>
      <c r="H32" s="96">
        <v>0</v>
      </c>
      <c r="I32" s="96">
        <v>0</v>
      </c>
      <c r="J32" s="96">
        <v>0</v>
      </c>
      <c r="K32" s="96">
        <v>0</v>
      </c>
      <c r="L32" s="96">
        <v>3000</v>
      </c>
      <c r="M32" s="96">
        <v>0</v>
      </c>
      <c r="N32" s="96">
        <v>3000</v>
      </c>
      <c r="O32" s="96">
        <v>0</v>
      </c>
      <c r="P32" s="96">
        <v>0</v>
      </c>
      <c r="Q32" s="119">
        <v>0</v>
      </c>
      <c r="R32" s="117"/>
      <c r="S32" s="94"/>
      <c r="T32" s="94"/>
      <c r="U32" s="94"/>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row>
    <row r="33" spans="1:50" s="107" customFormat="1" ht="18.75">
      <c r="A33" s="85"/>
      <c r="B33" s="325" t="s">
        <v>387</v>
      </c>
      <c r="C33" s="326"/>
      <c r="D33" s="106">
        <f>SUM(D6:D32)</f>
        <v>6810934.9836350009</v>
      </c>
      <c r="E33" s="106">
        <f t="shared" ref="E33:Q33" si="0">SUM(E6:E32)</f>
        <v>6087198.5687729996</v>
      </c>
      <c r="F33" s="106">
        <f t="shared" si="0"/>
        <v>723736.41486199992</v>
      </c>
      <c r="G33" s="106">
        <f t="shared" si="0"/>
        <v>12898133.552408</v>
      </c>
      <c r="H33" s="106">
        <f t="shared" si="0"/>
        <v>1194266.0969709998</v>
      </c>
      <c r="I33" s="106">
        <f t="shared" si="0"/>
        <v>1270251.5893130002</v>
      </c>
      <c r="J33" s="106">
        <f t="shared" si="0"/>
        <v>-75985.492341999998</v>
      </c>
      <c r="K33" s="106">
        <f t="shared" si="0"/>
        <v>2464517.6862840001</v>
      </c>
      <c r="L33" s="106">
        <f t="shared" si="0"/>
        <v>31457081.538224995</v>
      </c>
      <c r="M33" s="106">
        <f t="shared" si="0"/>
        <v>23473733.501640998</v>
      </c>
      <c r="N33" s="106">
        <f t="shared" si="0"/>
        <v>7983348.0365839973</v>
      </c>
      <c r="O33" s="106">
        <f t="shared" si="0"/>
        <v>4452711.3126910003</v>
      </c>
      <c r="P33" s="106">
        <f t="shared" si="0"/>
        <v>2065741.771563</v>
      </c>
      <c r="Q33" s="120">
        <f t="shared" si="0"/>
        <v>2386969.5411279998</v>
      </c>
      <c r="R33" s="116"/>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row>
    <row r="34" spans="1:50" s="125" customFormat="1" ht="18.75">
      <c r="A34" s="85"/>
      <c r="B34" s="98">
        <v>28</v>
      </c>
      <c r="C34" s="104" t="s">
        <v>388</v>
      </c>
      <c r="D34" s="96">
        <v>306744.10986500001</v>
      </c>
      <c r="E34" s="96">
        <v>118492.758776</v>
      </c>
      <c r="F34" s="96">
        <v>188251.351089</v>
      </c>
      <c r="G34" s="96">
        <v>425236.86864100001</v>
      </c>
      <c r="H34" s="96">
        <v>176022.535898</v>
      </c>
      <c r="I34" s="96">
        <v>40407.438595</v>
      </c>
      <c r="J34" s="96">
        <v>135615.09730299999</v>
      </c>
      <c r="K34" s="96">
        <v>216429.97449300002</v>
      </c>
      <c r="L34" s="96">
        <v>165</v>
      </c>
      <c r="M34" s="96">
        <v>8789</v>
      </c>
      <c r="N34" s="96">
        <v>-8624</v>
      </c>
      <c r="O34" s="96">
        <v>116</v>
      </c>
      <c r="P34" s="96">
        <v>128</v>
      </c>
      <c r="Q34" s="119">
        <v>-12</v>
      </c>
      <c r="R34" s="117"/>
      <c r="S34" s="94"/>
      <c r="T34" s="94"/>
      <c r="U34" s="94"/>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row>
    <row r="35" spans="1:50" s="85" customFormat="1" ht="18.75">
      <c r="B35" s="91">
        <v>29</v>
      </c>
      <c r="C35" s="108" t="s">
        <v>234</v>
      </c>
      <c r="D35" s="93">
        <v>159890.51795499999</v>
      </c>
      <c r="E35" s="93">
        <v>163729.14977600001</v>
      </c>
      <c r="F35" s="93">
        <v>-3838.6318210000172</v>
      </c>
      <c r="G35" s="93">
        <v>323619.66773099999</v>
      </c>
      <c r="H35" s="93">
        <v>35591.364363000001</v>
      </c>
      <c r="I35" s="93">
        <v>45376.697304000001</v>
      </c>
      <c r="J35" s="93">
        <v>-9785.3329410000006</v>
      </c>
      <c r="K35" s="93">
        <v>80968.061667000002</v>
      </c>
      <c r="L35" s="93">
        <v>18219.582611000002</v>
      </c>
      <c r="M35" s="93">
        <v>2273.4250980000002</v>
      </c>
      <c r="N35" s="93">
        <v>15946.157513000002</v>
      </c>
      <c r="O35" s="93">
        <v>0</v>
      </c>
      <c r="P35" s="93">
        <v>67.458724000000004</v>
      </c>
      <c r="Q35" s="118">
        <v>-67.458724000000004</v>
      </c>
      <c r="R35" s="117"/>
      <c r="S35" s="94"/>
      <c r="T35" s="94"/>
      <c r="U35" s="94"/>
    </row>
    <row r="36" spans="1:50" s="125" customFormat="1" ht="18.75">
      <c r="A36" s="85"/>
      <c r="B36" s="98">
        <v>30</v>
      </c>
      <c r="C36" s="104" t="s">
        <v>224</v>
      </c>
      <c r="D36" s="96">
        <v>79206.187716</v>
      </c>
      <c r="E36" s="96">
        <v>84497.317970000004</v>
      </c>
      <c r="F36" s="96">
        <v>-5291.1302540000033</v>
      </c>
      <c r="G36" s="96">
        <v>163703.50568599999</v>
      </c>
      <c r="H36" s="96">
        <v>29350.674616</v>
      </c>
      <c r="I36" s="96">
        <v>30577.855244999999</v>
      </c>
      <c r="J36" s="96">
        <v>-1227.1806289999986</v>
      </c>
      <c r="K36" s="96">
        <v>59928.529861000003</v>
      </c>
      <c r="L36" s="96">
        <v>2170.2803309999999</v>
      </c>
      <c r="M36" s="96">
        <v>4667.9091369999996</v>
      </c>
      <c r="N36" s="96">
        <v>-2497.6288059999997</v>
      </c>
      <c r="O36" s="96">
        <v>59.310420000000001</v>
      </c>
      <c r="P36" s="96">
        <v>163.10878500000001</v>
      </c>
      <c r="Q36" s="119">
        <v>-103.79836500000002</v>
      </c>
      <c r="R36" s="117"/>
      <c r="S36" s="94"/>
      <c r="T36" s="94"/>
      <c r="U36" s="94"/>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row>
    <row r="37" spans="1:50" s="85" customFormat="1" ht="18.75">
      <c r="B37" s="91">
        <v>31</v>
      </c>
      <c r="C37" s="110" t="s">
        <v>154</v>
      </c>
      <c r="D37" s="93">
        <v>79384.477696000002</v>
      </c>
      <c r="E37" s="93">
        <v>86947.584757000004</v>
      </c>
      <c r="F37" s="93">
        <v>-7563.1070610000024</v>
      </c>
      <c r="G37" s="93">
        <v>166332.06245299999</v>
      </c>
      <c r="H37" s="93">
        <v>18515.022411000002</v>
      </c>
      <c r="I37" s="93">
        <v>23849.758489</v>
      </c>
      <c r="J37" s="93">
        <v>-5334.7360779999981</v>
      </c>
      <c r="K37" s="93">
        <v>42364.780899999998</v>
      </c>
      <c r="L37" s="93">
        <v>26452.285294000001</v>
      </c>
      <c r="M37" s="93">
        <v>4980.465459</v>
      </c>
      <c r="N37" s="93">
        <v>21471.819835000002</v>
      </c>
      <c r="O37" s="93">
        <v>2458.4306120000001</v>
      </c>
      <c r="P37" s="93">
        <v>1211.9690740000001</v>
      </c>
      <c r="Q37" s="118">
        <v>1246.461538</v>
      </c>
      <c r="R37" s="117"/>
      <c r="S37" s="94"/>
      <c r="T37" s="94"/>
      <c r="U37" s="94"/>
    </row>
    <row r="38" spans="1:50" s="125" customFormat="1" ht="18.75">
      <c r="A38" s="85"/>
      <c r="B38" s="98">
        <v>32</v>
      </c>
      <c r="C38" s="128" t="s">
        <v>296</v>
      </c>
      <c r="D38" s="96">
        <v>43804.995257000002</v>
      </c>
      <c r="E38" s="96">
        <v>10053.154804</v>
      </c>
      <c r="F38" s="96">
        <v>33751.840453000004</v>
      </c>
      <c r="G38" s="96">
        <v>53858.150061</v>
      </c>
      <c r="H38" s="96">
        <v>33681.619396000002</v>
      </c>
      <c r="I38" s="96">
        <v>7276.9064719999997</v>
      </c>
      <c r="J38" s="96">
        <v>26404.712924000003</v>
      </c>
      <c r="K38" s="96">
        <v>40958.525868000004</v>
      </c>
      <c r="L38" s="96">
        <v>56536.134658000003</v>
      </c>
      <c r="M38" s="96">
        <v>148.231741</v>
      </c>
      <c r="N38" s="96">
        <v>56387.902916999999</v>
      </c>
      <c r="O38" s="96">
        <v>748.58612800000003</v>
      </c>
      <c r="P38" s="96">
        <v>148.231741</v>
      </c>
      <c r="Q38" s="119">
        <v>600.35438700000009</v>
      </c>
      <c r="R38" s="117"/>
      <c r="S38" s="94"/>
      <c r="T38" s="94"/>
      <c r="U38" s="94"/>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row>
    <row r="39" spans="1:50" s="85" customFormat="1" ht="18.75">
      <c r="B39" s="91">
        <v>33</v>
      </c>
      <c r="C39" s="110" t="s">
        <v>72</v>
      </c>
      <c r="D39" s="93">
        <v>149882</v>
      </c>
      <c r="E39" s="93">
        <v>138268</v>
      </c>
      <c r="F39" s="93">
        <v>11614</v>
      </c>
      <c r="G39" s="93">
        <v>288150</v>
      </c>
      <c r="H39" s="93">
        <v>16535</v>
      </c>
      <c r="I39" s="93">
        <v>12067</v>
      </c>
      <c r="J39" s="93">
        <v>4468</v>
      </c>
      <c r="K39" s="93">
        <v>28602</v>
      </c>
      <c r="L39" s="93">
        <v>206</v>
      </c>
      <c r="M39" s="93">
        <v>2372</v>
      </c>
      <c r="N39" s="93">
        <v>-2166</v>
      </c>
      <c r="O39" s="93">
        <v>0</v>
      </c>
      <c r="P39" s="93">
        <v>128</v>
      </c>
      <c r="Q39" s="118">
        <v>-128</v>
      </c>
      <c r="R39" s="117"/>
      <c r="S39" s="94"/>
      <c r="T39" s="94"/>
      <c r="U39" s="94"/>
    </row>
    <row r="40" spans="1:50" s="125" customFormat="1" ht="18.75">
      <c r="A40" s="85"/>
      <c r="B40" s="98">
        <v>34</v>
      </c>
      <c r="C40" s="109" t="s">
        <v>259</v>
      </c>
      <c r="D40" s="96">
        <v>19804.098003999999</v>
      </c>
      <c r="E40" s="96">
        <v>14338.479732</v>
      </c>
      <c r="F40" s="96">
        <v>5465.6182719999997</v>
      </c>
      <c r="G40" s="96">
        <v>34142.577735999999</v>
      </c>
      <c r="H40" s="96">
        <v>6626.7342129999997</v>
      </c>
      <c r="I40" s="96">
        <v>4285.2907889999997</v>
      </c>
      <c r="J40" s="96">
        <v>2341.4434240000001</v>
      </c>
      <c r="K40" s="96">
        <v>10912.025001999998</v>
      </c>
      <c r="L40" s="96">
        <v>8970.842885</v>
      </c>
      <c r="M40" s="96">
        <v>2198.8696490000002</v>
      </c>
      <c r="N40" s="96">
        <v>6771.9732359999998</v>
      </c>
      <c r="O40" s="96">
        <v>2161.1660350000002</v>
      </c>
      <c r="P40" s="96">
        <v>807.262383</v>
      </c>
      <c r="Q40" s="119">
        <v>1353.9036520000002</v>
      </c>
      <c r="R40" s="117"/>
      <c r="S40" s="94"/>
      <c r="T40" s="94"/>
      <c r="U40" s="94"/>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row>
    <row r="41" spans="1:50" s="85" customFormat="1" ht="18.75">
      <c r="B41" s="91">
        <v>35</v>
      </c>
      <c r="C41" s="110" t="s">
        <v>239</v>
      </c>
      <c r="D41" s="93">
        <v>13275.694619</v>
      </c>
      <c r="E41" s="93">
        <v>10826.393861</v>
      </c>
      <c r="F41" s="93">
        <v>2449.3007579999994</v>
      </c>
      <c r="G41" s="93">
        <v>24102.088479999999</v>
      </c>
      <c r="H41" s="93">
        <v>2131.8996990000001</v>
      </c>
      <c r="I41" s="93">
        <v>1787.4861109999999</v>
      </c>
      <c r="J41" s="93">
        <v>344.41358800000012</v>
      </c>
      <c r="K41" s="93">
        <v>3919.3858099999998</v>
      </c>
      <c r="L41" s="93">
        <v>5725.06232</v>
      </c>
      <c r="M41" s="93">
        <v>43.997124999999997</v>
      </c>
      <c r="N41" s="93">
        <v>5681.0651950000001</v>
      </c>
      <c r="O41" s="93">
        <v>0</v>
      </c>
      <c r="P41" s="93">
        <v>0</v>
      </c>
      <c r="Q41" s="118">
        <v>0</v>
      </c>
      <c r="R41" s="117"/>
      <c r="S41" s="94"/>
      <c r="T41" s="94"/>
      <c r="U41" s="94"/>
    </row>
    <row r="42" spans="1:50" s="125" customFormat="1" ht="18.75">
      <c r="A42" s="85"/>
      <c r="B42" s="98">
        <v>36</v>
      </c>
      <c r="C42" s="99" t="s">
        <v>75</v>
      </c>
      <c r="D42" s="96">
        <v>14111.778866000001</v>
      </c>
      <c r="E42" s="96">
        <v>24594.819350000002</v>
      </c>
      <c r="F42" s="96">
        <v>-10483.040484000001</v>
      </c>
      <c r="G42" s="96">
        <v>38706.598215999999</v>
      </c>
      <c r="H42" s="96">
        <v>864.75</v>
      </c>
      <c r="I42" s="96">
        <v>826.35</v>
      </c>
      <c r="J42" s="96">
        <v>38.399999999999977</v>
      </c>
      <c r="K42" s="96">
        <v>1691.1</v>
      </c>
      <c r="L42" s="96">
        <v>464</v>
      </c>
      <c r="M42" s="96">
        <v>1982</v>
      </c>
      <c r="N42" s="96">
        <v>-1518</v>
      </c>
      <c r="O42" s="96">
        <v>398</v>
      </c>
      <c r="P42" s="96">
        <v>47</v>
      </c>
      <c r="Q42" s="119">
        <v>351</v>
      </c>
      <c r="R42" s="117"/>
      <c r="S42" s="94"/>
      <c r="T42" s="94"/>
      <c r="U42" s="94"/>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row>
    <row r="43" spans="1:50" s="85" customFormat="1" ht="18.75">
      <c r="B43" s="91">
        <v>37</v>
      </c>
      <c r="C43" s="92" t="s">
        <v>77</v>
      </c>
      <c r="D43" s="93">
        <v>8673.1733889999996</v>
      </c>
      <c r="E43" s="93">
        <v>13903.122342000001</v>
      </c>
      <c r="F43" s="93">
        <v>-5229.948953000001</v>
      </c>
      <c r="G43" s="93">
        <v>22576.295730999998</v>
      </c>
      <c r="H43" s="93">
        <v>518.85</v>
      </c>
      <c r="I43" s="93">
        <v>350.76010000000002</v>
      </c>
      <c r="J43" s="93">
        <v>168.0899</v>
      </c>
      <c r="K43" s="93">
        <v>869.6101000000001</v>
      </c>
      <c r="L43" s="93">
        <v>407</v>
      </c>
      <c r="M43" s="93">
        <v>1584</v>
      </c>
      <c r="N43" s="93">
        <v>-1177</v>
      </c>
      <c r="O43" s="93">
        <v>10</v>
      </c>
      <c r="P43" s="93">
        <v>0</v>
      </c>
      <c r="Q43" s="118">
        <v>10</v>
      </c>
      <c r="R43" s="117"/>
      <c r="S43" s="94"/>
      <c r="T43" s="94"/>
      <c r="U43" s="94"/>
    </row>
    <row r="44" spans="1:50" s="107" customFormat="1" ht="18.75">
      <c r="A44" s="85"/>
      <c r="B44" s="327" t="s">
        <v>389</v>
      </c>
      <c r="C44" s="328"/>
      <c r="D44" s="106">
        <f>SUM(D34:D43)</f>
        <v>874777.03336699994</v>
      </c>
      <c r="E44" s="106">
        <f t="shared" ref="E44:Q44" si="1">SUM(E34:E43)</f>
        <v>665650.78136799997</v>
      </c>
      <c r="F44" s="106">
        <f t="shared" si="1"/>
        <v>209126.25199899994</v>
      </c>
      <c r="G44" s="106">
        <f t="shared" si="1"/>
        <v>1540427.8147349998</v>
      </c>
      <c r="H44" s="106">
        <f t="shared" si="1"/>
        <v>319838.45059600001</v>
      </c>
      <c r="I44" s="106">
        <f t="shared" si="1"/>
        <v>166805.54310500002</v>
      </c>
      <c r="J44" s="106">
        <f t="shared" si="1"/>
        <v>153032.90749099996</v>
      </c>
      <c r="K44" s="106">
        <f t="shared" si="1"/>
        <v>486643.993701</v>
      </c>
      <c r="L44" s="106">
        <f t="shared" si="1"/>
        <v>119316.18809900001</v>
      </c>
      <c r="M44" s="106">
        <f t="shared" si="1"/>
        <v>29039.898208999999</v>
      </c>
      <c r="N44" s="106">
        <f t="shared" si="1"/>
        <v>90276.289890000015</v>
      </c>
      <c r="O44" s="106">
        <f t="shared" si="1"/>
        <v>5951.493195</v>
      </c>
      <c r="P44" s="106">
        <f t="shared" si="1"/>
        <v>2701.0307069999999</v>
      </c>
      <c r="Q44" s="120">
        <f t="shared" si="1"/>
        <v>3250.4624880000001</v>
      </c>
      <c r="R44" s="116"/>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row>
    <row r="45" spans="1:50" s="125" customFormat="1" ht="18.75">
      <c r="A45" s="85"/>
      <c r="B45" s="98">
        <v>38</v>
      </c>
      <c r="C45" s="109" t="s">
        <v>90</v>
      </c>
      <c r="D45" s="96">
        <v>368593.43585200002</v>
      </c>
      <c r="E45" s="96">
        <v>363084.48497200001</v>
      </c>
      <c r="F45" s="96">
        <v>5508.9508800000185</v>
      </c>
      <c r="G45" s="96">
        <v>731677.92082400003</v>
      </c>
      <c r="H45" s="96">
        <v>114312.40278</v>
      </c>
      <c r="I45" s="96">
        <v>112255.220273</v>
      </c>
      <c r="J45" s="96">
        <v>2057.182507000005</v>
      </c>
      <c r="K45" s="96">
        <v>226567.62305300002</v>
      </c>
      <c r="L45" s="96">
        <v>20363</v>
      </c>
      <c r="M45" s="96">
        <v>8685</v>
      </c>
      <c r="N45" s="96">
        <v>11678</v>
      </c>
      <c r="O45" s="96">
        <v>5263</v>
      </c>
      <c r="P45" s="96">
        <v>2193</v>
      </c>
      <c r="Q45" s="119">
        <v>3070</v>
      </c>
      <c r="R45" s="117"/>
      <c r="S45" s="94"/>
      <c r="T45" s="94"/>
      <c r="U45" s="94"/>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row>
    <row r="46" spans="1:50" s="85" customFormat="1" ht="18.75">
      <c r="B46" s="91">
        <v>39</v>
      </c>
      <c r="C46" s="111" t="s">
        <v>236</v>
      </c>
      <c r="D46" s="93">
        <v>1017468.116197</v>
      </c>
      <c r="E46" s="93">
        <v>702349.22712099995</v>
      </c>
      <c r="F46" s="93">
        <v>315118.88907600008</v>
      </c>
      <c r="G46" s="93">
        <v>1719817.343318</v>
      </c>
      <c r="H46" s="93">
        <v>102360.278406</v>
      </c>
      <c r="I46" s="93">
        <v>101251.93231</v>
      </c>
      <c r="J46" s="93">
        <v>1108.3460959999938</v>
      </c>
      <c r="K46" s="93">
        <v>203612.210716</v>
      </c>
      <c r="L46" s="93">
        <v>0</v>
      </c>
      <c r="M46" s="93">
        <v>0</v>
      </c>
      <c r="N46" s="93">
        <v>0</v>
      </c>
      <c r="O46" s="93">
        <v>0</v>
      </c>
      <c r="P46" s="93">
        <v>0</v>
      </c>
      <c r="Q46" s="118">
        <v>0</v>
      </c>
      <c r="R46" s="117"/>
      <c r="S46" s="94"/>
      <c r="T46" s="94"/>
      <c r="U46" s="94"/>
    </row>
    <row r="47" spans="1:50" s="125" customFormat="1" ht="18.75">
      <c r="A47" s="85"/>
      <c r="B47" s="98">
        <v>40</v>
      </c>
      <c r="C47" s="104" t="s">
        <v>88</v>
      </c>
      <c r="D47" s="96">
        <v>639982.83355400001</v>
      </c>
      <c r="E47" s="96">
        <v>644880.51531699998</v>
      </c>
      <c r="F47" s="96">
        <v>-4897.6817629999714</v>
      </c>
      <c r="G47" s="96">
        <v>1284863.3488710001</v>
      </c>
      <c r="H47" s="96">
        <v>67005.372378999993</v>
      </c>
      <c r="I47" s="96">
        <v>64430.622244999999</v>
      </c>
      <c r="J47" s="96">
        <v>2574.7501339999944</v>
      </c>
      <c r="K47" s="96">
        <v>131435.99462399998</v>
      </c>
      <c r="L47" s="96">
        <v>4509</v>
      </c>
      <c r="M47" s="96">
        <v>9755</v>
      </c>
      <c r="N47" s="96">
        <v>-5246</v>
      </c>
      <c r="O47" s="96">
        <v>984</v>
      </c>
      <c r="P47" s="96">
        <v>560</v>
      </c>
      <c r="Q47" s="119">
        <v>424</v>
      </c>
      <c r="R47" s="117"/>
      <c r="S47" s="94"/>
      <c r="T47" s="94"/>
      <c r="U47" s="94"/>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row>
    <row r="48" spans="1:50" s="85" customFormat="1" ht="18.75">
      <c r="B48" s="91">
        <v>41</v>
      </c>
      <c r="C48" s="111" t="s">
        <v>278</v>
      </c>
      <c r="D48" s="93">
        <v>201487.29590200001</v>
      </c>
      <c r="E48" s="93">
        <v>40895.152374999998</v>
      </c>
      <c r="F48" s="93">
        <v>160592.14352700001</v>
      </c>
      <c r="G48" s="93">
        <v>242382.44827700002</v>
      </c>
      <c r="H48" s="93">
        <v>108304.27402300001</v>
      </c>
      <c r="I48" s="93">
        <v>21673.287541000002</v>
      </c>
      <c r="J48" s="93">
        <v>86630.986482000008</v>
      </c>
      <c r="K48" s="93">
        <v>129977.561564</v>
      </c>
      <c r="L48" s="93">
        <v>167325</v>
      </c>
      <c r="M48" s="93">
        <v>11679</v>
      </c>
      <c r="N48" s="93">
        <v>155646</v>
      </c>
      <c r="O48" s="93">
        <v>61976</v>
      </c>
      <c r="P48" s="93">
        <v>10663</v>
      </c>
      <c r="Q48" s="118">
        <v>51313</v>
      </c>
      <c r="R48" s="117"/>
      <c r="S48" s="94"/>
      <c r="T48" s="94"/>
      <c r="U48" s="94"/>
    </row>
    <row r="49" spans="1:50" s="125" customFormat="1" ht="18.75">
      <c r="A49" s="85"/>
      <c r="B49" s="98">
        <v>42</v>
      </c>
      <c r="C49" s="104" t="s">
        <v>85</v>
      </c>
      <c r="D49" s="96">
        <v>246816.38863999999</v>
      </c>
      <c r="E49" s="96">
        <v>203844.30413400001</v>
      </c>
      <c r="F49" s="96">
        <v>42972.084505999985</v>
      </c>
      <c r="G49" s="96">
        <v>450660.692774</v>
      </c>
      <c r="H49" s="96">
        <v>78839.682830999998</v>
      </c>
      <c r="I49" s="96">
        <v>14969.179447</v>
      </c>
      <c r="J49" s="96">
        <v>63870.503383999996</v>
      </c>
      <c r="K49" s="96">
        <v>93808.862278000001</v>
      </c>
      <c r="L49" s="96">
        <v>207064.91540200001</v>
      </c>
      <c r="M49" s="96">
        <v>139922.86241599999</v>
      </c>
      <c r="N49" s="96">
        <v>67142.052986000024</v>
      </c>
      <c r="O49" s="96">
        <v>74743.721957999995</v>
      </c>
      <c r="P49" s="96">
        <v>6748.1557480000001</v>
      </c>
      <c r="Q49" s="119">
        <v>67995.56620999999</v>
      </c>
      <c r="R49" s="117"/>
      <c r="S49" s="94"/>
      <c r="T49" s="94"/>
      <c r="U49" s="94"/>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row>
    <row r="50" spans="1:50" s="85" customFormat="1" ht="18.75">
      <c r="B50" s="91">
        <v>43</v>
      </c>
      <c r="C50" s="108" t="s">
        <v>390</v>
      </c>
      <c r="D50" s="93">
        <v>695035.497707</v>
      </c>
      <c r="E50" s="93">
        <v>941433.99760500004</v>
      </c>
      <c r="F50" s="93">
        <v>-246398.49989800004</v>
      </c>
      <c r="G50" s="93">
        <v>1636469.4953120002</v>
      </c>
      <c r="H50" s="93">
        <v>50039.685132999999</v>
      </c>
      <c r="I50" s="93">
        <v>19610.120656999999</v>
      </c>
      <c r="J50" s="93">
        <v>30429.564476</v>
      </c>
      <c r="K50" s="93">
        <v>69649.805789999999</v>
      </c>
      <c r="L50" s="93">
        <v>417</v>
      </c>
      <c r="M50" s="93">
        <v>375906</v>
      </c>
      <c r="N50" s="93">
        <v>-375489</v>
      </c>
      <c r="O50" s="93">
        <v>257</v>
      </c>
      <c r="P50" s="93">
        <v>2122</v>
      </c>
      <c r="Q50" s="118">
        <v>-1865</v>
      </c>
      <c r="R50" s="117"/>
      <c r="S50" s="94"/>
      <c r="T50" s="94"/>
      <c r="U50" s="94"/>
    </row>
    <row r="51" spans="1:50" s="125" customFormat="1" ht="18.75">
      <c r="A51" s="85"/>
      <c r="B51" s="98">
        <v>44</v>
      </c>
      <c r="C51" s="99" t="s">
        <v>403</v>
      </c>
      <c r="D51" s="96">
        <v>214673.45450600001</v>
      </c>
      <c r="E51" s="96">
        <v>213501.155122</v>
      </c>
      <c r="F51" s="96">
        <v>1172.2993840000127</v>
      </c>
      <c r="G51" s="96">
        <v>428174.60962800001</v>
      </c>
      <c r="H51" s="96">
        <v>20433.597202000001</v>
      </c>
      <c r="I51" s="96">
        <v>11896.879215999999</v>
      </c>
      <c r="J51" s="96">
        <v>8536.7179860000015</v>
      </c>
      <c r="K51" s="96">
        <v>32330.476417999998</v>
      </c>
      <c r="L51" s="96">
        <v>92836.646424000006</v>
      </c>
      <c r="M51" s="96">
        <v>82143.044137000004</v>
      </c>
      <c r="N51" s="96">
        <v>10693.602287000002</v>
      </c>
      <c r="O51" s="96">
        <v>26212.130989000001</v>
      </c>
      <c r="P51" s="96">
        <v>19978.488726</v>
      </c>
      <c r="Q51" s="119">
        <v>6233.6422630000015</v>
      </c>
      <c r="R51" s="117"/>
      <c r="S51" s="94"/>
      <c r="T51" s="94"/>
      <c r="U51" s="94"/>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row>
    <row r="52" spans="1:50" s="107" customFormat="1" ht="18.75">
      <c r="A52" s="85"/>
      <c r="B52" s="327" t="s">
        <v>391</v>
      </c>
      <c r="C52" s="328"/>
      <c r="D52" s="106">
        <f>SUM(D45:D51)</f>
        <v>3384057.0223579998</v>
      </c>
      <c r="E52" s="106">
        <f t="shared" ref="E52:Q52" si="2">SUM(E45:E51)</f>
        <v>3109988.8366459999</v>
      </c>
      <c r="F52" s="106">
        <f t="shared" si="2"/>
        <v>274068.18571200006</v>
      </c>
      <c r="G52" s="106">
        <f t="shared" si="2"/>
        <v>6494045.8590040011</v>
      </c>
      <c r="H52" s="106">
        <f t="shared" si="2"/>
        <v>541295.29275400005</v>
      </c>
      <c r="I52" s="106">
        <f t="shared" si="2"/>
        <v>346087.24168899993</v>
      </c>
      <c r="J52" s="106">
        <f t="shared" si="2"/>
        <v>195208.05106499998</v>
      </c>
      <c r="K52" s="106">
        <f t="shared" si="2"/>
        <v>887382.53444299987</v>
      </c>
      <c r="L52" s="106">
        <f t="shared" si="2"/>
        <v>492515.56182599999</v>
      </c>
      <c r="M52" s="106">
        <f t="shared" si="2"/>
        <v>628090.90655299998</v>
      </c>
      <c r="N52" s="106">
        <f t="shared" si="2"/>
        <v>-135575.34472699999</v>
      </c>
      <c r="O52" s="106">
        <f t="shared" si="2"/>
        <v>169435.85294699998</v>
      </c>
      <c r="P52" s="106">
        <f t="shared" si="2"/>
        <v>42264.644474000001</v>
      </c>
      <c r="Q52" s="120">
        <f t="shared" si="2"/>
        <v>127171.20847299999</v>
      </c>
      <c r="R52" s="116"/>
      <c r="S52" s="85"/>
      <c r="T52" s="85"/>
      <c r="U52" s="85"/>
      <c r="V52" s="85"/>
      <c r="W52" s="85"/>
      <c r="X52" s="85"/>
      <c r="Y52" s="85"/>
      <c r="Z52" s="85"/>
      <c r="AA52" s="85"/>
      <c r="AB52" s="85"/>
      <c r="AC52" s="85"/>
      <c r="AD52" s="85"/>
      <c r="AE52" s="85"/>
      <c r="AF52" s="85"/>
      <c r="AG52" s="85"/>
      <c r="AH52" s="85"/>
      <c r="AI52" s="85"/>
      <c r="AJ52" s="85"/>
      <c r="AK52" s="85"/>
      <c r="AL52" s="85"/>
      <c r="AM52" s="85"/>
      <c r="AN52" s="85"/>
      <c r="AO52" s="85"/>
      <c r="AP52" s="85"/>
      <c r="AQ52" s="85"/>
      <c r="AR52" s="85"/>
      <c r="AS52" s="85"/>
      <c r="AT52" s="85"/>
      <c r="AU52" s="85"/>
      <c r="AV52" s="85"/>
      <c r="AW52" s="85"/>
      <c r="AX52" s="85"/>
    </row>
    <row r="53" spans="1:50" s="125" customFormat="1" ht="18.75">
      <c r="A53" s="85"/>
      <c r="B53" s="98">
        <v>45</v>
      </c>
      <c r="C53" s="104" t="s">
        <v>97</v>
      </c>
      <c r="D53" s="96">
        <v>33509.052806</v>
      </c>
      <c r="E53" s="96">
        <v>26683.066935999999</v>
      </c>
      <c r="F53" s="96">
        <v>6825.9858700000004</v>
      </c>
      <c r="G53" s="96">
        <v>60192.119741999995</v>
      </c>
      <c r="H53" s="96">
        <v>1119.111067</v>
      </c>
      <c r="I53" s="96">
        <v>3455.9262530000001</v>
      </c>
      <c r="J53" s="96">
        <v>-2336.8151859999998</v>
      </c>
      <c r="K53" s="96">
        <v>4575.0373200000004</v>
      </c>
      <c r="L53" s="96">
        <v>5976</v>
      </c>
      <c r="M53" s="96">
        <v>4835</v>
      </c>
      <c r="N53" s="96">
        <v>1141</v>
      </c>
      <c r="O53" s="96">
        <v>2634</v>
      </c>
      <c r="P53" s="96">
        <v>4566</v>
      </c>
      <c r="Q53" s="119">
        <v>-1932</v>
      </c>
      <c r="R53" s="117"/>
      <c r="S53" s="94"/>
      <c r="T53" s="94"/>
      <c r="U53" s="94"/>
      <c r="V53" s="85"/>
      <c r="W53" s="85"/>
      <c r="X53" s="85"/>
      <c r="Y53" s="85"/>
      <c r="Z53" s="85"/>
      <c r="AA53" s="85"/>
      <c r="AB53" s="85"/>
      <c r="AC53" s="85"/>
      <c r="AD53" s="85"/>
      <c r="AE53" s="85"/>
      <c r="AF53" s="85"/>
      <c r="AG53" s="85"/>
      <c r="AH53" s="85"/>
      <c r="AI53" s="85"/>
      <c r="AJ53" s="85"/>
      <c r="AK53" s="85"/>
      <c r="AL53" s="85"/>
      <c r="AM53" s="85"/>
      <c r="AN53" s="85"/>
      <c r="AO53" s="85"/>
      <c r="AP53" s="85"/>
      <c r="AQ53" s="85"/>
      <c r="AR53" s="85"/>
      <c r="AS53" s="85"/>
      <c r="AT53" s="85"/>
      <c r="AU53" s="85"/>
      <c r="AV53" s="85"/>
      <c r="AW53" s="85"/>
      <c r="AX53" s="85"/>
    </row>
    <row r="54" spans="1:50" s="107" customFormat="1" ht="18.75">
      <c r="A54" s="85"/>
      <c r="B54" s="327" t="s">
        <v>392</v>
      </c>
      <c r="C54" s="328"/>
      <c r="D54" s="106">
        <v>33509.052806</v>
      </c>
      <c r="E54" s="106">
        <v>26683.066935999999</v>
      </c>
      <c r="F54" s="106">
        <v>6825.9858700000004</v>
      </c>
      <c r="G54" s="106">
        <v>60192.119741999995</v>
      </c>
      <c r="H54" s="106">
        <v>1119.111067</v>
      </c>
      <c r="I54" s="106">
        <v>3455.9262530000001</v>
      </c>
      <c r="J54" s="106">
        <v>-2336.8151859999998</v>
      </c>
      <c r="K54" s="106">
        <v>4575.0373200000004</v>
      </c>
      <c r="L54" s="106">
        <v>5976</v>
      </c>
      <c r="M54" s="106">
        <v>4835</v>
      </c>
      <c r="N54" s="106">
        <v>1141</v>
      </c>
      <c r="O54" s="106">
        <v>2634</v>
      </c>
      <c r="P54" s="106">
        <v>4566</v>
      </c>
      <c r="Q54" s="120">
        <v>-1932</v>
      </c>
      <c r="R54" s="116"/>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5"/>
      <c r="AS54" s="85"/>
      <c r="AT54" s="85"/>
      <c r="AU54" s="85"/>
      <c r="AV54" s="85"/>
      <c r="AW54" s="85"/>
      <c r="AX54" s="85"/>
    </row>
    <row r="55" spans="1:50" s="125" customFormat="1" ht="18.75">
      <c r="A55" s="85"/>
      <c r="B55" s="98">
        <v>46</v>
      </c>
      <c r="C55" s="109" t="s">
        <v>186</v>
      </c>
      <c r="D55" s="96">
        <v>1203585.1010759999</v>
      </c>
      <c r="E55" s="96">
        <v>641513.75856700004</v>
      </c>
      <c r="F55" s="96">
        <v>562071.34250899986</v>
      </c>
      <c r="G55" s="96">
        <v>1845098.8596429999</v>
      </c>
      <c r="H55" s="96">
        <v>552124.78323099995</v>
      </c>
      <c r="I55" s="96">
        <v>165811.60180599999</v>
      </c>
      <c r="J55" s="96">
        <v>386313.18142499996</v>
      </c>
      <c r="K55" s="96">
        <v>717936.38503699994</v>
      </c>
      <c r="L55" s="96">
        <v>609513</v>
      </c>
      <c r="M55" s="96">
        <v>51295</v>
      </c>
      <c r="N55" s="96">
        <v>558218</v>
      </c>
      <c r="O55" s="96">
        <v>387522</v>
      </c>
      <c r="P55" s="96">
        <v>1273</v>
      </c>
      <c r="Q55" s="119">
        <v>386249</v>
      </c>
      <c r="R55" s="117"/>
      <c r="S55" s="94"/>
      <c r="T55" s="94"/>
      <c r="U55" s="94"/>
      <c r="V55" s="85"/>
      <c r="W55" s="85"/>
      <c r="X55" s="85"/>
      <c r="Y55" s="85"/>
      <c r="Z55" s="85"/>
      <c r="AA55" s="85"/>
      <c r="AB55" s="85"/>
      <c r="AC55" s="85"/>
      <c r="AD55" s="85"/>
      <c r="AE55" s="85"/>
      <c r="AF55" s="85"/>
      <c r="AG55" s="85"/>
      <c r="AH55" s="85"/>
      <c r="AI55" s="85"/>
      <c r="AJ55" s="85"/>
      <c r="AK55" s="85"/>
      <c r="AL55" s="85"/>
      <c r="AM55" s="85"/>
      <c r="AN55" s="85"/>
      <c r="AO55" s="85"/>
      <c r="AP55" s="85"/>
      <c r="AQ55" s="85"/>
      <c r="AR55" s="85"/>
      <c r="AS55" s="85"/>
      <c r="AT55" s="85"/>
      <c r="AU55" s="85"/>
      <c r="AV55" s="85"/>
      <c r="AW55" s="85"/>
      <c r="AX55" s="85"/>
    </row>
    <row r="56" spans="1:50" s="85" customFormat="1" ht="18.75">
      <c r="B56" s="91">
        <v>47</v>
      </c>
      <c r="C56" s="111" t="s">
        <v>119</v>
      </c>
      <c r="D56" s="93">
        <v>886486.75220400002</v>
      </c>
      <c r="E56" s="93">
        <v>159456.396018</v>
      </c>
      <c r="F56" s="93">
        <v>727030.35618600005</v>
      </c>
      <c r="G56" s="93">
        <v>1045943.148222</v>
      </c>
      <c r="H56" s="93">
        <v>430072.55965100002</v>
      </c>
      <c r="I56" s="93">
        <v>11023.735096</v>
      </c>
      <c r="J56" s="93">
        <v>419048.824555</v>
      </c>
      <c r="K56" s="93">
        <v>441096.29474700004</v>
      </c>
      <c r="L56" s="93">
        <v>778246</v>
      </c>
      <c r="M56" s="93">
        <v>30037</v>
      </c>
      <c r="N56" s="93">
        <v>748209</v>
      </c>
      <c r="O56" s="93">
        <v>400890</v>
      </c>
      <c r="P56" s="93">
        <v>7326</v>
      </c>
      <c r="Q56" s="118">
        <v>393564</v>
      </c>
      <c r="R56" s="117"/>
      <c r="S56" s="94"/>
      <c r="T56" s="94"/>
      <c r="U56" s="94"/>
    </row>
    <row r="57" spans="1:50" s="125" customFormat="1" ht="18.75">
      <c r="A57" s="85"/>
      <c r="B57" s="98">
        <v>48</v>
      </c>
      <c r="C57" s="128" t="s">
        <v>404</v>
      </c>
      <c r="D57" s="96">
        <v>560048.16443100001</v>
      </c>
      <c r="E57" s="96">
        <v>408825.866056</v>
      </c>
      <c r="F57" s="96">
        <v>151222.29837500001</v>
      </c>
      <c r="G57" s="96">
        <v>968874.03048700001</v>
      </c>
      <c r="H57" s="96">
        <v>178282.963169</v>
      </c>
      <c r="I57" s="96">
        <v>168235.52762000001</v>
      </c>
      <c r="J57" s="96">
        <v>10047.435548999987</v>
      </c>
      <c r="K57" s="96">
        <v>346518.490789</v>
      </c>
      <c r="L57" s="96">
        <v>227673.01469700001</v>
      </c>
      <c r="M57" s="96">
        <v>91006.725764999996</v>
      </c>
      <c r="N57" s="96">
        <v>136666.288932</v>
      </c>
      <c r="O57" s="96">
        <v>27458.48574</v>
      </c>
      <c r="P57" s="96">
        <v>31592.396072</v>
      </c>
      <c r="Q57" s="119">
        <v>-4133.9103319999995</v>
      </c>
      <c r="R57" s="117"/>
      <c r="S57" s="94"/>
      <c r="T57" s="94"/>
      <c r="U57" s="94"/>
      <c r="V57" s="85"/>
      <c r="W57" s="85"/>
      <c r="X57" s="85"/>
      <c r="Y57" s="85"/>
      <c r="Z57" s="85"/>
      <c r="AA57" s="85"/>
      <c r="AB57" s="85"/>
      <c r="AC57" s="85"/>
      <c r="AD57" s="85"/>
      <c r="AE57" s="85"/>
      <c r="AF57" s="85"/>
      <c r="AG57" s="85"/>
      <c r="AH57" s="85"/>
      <c r="AI57" s="85"/>
      <c r="AJ57" s="85"/>
      <c r="AK57" s="85"/>
      <c r="AL57" s="85"/>
      <c r="AM57" s="85"/>
      <c r="AN57" s="85"/>
      <c r="AO57" s="85"/>
      <c r="AP57" s="85"/>
      <c r="AQ57" s="85"/>
      <c r="AR57" s="85"/>
      <c r="AS57" s="85"/>
      <c r="AT57" s="85"/>
      <c r="AU57" s="85"/>
      <c r="AV57" s="85"/>
      <c r="AW57" s="85"/>
      <c r="AX57" s="85"/>
    </row>
    <row r="58" spans="1:50" s="85" customFormat="1" ht="18.75">
      <c r="B58" s="91">
        <v>49</v>
      </c>
      <c r="C58" s="111" t="s">
        <v>199</v>
      </c>
      <c r="D58" s="93">
        <v>572538.90288099996</v>
      </c>
      <c r="E58" s="93">
        <v>361258.62342299998</v>
      </c>
      <c r="F58" s="93">
        <v>211280.27945799998</v>
      </c>
      <c r="G58" s="93">
        <v>933797.52630399994</v>
      </c>
      <c r="H58" s="93">
        <v>232542.035626</v>
      </c>
      <c r="I58" s="93">
        <v>108955.213067</v>
      </c>
      <c r="J58" s="93">
        <v>123586.82255899999</v>
      </c>
      <c r="K58" s="93">
        <v>341497.248693</v>
      </c>
      <c r="L58" s="93">
        <v>200203</v>
      </c>
      <c r="M58" s="93">
        <v>14101</v>
      </c>
      <c r="N58" s="93">
        <v>186102</v>
      </c>
      <c r="O58" s="93">
        <v>114137</v>
      </c>
      <c r="P58" s="93">
        <v>2823</v>
      </c>
      <c r="Q58" s="118">
        <v>111314</v>
      </c>
      <c r="R58" s="117"/>
      <c r="S58" s="94"/>
      <c r="T58" s="94"/>
      <c r="U58" s="94"/>
    </row>
    <row r="59" spans="1:50" s="125" customFormat="1" ht="18.75">
      <c r="A59" s="85"/>
      <c r="B59" s="98">
        <v>50</v>
      </c>
      <c r="C59" s="109" t="s">
        <v>133</v>
      </c>
      <c r="D59" s="96">
        <v>1521073.708812</v>
      </c>
      <c r="E59" s="96">
        <v>1139560.533446</v>
      </c>
      <c r="F59" s="96">
        <v>381513.17536600004</v>
      </c>
      <c r="G59" s="96">
        <v>2660634.2422580002</v>
      </c>
      <c r="H59" s="96">
        <v>163913.60297899999</v>
      </c>
      <c r="I59" s="96">
        <v>168331.203767</v>
      </c>
      <c r="J59" s="96">
        <v>-4417.6007880000107</v>
      </c>
      <c r="K59" s="96">
        <v>332244.80674599996</v>
      </c>
      <c r="L59" s="96">
        <v>630977</v>
      </c>
      <c r="M59" s="96">
        <v>281352</v>
      </c>
      <c r="N59" s="96">
        <v>349625</v>
      </c>
      <c r="O59" s="96">
        <v>37131</v>
      </c>
      <c r="P59" s="96">
        <v>38274</v>
      </c>
      <c r="Q59" s="119">
        <v>-1143</v>
      </c>
      <c r="R59" s="117"/>
      <c r="S59" s="94"/>
      <c r="T59" s="94"/>
      <c r="U59" s="94"/>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85"/>
    </row>
    <row r="60" spans="1:50" s="85" customFormat="1" ht="18.75">
      <c r="B60" s="91">
        <v>51</v>
      </c>
      <c r="C60" s="111" t="s">
        <v>121</v>
      </c>
      <c r="D60" s="93">
        <v>291404.96772000002</v>
      </c>
      <c r="E60" s="93">
        <v>252757.21308399999</v>
      </c>
      <c r="F60" s="93">
        <v>38647.754636000027</v>
      </c>
      <c r="G60" s="93">
        <v>544162.180804</v>
      </c>
      <c r="H60" s="93">
        <v>120909.503603</v>
      </c>
      <c r="I60" s="93">
        <v>92224.867687999998</v>
      </c>
      <c r="J60" s="93">
        <v>28684.635915000006</v>
      </c>
      <c r="K60" s="93">
        <v>213134.37129099999</v>
      </c>
      <c r="L60" s="93">
        <v>32638</v>
      </c>
      <c r="M60" s="93">
        <v>2083</v>
      </c>
      <c r="N60" s="93">
        <v>30555</v>
      </c>
      <c r="O60" s="93">
        <v>26180</v>
      </c>
      <c r="P60" s="93">
        <v>0</v>
      </c>
      <c r="Q60" s="118">
        <v>26180</v>
      </c>
      <c r="R60" s="117"/>
      <c r="S60" s="94"/>
      <c r="T60" s="94"/>
      <c r="U60" s="94"/>
    </row>
    <row r="61" spans="1:50" s="125" customFormat="1" ht="18.75">
      <c r="A61" s="85"/>
      <c r="B61" s="98">
        <v>52</v>
      </c>
      <c r="C61" s="109" t="s">
        <v>178</v>
      </c>
      <c r="D61" s="96">
        <v>362115.14704900002</v>
      </c>
      <c r="E61" s="96">
        <v>223380.18818</v>
      </c>
      <c r="F61" s="96">
        <v>138734.95886900002</v>
      </c>
      <c r="G61" s="96">
        <v>585495.33522900008</v>
      </c>
      <c r="H61" s="96">
        <v>173268.43634300001</v>
      </c>
      <c r="I61" s="96">
        <v>36682.903876999997</v>
      </c>
      <c r="J61" s="96">
        <v>136585.532466</v>
      </c>
      <c r="K61" s="96">
        <v>209951.34022000001</v>
      </c>
      <c r="L61" s="96">
        <v>101565</v>
      </c>
      <c r="M61" s="96">
        <v>4126</v>
      </c>
      <c r="N61" s="96">
        <v>97439</v>
      </c>
      <c r="O61" s="96">
        <v>96497</v>
      </c>
      <c r="P61" s="96">
        <v>657</v>
      </c>
      <c r="Q61" s="119">
        <v>95840</v>
      </c>
      <c r="R61" s="117"/>
      <c r="S61" s="94"/>
      <c r="T61" s="94"/>
      <c r="U61" s="94"/>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85"/>
    </row>
    <row r="62" spans="1:50" s="85" customFormat="1" ht="18.75">
      <c r="B62" s="91">
        <v>53</v>
      </c>
      <c r="C62" s="111" t="s">
        <v>273</v>
      </c>
      <c r="D62" s="93">
        <v>193091.71379499999</v>
      </c>
      <c r="E62" s="93">
        <v>123342.97017299999</v>
      </c>
      <c r="F62" s="93">
        <v>69748.743621999995</v>
      </c>
      <c r="G62" s="93">
        <v>316434.683968</v>
      </c>
      <c r="H62" s="93">
        <v>102068.30794</v>
      </c>
      <c r="I62" s="93">
        <v>92843.146745999999</v>
      </c>
      <c r="J62" s="93">
        <v>9225.1611940000003</v>
      </c>
      <c r="K62" s="93">
        <v>194911.45468600001</v>
      </c>
      <c r="L62" s="93">
        <v>86339.177232000002</v>
      </c>
      <c r="M62" s="93">
        <v>21813.25373</v>
      </c>
      <c r="N62" s="93">
        <v>64525.923502000005</v>
      </c>
      <c r="O62" s="93">
        <v>33694.799589000002</v>
      </c>
      <c r="P62" s="93">
        <v>21813.25373</v>
      </c>
      <c r="Q62" s="118">
        <v>11881.545859000002</v>
      </c>
      <c r="R62" s="117"/>
      <c r="S62" s="94"/>
      <c r="T62" s="94"/>
      <c r="U62" s="94"/>
    </row>
    <row r="63" spans="1:50" s="125" customFormat="1" ht="18.75">
      <c r="A63" s="85"/>
      <c r="B63" s="98">
        <v>54</v>
      </c>
      <c r="C63" s="109" t="s">
        <v>144</v>
      </c>
      <c r="D63" s="96">
        <v>430209</v>
      </c>
      <c r="E63" s="96">
        <v>146207</v>
      </c>
      <c r="F63" s="96">
        <v>284002</v>
      </c>
      <c r="G63" s="96">
        <v>576416</v>
      </c>
      <c r="H63" s="96">
        <v>146611</v>
      </c>
      <c r="I63" s="96">
        <v>41238</v>
      </c>
      <c r="J63" s="96">
        <v>105373</v>
      </c>
      <c r="K63" s="96">
        <v>187849</v>
      </c>
      <c r="L63" s="96">
        <v>330593</v>
      </c>
      <c r="M63" s="96">
        <v>351613</v>
      </c>
      <c r="N63" s="96">
        <v>-21020</v>
      </c>
      <c r="O63" s="96">
        <v>104606</v>
      </c>
      <c r="P63" s="96">
        <v>13199</v>
      </c>
      <c r="Q63" s="119">
        <v>91407</v>
      </c>
      <c r="R63" s="117"/>
      <c r="S63" s="94"/>
      <c r="T63" s="94"/>
      <c r="U63" s="94"/>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85"/>
    </row>
    <row r="64" spans="1:50" s="85" customFormat="1" ht="18.75">
      <c r="B64" s="91">
        <v>55</v>
      </c>
      <c r="C64" s="111" t="s">
        <v>189</v>
      </c>
      <c r="D64" s="93">
        <v>604795.15924499999</v>
      </c>
      <c r="E64" s="93">
        <v>309724.76429600001</v>
      </c>
      <c r="F64" s="93">
        <v>295070.39494899998</v>
      </c>
      <c r="G64" s="93">
        <v>914519.923541</v>
      </c>
      <c r="H64" s="93">
        <v>97915.324150999993</v>
      </c>
      <c r="I64" s="93">
        <v>71596.138193999999</v>
      </c>
      <c r="J64" s="93">
        <v>26319.185956999994</v>
      </c>
      <c r="K64" s="93">
        <v>169511.46234500001</v>
      </c>
      <c r="L64" s="93">
        <v>416689</v>
      </c>
      <c r="M64" s="93">
        <v>123499</v>
      </c>
      <c r="N64" s="93">
        <v>293190</v>
      </c>
      <c r="O64" s="93">
        <v>16968</v>
      </c>
      <c r="P64" s="93">
        <v>15688</v>
      </c>
      <c r="Q64" s="118">
        <v>1280</v>
      </c>
      <c r="R64" s="117"/>
      <c r="S64" s="94"/>
      <c r="T64" s="94"/>
      <c r="U64" s="94"/>
    </row>
    <row r="65" spans="1:50" s="125" customFormat="1" ht="18.75">
      <c r="A65" s="85"/>
      <c r="B65" s="98">
        <v>56</v>
      </c>
      <c r="C65" s="109" t="s">
        <v>210</v>
      </c>
      <c r="D65" s="96">
        <v>277509.55437999999</v>
      </c>
      <c r="E65" s="96">
        <v>235075.36082199999</v>
      </c>
      <c r="F65" s="96">
        <v>42434.193557999999</v>
      </c>
      <c r="G65" s="96">
        <v>512584.91520199995</v>
      </c>
      <c r="H65" s="96">
        <v>73104.473203000001</v>
      </c>
      <c r="I65" s="96">
        <v>78284.743006000004</v>
      </c>
      <c r="J65" s="96">
        <v>-5180.2698030000029</v>
      </c>
      <c r="K65" s="96">
        <v>151389.21620900001</v>
      </c>
      <c r="L65" s="96">
        <v>76020.087568000003</v>
      </c>
      <c r="M65" s="96">
        <v>30966.118404000001</v>
      </c>
      <c r="N65" s="96">
        <v>45053.969164000002</v>
      </c>
      <c r="O65" s="96">
        <v>10613.993447999999</v>
      </c>
      <c r="P65" s="96">
        <v>18235.854384999999</v>
      </c>
      <c r="Q65" s="119">
        <v>-7621.8609369999995</v>
      </c>
      <c r="R65" s="117"/>
      <c r="S65" s="94"/>
      <c r="T65" s="94"/>
      <c r="U65" s="94"/>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85"/>
    </row>
    <row r="66" spans="1:50" s="85" customFormat="1" ht="18.75">
      <c r="B66" s="91">
        <v>57</v>
      </c>
      <c r="C66" s="111" t="s">
        <v>208</v>
      </c>
      <c r="D66" s="93">
        <v>218047.505722</v>
      </c>
      <c r="E66" s="93">
        <v>205760.813058</v>
      </c>
      <c r="F66" s="93">
        <v>12286.692664000002</v>
      </c>
      <c r="G66" s="93">
        <v>423808.31877999997</v>
      </c>
      <c r="H66" s="93">
        <v>79264.941881000006</v>
      </c>
      <c r="I66" s="93">
        <v>67052.292025000002</v>
      </c>
      <c r="J66" s="93">
        <v>12212.649856000004</v>
      </c>
      <c r="K66" s="93">
        <v>146317.23390600001</v>
      </c>
      <c r="L66" s="93">
        <v>10699.118254000001</v>
      </c>
      <c r="M66" s="93">
        <v>163.91787500000001</v>
      </c>
      <c r="N66" s="93">
        <v>10535.200379000002</v>
      </c>
      <c r="O66" s="93">
        <v>10118.308906</v>
      </c>
      <c r="P66" s="93">
        <v>0</v>
      </c>
      <c r="Q66" s="118">
        <v>10118.308906</v>
      </c>
      <c r="R66" s="117"/>
      <c r="S66" s="94"/>
      <c r="T66" s="94"/>
      <c r="U66" s="94"/>
    </row>
    <row r="67" spans="1:50" s="125" customFormat="1" ht="18.75">
      <c r="A67" s="85"/>
      <c r="B67" s="98">
        <v>58</v>
      </c>
      <c r="C67" s="109" t="s">
        <v>130</v>
      </c>
      <c r="D67" s="96">
        <v>373640.43323299999</v>
      </c>
      <c r="E67" s="96">
        <v>389828.429626</v>
      </c>
      <c r="F67" s="96">
        <v>-16187.996393000009</v>
      </c>
      <c r="G67" s="96">
        <v>763468.86285899999</v>
      </c>
      <c r="H67" s="96">
        <v>62051.577958000002</v>
      </c>
      <c r="I67" s="96">
        <v>76555.740239999999</v>
      </c>
      <c r="J67" s="96">
        <v>-14504.162281999998</v>
      </c>
      <c r="K67" s="96">
        <v>138607.31819799999</v>
      </c>
      <c r="L67" s="96">
        <v>6275.7267549999997</v>
      </c>
      <c r="M67" s="96">
        <v>5603.4982769999997</v>
      </c>
      <c r="N67" s="96">
        <v>672.228478</v>
      </c>
      <c r="O67" s="96">
        <v>459.61211700000001</v>
      </c>
      <c r="P67" s="96">
        <v>0</v>
      </c>
      <c r="Q67" s="119">
        <v>459.61211700000001</v>
      </c>
      <c r="R67" s="117"/>
      <c r="S67" s="94"/>
      <c r="T67" s="94"/>
      <c r="U67" s="94"/>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row>
    <row r="68" spans="1:50" s="85" customFormat="1" ht="18.75">
      <c r="B68" s="91">
        <v>59</v>
      </c>
      <c r="C68" s="111" t="s">
        <v>105</v>
      </c>
      <c r="D68" s="93">
        <v>432645.42080999998</v>
      </c>
      <c r="E68" s="93">
        <v>406742.294842</v>
      </c>
      <c r="F68" s="93">
        <v>25903.125967999978</v>
      </c>
      <c r="G68" s="93">
        <v>839387.71565199993</v>
      </c>
      <c r="H68" s="93">
        <v>79055.067511000001</v>
      </c>
      <c r="I68" s="93">
        <v>56459.904466</v>
      </c>
      <c r="J68" s="93">
        <v>22595.163045000001</v>
      </c>
      <c r="K68" s="93">
        <v>135514.97197700001</v>
      </c>
      <c r="L68" s="93">
        <v>67950</v>
      </c>
      <c r="M68" s="93">
        <v>30211</v>
      </c>
      <c r="N68" s="93">
        <v>37739</v>
      </c>
      <c r="O68" s="93">
        <v>14569</v>
      </c>
      <c r="P68" s="93">
        <v>2328</v>
      </c>
      <c r="Q68" s="118">
        <v>12241</v>
      </c>
      <c r="R68" s="117"/>
      <c r="S68" s="94"/>
      <c r="T68" s="94"/>
      <c r="U68" s="94"/>
    </row>
    <row r="69" spans="1:50" s="125" customFormat="1" ht="18.75">
      <c r="A69" s="85"/>
      <c r="B69" s="98">
        <v>60</v>
      </c>
      <c r="C69" s="109" t="s">
        <v>229</v>
      </c>
      <c r="D69" s="96">
        <v>250132.657038</v>
      </c>
      <c r="E69" s="96">
        <v>130190.252903</v>
      </c>
      <c r="F69" s="96">
        <v>119942.404135</v>
      </c>
      <c r="G69" s="96">
        <v>380322.90994099999</v>
      </c>
      <c r="H69" s="96">
        <v>80463.434424999999</v>
      </c>
      <c r="I69" s="96">
        <v>35927.863095000001</v>
      </c>
      <c r="J69" s="96">
        <v>44535.571329999999</v>
      </c>
      <c r="K69" s="96">
        <v>116391.29751999999</v>
      </c>
      <c r="L69" s="96">
        <v>139901</v>
      </c>
      <c r="M69" s="96">
        <v>19080</v>
      </c>
      <c r="N69" s="96">
        <v>120821</v>
      </c>
      <c r="O69" s="96">
        <v>30715</v>
      </c>
      <c r="P69" s="96">
        <v>3526</v>
      </c>
      <c r="Q69" s="119">
        <v>27189</v>
      </c>
      <c r="R69" s="117"/>
      <c r="S69" s="94"/>
      <c r="T69" s="94"/>
      <c r="U69" s="94"/>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85"/>
    </row>
    <row r="70" spans="1:50" s="85" customFormat="1" ht="18.75">
      <c r="B70" s="91">
        <v>61</v>
      </c>
      <c r="C70" s="111" t="s">
        <v>237</v>
      </c>
      <c r="D70" s="93">
        <v>215910.13039499999</v>
      </c>
      <c r="E70" s="93">
        <v>61581.267541000001</v>
      </c>
      <c r="F70" s="93">
        <v>154328.86285399998</v>
      </c>
      <c r="G70" s="93">
        <v>277491.39793599996</v>
      </c>
      <c r="H70" s="93">
        <v>95499.121213999999</v>
      </c>
      <c r="I70" s="93">
        <v>8413.2988929999992</v>
      </c>
      <c r="J70" s="93">
        <v>87085.822321</v>
      </c>
      <c r="K70" s="93">
        <v>103912.420107</v>
      </c>
      <c r="L70" s="93">
        <v>235908.033039</v>
      </c>
      <c r="M70" s="93">
        <v>34710.374707000003</v>
      </c>
      <c r="N70" s="93">
        <v>201197.65833199999</v>
      </c>
      <c r="O70" s="93">
        <v>96362.850980000003</v>
      </c>
      <c r="P70" s="93">
        <v>2640.0607289999998</v>
      </c>
      <c r="Q70" s="118">
        <v>93722.790250999999</v>
      </c>
      <c r="R70" s="117"/>
      <c r="S70" s="94"/>
      <c r="T70" s="94"/>
      <c r="U70" s="94"/>
    </row>
    <row r="71" spans="1:50" s="125" customFormat="1" ht="18.75">
      <c r="A71" s="85"/>
      <c r="B71" s="98">
        <v>62</v>
      </c>
      <c r="C71" s="109" t="s">
        <v>101</v>
      </c>
      <c r="D71" s="96">
        <v>262281.97873099998</v>
      </c>
      <c r="E71" s="96">
        <v>244402.927879</v>
      </c>
      <c r="F71" s="96">
        <v>17879.050851999986</v>
      </c>
      <c r="G71" s="96">
        <v>506684.90660999995</v>
      </c>
      <c r="H71" s="96">
        <v>50572.275619</v>
      </c>
      <c r="I71" s="96">
        <v>44965.665280000001</v>
      </c>
      <c r="J71" s="96">
        <v>5606.6103389999989</v>
      </c>
      <c r="K71" s="96">
        <v>95537.940899000008</v>
      </c>
      <c r="L71" s="96">
        <v>26994</v>
      </c>
      <c r="M71" s="96">
        <v>10510</v>
      </c>
      <c r="N71" s="96">
        <v>16484</v>
      </c>
      <c r="O71" s="96">
        <v>8428</v>
      </c>
      <c r="P71" s="96">
        <v>2313</v>
      </c>
      <c r="Q71" s="119">
        <v>6115</v>
      </c>
      <c r="R71" s="117"/>
      <c r="S71" s="94"/>
      <c r="T71" s="94"/>
      <c r="U71" s="94"/>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85"/>
    </row>
    <row r="72" spans="1:50" s="85" customFormat="1" ht="18.75">
      <c r="B72" s="91">
        <v>63</v>
      </c>
      <c r="C72" s="111" t="s">
        <v>112</v>
      </c>
      <c r="D72" s="93">
        <v>380945.32827300002</v>
      </c>
      <c r="E72" s="93">
        <v>297925.97461799998</v>
      </c>
      <c r="F72" s="93">
        <v>83019.353655000043</v>
      </c>
      <c r="G72" s="93">
        <v>678871.30289099994</v>
      </c>
      <c r="H72" s="93">
        <v>66802.465402000002</v>
      </c>
      <c r="I72" s="93">
        <v>26422.404447000001</v>
      </c>
      <c r="J72" s="93">
        <v>40380.060955000001</v>
      </c>
      <c r="K72" s="93">
        <v>93224.86984900001</v>
      </c>
      <c r="L72" s="93">
        <v>67481</v>
      </c>
      <c r="M72" s="93">
        <v>17601</v>
      </c>
      <c r="N72" s="93">
        <v>49880</v>
      </c>
      <c r="O72" s="93">
        <v>16422</v>
      </c>
      <c r="P72" s="93">
        <v>2808</v>
      </c>
      <c r="Q72" s="118">
        <v>13614</v>
      </c>
      <c r="R72" s="117"/>
      <c r="S72" s="94"/>
      <c r="T72" s="94"/>
      <c r="U72" s="94"/>
    </row>
    <row r="73" spans="1:50" s="125" customFormat="1" ht="18.75">
      <c r="A73" s="85"/>
      <c r="B73" s="98">
        <v>64</v>
      </c>
      <c r="C73" s="109" t="s">
        <v>283</v>
      </c>
      <c r="D73" s="96">
        <v>182738.811698</v>
      </c>
      <c r="E73" s="96">
        <v>62100.559602000001</v>
      </c>
      <c r="F73" s="96">
        <v>120638.25209600001</v>
      </c>
      <c r="G73" s="96">
        <v>244839.3713</v>
      </c>
      <c r="H73" s="96">
        <v>30213.779025</v>
      </c>
      <c r="I73" s="96">
        <v>47701.731828999997</v>
      </c>
      <c r="J73" s="96">
        <v>-17487.952803999997</v>
      </c>
      <c r="K73" s="96">
        <v>77915.510853999993</v>
      </c>
      <c r="L73" s="96">
        <v>24</v>
      </c>
      <c r="M73" s="96">
        <v>22</v>
      </c>
      <c r="N73" s="96">
        <v>2</v>
      </c>
      <c r="O73" s="96">
        <v>0</v>
      </c>
      <c r="P73" s="96">
        <v>0</v>
      </c>
      <c r="Q73" s="119">
        <v>0</v>
      </c>
      <c r="R73" s="117"/>
      <c r="S73" s="94"/>
      <c r="T73" s="94"/>
      <c r="U73" s="94"/>
      <c r="V73" s="85"/>
      <c r="W73" s="85"/>
      <c r="X73" s="85"/>
      <c r="Y73" s="85"/>
      <c r="Z73" s="85"/>
      <c r="AA73" s="85"/>
      <c r="AB73" s="85"/>
      <c r="AC73" s="85"/>
      <c r="AD73" s="85"/>
      <c r="AE73" s="85"/>
      <c r="AF73" s="85"/>
      <c r="AG73" s="85"/>
      <c r="AH73" s="85"/>
      <c r="AI73" s="85"/>
      <c r="AJ73" s="85"/>
      <c r="AK73" s="85"/>
      <c r="AL73" s="85"/>
      <c r="AM73" s="85"/>
      <c r="AN73" s="85"/>
      <c r="AO73" s="85"/>
      <c r="AP73" s="85"/>
      <c r="AQ73" s="85"/>
      <c r="AR73" s="85"/>
      <c r="AS73" s="85"/>
      <c r="AT73" s="85"/>
      <c r="AU73" s="85"/>
      <c r="AV73" s="85"/>
      <c r="AW73" s="85"/>
      <c r="AX73" s="85"/>
    </row>
    <row r="74" spans="1:50" s="85" customFormat="1" ht="18.75">
      <c r="B74" s="91">
        <v>65</v>
      </c>
      <c r="C74" s="111" t="s">
        <v>139</v>
      </c>
      <c r="D74" s="93">
        <v>228735.484459</v>
      </c>
      <c r="E74" s="93">
        <v>228346.47352100001</v>
      </c>
      <c r="F74" s="93">
        <v>389.01093799999217</v>
      </c>
      <c r="G74" s="93">
        <v>457081.95798000001</v>
      </c>
      <c r="H74" s="93">
        <v>39350.21488</v>
      </c>
      <c r="I74" s="93">
        <v>38300.344223</v>
      </c>
      <c r="J74" s="93">
        <v>1049.8706569999995</v>
      </c>
      <c r="K74" s="93">
        <v>77650.559103000007</v>
      </c>
      <c r="L74" s="93">
        <v>1958</v>
      </c>
      <c r="M74" s="93">
        <v>97</v>
      </c>
      <c r="N74" s="93">
        <v>1861</v>
      </c>
      <c r="O74" s="93">
        <v>1479</v>
      </c>
      <c r="P74" s="93">
        <v>70</v>
      </c>
      <c r="Q74" s="118">
        <v>1409</v>
      </c>
      <c r="R74" s="117"/>
      <c r="S74" s="94"/>
      <c r="T74" s="94"/>
      <c r="U74" s="94"/>
    </row>
    <row r="75" spans="1:50" s="125" customFormat="1" ht="18.75">
      <c r="A75" s="85"/>
      <c r="B75" s="98">
        <v>66</v>
      </c>
      <c r="C75" s="109" t="s">
        <v>163</v>
      </c>
      <c r="D75" s="96">
        <v>182850.922219</v>
      </c>
      <c r="E75" s="96">
        <v>187777.79064699999</v>
      </c>
      <c r="F75" s="96">
        <v>-4926.868427999987</v>
      </c>
      <c r="G75" s="96">
        <v>370628.71286600002</v>
      </c>
      <c r="H75" s="96">
        <v>34979.209310999999</v>
      </c>
      <c r="I75" s="96">
        <v>40831.188477000003</v>
      </c>
      <c r="J75" s="96">
        <v>-5851.9791660000046</v>
      </c>
      <c r="K75" s="96">
        <v>75810.397788000002</v>
      </c>
      <c r="L75" s="96">
        <v>763</v>
      </c>
      <c r="M75" s="96">
        <v>2593</v>
      </c>
      <c r="N75" s="96">
        <v>-1830</v>
      </c>
      <c r="O75" s="96">
        <v>0</v>
      </c>
      <c r="P75" s="96">
        <v>0</v>
      </c>
      <c r="Q75" s="119">
        <v>0</v>
      </c>
      <c r="R75" s="117"/>
      <c r="S75" s="94"/>
      <c r="T75" s="94"/>
      <c r="U75" s="94"/>
      <c r="V75" s="85"/>
      <c r="W75" s="85"/>
      <c r="X75" s="85"/>
      <c r="Y75" s="85"/>
      <c r="Z75" s="85"/>
      <c r="AA75" s="85"/>
      <c r="AB75" s="85"/>
      <c r="AC75" s="85"/>
      <c r="AD75" s="85"/>
      <c r="AE75" s="85"/>
      <c r="AF75" s="85"/>
      <c r="AG75" s="85"/>
      <c r="AH75" s="85"/>
      <c r="AI75" s="85"/>
      <c r="AJ75" s="85"/>
      <c r="AK75" s="85"/>
      <c r="AL75" s="85"/>
      <c r="AM75" s="85"/>
      <c r="AN75" s="85"/>
      <c r="AO75" s="85"/>
      <c r="AP75" s="85"/>
      <c r="AQ75" s="85"/>
      <c r="AR75" s="85"/>
      <c r="AS75" s="85"/>
      <c r="AT75" s="85"/>
      <c r="AU75" s="85"/>
      <c r="AV75" s="85"/>
      <c r="AW75" s="85"/>
      <c r="AX75" s="85"/>
    </row>
    <row r="76" spans="1:50" s="85" customFormat="1" ht="18.75">
      <c r="B76" s="91">
        <v>67</v>
      </c>
      <c r="C76" s="111" t="s">
        <v>352</v>
      </c>
      <c r="D76" s="93">
        <v>208951.27671800001</v>
      </c>
      <c r="E76" s="93">
        <v>222014.20614299999</v>
      </c>
      <c r="F76" s="93">
        <v>-13062.92942499998</v>
      </c>
      <c r="G76" s="93">
        <v>430965.482861</v>
      </c>
      <c r="H76" s="93">
        <v>29583.33123</v>
      </c>
      <c r="I76" s="93">
        <v>36243.586646000003</v>
      </c>
      <c r="J76" s="93">
        <v>-6660.2554160000036</v>
      </c>
      <c r="K76" s="93">
        <v>65826.917876000007</v>
      </c>
      <c r="L76" s="93">
        <v>10976.896343</v>
      </c>
      <c r="M76" s="93">
        <v>8180.9732720000002</v>
      </c>
      <c r="N76" s="93">
        <v>2795.9230710000002</v>
      </c>
      <c r="O76" s="93">
        <v>598.41541400000006</v>
      </c>
      <c r="P76" s="93">
        <v>796.74462900000003</v>
      </c>
      <c r="Q76" s="118">
        <v>-198.32921499999998</v>
      </c>
      <c r="R76" s="117"/>
      <c r="S76" s="94"/>
      <c r="T76" s="94"/>
      <c r="U76" s="94"/>
    </row>
    <row r="77" spans="1:50" s="125" customFormat="1" ht="18.75">
      <c r="A77" s="85"/>
      <c r="B77" s="98">
        <v>68</v>
      </c>
      <c r="C77" s="109" t="s">
        <v>160</v>
      </c>
      <c r="D77" s="96">
        <v>148503.011524</v>
      </c>
      <c r="E77" s="96">
        <v>150949.76133800001</v>
      </c>
      <c r="F77" s="96">
        <v>-2446.7498140000098</v>
      </c>
      <c r="G77" s="96">
        <v>299452.77286200004</v>
      </c>
      <c r="H77" s="96">
        <v>30994.619627</v>
      </c>
      <c r="I77" s="96">
        <v>31904.726168000001</v>
      </c>
      <c r="J77" s="96">
        <v>-910.10654100000102</v>
      </c>
      <c r="K77" s="96">
        <v>62899.345795000001</v>
      </c>
      <c r="L77" s="96">
        <v>3252.0956030000002</v>
      </c>
      <c r="M77" s="96">
        <v>4323.4658069999996</v>
      </c>
      <c r="N77" s="96">
        <v>-1071.3702039999994</v>
      </c>
      <c r="O77" s="96">
        <v>579.52184599999998</v>
      </c>
      <c r="P77" s="96">
        <v>165.88523000000001</v>
      </c>
      <c r="Q77" s="119">
        <v>413.636616</v>
      </c>
      <c r="R77" s="117"/>
      <c r="S77" s="94"/>
      <c r="T77" s="94"/>
      <c r="U77" s="94"/>
      <c r="V77" s="85"/>
      <c r="W77" s="85"/>
      <c r="X77" s="85"/>
      <c r="Y77" s="85"/>
      <c r="Z77" s="85"/>
      <c r="AA77" s="85"/>
      <c r="AB77" s="85"/>
      <c r="AC77" s="85"/>
      <c r="AD77" s="85"/>
      <c r="AE77" s="85"/>
      <c r="AF77" s="85"/>
      <c r="AG77" s="85"/>
      <c r="AH77" s="85"/>
      <c r="AI77" s="85"/>
      <c r="AJ77" s="85"/>
      <c r="AK77" s="85"/>
      <c r="AL77" s="85"/>
      <c r="AM77" s="85"/>
      <c r="AN77" s="85"/>
      <c r="AO77" s="85"/>
      <c r="AP77" s="85"/>
      <c r="AQ77" s="85"/>
      <c r="AR77" s="85"/>
      <c r="AS77" s="85"/>
      <c r="AT77" s="85"/>
      <c r="AU77" s="85"/>
      <c r="AV77" s="85"/>
      <c r="AW77" s="85"/>
      <c r="AX77" s="85"/>
    </row>
    <row r="78" spans="1:50" s="85" customFormat="1" ht="18.75">
      <c r="B78" s="91">
        <v>69</v>
      </c>
      <c r="C78" s="111" t="s">
        <v>396</v>
      </c>
      <c r="D78" s="93">
        <v>101336.569256</v>
      </c>
      <c r="E78" s="93">
        <v>100723.312789</v>
      </c>
      <c r="F78" s="93">
        <v>613.25646699999925</v>
      </c>
      <c r="G78" s="93">
        <v>202059.88204500001</v>
      </c>
      <c r="H78" s="93">
        <v>27917.422285000001</v>
      </c>
      <c r="I78" s="93">
        <v>32437.187059</v>
      </c>
      <c r="J78" s="93">
        <v>-4519.7647739999993</v>
      </c>
      <c r="K78" s="93">
        <v>60354.609343999997</v>
      </c>
      <c r="L78" s="93">
        <v>12994.959513</v>
      </c>
      <c r="M78" s="93">
        <v>6347.1756619999996</v>
      </c>
      <c r="N78" s="93">
        <v>6647.7838510000001</v>
      </c>
      <c r="O78" s="93">
        <v>2365.797654</v>
      </c>
      <c r="P78" s="93">
        <v>260.77110299999998</v>
      </c>
      <c r="Q78" s="118">
        <v>2105.0265509999999</v>
      </c>
      <c r="R78" s="117"/>
      <c r="S78" s="94"/>
      <c r="T78" s="94"/>
      <c r="U78" s="94"/>
    </row>
    <row r="79" spans="1:50" s="125" customFormat="1" ht="18.75">
      <c r="A79" s="85"/>
      <c r="B79" s="98">
        <v>70</v>
      </c>
      <c r="C79" s="109" t="s">
        <v>107</v>
      </c>
      <c r="D79" s="96">
        <v>257177.73524499999</v>
      </c>
      <c r="E79" s="96">
        <v>231562.76882299999</v>
      </c>
      <c r="F79" s="96">
        <v>25614.966421999998</v>
      </c>
      <c r="G79" s="96">
        <v>488740.50406800001</v>
      </c>
      <c r="H79" s="96">
        <v>30831.111155999999</v>
      </c>
      <c r="I79" s="96">
        <v>29000.992542</v>
      </c>
      <c r="J79" s="96">
        <v>1830.1186139999991</v>
      </c>
      <c r="K79" s="96">
        <v>59832.103697999999</v>
      </c>
      <c r="L79" s="96">
        <v>60822</v>
      </c>
      <c r="M79" s="96">
        <v>35750</v>
      </c>
      <c r="N79" s="96">
        <v>25072</v>
      </c>
      <c r="O79" s="96">
        <v>1897</v>
      </c>
      <c r="P79" s="96">
        <v>127</v>
      </c>
      <c r="Q79" s="119">
        <v>1770</v>
      </c>
      <c r="R79" s="117"/>
      <c r="S79" s="94"/>
      <c r="T79" s="94"/>
      <c r="U79" s="94"/>
      <c r="V79" s="85"/>
      <c r="W79" s="85"/>
      <c r="X79" s="85"/>
      <c r="Y79" s="85"/>
      <c r="Z79" s="85"/>
      <c r="AA79" s="85"/>
      <c r="AB79" s="85"/>
      <c r="AC79" s="85"/>
      <c r="AD79" s="85"/>
      <c r="AE79" s="85"/>
      <c r="AF79" s="85"/>
      <c r="AG79" s="85"/>
      <c r="AH79" s="85"/>
      <c r="AI79" s="85"/>
      <c r="AJ79" s="85"/>
      <c r="AK79" s="85"/>
      <c r="AL79" s="85"/>
      <c r="AM79" s="85"/>
      <c r="AN79" s="85"/>
      <c r="AO79" s="85"/>
      <c r="AP79" s="85"/>
      <c r="AQ79" s="85"/>
      <c r="AR79" s="85"/>
      <c r="AS79" s="85"/>
      <c r="AT79" s="85"/>
      <c r="AU79" s="85"/>
      <c r="AV79" s="85"/>
      <c r="AW79" s="85"/>
      <c r="AX79" s="85"/>
    </row>
    <row r="80" spans="1:50" s="97" customFormat="1" ht="18.75">
      <c r="A80" s="85"/>
      <c r="B80" s="91">
        <v>71</v>
      </c>
      <c r="C80" s="111" t="s">
        <v>214</v>
      </c>
      <c r="D80" s="93">
        <v>304935.17180700001</v>
      </c>
      <c r="E80" s="93">
        <v>248206.31081</v>
      </c>
      <c r="F80" s="93">
        <v>56728.860997000011</v>
      </c>
      <c r="G80" s="93">
        <v>553141.482617</v>
      </c>
      <c r="H80" s="93">
        <v>43053.126023999997</v>
      </c>
      <c r="I80" s="93">
        <v>16645.671777</v>
      </c>
      <c r="J80" s="93">
        <v>26407.454246999998</v>
      </c>
      <c r="K80" s="93">
        <v>59698.797800999993</v>
      </c>
      <c r="L80" s="93">
        <v>88099.233112999995</v>
      </c>
      <c r="M80" s="93">
        <v>19319.875335000001</v>
      </c>
      <c r="N80" s="93">
        <v>68779.357777999991</v>
      </c>
      <c r="O80" s="93">
        <v>24084.737322000001</v>
      </c>
      <c r="P80" s="93">
        <v>849.48757599999999</v>
      </c>
      <c r="Q80" s="118">
        <v>23235.249746000001</v>
      </c>
      <c r="R80" s="117"/>
      <c r="S80" s="94"/>
      <c r="T80" s="94"/>
      <c r="U80" s="94"/>
      <c r="V80" s="85"/>
      <c r="W80" s="85"/>
      <c r="X80" s="85"/>
      <c r="Y80" s="85"/>
      <c r="Z80" s="85"/>
      <c r="AA80" s="85"/>
      <c r="AB80" s="85"/>
      <c r="AC80" s="85"/>
      <c r="AD80" s="85"/>
      <c r="AE80" s="85"/>
      <c r="AF80" s="85"/>
      <c r="AG80" s="85"/>
      <c r="AH80" s="85"/>
      <c r="AI80" s="85"/>
      <c r="AJ80" s="85"/>
      <c r="AK80" s="85"/>
      <c r="AL80" s="85"/>
      <c r="AM80" s="85"/>
      <c r="AN80" s="85"/>
      <c r="AO80" s="85"/>
      <c r="AP80" s="85"/>
      <c r="AQ80" s="85"/>
      <c r="AR80" s="85"/>
      <c r="AS80" s="85"/>
      <c r="AT80" s="85"/>
      <c r="AU80" s="85"/>
      <c r="AV80" s="85"/>
      <c r="AW80" s="85"/>
      <c r="AX80" s="85"/>
    </row>
    <row r="81" spans="1:50" s="125" customFormat="1" ht="18.75">
      <c r="A81" s="85"/>
      <c r="B81" s="98">
        <v>72</v>
      </c>
      <c r="C81" s="109" t="s">
        <v>176</v>
      </c>
      <c r="D81" s="96">
        <v>94366.175078999993</v>
      </c>
      <c r="E81" s="96">
        <v>86411.482415999999</v>
      </c>
      <c r="F81" s="96">
        <v>7954.6926629999944</v>
      </c>
      <c r="G81" s="96">
        <v>180777.65749499999</v>
      </c>
      <c r="H81" s="96">
        <v>30096.985559000001</v>
      </c>
      <c r="I81" s="96">
        <v>28783.405050000001</v>
      </c>
      <c r="J81" s="96">
        <v>1313.5805089999994</v>
      </c>
      <c r="K81" s="96">
        <v>58880.390609000002</v>
      </c>
      <c r="L81" s="96">
        <v>9089.6302830000004</v>
      </c>
      <c r="M81" s="96">
        <v>1043.8037790000001</v>
      </c>
      <c r="N81" s="96">
        <v>8045.8265040000006</v>
      </c>
      <c r="O81" s="96">
        <v>3047.584445</v>
      </c>
      <c r="P81" s="96">
        <v>302.09882399999998</v>
      </c>
      <c r="Q81" s="119">
        <v>2745.4856209999998</v>
      </c>
      <c r="R81" s="117"/>
      <c r="S81" s="94"/>
      <c r="T81" s="94"/>
      <c r="U81" s="94"/>
      <c r="V81" s="85"/>
      <c r="W81" s="85"/>
      <c r="X81" s="85"/>
      <c r="Y81" s="85"/>
      <c r="Z81" s="85"/>
      <c r="AA81" s="85"/>
      <c r="AB81" s="85"/>
      <c r="AC81" s="85"/>
      <c r="AD81" s="85"/>
      <c r="AE81" s="85"/>
      <c r="AF81" s="85"/>
      <c r="AG81" s="85"/>
      <c r="AH81" s="85"/>
      <c r="AI81" s="85"/>
      <c r="AJ81" s="85"/>
      <c r="AK81" s="85"/>
      <c r="AL81" s="85"/>
      <c r="AM81" s="85"/>
      <c r="AN81" s="85"/>
      <c r="AO81" s="85"/>
      <c r="AP81" s="85"/>
      <c r="AQ81" s="85"/>
      <c r="AR81" s="85"/>
      <c r="AS81" s="85"/>
      <c r="AT81" s="85"/>
      <c r="AU81" s="85"/>
      <c r="AV81" s="85"/>
      <c r="AW81" s="85"/>
      <c r="AX81" s="85"/>
    </row>
    <row r="82" spans="1:50" s="85" customFormat="1" ht="18.75">
      <c r="A82" s="97"/>
      <c r="B82" s="91">
        <v>73</v>
      </c>
      <c r="C82" s="100" t="s">
        <v>395</v>
      </c>
      <c r="D82" s="93">
        <v>140785.08864199999</v>
      </c>
      <c r="E82" s="93">
        <v>117788.88258400001</v>
      </c>
      <c r="F82" s="93">
        <v>22996.206057999982</v>
      </c>
      <c r="G82" s="93">
        <v>258573.97122599999</v>
      </c>
      <c r="H82" s="93">
        <v>33213.337670000001</v>
      </c>
      <c r="I82" s="93">
        <v>25481.57461</v>
      </c>
      <c r="J82" s="93">
        <v>7731.7630600000011</v>
      </c>
      <c r="K82" s="93">
        <v>58694.912280000004</v>
      </c>
      <c r="L82" s="93">
        <v>9578</v>
      </c>
      <c r="M82" s="93">
        <v>4952</v>
      </c>
      <c r="N82" s="93">
        <v>4626</v>
      </c>
      <c r="O82" s="93">
        <v>1496</v>
      </c>
      <c r="P82" s="93">
        <v>859</v>
      </c>
      <c r="Q82" s="118">
        <v>637</v>
      </c>
      <c r="R82" s="117"/>
      <c r="S82" s="94"/>
      <c r="T82" s="94"/>
      <c r="U82" s="94"/>
      <c r="V82" s="97"/>
      <c r="W82" s="97"/>
      <c r="X82" s="97"/>
      <c r="Y82" s="97"/>
      <c r="Z82" s="97"/>
      <c r="AA82" s="97"/>
      <c r="AB82" s="97"/>
      <c r="AC82" s="97"/>
      <c r="AD82" s="97"/>
      <c r="AE82" s="97"/>
      <c r="AF82" s="97"/>
      <c r="AG82" s="97"/>
      <c r="AH82" s="97"/>
      <c r="AI82" s="97"/>
      <c r="AJ82" s="97"/>
      <c r="AK82" s="97"/>
      <c r="AL82" s="97"/>
      <c r="AM82" s="97"/>
      <c r="AN82" s="97"/>
      <c r="AO82" s="97"/>
      <c r="AP82" s="97"/>
      <c r="AQ82" s="97"/>
      <c r="AR82" s="97"/>
      <c r="AS82" s="97"/>
      <c r="AT82" s="97"/>
      <c r="AU82" s="97"/>
      <c r="AV82" s="97"/>
      <c r="AW82" s="97"/>
      <c r="AX82" s="97"/>
    </row>
    <row r="83" spans="1:50" s="125" customFormat="1" ht="18.75">
      <c r="A83" s="85"/>
      <c r="B83" s="98">
        <v>74</v>
      </c>
      <c r="C83" s="109" t="s">
        <v>412</v>
      </c>
      <c r="D83" s="96">
        <v>111270.300885</v>
      </c>
      <c r="E83" s="96">
        <v>96045.125851999997</v>
      </c>
      <c r="F83" s="96">
        <v>15225.175033000007</v>
      </c>
      <c r="G83" s="96">
        <v>207315.426737</v>
      </c>
      <c r="H83" s="96">
        <v>33540.116697999998</v>
      </c>
      <c r="I83" s="96">
        <v>22071.111150000001</v>
      </c>
      <c r="J83" s="96">
        <v>11469.005547999997</v>
      </c>
      <c r="K83" s="96">
        <v>55611.227847999995</v>
      </c>
      <c r="L83" s="96">
        <v>20537</v>
      </c>
      <c r="M83" s="96">
        <v>7931</v>
      </c>
      <c r="N83" s="96">
        <v>12606</v>
      </c>
      <c r="O83" s="96">
        <v>11302</v>
      </c>
      <c r="P83" s="96">
        <v>278</v>
      </c>
      <c r="Q83" s="119">
        <v>11024</v>
      </c>
      <c r="R83" s="117"/>
      <c r="S83" s="94"/>
      <c r="T83" s="94"/>
      <c r="U83" s="94"/>
      <c r="V83" s="85"/>
      <c r="W83" s="85"/>
      <c r="X83" s="85"/>
      <c r="Y83" s="85"/>
      <c r="Z83" s="85"/>
      <c r="AA83" s="85"/>
      <c r="AB83" s="85"/>
      <c r="AC83" s="85"/>
      <c r="AD83" s="85"/>
      <c r="AE83" s="85"/>
      <c r="AF83" s="85"/>
      <c r="AG83" s="85"/>
      <c r="AH83" s="85"/>
      <c r="AI83" s="85"/>
      <c r="AJ83" s="85"/>
      <c r="AK83" s="85"/>
      <c r="AL83" s="85"/>
      <c r="AM83" s="85"/>
      <c r="AN83" s="85"/>
      <c r="AO83" s="85"/>
      <c r="AP83" s="85"/>
      <c r="AQ83" s="85"/>
      <c r="AR83" s="85"/>
      <c r="AS83" s="85"/>
      <c r="AT83" s="85"/>
      <c r="AU83" s="85"/>
      <c r="AV83" s="85"/>
      <c r="AW83" s="85"/>
      <c r="AX83" s="85"/>
    </row>
    <row r="84" spans="1:50" s="85" customFormat="1" ht="18.75">
      <c r="B84" s="91">
        <v>75</v>
      </c>
      <c r="C84" s="111" t="s">
        <v>109</v>
      </c>
      <c r="D84" s="93">
        <v>146269.894711</v>
      </c>
      <c r="E84" s="93">
        <v>143442.007939</v>
      </c>
      <c r="F84" s="93">
        <v>2827.886771999998</v>
      </c>
      <c r="G84" s="93">
        <v>289711.90265</v>
      </c>
      <c r="H84" s="93">
        <v>26404.160829</v>
      </c>
      <c r="I84" s="93">
        <v>28347.594157</v>
      </c>
      <c r="J84" s="93">
        <v>-1943.4333279999992</v>
      </c>
      <c r="K84" s="93">
        <v>54751.754986</v>
      </c>
      <c r="L84" s="93">
        <v>7633</v>
      </c>
      <c r="M84" s="93">
        <v>5279</v>
      </c>
      <c r="N84" s="93">
        <v>2354</v>
      </c>
      <c r="O84" s="93">
        <v>1186</v>
      </c>
      <c r="P84" s="93">
        <v>0</v>
      </c>
      <c r="Q84" s="118">
        <v>1186</v>
      </c>
      <c r="R84" s="117"/>
      <c r="S84" s="94"/>
      <c r="T84" s="94"/>
      <c r="U84" s="94"/>
    </row>
    <row r="85" spans="1:50" s="125" customFormat="1" ht="18.75">
      <c r="A85" s="85"/>
      <c r="B85" s="98">
        <v>76</v>
      </c>
      <c r="C85" s="109" t="s">
        <v>136</v>
      </c>
      <c r="D85" s="96">
        <v>151382.373941</v>
      </c>
      <c r="E85" s="96">
        <v>155021.638794</v>
      </c>
      <c r="F85" s="96">
        <v>-3639.2648530000006</v>
      </c>
      <c r="G85" s="96">
        <v>306404.012735</v>
      </c>
      <c r="H85" s="96">
        <v>20899.53298</v>
      </c>
      <c r="I85" s="96">
        <v>25140.870030999999</v>
      </c>
      <c r="J85" s="96">
        <v>-4241.3370509999986</v>
      </c>
      <c r="K85" s="96">
        <v>46040.403011000002</v>
      </c>
      <c r="L85" s="96">
        <v>10626</v>
      </c>
      <c r="M85" s="96">
        <v>12799</v>
      </c>
      <c r="N85" s="96">
        <v>-2173</v>
      </c>
      <c r="O85" s="96">
        <v>817</v>
      </c>
      <c r="P85" s="96">
        <v>306</v>
      </c>
      <c r="Q85" s="119">
        <v>511</v>
      </c>
      <c r="R85" s="117"/>
      <c r="S85" s="94"/>
      <c r="T85" s="94"/>
      <c r="U85" s="94"/>
      <c r="V85" s="85"/>
      <c r="W85" s="85"/>
      <c r="X85" s="85"/>
      <c r="Y85" s="85"/>
      <c r="Z85" s="85"/>
      <c r="AA85" s="85"/>
      <c r="AB85" s="85"/>
      <c r="AC85" s="85"/>
      <c r="AD85" s="85"/>
      <c r="AE85" s="85"/>
      <c r="AF85" s="85"/>
      <c r="AG85" s="85"/>
      <c r="AH85" s="85"/>
      <c r="AI85" s="85"/>
      <c r="AJ85" s="85"/>
      <c r="AK85" s="85"/>
      <c r="AL85" s="85"/>
      <c r="AM85" s="85"/>
      <c r="AN85" s="85"/>
      <c r="AO85" s="85"/>
      <c r="AP85" s="85"/>
      <c r="AQ85" s="85"/>
      <c r="AR85" s="85"/>
      <c r="AS85" s="85"/>
      <c r="AT85" s="85"/>
      <c r="AU85" s="85"/>
      <c r="AV85" s="85"/>
      <c r="AW85" s="85"/>
      <c r="AX85" s="85"/>
    </row>
    <row r="86" spans="1:50" s="85" customFormat="1" ht="18.75">
      <c r="B86" s="91">
        <v>77</v>
      </c>
      <c r="C86" s="111" t="s">
        <v>393</v>
      </c>
      <c r="D86" s="93">
        <v>150189.45863800001</v>
      </c>
      <c r="E86" s="93">
        <v>146198.85553199999</v>
      </c>
      <c r="F86" s="93">
        <v>3990.6031060000241</v>
      </c>
      <c r="G86" s="93">
        <v>296388.31417000003</v>
      </c>
      <c r="H86" s="93">
        <v>23939.206426000001</v>
      </c>
      <c r="I86" s="93">
        <v>21839.185440000001</v>
      </c>
      <c r="J86" s="93">
        <v>2100.0209859999995</v>
      </c>
      <c r="K86" s="93">
        <v>45778.391866000005</v>
      </c>
      <c r="L86" s="93">
        <v>1226</v>
      </c>
      <c r="M86" s="93">
        <v>2875</v>
      </c>
      <c r="N86" s="93">
        <v>-1649</v>
      </c>
      <c r="O86" s="93">
        <v>0</v>
      </c>
      <c r="P86" s="93">
        <v>992</v>
      </c>
      <c r="Q86" s="118">
        <v>-992</v>
      </c>
      <c r="R86" s="117"/>
      <c r="S86" s="94"/>
      <c r="T86" s="94"/>
      <c r="U86" s="94"/>
    </row>
    <row r="87" spans="1:50" s="125" customFormat="1" ht="18.75">
      <c r="A87" s="85"/>
      <c r="B87" s="98">
        <v>78</v>
      </c>
      <c r="C87" s="109" t="s">
        <v>197</v>
      </c>
      <c r="D87" s="96">
        <v>105432.550627</v>
      </c>
      <c r="E87" s="96">
        <v>106345.772264</v>
      </c>
      <c r="F87" s="96">
        <v>-913.2216369999951</v>
      </c>
      <c r="G87" s="96">
        <v>211778.32289100002</v>
      </c>
      <c r="H87" s="96">
        <v>19882.821664999999</v>
      </c>
      <c r="I87" s="96">
        <v>23121.697044</v>
      </c>
      <c r="J87" s="96">
        <v>-3238.875379000001</v>
      </c>
      <c r="K87" s="96">
        <v>43004.518708999996</v>
      </c>
      <c r="L87" s="96">
        <v>531</v>
      </c>
      <c r="M87" s="96">
        <v>130</v>
      </c>
      <c r="N87" s="96">
        <v>401</v>
      </c>
      <c r="O87" s="96">
        <v>150</v>
      </c>
      <c r="P87" s="96">
        <v>0</v>
      </c>
      <c r="Q87" s="119">
        <v>150</v>
      </c>
      <c r="R87" s="117"/>
      <c r="S87" s="94"/>
      <c r="T87" s="94"/>
      <c r="U87" s="94"/>
      <c r="V87" s="85"/>
      <c r="W87" s="85"/>
      <c r="X87" s="85"/>
      <c r="Y87" s="85"/>
      <c r="Z87" s="85"/>
      <c r="AA87" s="85"/>
      <c r="AB87" s="85"/>
      <c r="AC87" s="85"/>
      <c r="AD87" s="85"/>
      <c r="AE87" s="85"/>
      <c r="AF87" s="85"/>
      <c r="AG87" s="85"/>
      <c r="AH87" s="85"/>
      <c r="AI87" s="85"/>
      <c r="AJ87" s="85"/>
      <c r="AK87" s="85"/>
      <c r="AL87" s="85"/>
      <c r="AM87" s="85"/>
      <c r="AN87" s="85"/>
      <c r="AO87" s="85"/>
      <c r="AP87" s="85"/>
      <c r="AQ87" s="85"/>
      <c r="AR87" s="85"/>
      <c r="AS87" s="85"/>
      <c r="AT87" s="85"/>
      <c r="AU87" s="85"/>
      <c r="AV87" s="85"/>
      <c r="AW87" s="85"/>
      <c r="AX87" s="85"/>
    </row>
    <row r="88" spans="1:50" s="85" customFormat="1" ht="18.75">
      <c r="B88" s="91">
        <v>79</v>
      </c>
      <c r="C88" s="111" t="s">
        <v>215</v>
      </c>
      <c r="D88" s="93">
        <v>107077.69998799999</v>
      </c>
      <c r="E88" s="93">
        <v>62934.317193000003</v>
      </c>
      <c r="F88" s="93">
        <v>44143.38279499999</v>
      </c>
      <c r="G88" s="93">
        <v>170012.017181</v>
      </c>
      <c r="H88" s="93">
        <v>29033.622647</v>
      </c>
      <c r="I88" s="93">
        <v>13344.577638999999</v>
      </c>
      <c r="J88" s="93">
        <v>15689.045008000001</v>
      </c>
      <c r="K88" s="93">
        <v>42378.200285999999</v>
      </c>
      <c r="L88" s="93">
        <v>162776.12414299999</v>
      </c>
      <c r="M88" s="93">
        <v>0</v>
      </c>
      <c r="N88" s="93">
        <v>162776.12414299999</v>
      </c>
      <c r="O88" s="93">
        <v>19147.778772999998</v>
      </c>
      <c r="P88" s="93">
        <v>0</v>
      </c>
      <c r="Q88" s="118">
        <v>19147.778772999998</v>
      </c>
      <c r="R88" s="117"/>
      <c r="S88" s="94"/>
      <c r="T88" s="94"/>
      <c r="U88" s="94"/>
    </row>
    <row r="89" spans="1:50" s="125" customFormat="1" ht="18.75">
      <c r="A89" s="85"/>
      <c r="B89" s="98">
        <v>80</v>
      </c>
      <c r="C89" s="109" t="s">
        <v>217</v>
      </c>
      <c r="D89" s="96">
        <v>280070.418672</v>
      </c>
      <c r="E89" s="96">
        <v>158278.74486499999</v>
      </c>
      <c r="F89" s="96">
        <v>121791.67380700001</v>
      </c>
      <c r="G89" s="96">
        <v>438349.16353699996</v>
      </c>
      <c r="H89" s="96">
        <v>16215.873904</v>
      </c>
      <c r="I89" s="96">
        <v>18423.389281</v>
      </c>
      <c r="J89" s="96">
        <v>-2207.5153769999997</v>
      </c>
      <c r="K89" s="96">
        <v>34639.263185000003</v>
      </c>
      <c r="L89" s="96">
        <v>156963.418553</v>
      </c>
      <c r="M89" s="96">
        <v>47280.667234</v>
      </c>
      <c r="N89" s="96">
        <v>109682.751319</v>
      </c>
      <c r="O89" s="96">
        <v>11784.244322</v>
      </c>
      <c r="P89" s="96">
        <v>13129.706157000001</v>
      </c>
      <c r="Q89" s="119">
        <v>-1345.4618350000001</v>
      </c>
      <c r="R89" s="117"/>
      <c r="S89" s="94"/>
      <c r="T89" s="94"/>
      <c r="U89" s="94"/>
      <c r="V89" s="85"/>
      <c r="W89" s="85"/>
      <c r="X89" s="85"/>
      <c r="Y89" s="85"/>
      <c r="Z89" s="85"/>
      <c r="AA89" s="85"/>
      <c r="AB89" s="85"/>
      <c r="AC89" s="85"/>
      <c r="AD89" s="85"/>
      <c r="AE89" s="85"/>
      <c r="AF89" s="85"/>
      <c r="AG89" s="85"/>
      <c r="AH89" s="85"/>
      <c r="AI89" s="85"/>
      <c r="AJ89" s="85"/>
      <c r="AK89" s="85"/>
      <c r="AL89" s="85"/>
      <c r="AM89" s="85"/>
      <c r="AN89" s="85"/>
      <c r="AO89" s="85"/>
      <c r="AP89" s="85"/>
      <c r="AQ89" s="85"/>
      <c r="AR89" s="85"/>
      <c r="AS89" s="85"/>
      <c r="AT89" s="85"/>
      <c r="AU89" s="85"/>
      <c r="AV89" s="85"/>
      <c r="AW89" s="85"/>
      <c r="AX89" s="85"/>
    </row>
    <row r="90" spans="1:50" s="85" customFormat="1" ht="18.75">
      <c r="B90" s="91">
        <v>81</v>
      </c>
      <c r="C90" s="111" t="s">
        <v>202</v>
      </c>
      <c r="D90" s="93">
        <v>66777.284841999994</v>
      </c>
      <c r="E90" s="93">
        <v>60825.562308</v>
      </c>
      <c r="F90" s="93">
        <v>5951.7225339999932</v>
      </c>
      <c r="G90" s="93">
        <v>127602.84714999999</v>
      </c>
      <c r="H90" s="93">
        <v>17256.942035</v>
      </c>
      <c r="I90" s="93">
        <v>16620.251107</v>
      </c>
      <c r="J90" s="93">
        <v>636.69092799999999</v>
      </c>
      <c r="K90" s="93">
        <v>33877.193142000004</v>
      </c>
      <c r="L90" s="93">
        <v>490</v>
      </c>
      <c r="M90" s="93">
        <v>95</v>
      </c>
      <c r="N90" s="93">
        <v>395</v>
      </c>
      <c r="O90" s="93">
        <v>0</v>
      </c>
      <c r="P90" s="93">
        <v>11</v>
      </c>
      <c r="Q90" s="118">
        <v>-11</v>
      </c>
      <c r="R90" s="117"/>
      <c r="S90" s="94"/>
      <c r="T90" s="94"/>
      <c r="U90" s="94"/>
    </row>
    <row r="91" spans="1:50" s="125" customFormat="1" ht="18.75">
      <c r="A91" s="85"/>
      <c r="B91" s="98">
        <v>82</v>
      </c>
      <c r="C91" s="109" t="s">
        <v>191</v>
      </c>
      <c r="D91" s="96">
        <v>53850.194238999997</v>
      </c>
      <c r="E91" s="96">
        <v>48614.906311999999</v>
      </c>
      <c r="F91" s="96">
        <v>5235.2879269999976</v>
      </c>
      <c r="G91" s="96">
        <v>102465.100551</v>
      </c>
      <c r="H91" s="96">
        <v>19560.326421000002</v>
      </c>
      <c r="I91" s="96">
        <v>14207.316778</v>
      </c>
      <c r="J91" s="96">
        <v>5353.0096430000012</v>
      </c>
      <c r="K91" s="96">
        <v>33767.643198999998</v>
      </c>
      <c r="L91" s="96">
        <v>13648</v>
      </c>
      <c r="M91" s="96">
        <v>7121</v>
      </c>
      <c r="N91" s="96">
        <v>6527</v>
      </c>
      <c r="O91" s="96">
        <v>5738</v>
      </c>
      <c r="P91" s="96">
        <v>1355</v>
      </c>
      <c r="Q91" s="119">
        <v>4383</v>
      </c>
      <c r="R91" s="117"/>
      <c r="S91" s="94"/>
      <c r="T91" s="94"/>
      <c r="U91" s="94"/>
      <c r="V91" s="85"/>
      <c r="W91" s="85"/>
      <c r="X91" s="85"/>
      <c r="Y91" s="85"/>
      <c r="Z91" s="85"/>
      <c r="AA91" s="85"/>
      <c r="AB91" s="85"/>
      <c r="AC91" s="85"/>
      <c r="AD91" s="85"/>
      <c r="AE91" s="85"/>
      <c r="AF91" s="85"/>
      <c r="AG91" s="85"/>
      <c r="AH91" s="85"/>
      <c r="AI91" s="85"/>
      <c r="AJ91" s="85"/>
      <c r="AK91" s="85"/>
      <c r="AL91" s="85"/>
      <c r="AM91" s="85"/>
      <c r="AN91" s="85"/>
      <c r="AO91" s="85"/>
      <c r="AP91" s="85"/>
      <c r="AQ91" s="85"/>
      <c r="AR91" s="85"/>
      <c r="AS91" s="85"/>
      <c r="AT91" s="85"/>
      <c r="AU91" s="85"/>
      <c r="AV91" s="85"/>
      <c r="AW91" s="85"/>
      <c r="AX91" s="85"/>
    </row>
    <row r="92" spans="1:50" s="85" customFormat="1" ht="18.75">
      <c r="B92" s="91">
        <v>83</v>
      </c>
      <c r="C92" s="111" t="s">
        <v>168</v>
      </c>
      <c r="D92" s="93">
        <v>85435.856948999994</v>
      </c>
      <c r="E92" s="93">
        <v>81351.206047</v>
      </c>
      <c r="F92" s="93">
        <v>4084.6509019999939</v>
      </c>
      <c r="G92" s="93">
        <v>166787.06299599999</v>
      </c>
      <c r="H92" s="93">
        <v>16794.940366999999</v>
      </c>
      <c r="I92" s="93">
        <v>16449.337947</v>
      </c>
      <c r="J92" s="93">
        <v>345.60241999999926</v>
      </c>
      <c r="K92" s="93">
        <v>33244.278313999996</v>
      </c>
      <c r="L92" s="93">
        <v>7463</v>
      </c>
      <c r="M92" s="93">
        <v>3783</v>
      </c>
      <c r="N92" s="93">
        <v>3680</v>
      </c>
      <c r="O92" s="93">
        <v>2043</v>
      </c>
      <c r="P92" s="93">
        <v>111</v>
      </c>
      <c r="Q92" s="118">
        <v>1932</v>
      </c>
      <c r="R92" s="117"/>
      <c r="S92" s="94"/>
      <c r="T92" s="94"/>
      <c r="U92" s="94"/>
    </row>
    <row r="93" spans="1:50" s="125" customFormat="1" ht="18.75">
      <c r="A93" s="85"/>
      <c r="B93" s="98">
        <v>84</v>
      </c>
      <c r="C93" s="109" t="s">
        <v>248</v>
      </c>
      <c r="D93" s="96">
        <v>95270.411022999993</v>
      </c>
      <c r="E93" s="96">
        <v>70588.623038000005</v>
      </c>
      <c r="F93" s="96">
        <v>24681.787984999988</v>
      </c>
      <c r="G93" s="96">
        <v>165859.03406099998</v>
      </c>
      <c r="H93" s="96">
        <v>20122.752365</v>
      </c>
      <c r="I93" s="96">
        <v>12759.611906</v>
      </c>
      <c r="J93" s="96">
        <v>7363.1404590000002</v>
      </c>
      <c r="K93" s="96">
        <v>32882.364270999999</v>
      </c>
      <c r="L93" s="96">
        <v>41310</v>
      </c>
      <c r="M93" s="96">
        <v>12264</v>
      </c>
      <c r="N93" s="96">
        <v>29046</v>
      </c>
      <c r="O93" s="96">
        <v>13250</v>
      </c>
      <c r="P93" s="96">
        <v>184</v>
      </c>
      <c r="Q93" s="119">
        <v>13066</v>
      </c>
      <c r="R93" s="117"/>
      <c r="S93" s="94"/>
      <c r="T93" s="94"/>
      <c r="U93" s="94"/>
      <c r="V93" s="85"/>
      <c r="W93" s="85"/>
      <c r="X93" s="85"/>
      <c r="Y93" s="85"/>
      <c r="Z93" s="85"/>
      <c r="AA93" s="85"/>
      <c r="AB93" s="85"/>
      <c r="AC93" s="85"/>
      <c r="AD93" s="85"/>
      <c r="AE93" s="85"/>
      <c r="AF93" s="85"/>
      <c r="AG93" s="85"/>
      <c r="AH93" s="85"/>
      <c r="AI93" s="85"/>
      <c r="AJ93" s="85"/>
      <c r="AK93" s="85"/>
      <c r="AL93" s="85"/>
      <c r="AM93" s="85"/>
      <c r="AN93" s="85"/>
      <c r="AO93" s="85"/>
      <c r="AP93" s="85"/>
      <c r="AQ93" s="85"/>
      <c r="AR93" s="85"/>
      <c r="AS93" s="85"/>
      <c r="AT93" s="85"/>
      <c r="AU93" s="85"/>
      <c r="AV93" s="85"/>
      <c r="AW93" s="85"/>
      <c r="AX93" s="85"/>
    </row>
    <row r="94" spans="1:50" s="85" customFormat="1" ht="18.75">
      <c r="B94" s="91">
        <v>85</v>
      </c>
      <c r="C94" s="111" t="s">
        <v>181</v>
      </c>
      <c r="D94" s="93">
        <v>67541.912605000005</v>
      </c>
      <c r="E94" s="93">
        <v>68363.827260000005</v>
      </c>
      <c r="F94" s="93">
        <v>-821.91465500000049</v>
      </c>
      <c r="G94" s="93">
        <v>135905.73986500001</v>
      </c>
      <c r="H94" s="93">
        <v>16394.639769000001</v>
      </c>
      <c r="I94" s="93">
        <v>15756.875278</v>
      </c>
      <c r="J94" s="93">
        <v>637.76449100000173</v>
      </c>
      <c r="K94" s="93">
        <v>32151.515047000001</v>
      </c>
      <c r="L94" s="93">
        <v>1041</v>
      </c>
      <c r="M94" s="93">
        <v>3370</v>
      </c>
      <c r="N94" s="93">
        <v>-2329</v>
      </c>
      <c r="O94" s="93">
        <v>0</v>
      </c>
      <c r="P94" s="93">
        <v>542</v>
      </c>
      <c r="Q94" s="118">
        <v>-542</v>
      </c>
      <c r="R94" s="117"/>
      <c r="S94" s="94"/>
      <c r="T94" s="94"/>
      <c r="U94" s="94"/>
    </row>
    <row r="95" spans="1:50" s="125" customFormat="1" ht="18.75">
      <c r="A95" s="85"/>
      <c r="B95" s="98">
        <v>86</v>
      </c>
      <c r="C95" s="109" t="s">
        <v>124</v>
      </c>
      <c r="D95" s="96">
        <v>93919.806353000007</v>
      </c>
      <c r="E95" s="96">
        <v>74456.922779999994</v>
      </c>
      <c r="F95" s="96">
        <v>19462.883573000014</v>
      </c>
      <c r="G95" s="96">
        <v>168376.72913300002</v>
      </c>
      <c r="H95" s="96">
        <v>19813.737066999998</v>
      </c>
      <c r="I95" s="96">
        <v>12061.826703000001</v>
      </c>
      <c r="J95" s="96">
        <v>7751.9103639999976</v>
      </c>
      <c r="K95" s="96">
        <v>31875.563770000001</v>
      </c>
      <c r="L95" s="96">
        <v>13154.231195</v>
      </c>
      <c r="M95" s="96">
        <v>3829.0218580000001</v>
      </c>
      <c r="N95" s="96">
        <v>9325.2093370000002</v>
      </c>
      <c r="O95" s="96">
        <v>1022.795271</v>
      </c>
      <c r="P95" s="96">
        <v>1054.9587899999999</v>
      </c>
      <c r="Q95" s="119">
        <v>-32.163518999999951</v>
      </c>
      <c r="R95" s="117"/>
      <c r="S95" s="94"/>
      <c r="T95" s="94"/>
      <c r="U95" s="94"/>
      <c r="V95" s="85"/>
      <c r="W95" s="85"/>
      <c r="X95" s="85"/>
      <c r="Y95" s="85"/>
      <c r="Z95" s="85"/>
      <c r="AA95" s="85"/>
      <c r="AB95" s="85"/>
      <c r="AC95" s="85"/>
      <c r="AD95" s="85"/>
      <c r="AE95" s="85"/>
      <c r="AF95" s="85"/>
      <c r="AG95" s="85"/>
      <c r="AH95" s="85"/>
      <c r="AI95" s="85"/>
      <c r="AJ95" s="85"/>
      <c r="AK95" s="85"/>
      <c r="AL95" s="85"/>
      <c r="AM95" s="85"/>
      <c r="AN95" s="85"/>
      <c r="AO95" s="85"/>
      <c r="AP95" s="85"/>
      <c r="AQ95" s="85"/>
      <c r="AR95" s="85"/>
      <c r="AS95" s="85"/>
      <c r="AT95" s="85"/>
      <c r="AU95" s="85"/>
      <c r="AV95" s="85"/>
      <c r="AW95" s="85"/>
      <c r="AX95" s="85"/>
    </row>
    <row r="96" spans="1:50" s="85" customFormat="1" ht="18.75">
      <c r="B96" s="91">
        <v>87</v>
      </c>
      <c r="C96" s="111" t="s">
        <v>205</v>
      </c>
      <c r="D96" s="93">
        <v>120848.160351</v>
      </c>
      <c r="E96" s="93">
        <v>126118.575979</v>
      </c>
      <c r="F96" s="93">
        <v>-5270.4156280000025</v>
      </c>
      <c r="G96" s="93">
        <v>246966.73632999999</v>
      </c>
      <c r="H96" s="93">
        <v>14230.694152</v>
      </c>
      <c r="I96" s="93">
        <v>14105.427812</v>
      </c>
      <c r="J96" s="93">
        <v>125.26634000000013</v>
      </c>
      <c r="K96" s="93">
        <v>28336.121963999998</v>
      </c>
      <c r="L96" s="93">
        <v>4207</v>
      </c>
      <c r="M96" s="93">
        <v>8211</v>
      </c>
      <c r="N96" s="93">
        <v>-4004</v>
      </c>
      <c r="O96" s="93">
        <v>2087</v>
      </c>
      <c r="P96" s="93">
        <v>168</v>
      </c>
      <c r="Q96" s="118">
        <v>1919</v>
      </c>
      <c r="R96" s="117"/>
      <c r="S96" s="94"/>
      <c r="T96" s="94"/>
      <c r="U96" s="94"/>
    </row>
    <row r="97" spans="1:50" s="125" customFormat="1" ht="18.75">
      <c r="A97" s="85"/>
      <c r="B97" s="98">
        <v>88</v>
      </c>
      <c r="C97" s="109" t="s">
        <v>127</v>
      </c>
      <c r="D97" s="96">
        <v>210986.935169</v>
      </c>
      <c r="E97" s="96">
        <v>206149.454367</v>
      </c>
      <c r="F97" s="96">
        <v>4837.4808020000055</v>
      </c>
      <c r="G97" s="96">
        <v>417136.38953599997</v>
      </c>
      <c r="H97" s="96">
        <v>16363.821527</v>
      </c>
      <c r="I97" s="96">
        <v>11097.991217000001</v>
      </c>
      <c r="J97" s="96">
        <v>5265.8303099999994</v>
      </c>
      <c r="K97" s="96">
        <v>27461.812744000003</v>
      </c>
      <c r="L97" s="96">
        <v>3749</v>
      </c>
      <c r="M97" s="96">
        <v>1132</v>
      </c>
      <c r="N97" s="96">
        <v>2617</v>
      </c>
      <c r="O97" s="96">
        <v>3749</v>
      </c>
      <c r="P97" s="96">
        <v>0</v>
      </c>
      <c r="Q97" s="119">
        <v>3749</v>
      </c>
      <c r="R97" s="117"/>
      <c r="S97" s="94"/>
      <c r="T97" s="94"/>
      <c r="U97" s="94"/>
      <c r="V97" s="85"/>
      <c r="W97" s="85"/>
      <c r="X97" s="85"/>
      <c r="Y97" s="85"/>
      <c r="Z97" s="85"/>
      <c r="AA97" s="85"/>
      <c r="AB97" s="85"/>
      <c r="AC97" s="85"/>
      <c r="AD97" s="85"/>
      <c r="AE97" s="85"/>
      <c r="AF97" s="85"/>
      <c r="AG97" s="85"/>
      <c r="AH97" s="85"/>
      <c r="AI97" s="85"/>
      <c r="AJ97" s="85"/>
      <c r="AK97" s="85"/>
      <c r="AL97" s="85"/>
      <c r="AM97" s="85"/>
      <c r="AN97" s="85"/>
      <c r="AO97" s="85"/>
      <c r="AP97" s="85"/>
      <c r="AQ97" s="85"/>
      <c r="AR97" s="85"/>
      <c r="AS97" s="85"/>
      <c r="AT97" s="85"/>
      <c r="AU97" s="85"/>
      <c r="AV97" s="85"/>
      <c r="AW97" s="85"/>
      <c r="AX97" s="85"/>
    </row>
    <row r="98" spans="1:50" s="85" customFormat="1" ht="18.75">
      <c r="B98" s="91">
        <v>89</v>
      </c>
      <c r="C98" s="111" t="s">
        <v>261</v>
      </c>
      <c r="D98" s="93">
        <v>42650.979270999997</v>
      </c>
      <c r="E98" s="93">
        <v>25902.961616000001</v>
      </c>
      <c r="F98" s="93">
        <v>16748.017654999996</v>
      </c>
      <c r="G98" s="93">
        <v>68553.940887000004</v>
      </c>
      <c r="H98" s="93">
        <v>15114.614592</v>
      </c>
      <c r="I98" s="93">
        <v>11425.617569</v>
      </c>
      <c r="J98" s="93">
        <v>3688.9970229999999</v>
      </c>
      <c r="K98" s="93">
        <v>26540.232161</v>
      </c>
      <c r="L98" s="93">
        <v>14897</v>
      </c>
      <c r="M98" s="93">
        <v>171</v>
      </c>
      <c r="N98" s="93">
        <v>14726</v>
      </c>
      <c r="O98" s="93">
        <v>3550</v>
      </c>
      <c r="P98" s="93">
        <v>20</v>
      </c>
      <c r="Q98" s="118">
        <v>3530</v>
      </c>
      <c r="R98" s="117"/>
      <c r="S98" s="94"/>
      <c r="T98" s="94"/>
      <c r="U98" s="94"/>
    </row>
    <row r="99" spans="1:50" s="125" customFormat="1" ht="18.75">
      <c r="A99" s="85"/>
      <c r="B99" s="98">
        <v>90</v>
      </c>
      <c r="C99" s="109" t="s">
        <v>257</v>
      </c>
      <c r="D99" s="96">
        <v>36882.355068999997</v>
      </c>
      <c r="E99" s="96">
        <v>30551.871713</v>
      </c>
      <c r="F99" s="96">
        <v>6330.483355999997</v>
      </c>
      <c r="G99" s="96">
        <v>67434.226781999998</v>
      </c>
      <c r="H99" s="96">
        <v>13864.489189</v>
      </c>
      <c r="I99" s="96">
        <v>10658.743277</v>
      </c>
      <c r="J99" s="96">
        <v>3205.7459120000003</v>
      </c>
      <c r="K99" s="96">
        <v>24523.232466000001</v>
      </c>
      <c r="L99" s="96">
        <v>4284</v>
      </c>
      <c r="M99" s="96">
        <v>123</v>
      </c>
      <c r="N99" s="96">
        <v>4161</v>
      </c>
      <c r="O99" s="96">
        <v>0</v>
      </c>
      <c r="P99" s="96">
        <v>0</v>
      </c>
      <c r="Q99" s="119">
        <v>0</v>
      </c>
      <c r="R99" s="117"/>
      <c r="S99" s="94"/>
      <c r="T99" s="94"/>
      <c r="U99" s="94"/>
      <c r="V99" s="85"/>
      <c r="W99" s="85"/>
      <c r="X99" s="85"/>
      <c r="Y99" s="85"/>
      <c r="Z99" s="85"/>
      <c r="AA99" s="85"/>
      <c r="AB99" s="85"/>
      <c r="AC99" s="85"/>
      <c r="AD99" s="85"/>
      <c r="AE99" s="85"/>
      <c r="AF99" s="85"/>
      <c r="AG99" s="85"/>
      <c r="AH99" s="85"/>
      <c r="AI99" s="85"/>
      <c r="AJ99" s="85"/>
      <c r="AK99" s="85"/>
      <c r="AL99" s="85"/>
      <c r="AM99" s="85"/>
      <c r="AN99" s="85"/>
      <c r="AO99" s="85"/>
      <c r="AP99" s="85"/>
      <c r="AQ99" s="85"/>
      <c r="AR99" s="85"/>
      <c r="AS99" s="85"/>
      <c r="AT99" s="85"/>
      <c r="AU99" s="85"/>
      <c r="AV99" s="85"/>
      <c r="AW99" s="85"/>
      <c r="AX99" s="85"/>
    </row>
    <row r="100" spans="1:50" s="85" customFormat="1" ht="18.75">
      <c r="B100" s="91">
        <v>91</v>
      </c>
      <c r="C100" s="111" t="s">
        <v>193</v>
      </c>
      <c r="D100" s="93">
        <v>85905.823011999993</v>
      </c>
      <c r="E100" s="93">
        <v>76532.359632000007</v>
      </c>
      <c r="F100" s="93">
        <v>9373.4633799999865</v>
      </c>
      <c r="G100" s="93">
        <v>162438.18264399999</v>
      </c>
      <c r="H100" s="93">
        <v>10335.141788999999</v>
      </c>
      <c r="I100" s="93">
        <v>8746.2251020000003</v>
      </c>
      <c r="J100" s="93">
        <v>1588.916686999999</v>
      </c>
      <c r="K100" s="93">
        <v>19081.366890999998</v>
      </c>
      <c r="L100" s="93">
        <v>22208</v>
      </c>
      <c r="M100" s="93">
        <v>12188</v>
      </c>
      <c r="N100" s="93">
        <v>10020</v>
      </c>
      <c r="O100" s="93">
        <v>1566</v>
      </c>
      <c r="P100" s="93">
        <v>94</v>
      </c>
      <c r="Q100" s="118">
        <v>1472</v>
      </c>
      <c r="R100" s="117"/>
      <c r="S100" s="94"/>
      <c r="T100" s="94"/>
      <c r="U100" s="94"/>
    </row>
    <row r="101" spans="1:50" s="125" customFormat="1" ht="18.75">
      <c r="A101" s="85"/>
      <c r="B101" s="98">
        <v>92</v>
      </c>
      <c r="C101" s="109" t="s">
        <v>115</v>
      </c>
      <c r="D101" s="96">
        <v>83750.470797999995</v>
      </c>
      <c r="E101" s="96">
        <v>87229.874072999999</v>
      </c>
      <c r="F101" s="96">
        <v>-3479.4032750000042</v>
      </c>
      <c r="G101" s="96">
        <v>170980.34487099998</v>
      </c>
      <c r="H101" s="96">
        <v>12840.072483</v>
      </c>
      <c r="I101" s="96">
        <v>4210.1065699999999</v>
      </c>
      <c r="J101" s="96">
        <v>8629.965913</v>
      </c>
      <c r="K101" s="96">
        <v>17050.179053</v>
      </c>
      <c r="L101" s="96">
        <v>47535.738510000003</v>
      </c>
      <c r="M101" s="96">
        <v>41831.562213999998</v>
      </c>
      <c r="N101" s="96">
        <v>5704.1762960000051</v>
      </c>
      <c r="O101" s="96">
        <v>20932.722032000001</v>
      </c>
      <c r="P101" s="96">
        <v>8439.6868329999998</v>
      </c>
      <c r="Q101" s="119">
        <v>12493.035199000002</v>
      </c>
      <c r="R101" s="117"/>
      <c r="S101" s="94"/>
      <c r="T101" s="94"/>
      <c r="U101" s="94"/>
      <c r="V101" s="85"/>
      <c r="W101" s="85"/>
      <c r="X101" s="85"/>
      <c r="Y101" s="85"/>
      <c r="Z101" s="85"/>
      <c r="AA101" s="85"/>
      <c r="AB101" s="85"/>
      <c r="AC101" s="85"/>
      <c r="AD101" s="85"/>
      <c r="AE101" s="85"/>
      <c r="AF101" s="85"/>
      <c r="AG101" s="85"/>
      <c r="AH101" s="85"/>
      <c r="AI101" s="85"/>
      <c r="AJ101" s="85"/>
      <c r="AK101" s="85"/>
      <c r="AL101" s="85"/>
      <c r="AM101" s="85"/>
      <c r="AN101" s="85"/>
      <c r="AO101" s="85"/>
      <c r="AP101" s="85"/>
      <c r="AQ101" s="85"/>
      <c r="AR101" s="85"/>
      <c r="AS101" s="85"/>
      <c r="AT101" s="85"/>
      <c r="AU101" s="85"/>
      <c r="AV101" s="85"/>
      <c r="AW101" s="85"/>
      <c r="AX101" s="85"/>
    </row>
    <row r="102" spans="1:50" s="85" customFormat="1" ht="18.75">
      <c r="B102" s="91">
        <v>93</v>
      </c>
      <c r="C102" s="111" t="s">
        <v>233</v>
      </c>
      <c r="D102" s="93">
        <v>71246.505661999996</v>
      </c>
      <c r="E102" s="93">
        <v>60325.717255000003</v>
      </c>
      <c r="F102" s="93">
        <v>10920.788406999993</v>
      </c>
      <c r="G102" s="93">
        <v>131572.22291700001</v>
      </c>
      <c r="H102" s="93">
        <v>8582.1643010000007</v>
      </c>
      <c r="I102" s="93">
        <v>7141.4532660000004</v>
      </c>
      <c r="J102" s="93">
        <v>1440.7110350000003</v>
      </c>
      <c r="K102" s="93">
        <v>15723.617567000001</v>
      </c>
      <c r="L102" s="93">
        <v>12912</v>
      </c>
      <c r="M102" s="93">
        <v>8820</v>
      </c>
      <c r="N102" s="93">
        <v>4092</v>
      </c>
      <c r="O102" s="93">
        <v>554</v>
      </c>
      <c r="P102" s="93">
        <v>24</v>
      </c>
      <c r="Q102" s="118">
        <v>530</v>
      </c>
      <c r="R102" s="117"/>
      <c r="S102" s="94"/>
      <c r="T102" s="94"/>
      <c r="U102" s="94"/>
    </row>
    <row r="103" spans="1:50" s="125" customFormat="1" ht="18.75">
      <c r="A103" s="85"/>
      <c r="B103" s="98">
        <v>94</v>
      </c>
      <c r="C103" s="109" t="s">
        <v>250</v>
      </c>
      <c r="D103" s="96">
        <v>41249.443492999999</v>
      </c>
      <c r="E103" s="96">
        <v>27049.640370000001</v>
      </c>
      <c r="F103" s="96">
        <v>14199.803122999998</v>
      </c>
      <c r="G103" s="96">
        <v>68299.083863000007</v>
      </c>
      <c r="H103" s="96">
        <v>8834.8035469999995</v>
      </c>
      <c r="I103" s="96">
        <v>4640.5780690000001</v>
      </c>
      <c r="J103" s="96">
        <v>4194.2254779999994</v>
      </c>
      <c r="K103" s="96">
        <v>13475.381615999999</v>
      </c>
      <c r="L103" s="96">
        <v>15652.467455</v>
      </c>
      <c r="M103" s="96">
        <v>630.26437199999998</v>
      </c>
      <c r="N103" s="96">
        <v>15022.203083</v>
      </c>
      <c r="O103" s="96">
        <v>480.17809999999997</v>
      </c>
      <c r="P103" s="96">
        <v>109.918532</v>
      </c>
      <c r="Q103" s="119">
        <v>370.25956799999994</v>
      </c>
      <c r="R103" s="117"/>
      <c r="S103" s="94"/>
      <c r="T103" s="94"/>
      <c r="U103" s="94"/>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c r="AR103" s="85"/>
      <c r="AS103" s="85"/>
      <c r="AT103" s="85"/>
      <c r="AU103" s="85"/>
      <c r="AV103" s="85"/>
      <c r="AW103" s="85"/>
      <c r="AX103" s="85"/>
    </row>
    <row r="104" spans="1:50" s="85" customFormat="1" ht="18.75">
      <c r="B104" s="91">
        <v>95</v>
      </c>
      <c r="C104" s="111" t="s">
        <v>150</v>
      </c>
      <c r="D104" s="93">
        <v>30566.810753999998</v>
      </c>
      <c r="E104" s="93">
        <v>29339.736389000002</v>
      </c>
      <c r="F104" s="93">
        <v>1227.0743649999968</v>
      </c>
      <c r="G104" s="93">
        <v>59906.547143000003</v>
      </c>
      <c r="H104" s="93">
        <v>6591.2791399999996</v>
      </c>
      <c r="I104" s="93">
        <v>5637.2938569999997</v>
      </c>
      <c r="J104" s="93">
        <v>953.98528299999998</v>
      </c>
      <c r="K104" s="93">
        <v>12228.572996999999</v>
      </c>
      <c r="L104" s="93">
        <v>2601</v>
      </c>
      <c r="M104" s="93">
        <v>1419</v>
      </c>
      <c r="N104" s="93">
        <v>1182</v>
      </c>
      <c r="O104" s="93">
        <v>1479</v>
      </c>
      <c r="P104" s="93">
        <v>0</v>
      </c>
      <c r="Q104" s="118">
        <v>1479</v>
      </c>
      <c r="R104" s="117"/>
      <c r="S104" s="94"/>
      <c r="T104" s="94"/>
      <c r="U104" s="94"/>
    </row>
    <row r="105" spans="1:50" s="125" customFormat="1" ht="18.75">
      <c r="A105" s="85"/>
      <c r="B105" s="98">
        <v>96</v>
      </c>
      <c r="C105" s="109" t="s">
        <v>394</v>
      </c>
      <c r="D105" s="96">
        <v>46225.487238000002</v>
      </c>
      <c r="E105" s="96">
        <v>42338.325231000003</v>
      </c>
      <c r="F105" s="96">
        <v>3887.162006999999</v>
      </c>
      <c r="G105" s="96">
        <v>88563.812468999997</v>
      </c>
      <c r="H105" s="96">
        <v>6992.8157419999998</v>
      </c>
      <c r="I105" s="96">
        <v>4620.0918609999999</v>
      </c>
      <c r="J105" s="96">
        <v>2372.7238809999999</v>
      </c>
      <c r="K105" s="96">
        <v>11612.907603</v>
      </c>
      <c r="L105" s="96">
        <v>1421.261395</v>
      </c>
      <c r="M105" s="96">
        <v>107.427505</v>
      </c>
      <c r="N105" s="96">
        <v>1313.8338899999999</v>
      </c>
      <c r="O105" s="96">
        <v>1005.265626</v>
      </c>
      <c r="P105" s="96">
        <v>37.3538</v>
      </c>
      <c r="Q105" s="119">
        <v>967.91182600000002</v>
      </c>
      <c r="R105" s="117"/>
      <c r="S105" s="94"/>
      <c r="T105" s="94"/>
      <c r="U105" s="94"/>
      <c r="V105" s="85"/>
      <c r="W105" s="85"/>
      <c r="X105" s="85"/>
      <c r="Y105" s="85"/>
      <c r="Z105" s="85"/>
      <c r="AA105" s="85"/>
      <c r="AB105" s="85"/>
      <c r="AC105" s="85"/>
      <c r="AD105" s="85"/>
      <c r="AE105" s="85"/>
      <c r="AF105" s="85"/>
      <c r="AG105" s="85"/>
      <c r="AH105" s="85"/>
      <c r="AI105" s="85"/>
      <c r="AJ105" s="85"/>
      <c r="AK105" s="85"/>
      <c r="AL105" s="85"/>
      <c r="AM105" s="85"/>
      <c r="AN105" s="85"/>
      <c r="AO105" s="85"/>
      <c r="AP105" s="85"/>
      <c r="AQ105" s="85"/>
      <c r="AR105" s="85"/>
      <c r="AS105" s="85"/>
      <c r="AT105" s="85"/>
      <c r="AU105" s="85"/>
      <c r="AV105" s="85"/>
      <c r="AW105" s="85"/>
      <c r="AX105" s="85"/>
    </row>
    <row r="106" spans="1:50" s="85" customFormat="1" ht="18.75">
      <c r="B106" s="91">
        <v>97</v>
      </c>
      <c r="C106" s="110" t="s">
        <v>152</v>
      </c>
      <c r="D106" s="93">
        <v>129584.72515100001</v>
      </c>
      <c r="E106" s="93">
        <v>132071.235399</v>
      </c>
      <c r="F106" s="93">
        <v>-2486.5102479999914</v>
      </c>
      <c r="G106" s="93">
        <v>261655.96055000002</v>
      </c>
      <c r="H106" s="93">
        <v>6115.2729529999997</v>
      </c>
      <c r="I106" s="93">
        <v>5441.663939</v>
      </c>
      <c r="J106" s="93">
        <v>673.60901399999966</v>
      </c>
      <c r="K106" s="93">
        <v>11556.936892</v>
      </c>
      <c r="L106" s="93">
        <v>2754.2175849999999</v>
      </c>
      <c r="M106" s="93">
        <v>2495.5348720000002</v>
      </c>
      <c r="N106" s="93">
        <v>258.68271299999969</v>
      </c>
      <c r="O106" s="93">
        <v>503.53981700000003</v>
      </c>
      <c r="P106" s="93">
        <v>0</v>
      </c>
      <c r="Q106" s="118">
        <v>503.53981700000003</v>
      </c>
      <c r="R106" s="117"/>
      <c r="S106" s="94"/>
      <c r="T106" s="94"/>
      <c r="U106" s="94"/>
    </row>
    <row r="107" spans="1:50" s="125" customFormat="1" ht="18.75">
      <c r="A107" s="85"/>
      <c r="B107" s="98">
        <v>98</v>
      </c>
      <c r="C107" s="128" t="s">
        <v>142</v>
      </c>
      <c r="D107" s="96">
        <v>68802.371035000004</v>
      </c>
      <c r="E107" s="96">
        <v>63070.102056999996</v>
      </c>
      <c r="F107" s="96">
        <v>5732.2689780000073</v>
      </c>
      <c r="G107" s="96">
        <v>131872.473092</v>
      </c>
      <c r="H107" s="96">
        <v>5120.4877370000004</v>
      </c>
      <c r="I107" s="96">
        <v>3906.2943420000001</v>
      </c>
      <c r="J107" s="96">
        <v>1214.1933950000002</v>
      </c>
      <c r="K107" s="96">
        <v>9026.7820790000005</v>
      </c>
      <c r="L107" s="96">
        <v>7962</v>
      </c>
      <c r="M107" s="96">
        <v>4463</v>
      </c>
      <c r="N107" s="96">
        <v>3499</v>
      </c>
      <c r="O107" s="96">
        <v>1834</v>
      </c>
      <c r="P107" s="96">
        <v>0</v>
      </c>
      <c r="Q107" s="119">
        <v>1834</v>
      </c>
      <c r="R107" s="117"/>
      <c r="S107" s="94"/>
      <c r="T107" s="94"/>
      <c r="U107" s="94"/>
      <c r="V107" s="85"/>
      <c r="W107" s="85"/>
      <c r="X107" s="85"/>
      <c r="Y107" s="85"/>
      <c r="Z107" s="85"/>
      <c r="AA107" s="85"/>
      <c r="AB107" s="85"/>
      <c r="AC107" s="85"/>
      <c r="AD107" s="85"/>
      <c r="AE107" s="85"/>
      <c r="AF107" s="85"/>
      <c r="AG107" s="85"/>
      <c r="AH107" s="85"/>
      <c r="AI107" s="85"/>
      <c r="AJ107" s="85"/>
      <c r="AK107" s="85"/>
      <c r="AL107" s="85"/>
      <c r="AM107" s="85"/>
      <c r="AN107" s="85"/>
      <c r="AO107" s="85"/>
      <c r="AP107" s="85"/>
      <c r="AQ107" s="85"/>
      <c r="AR107" s="85"/>
      <c r="AS107" s="85"/>
      <c r="AT107" s="85"/>
      <c r="AU107" s="85"/>
      <c r="AV107" s="85"/>
      <c r="AW107" s="85"/>
      <c r="AX107" s="85"/>
    </row>
    <row r="108" spans="1:50" s="85" customFormat="1" ht="18.75">
      <c r="B108" s="91">
        <v>99</v>
      </c>
      <c r="C108" s="110" t="s">
        <v>364</v>
      </c>
      <c r="D108" s="93">
        <v>89748.359549999994</v>
      </c>
      <c r="E108" s="93">
        <v>115179.396243</v>
      </c>
      <c r="F108" s="93">
        <v>-25431.036693000002</v>
      </c>
      <c r="G108" s="93">
        <v>204927.75579299999</v>
      </c>
      <c r="H108" s="93">
        <v>4429.4172900000003</v>
      </c>
      <c r="I108" s="93">
        <v>3531.0503250000002</v>
      </c>
      <c r="J108" s="93">
        <v>898.36696500000016</v>
      </c>
      <c r="K108" s="93">
        <v>7960.4676150000005</v>
      </c>
      <c r="L108" s="93">
        <v>2979.4215020000001</v>
      </c>
      <c r="M108" s="93">
        <v>25440.668881000001</v>
      </c>
      <c r="N108" s="93">
        <v>-22461.247379</v>
      </c>
      <c r="O108" s="93">
        <v>2146.2969229999999</v>
      </c>
      <c r="P108" s="93">
        <v>50.876826000000001</v>
      </c>
      <c r="Q108" s="118">
        <v>2095.4200969999997</v>
      </c>
      <c r="R108" s="117"/>
      <c r="S108" s="94"/>
      <c r="T108" s="94"/>
      <c r="U108" s="94"/>
    </row>
    <row r="109" spans="1:50" s="125" customFormat="1" ht="18.75">
      <c r="A109" s="85"/>
      <c r="B109" s="98">
        <v>100</v>
      </c>
      <c r="C109" s="128" t="s">
        <v>170</v>
      </c>
      <c r="D109" s="96">
        <v>42063.968597999999</v>
      </c>
      <c r="E109" s="96">
        <v>42435.970512</v>
      </c>
      <c r="F109" s="96">
        <v>-372.0019140000004</v>
      </c>
      <c r="G109" s="96">
        <v>84499.939110000007</v>
      </c>
      <c r="H109" s="96">
        <v>3602.3519200000001</v>
      </c>
      <c r="I109" s="96">
        <v>3981.5515519999999</v>
      </c>
      <c r="J109" s="96">
        <v>-379.19963199999984</v>
      </c>
      <c r="K109" s="96">
        <v>7583.903472</v>
      </c>
      <c r="L109" s="96">
        <v>0</v>
      </c>
      <c r="M109" s="96">
        <v>1322</v>
      </c>
      <c r="N109" s="96">
        <v>-1322</v>
      </c>
      <c r="O109" s="96">
        <v>0</v>
      </c>
      <c r="P109" s="96">
        <v>150</v>
      </c>
      <c r="Q109" s="119">
        <v>-150</v>
      </c>
      <c r="R109" s="117"/>
      <c r="S109" s="94"/>
      <c r="T109" s="94"/>
      <c r="U109" s="94"/>
      <c r="V109" s="85"/>
      <c r="W109" s="85"/>
      <c r="X109" s="85"/>
      <c r="Y109" s="85"/>
      <c r="Z109" s="85"/>
      <c r="AA109" s="85"/>
      <c r="AB109" s="85"/>
      <c r="AC109" s="85"/>
      <c r="AD109" s="85"/>
      <c r="AE109" s="85"/>
      <c r="AF109" s="85"/>
      <c r="AG109" s="85"/>
      <c r="AH109" s="85"/>
      <c r="AI109" s="85"/>
      <c r="AJ109" s="85"/>
      <c r="AK109" s="85"/>
      <c r="AL109" s="85"/>
      <c r="AM109" s="85"/>
      <c r="AN109" s="85"/>
      <c r="AO109" s="85"/>
      <c r="AP109" s="85"/>
      <c r="AQ109" s="85"/>
      <c r="AR109" s="85"/>
      <c r="AS109" s="85"/>
      <c r="AT109" s="85"/>
      <c r="AU109" s="85"/>
      <c r="AV109" s="85"/>
      <c r="AW109" s="85"/>
      <c r="AX109" s="85"/>
    </row>
    <row r="110" spans="1:50" s="85" customFormat="1" ht="18.75">
      <c r="B110" s="91">
        <v>101</v>
      </c>
      <c r="C110" s="110" t="s">
        <v>117</v>
      </c>
      <c r="D110" s="93">
        <v>49095.327166000003</v>
      </c>
      <c r="E110" s="93">
        <v>45052.178685999999</v>
      </c>
      <c r="F110" s="93">
        <v>4043.1484800000035</v>
      </c>
      <c r="G110" s="93">
        <v>94147.505852000002</v>
      </c>
      <c r="H110" s="93">
        <v>3534.728654</v>
      </c>
      <c r="I110" s="93">
        <v>3404.3932450000002</v>
      </c>
      <c r="J110" s="93">
        <v>130.3354089999998</v>
      </c>
      <c r="K110" s="93">
        <v>6939.1218989999998</v>
      </c>
      <c r="L110" s="93">
        <v>159</v>
      </c>
      <c r="M110" s="93">
        <v>2393</v>
      </c>
      <c r="N110" s="93">
        <v>-2234</v>
      </c>
      <c r="O110" s="93">
        <v>131</v>
      </c>
      <c r="P110" s="93">
        <v>0</v>
      </c>
      <c r="Q110" s="118">
        <v>131</v>
      </c>
      <c r="R110" s="117"/>
      <c r="S110" s="94"/>
      <c r="T110" s="94"/>
      <c r="U110" s="94"/>
    </row>
    <row r="111" spans="1:50" s="125" customFormat="1" ht="18.75">
      <c r="A111" s="85"/>
      <c r="B111" s="98">
        <v>102</v>
      </c>
      <c r="C111" s="128" t="s">
        <v>299</v>
      </c>
      <c r="D111" s="96">
        <v>4165.0502130000004</v>
      </c>
      <c r="E111" s="96">
        <v>1241.1412760000001</v>
      </c>
      <c r="F111" s="96">
        <v>2923.9089370000002</v>
      </c>
      <c r="G111" s="96">
        <v>5406.1914890000007</v>
      </c>
      <c r="H111" s="96">
        <v>4165.0502130000004</v>
      </c>
      <c r="I111" s="96">
        <v>1241.1412760000001</v>
      </c>
      <c r="J111" s="96">
        <v>2923.9089370000002</v>
      </c>
      <c r="K111" s="96">
        <v>5406.1914890000007</v>
      </c>
      <c r="L111" s="96">
        <v>5458.0519000000004</v>
      </c>
      <c r="M111" s="96">
        <v>173.28465</v>
      </c>
      <c r="N111" s="96">
        <v>5284.7672500000008</v>
      </c>
      <c r="O111" s="96">
        <v>0</v>
      </c>
      <c r="P111" s="96">
        <v>173.28465</v>
      </c>
      <c r="Q111" s="119">
        <v>-173.28465</v>
      </c>
      <c r="R111" s="117"/>
      <c r="S111" s="94"/>
      <c r="T111" s="94"/>
      <c r="U111" s="94"/>
      <c r="V111" s="85"/>
      <c r="W111" s="85"/>
      <c r="X111" s="85"/>
      <c r="Y111" s="85"/>
      <c r="Z111" s="85"/>
      <c r="AA111" s="85"/>
      <c r="AB111" s="85"/>
      <c r="AC111" s="85"/>
      <c r="AD111" s="85"/>
      <c r="AE111" s="85"/>
      <c r="AF111" s="85"/>
      <c r="AG111" s="85"/>
      <c r="AH111" s="85"/>
      <c r="AI111" s="85"/>
      <c r="AJ111" s="85"/>
      <c r="AK111" s="85"/>
      <c r="AL111" s="85"/>
      <c r="AM111" s="85"/>
      <c r="AN111" s="85"/>
      <c r="AO111" s="85"/>
      <c r="AP111" s="85"/>
      <c r="AQ111" s="85"/>
      <c r="AR111" s="85"/>
      <c r="AS111" s="85"/>
      <c r="AT111" s="85"/>
      <c r="AU111" s="85"/>
      <c r="AV111" s="85"/>
      <c r="AW111" s="85"/>
      <c r="AX111" s="85"/>
    </row>
    <row r="112" spans="1:50" s="85" customFormat="1" ht="18.75">
      <c r="B112" s="91">
        <v>103</v>
      </c>
      <c r="C112" s="110" t="s">
        <v>183</v>
      </c>
      <c r="D112" s="93">
        <v>46070.332303000003</v>
      </c>
      <c r="E112" s="93">
        <v>45631.75417</v>
      </c>
      <c r="F112" s="93">
        <v>438.57813300000271</v>
      </c>
      <c r="G112" s="93">
        <v>91702.086473000003</v>
      </c>
      <c r="H112" s="93">
        <v>2756.5233979999998</v>
      </c>
      <c r="I112" s="93">
        <v>2337.975003</v>
      </c>
      <c r="J112" s="93">
        <v>418.5483949999998</v>
      </c>
      <c r="K112" s="93">
        <v>5094.4984009999998</v>
      </c>
      <c r="L112" s="93">
        <v>12153</v>
      </c>
      <c r="M112" s="93">
        <v>11881</v>
      </c>
      <c r="N112" s="93">
        <v>272</v>
      </c>
      <c r="O112" s="93">
        <v>0</v>
      </c>
      <c r="P112" s="93">
        <v>0</v>
      </c>
      <c r="Q112" s="118">
        <v>0</v>
      </c>
      <c r="R112" s="117"/>
      <c r="S112" s="94"/>
      <c r="T112" s="94"/>
      <c r="U112" s="94"/>
    </row>
    <row r="113" spans="1:50" s="125" customFormat="1" ht="18.75">
      <c r="A113" s="85"/>
      <c r="B113" s="98">
        <v>104</v>
      </c>
      <c r="C113" s="128" t="s">
        <v>305</v>
      </c>
      <c r="D113" s="96">
        <v>0</v>
      </c>
      <c r="E113" s="96">
        <v>0</v>
      </c>
      <c r="F113" s="96">
        <v>0</v>
      </c>
      <c r="G113" s="96">
        <v>0</v>
      </c>
      <c r="H113" s="96">
        <v>0</v>
      </c>
      <c r="I113" s="96">
        <v>0</v>
      </c>
      <c r="J113" s="96">
        <v>0</v>
      </c>
      <c r="K113" s="96">
        <v>0</v>
      </c>
      <c r="L113" s="96">
        <v>4734</v>
      </c>
      <c r="M113" s="96">
        <v>0</v>
      </c>
      <c r="N113" s="96">
        <v>4734</v>
      </c>
      <c r="O113" s="96">
        <v>0</v>
      </c>
      <c r="P113" s="96">
        <v>0</v>
      </c>
      <c r="Q113" s="119">
        <v>0</v>
      </c>
      <c r="R113" s="117"/>
      <c r="S113" s="94"/>
      <c r="T113" s="94"/>
      <c r="U113" s="94"/>
      <c r="V113" s="85"/>
      <c r="W113" s="85"/>
      <c r="X113" s="85"/>
      <c r="Y113" s="85"/>
      <c r="Z113" s="85"/>
      <c r="AA113" s="85"/>
      <c r="AB113" s="85"/>
      <c r="AC113" s="85"/>
      <c r="AD113" s="85"/>
      <c r="AE113" s="85"/>
      <c r="AF113" s="85"/>
      <c r="AG113" s="85"/>
      <c r="AH113" s="85"/>
      <c r="AI113" s="85"/>
      <c r="AJ113" s="85"/>
      <c r="AK113" s="85"/>
      <c r="AL113" s="85"/>
      <c r="AM113" s="85"/>
      <c r="AN113" s="85"/>
      <c r="AO113" s="85"/>
      <c r="AP113" s="85"/>
      <c r="AQ113" s="85"/>
      <c r="AR113" s="85"/>
      <c r="AS113" s="85"/>
      <c r="AT113" s="85"/>
      <c r="AU113" s="85"/>
      <c r="AV113" s="85"/>
      <c r="AW113" s="85"/>
      <c r="AX113" s="85"/>
    </row>
    <row r="114" spans="1:50" s="107" customFormat="1" ht="18.75">
      <c r="A114" s="85"/>
      <c r="B114" s="308" t="s">
        <v>397</v>
      </c>
      <c r="C114" s="309"/>
      <c r="D114" s="106">
        <f>SUM(D55:D113)</f>
        <v>13601173.140748003</v>
      </c>
      <c r="E114" s="106">
        <f t="shared" ref="E114:Q114" si="3">SUM(E55:E113)</f>
        <v>9802103.9883570038</v>
      </c>
      <c r="F114" s="106">
        <f t="shared" si="3"/>
        <v>3799069.1523910002</v>
      </c>
      <c r="G114" s="106">
        <f t="shared" si="3"/>
        <v>23403277.129105002</v>
      </c>
      <c r="H114" s="106">
        <f t="shared" si="3"/>
        <v>3538087.4124730001</v>
      </c>
      <c r="I114" s="106">
        <f t="shared" si="3"/>
        <v>2024625.9004370002</v>
      </c>
      <c r="J114" s="106">
        <f t="shared" si="3"/>
        <v>1513461.5120359999</v>
      </c>
      <c r="K114" s="106">
        <f t="shared" si="3"/>
        <v>5562713.3129100017</v>
      </c>
      <c r="L114" s="106">
        <f t="shared" si="3"/>
        <v>4846288.9046379989</v>
      </c>
      <c r="M114" s="106">
        <f t="shared" si="3"/>
        <v>1431959.6141990002</v>
      </c>
      <c r="N114" s="106">
        <f t="shared" si="3"/>
        <v>3414329.2904390008</v>
      </c>
      <c r="O114" s="106">
        <f t="shared" si="3"/>
        <v>1574779.928325</v>
      </c>
      <c r="P114" s="106">
        <f t="shared" si="3"/>
        <v>195158.33786600002</v>
      </c>
      <c r="Q114" s="120">
        <f t="shared" si="3"/>
        <v>1379621.5904590001</v>
      </c>
      <c r="R114" s="116"/>
      <c r="S114" s="85"/>
      <c r="T114" s="85"/>
      <c r="U114" s="85"/>
      <c r="V114" s="85"/>
      <c r="W114" s="85"/>
      <c r="X114" s="85"/>
      <c r="Y114" s="85"/>
      <c r="Z114" s="85"/>
      <c r="AA114" s="85"/>
      <c r="AB114" s="85"/>
      <c r="AC114" s="85"/>
      <c r="AD114" s="85"/>
      <c r="AE114" s="85"/>
      <c r="AF114" s="85"/>
      <c r="AG114" s="85"/>
      <c r="AH114" s="85"/>
      <c r="AI114" s="85"/>
      <c r="AJ114" s="85"/>
      <c r="AK114" s="85"/>
      <c r="AL114" s="85"/>
      <c r="AM114" s="85"/>
      <c r="AN114" s="85"/>
      <c r="AO114" s="85"/>
      <c r="AP114" s="85"/>
      <c r="AQ114" s="85"/>
      <c r="AR114" s="85"/>
      <c r="AS114" s="85"/>
      <c r="AT114" s="85"/>
      <c r="AU114" s="85"/>
      <c r="AV114" s="85"/>
      <c r="AW114" s="85"/>
      <c r="AX114" s="85"/>
    </row>
    <row r="115" spans="1:50" s="85" customFormat="1" ht="18.75">
      <c r="B115" s="91">
        <v>105</v>
      </c>
      <c r="C115" s="110" t="s">
        <v>275</v>
      </c>
      <c r="D115" s="93">
        <v>417884.83348899998</v>
      </c>
      <c r="E115" s="93">
        <v>303913.36760300002</v>
      </c>
      <c r="F115" s="93">
        <v>113971.46588599996</v>
      </c>
      <c r="G115" s="93">
        <v>721798.201092</v>
      </c>
      <c r="H115" s="93">
        <v>174287.02757599999</v>
      </c>
      <c r="I115" s="93">
        <v>162505.61955500001</v>
      </c>
      <c r="J115" s="93">
        <v>11781.408020999981</v>
      </c>
      <c r="K115" s="93">
        <v>336792.64713100001</v>
      </c>
      <c r="L115" s="93">
        <v>254826.3</v>
      </c>
      <c r="M115" s="93">
        <v>28915</v>
      </c>
      <c r="N115" s="93">
        <v>225911.3</v>
      </c>
      <c r="O115" s="93">
        <v>0</v>
      </c>
      <c r="P115" s="93">
        <v>10711</v>
      </c>
      <c r="Q115" s="118">
        <v>-10711</v>
      </c>
      <c r="R115" s="117"/>
      <c r="S115" s="94"/>
      <c r="T115" s="94"/>
      <c r="U115" s="94"/>
    </row>
    <row r="116" spans="1:50" s="125" customFormat="1" ht="18.75">
      <c r="A116" s="85"/>
      <c r="B116" s="112">
        <v>106</v>
      </c>
      <c r="C116" s="128" t="s">
        <v>308</v>
      </c>
      <c r="D116" s="96">
        <v>224848</v>
      </c>
      <c r="E116" s="96">
        <v>0</v>
      </c>
      <c r="F116" s="96">
        <v>224848</v>
      </c>
      <c r="G116" s="96">
        <v>224848</v>
      </c>
      <c r="H116" s="96">
        <v>224848</v>
      </c>
      <c r="I116" s="96">
        <v>0</v>
      </c>
      <c r="J116" s="96">
        <v>224848</v>
      </c>
      <c r="K116" s="96">
        <v>224848</v>
      </c>
      <c r="L116" s="96">
        <v>252902</v>
      </c>
      <c r="M116" s="96">
        <v>0</v>
      </c>
      <c r="N116" s="96">
        <v>252902</v>
      </c>
      <c r="O116" s="96">
        <v>252902</v>
      </c>
      <c r="P116" s="96">
        <v>0</v>
      </c>
      <c r="Q116" s="119">
        <v>252902</v>
      </c>
      <c r="R116" s="117"/>
      <c r="S116" s="94"/>
      <c r="T116" s="94"/>
      <c r="U116" s="94"/>
      <c r="V116" s="85"/>
      <c r="W116" s="85"/>
      <c r="X116" s="85"/>
      <c r="Y116" s="85"/>
      <c r="Z116" s="85"/>
      <c r="AA116" s="85"/>
      <c r="AB116" s="85"/>
      <c r="AC116" s="85"/>
      <c r="AD116" s="85"/>
      <c r="AE116" s="85"/>
      <c r="AF116" s="85"/>
      <c r="AG116" s="85"/>
      <c r="AH116" s="85"/>
      <c r="AI116" s="85"/>
      <c r="AJ116" s="85"/>
      <c r="AK116" s="85"/>
      <c r="AL116" s="85"/>
      <c r="AM116" s="85"/>
      <c r="AN116" s="85"/>
      <c r="AO116" s="85"/>
      <c r="AP116" s="85"/>
      <c r="AQ116" s="85"/>
      <c r="AR116" s="85"/>
      <c r="AS116" s="85"/>
      <c r="AT116" s="85"/>
      <c r="AU116" s="85"/>
      <c r="AV116" s="85"/>
      <c r="AW116" s="85"/>
      <c r="AX116" s="85"/>
    </row>
    <row r="117" spans="1:50" s="85" customFormat="1" ht="18.75">
      <c r="B117" s="91">
        <v>107</v>
      </c>
      <c r="C117" s="110" t="s">
        <v>286</v>
      </c>
      <c r="D117" s="93">
        <v>250565.94349400001</v>
      </c>
      <c r="E117" s="93">
        <v>39764.286994000002</v>
      </c>
      <c r="F117" s="93">
        <v>210801.65650000001</v>
      </c>
      <c r="G117" s="93">
        <v>290330.23048800003</v>
      </c>
      <c r="H117" s="93">
        <v>102785.903521</v>
      </c>
      <c r="I117" s="93">
        <v>26895.686664000001</v>
      </c>
      <c r="J117" s="93">
        <v>75890.216856999992</v>
      </c>
      <c r="K117" s="93">
        <v>129681.59018500001</v>
      </c>
      <c r="L117" s="93">
        <v>116873</v>
      </c>
      <c r="M117" s="93">
        <v>0</v>
      </c>
      <c r="N117" s="93">
        <v>116873</v>
      </c>
      <c r="O117" s="93">
        <v>82999</v>
      </c>
      <c r="P117" s="93">
        <v>0</v>
      </c>
      <c r="Q117" s="118">
        <v>82999</v>
      </c>
      <c r="R117" s="117"/>
      <c r="S117" s="94"/>
      <c r="T117" s="94"/>
      <c r="U117" s="94"/>
    </row>
    <row r="118" spans="1:50" s="107" customFormat="1" ht="18.75">
      <c r="A118" s="85"/>
      <c r="B118" s="329" t="s">
        <v>368</v>
      </c>
      <c r="C118" s="309"/>
      <c r="D118" s="106">
        <f>SUM(D115:D117)</f>
        <v>893298.77698299999</v>
      </c>
      <c r="E118" s="106">
        <f t="shared" ref="E118:Q118" si="4">SUM(E115:E117)</f>
        <v>343677.65459700004</v>
      </c>
      <c r="F118" s="106">
        <f t="shared" si="4"/>
        <v>549621.122386</v>
      </c>
      <c r="G118" s="106">
        <f t="shared" si="4"/>
        <v>1236976.4315800001</v>
      </c>
      <c r="H118" s="106">
        <f t="shared" si="4"/>
        <v>501920.93109699996</v>
      </c>
      <c r="I118" s="106">
        <f t="shared" si="4"/>
        <v>189401.30621900002</v>
      </c>
      <c r="J118" s="106">
        <f t="shared" si="4"/>
        <v>312519.624878</v>
      </c>
      <c r="K118" s="106">
        <f t="shared" si="4"/>
        <v>691322.23731599993</v>
      </c>
      <c r="L118" s="106">
        <f t="shared" si="4"/>
        <v>624601.30000000005</v>
      </c>
      <c r="M118" s="106">
        <f t="shared" si="4"/>
        <v>28915</v>
      </c>
      <c r="N118" s="106">
        <f t="shared" si="4"/>
        <v>595686.30000000005</v>
      </c>
      <c r="O118" s="106">
        <f t="shared" si="4"/>
        <v>335901</v>
      </c>
      <c r="P118" s="106">
        <f t="shared" si="4"/>
        <v>10711</v>
      </c>
      <c r="Q118" s="120">
        <f t="shared" si="4"/>
        <v>325190</v>
      </c>
      <c r="R118" s="116"/>
      <c r="S118" s="85"/>
      <c r="T118" s="85"/>
      <c r="U118" s="85"/>
      <c r="V118" s="85"/>
      <c r="W118" s="85"/>
      <c r="X118" s="85"/>
      <c r="Y118" s="85"/>
      <c r="Z118" s="85"/>
      <c r="AA118" s="85"/>
      <c r="AB118" s="85"/>
      <c r="AC118" s="85"/>
      <c r="AD118" s="85"/>
      <c r="AE118" s="85"/>
      <c r="AF118" s="85"/>
      <c r="AG118" s="85"/>
      <c r="AH118" s="85"/>
      <c r="AI118" s="85"/>
      <c r="AJ118" s="85"/>
      <c r="AK118" s="85"/>
      <c r="AL118" s="85"/>
      <c r="AM118" s="85"/>
      <c r="AN118" s="85"/>
      <c r="AO118" s="85"/>
      <c r="AP118" s="85"/>
      <c r="AQ118" s="85"/>
      <c r="AR118" s="85"/>
      <c r="AS118" s="85"/>
      <c r="AT118" s="85"/>
      <c r="AU118" s="85"/>
      <c r="AV118" s="85"/>
      <c r="AW118" s="85"/>
      <c r="AX118" s="85"/>
    </row>
    <row r="119" spans="1:50" s="107" customFormat="1" ht="19.5" thickBot="1">
      <c r="A119" s="85"/>
      <c r="B119" s="323" t="s">
        <v>398</v>
      </c>
      <c r="C119" s="324"/>
      <c r="D119" s="121">
        <f>D118+D114+D54+D52+D44+D33</f>
        <v>25597750.009897005</v>
      </c>
      <c r="E119" s="121">
        <f t="shared" ref="E119:Q119" si="5">E118+E114+E54+E52+E44+E33</f>
        <v>20035302.896677002</v>
      </c>
      <c r="F119" s="121">
        <f t="shared" si="5"/>
        <v>5562447.1132200006</v>
      </c>
      <c r="G119" s="121">
        <f t="shared" si="5"/>
        <v>45633052.906574003</v>
      </c>
      <c r="H119" s="121">
        <f t="shared" si="5"/>
        <v>6096527.2949580001</v>
      </c>
      <c r="I119" s="121">
        <f t="shared" si="5"/>
        <v>4000627.5070160003</v>
      </c>
      <c r="J119" s="121">
        <f t="shared" si="5"/>
        <v>2095899.7879420002</v>
      </c>
      <c r="K119" s="121">
        <f t="shared" si="5"/>
        <v>10097154.801974002</v>
      </c>
      <c r="L119" s="121">
        <f t="shared" si="5"/>
        <v>37545779.492787994</v>
      </c>
      <c r="M119" s="121">
        <f t="shared" si="5"/>
        <v>25596573.920601998</v>
      </c>
      <c r="N119" s="121">
        <f t="shared" si="5"/>
        <v>11949205.572185999</v>
      </c>
      <c r="O119" s="121">
        <f t="shared" si="5"/>
        <v>6541413.5871580001</v>
      </c>
      <c r="P119" s="121">
        <f t="shared" si="5"/>
        <v>2321142.78461</v>
      </c>
      <c r="Q119" s="122">
        <f t="shared" si="5"/>
        <v>4220270.8025479997</v>
      </c>
      <c r="R119" s="116"/>
      <c r="S119" s="85"/>
      <c r="T119" s="85"/>
      <c r="U119" s="85"/>
      <c r="V119" s="85"/>
      <c r="W119" s="85"/>
      <c r="X119" s="85"/>
      <c r="Y119" s="85"/>
      <c r="Z119" s="85"/>
      <c r="AA119" s="85"/>
      <c r="AB119" s="85"/>
      <c r="AC119" s="85"/>
      <c r="AD119" s="85"/>
      <c r="AE119" s="85"/>
      <c r="AF119" s="85"/>
      <c r="AG119" s="85"/>
      <c r="AH119" s="85"/>
      <c r="AI119" s="85"/>
      <c r="AJ119" s="85"/>
      <c r="AK119" s="85"/>
      <c r="AL119" s="85"/>
      <c r="AM119" s="85"/>
      <c r="AN119" s="85"/>
      <c r="AO119" s="85"/>
      <c r="AP119" s="85"/>
      <c r="AQ119" s="85"/>
      <c r="AR119" s="85"/>
      <c r="AS119" s="85"/>
      <c r="AT119" s="85"/>
      <c r="AU119" s="85"/>
      <c r="AV119" s="85"/>
      <c r="AW119" s="85"/>
      <c r="AX119" s="85"/>
    </row>
    <row r="120" spans="1:50">
      <c r="C120" s="114" t="s">
        <v>402</v>
      </c>
      <c r="D120" s="115"/>
      <c r="E120" s="115"/>
      <c r="F120" s="115"/>
      <c r="G120" s="115"/>
      <c r="H120" s="115"/>
      <c r="I120" s="115"/>
      <c r="J120" s="115"/>
      <c r="K120" s="115"/>
      <c r="L120" s="115"/>
      <c r="M120" s="115"/>
    </row>
  </sheetData>
  <sortState ref="A115:AX117">
    <sortCondition descending="1" ref="K115:K117"/>
  </sortState>
  <mergeCells count="16">
    <mergeCell ref="B119:C119"/>
    <mergeCell ref="B33:C33"/>
    <mergeCell ref="B44:C44"/>
    <mergeCell ref="B52:C52"/>
    <mergeCell ref="B54:C54"/>
    <mergeCell ref="B118:C118"/>
    <mergeCell ref="B2:Q2"/>
    <mergeCell ref="B114:C114"/>
    <mergeCell ref="B3:B5"/>
    <mergeCell ref="C3:C5"/>
    <mergeCell ref="D3:K3"/>
    <mergeCell ref="L3:Q3"/>
    <mergeCell ref="D4:G4"/>
    <mergeCell ref="H4:K4"/>
    <mergeCell ref="L4:N4"/>
    <mergeCell ref="O4:Q4"/>
  </mergeCells>
  <pageMargins left="0" right="0" top="0" bottom="0" header="0" footer="0"/>
  <pageSetup paperSize="9" scale="55" orientation="portrait" r:id="rId1"/>
</worksheet>
</file>

<file path=xl/worksheets/sheet4.xml><?xml version="1.0" encoding="utf-8"?>
<worksheet xmlns="http://schemas.openxmlformats.org/spreadsheetml/2006/main" xmlns:r="http://schemas.openxmlformats.org/officeDocument/2006/relationships">
  <dimension ref="A1:BB131"/>
  <sheetViews>
    <sheetView rightToLeft="1" workbookViewId="0">
      <selection activeCell="G4" sqref="G4"/>
    </sheetView>
  </sheetViews>
  <sheetFormatPr defaultRowHeight="14.25"/>
  <cols>
    <col min="1" max="1" width="4.75" style="6" customWidth="1"/>
    <col min="2" max="2" width="4" bestFit="1" customWidth="1"/>
    <col min="3" max="3" width="27.25" customWidth="1"/>
    <col min="4" max="6" width="9" hidden="1" customWidth="1"/>
    <col min="7" max="7" width="12.5" customWidth="1"/>
    <col min="8" max="8" width="12.625" customWidth="1"/>
    <col min="9" max="9" width="11.5" style="7" customWidth="1"/>
    <col min="10" max="10" width="10.75" style="9" bestFit="1" customWidth="1"/>
    <col min="11" max="11" width="11.625" style="9" customWidth="1"/>
    <col min="12" max="12" width="9.75" customWidth="1"/>
    <col min="13" max="13" width="10.75" customWidth="1"/>
    <col min="14" max="14" width="10.125" customWidth="1"/>
    <col min="15" max="15" width="9" style="8"/>
    <col min="16" max="54" width="9" style="6"/>
    <col min="251" max="251" width="4" bestFit="1" customWidth="1"/>
    <col min="252" max="252" width="27.875" customWidth="1"/>
    <col min="253" max="255" width="0" hidden="1" customWidth="1"/>
    <col min="256" max="256" width="8.875" customWidth="1"/>
    <col min="257" max="257" width="12.5" customWidth="1"/>
    <col min="258" max="258" width="7.375" customWidth="1"/>
    <col min="259" max="259" width="12.625" customWidth="1"/>
    <col min="260" max="261" width="9" customWidth="1"/>
    <col min="262" max="262" width="11.5" customWidth="1"/>
    <col min="263" max="263" width="10.75" bestFit="1" customWidth="1"/>
    <col min="264" max="264" width="10.125" customWidth="1"/>
    <col min="265" max="265" width="9.75" customWidth="1"/>
    <col min="266" max="266" width="7.875" customWidth="1"/>
    <col min="267" max="267" width="10.75" customWidth="1"/>
    <col min="268" max="268" width="10.875" customWidth="1"/>
    <col min="269" max="269" width="10.125" customWidth="1"/>
    <col min="270" max="270" width="9.875" customWidth="1"/>
    <col min="507" max="507" width="4" bestFit="1" customWidth="1"/>
    <col min="508" max="508" width="27.875" customWidth="1"/>
    <col min="509" max="511" width="0" hidden="1" customWidth="1"/>
    <col min="512" max="512" width="8.875" customWidth="1"/>
    <col min="513" max="513" width="12.5" customWidth="1"/>
    <col min="514" max="514" width="7.375" customWidth="1"/>
    <col min="515" max="515" width="12.625" customWidth="1"/>
    <col min="516" max="517" width="9" customWidth="1"/>
    <col min="518" max="518" width="11.5" customWidth="1"/>
    <col min="519" max="519" width="10.75" bestFit="1" customWidth="1"/>
    <col min="520" max="520" width="10.125" customWidth="1"/>
    <col min="521" max="521" width="9.75" customWidth="1"/>
    <col min="522" max="522" width="7.875" customWidth="1"/>
    <col min="523" max="523" width="10.75" customWidth="1"/>
    <col min="524" max="524" width="10.875" customWidth="1"/>
    <col min="525" max="525" width="10.125" customWidth="1"/>
    <col min="526" max="526" width="9.875" customWidth="1"/>
    <col min="763" max="763" width="4" bestFit="1" customWidth="1"/>
    <col min="764" max="764" width="27.875" customWidth="1"/>
    <col min="765" max="767" width="0" hidden="1" customWidth="1"/>
    <col min="768" max="768" width="8.875" customWidth="1"/>
    <col min="769" max="769" width="12.5" customWidth="1"/>
    <col min="770" max="770" width="7.375" customWidth="1"/>
    <col min="771" max="771" width="12.625" customWidth="1"/>
    <col min="772" max="773" width="9" customWidth="1"/>
    <col min="774" max="774" width="11.5" customWidth="1"/>
    <col min="775" max="775" width="10.75" bestFit="1" customWidth="1"/>
    <col min="776" max="776" width="10.125" customWidth="1"/>
    <col min="777" max="777" width="9.75" customWidth="1"/>
    <col min="778" max="778" width="7.875" customWidth="1"/>
    <col min="779" max="779" width="10.75" customWidth="1"/>
    <col min="780" max="780" width="10.875" customWidth="1"/>
    <col min="781" max="781" width="10.125" customWidth="1"/>
    <col min="782" max="782" width="9.875" customWidth="1"/>
    <col min="1019" max="1019" width="4" bestFit="1" customWidth="1"/>
    <col min="1020" max="1020" width="27.875" customWidth="1"/>
    <col min="1021" max="1023" width="0" hidden="1" customWidth="1"/>
    <col min="1024" max="1024" width="8.875" customWidth="1"/>
    <col min="1025" max="1025" width="12.5" customWidth="1"/>
    <col min="1026" max="1026" width="7.375" customWidth="1"/>
    <col min="1027" max="1027" width="12.625" customWidth="1"/>
    <col min="1028" max="1029" width="9" customWidth="1"/>
    <col min="1030" max="1030" width="11.5" customWidth="1"/>
    <col min="1031" max="1031" width="10.75" bestFit="1" customWidth="1"/>
    <col min="1032" max="1032" width="10.125" customWidth="1"/>
    <col min="1033" max="1033" width="9.75" customWidth="1"/>
    <col min="1034" max="1034" width="7.875" customWidth="1"/>
    <col min="1035" max="1035" width="10.75" customWidth="1"/>
    <col min="1036" max="1036" width="10.875" customWidth="1"/>
    <col min="1037" max="1037" width="10.125" customWidth="1"/>
    <col min="1038" max="1038" width="9.875" customWidth="1"/>
    <col min="1275" max="1275" width="4" bestFit="1" customWidth="1"/>
    <col min="1276" max="1276" width="27.875" customWidth="1"/>
    <col min="1277" max="1279" width="0" hidden="1" customWidth="1"/>
    <col min="1280" max="1280" width="8.875" customWidth="1"/>
    <col min="1281" max="1281" width="12.5" customWidth="1"/>
    <col min="1282" max="1282" width="7.375" customWidth="1"/>
    <col min="1283" max="1283" width="12.625" customWidth="1"/>
    <col min="1284" max="1285" width="9" customWidth="1"/>
    <col min="1286" max="1286" width="11.5" customWidth="1"/>
    <col min="1287" max="1287" width="10.75" bestFit="1" customWidth="1"/>
    <col min="1288" max="1288" width="10.125" customWidth="1"/>
    <col min="1289" max="1289" width="9.75" customWidth="1"/>
    <col min="1290" max="1290" width="7.875" customWidth="1"/>
    <col min="1291" max="1291" width="10.75" customWidth="1"/>
    <col min="1292" max="1292" width="10.875" customWidth="1"/>
    <col min="1293" max="1293" width="10.125" customWidth="1"/>
    <col min="1294" max="1294" width="9.875" customWidth="1"/>
    <col min="1531" max="1531" width="4" bestFit="1" customWidth="1"/>
    <col min="1532" max="1532" width="27.875" customWidth="1"/>
    <col min="1533" max="1535" width="0" hidden="1" customWidth="1"/>
    <col min="1536" max="1536" width="8.875" customWidth="1"/>
    <col min="1537" max="1537" width="12.5" customWidth="1"/>
    <col min="1538" max="1538" width="7.375" customWidth="1"/>
    <col min="1539" max="1539" width="12.625" customWidth="1"/>
    <col min="1540" max="1541" width="9" customWidth="1"/>
    <col min="1542" max="1542" width="11.5" customWidth="1"/>
    <col min="1543" max="1543" width="10.75" bestFit="1" customWidth="1"/>
    <col min="1544" max="1544" width="10.125" customWidth="1"/>
    <col min="1545" max="1545" width="9.75" customWidth="1"/>
    <col min="1546" max="1546" width="7.875" customWidth="1"/>
    <col min="1547" max="1547" width="10.75" customWidth="1"/>
    <col min="1548" max="1548" width="10.875" customWidth="1"/>
    <col min="1549" max="1549" width="10.125" customWidth="1"/>
    <col min="1550" max="1550" width="9.875" customWidth="1"/>
    <col min="1787" max="1787" width="4" bestFit="1" customWidth="1"/>
    <col min="1788" max="1788" width="27.875" customWidth="1"/>
    <col min="1789" max="1791" width="0" hidden="1" customWidth="1"/>
    <col min="1792" max="1792" width="8.875" customWidth="1"/>
    <col min="1793" max="1793" width="12.5" customWidth="1"/>
    <col min="1794" max="1794" width="7.375" customWidth="1"/>
    <col min="1795" max="1795" width="12.625" customWidth="1"/>
    <col min="1796" max="1797" width="9" customWidth="1"/>
    <col min="1798" max="1798" width="11.5" customWidth="1"/>
    <col min="1799" max="1799" width="10.75" bestFit="1" customWidth="1"/>
    <col min="1800" max="1800" width="10.125" customWidth="1"/>
    <col min="1801" max="1801" width="9.75" customWidth="1"/>
    <col min="1802" max="1802" width="7.875" customWidth="1"/>
    <col min="1803" max="1803" width="10.75" customWidth="1"/>
    <col min="1804" max="1804" width="10.875" customWidth="1"/>
    <col min="1805" max="1805" width="10.125" customWidth="1"/>
    <col min="1806" max="1806" width="9.875" customWidth="1"/>
    <col min="2043" max="2043" width="4" bestFit="1" customWidth="1"/>
    <col min="2044" max="2044" width="27.875" customWidth="1"/>
    <col min="2045" max="2047" width="0" hidden="1" customWidth="1"/>
    <col min="2048" max="2048" width="8.875" customWidth="1"/>
    <col min="2049" max="2049" width="12.5" customWidth="1"/>
    <col min="2050" max="2050" width="7.375" customWidth="1"/>
    <col min="2051" max="2051" width="12.625" customWidth="1"/>
    <col min="2052" max="2053" width="9" customWidth="1"/>
    <col min="2054" max="2054" width="11.5" customWidth="1"/>
    <col min="2055" max="2055" width="10.75" bestFit="1" customWidth="1"/>
    <col min="2056" max="2056" width="10.125" customWidth="1"/>
    <col min="2057" max="2057" width="9.75" customWidth="1"/>
    <col min="2058" max="2058" width="7.875" customWidth="1"/>
    <col min="2059" max="2059" width="10.75" customWidth="1"/>
    <col min="2060" max="2060" width="10.875" customWidth="1"/>
    <col min="2061" max="2061" width="10.125" customWidth="1"/>
    <col min="2062" max="2062" width="9.875" customWidth="1"/>
    <col min="2299" max="2299" width="4" bestFit="1" customWidth="1"/>
    <col min="2300" max="2300" width="27.875" customWidth="1"/>
    <col min="2301" max="2303" width="0" hidden="1" customWidth="1"/>
    <col min="2304" max="2304" width="8.875" customWidth="1"/>
    <col min="2305" max="2305" width="12.5" customWidth="1"/>
    <col min="2306" max="2306" width="7.375" customWidth="1"/>
    <col min="2307" max="2307" width="12.625" customWidth="1"/>
    <col min="2308" max="2309" width="9" customWidth="1"/>
    <col min="2310" max="2310" width="11.5" customWidth="1"/>
    <col min="2311" max="2311" width="10.75" bestFit="1" customWidth="1"/>
    <col min="2312" max="2312" width="10.125" customWidth="1"/>
    <col min="2313" max="2313" width="9.75" customWidth="1"/>
    <col min="2314" max="2314" width="7.875" customWidth="1"/>
    <col min="2315" max="2315" width="10.75" customWidth="1"/>
    <col min="2316" max="2316" width="10.875" customWidth="1"/>
    <col min="2317" max="2317" width="10.125" customWidth="1"/>
    <col min="2318" max="2318" width="9.875" customWidth="1"/>
    <col min="2555" max="2555" width="4" bestFit="1" customWidth="1"/>
    <col min="2556" max="2556" width="27.875" customWidth="1"/>
    <col min="2557" max="2559" width="0" hidden="1" customWidth="1"/>
    <col min="2560" max="2560" width="8.875" customWidth="1"/>
    <col min="2561" max="2561" width="12.5" customWidth="1"/>
    <col min="2562" max="2562" width="7.375" customWidth="1"/>
    <col min="2563" max="2563" width="12.625" customWidth="1"/>
    <col min="2564" max="2565" width="9" customWidth="1"/>
    <col min="2566" max="2566" width="11.5" customWidth="1"/>
    <col min="2567" max="2567" width="10.75" bestFit="1" customWidth="1"/>
    <col min="2568" max="2568" width="10.125" customWidth="1"/>
    <col min="2569" max="2569" width="9.75" customWidth="1"/>
    <col min="2570" max="2570" width="7.875" customWidth="1"/>
    <col min="2571" max="2571" width="10.75" customWidth="1"/>
    <col min="2572" max="2572" width="10.875" customWidth="1"/>
    <col min="2573" max="2573" width="10.125" customWidth="1"/>
    <col min="2574" max="2574" width="9.875" customWidth="1"/>
    <col min="2811" max="2811" width="4" bestFit="1" customWidth="1"/>
    <col min="2812" max="2812" width="27.875" customWidth="1"/>
    <col min="2813" max="2815" width="0" hidden="1" customWidth="1"/>
    <col min="2816" max="2816" width="8.875" customWidth="1"/>
    <col min="2817" max="2817" width="12.5" customWidth="1"/>
    <col min="2818" max="2818" width="7.375" customWidth="1"/>
    <col min="2819" max="2819" width="12.625" customWidth="1"/>
    <col min="2820" max="2821" width="9" customWidth="1"/>
    <col min="2822" max="2822" width="11.5" customWidth="1"/>
    <col min="2823" max="2823" width="10.75" bestFit="1" customWidth="1"/>
    <col min="2824" max="2824" width="10.125" customWidth="1"/>
    <col min="2825" max="2825" width="9.75" customWidth="1"/>
    <col min="2826" max="2826" width="7.875" customWidth="1"/>
    <col min="2827" max="2827" width="10.75" customWidth="1"/>
    <col min="2828" max="2828" width="10.875" customWidth="1"/>
    <col min="2829" max="2829" width="10.125" customWidth="1"/>
    <col min="2830" max="2830" width="9.875" customWidth="1"/>
    <col min="3067" max="3067" width="4" bestFit="1" customWidth="1"/>
    <col min="3068" max="3068" width="27.875" customWidth="1"/>
    <col min="3069" max="3071" width="0" hidden="1" customWidth="1"/>
    <col min="3072" max="3072" width="8.875" customWidth="1"/>
    <col min="3073" max="3073" width="12.5" customWidth="1"/>
    <col min="3074" max="3074" width="7.375" customWidth="1"/>
    <col min="3075" max="3075" width="12.625" customWidth="1"/>
    <col min="3076" max="3077" width="9" customWidth="1"/>
    <col min="3078" max="3078" width="11.5" customWidth="1"/>
    <col min="3079" max="3079" width="10.75" bestFit="1" customWidth="1"/>
    <col min="3080" max="3080" width="10.125" customWidth="1"/>
    <col min="3081" max="3081" width="9.75" customWidth="1"/>
    <col min="3082" max="3082" width="7.875" customWidth="1"/>
    <col min="3083" max="3083" width="10.75" customWidth="1"/>
    <col min="3084" max="3084" width="10.875" customWidth="1"/>
    <col min="3085" max="3085" width="10.125" customWidth="1"/>
    <col min="3086" max="3086" width="9.875" customWidth="1"/>
    <col min="3323" max="3323" width="4" bestFit="1" customWidth="1"/>
    <col min="3324" max="3324" width="27.875" customWidth="1"/>
    <col min="3325" max="3327" width="0" hidden="1" customWidth="1"/>
    <col min="3328" max="3328" width="8.875" customWidth="1"/>
    <col min="3329" max="3329" width="12.5" customWidth="1"/>
    <col min="3330" max="3330" width="7.375" customWidth="1"/>
    <col min="3331" max="3331" width="12.625" customWidth="1"/>
    <col min="3332" max="3333" width="9" customWidth="1"/>
    <col min="3334" max="3334" width="11.5" customWidth="1"/>
    <col min="3335" max="3335" width="10.75" bestFit="1" customWidth="1"/>
    <col min="3336" max="3336" width="10.125" customWidth="1"/>
    <col min="3337" max="3337" width="9.75" customWidth="1"/>
    <col min="3338" max="3338" width="7.875" customWidth="1"/>
    <col min="3339" max="3339" width="10.75" customWidth="1"/>
    <col min="3340" max="3340" width="10.875" customWidth="1"/>
    <col min="3341" max="3341" width="10.125" customWidth="1"/>
    <col min="3342" max="3342" width="9.875" customWidth="1"/>
    <col min="3579" max="3579" width="4" bestFit="1" customWidth="1"/>
    <col min="3580" max="3580" width="27.875" customWidth="1"/>
    <col min="3581" max="3583" width="0" hidden="1" customWidth="1"/>
    <col min="3584" max="3584" width="8.875" customWidth="1"/>
    <col min="3585" max="3585" width="12.5" customWidth="1"/>
    <col min="3586" max="3586" width="7.375" customWidth="1"/>
    <col min="3587" max="3587" width="12.625" customWidth="1"/>
    <col min="3588" max="3589" width="9" customWidth="1"/>
    <col min="3590" max="3590" width="11.5" customWidth="1"/>
    <col min="3591" max="3591" width="10.75" bestFit="1" customWidth="1"/>
    <col min="3592" max="3592" width="10.125" customWidth="1"/>
    <col min="3593" max="3593" width="9.75" customWidth="1"/>
    <col min="3594" max="3594" width="7.875" customWidth="1"/>
    <col min="3595" max="3595" width="10.75" customWidth="1"/>
    <col min="3596" max="3596" width="10.875" customWidth="1"/>
    <col min="3597" max="3597" width="10.125" customWidth="1"/>
    <col min="3598" max="3598" width="9.875" customWidth="1"/>
    <col min="3835" max="3835" width="4" bestFit="1" customWidth="1"/>
    <col min="3836" max="3836" width="27.875" customWidth="1"/>
    <col min="3837" max="3839" width="0" hidden="1" customWidth="1"/>
    <col min="3840" max="3840" width="8.875" customWidth="1"/>
    <col min="3841" max="3841" width="12.5" customWidth="1"/>
    <col min="3842" max="3842" width="7.375" customWidth="1"/>
    <col min="3843" max="3843" width="12.625" customWidth="1"/>
    <col min="3844" max="3845" width="9" customWidth="1"/>
    <col min="3846" max="3846" width="11.5" customWidth="1"/>
    <col min="3847" max="3847" width="10.75" bestFit="1" customWidth="1"/>
    <col min="3848" max="3848" width="10.125" customWidth="1"/>
    <col min="3849" max="3849" width="9.75" customWidth="1"/>
    <col min="3850" max="3850" width="7.875" customWidth="1"/>
    <col min="3851" max="3851" width="10.75" customWidth="1"/>
    <col min="3852" max="3852" width="10.875" customWidth="1"/>
    <col min="3853" max="3853" width="10.125" customWidth="1"/>
    <col min="3854" max="3854" width="9.875" customWidth="1"/>
    <col min="4091" max="4091" width="4" bestFit="1" customWidth="1"/>
    <col min="4092" max="4092" width="27.875" customWidth="1"/>
    <col min="4093" max="4095" width="0" hidden="1" customWidth="1"/>
    <col min="4096" max="4096" width="8.875" customWidth="1"/>
    <col min="4097" max="4097" width="12.5" customWidth="1"/>
    <col min="4098" max="4098" width="7.375" customWidth="1"/>
    <col min="4099" max="4099" width="12.625" customWidth="1"/>
    <col min="4100" max="4101" width="9" customWidth="1"/>
    <col min="4102" max="4102" width="11.5" customWidth="1"/>
    <col min="4103" max="4103" width="10.75" bestFit="1" customWidth="1"/>
    <col min="4104" max="4104" width="10.125" customWidth="1"/>
    <col min="4105" max="4105" width="9.75" customWidth="1"/>
    <col min="4106" max="4106" width="7.875" customWidth="1"/>
    <col min="4107" max="4107" width="10.75" customWidth="1"/>
    <col min="4108" max="4108" width="10.875" customWidth="1"/>
    <col min="4109" max="4109" width="10.125" customWidth="1"/>
    <col min="4110" max="4110" width="9.875" customWidth="1"/>
    <col min="4347" max="4347" width="4" bestFit="1" customWidth="1"/>
    <col min="4348" max="4348" width="27.875" customWidth="1"/>
    <col min="4349" max="4351" width="0" hidden="1" customWidth="1"/>
    <col min="4352" max="4352" width="8.875" customWidth="1"/>
    <col min="4353" max="4353" width="12.5" customWidth="1"/>
    <col min="4354" max="4354" width="7.375" customWidth="1"/>
    <col min="4355" max="4355" width="12.625" customWidth="1"/>
    <col min="4356" max="4357" width="9" customWidth="1"/>
    <col min="4358" max="4358" width="11.5" customWidth="1"/>
    <col min="4359" max="4359" width="10.75" bestFit="1" customWidth="1"/>
    <col min="4360" max="4360" width="10.125" customWidth="1"/>
    <col min="4361" max="4361" width="9.75" customWidth="1"/>
    <col min="4362" max="4362" width="7.875" customWidth="1"/>
    <col min="4363" max="4363" width="10.75" customWidth="1"/>
    <col min="4364" max="4364" width="10.875" customWidth="1"/>
    <col min="4365" max="4365" width="10.125" customWidth="1"/>
    <col min="4366" max="4366" width="9.875" customWidth="1"/>
    <col min="4603" max="4603" width="4" bestFit="1" customWidth="1"/>
    <col min="4604" max="4604" width="27.875" customWidth="1"/>
    <col min="4605" max="4607" width="0" hidden="1" customWidth="1"/>
    <col min="4608" max="4608" width="8.875" customWidth="1"/>
    <col min="4609" max="4609" width="12.5" customWidth="1"/>
    <col min="4610" max="4610" width="7.375" customWidth="1"/>
    <col min="4611" max="4611" width="12.625" customWidth="1"/>
    <col min="4612" max="4613" width="9" customWidth="1"/>
    <col min="4614" max="4614" width="11.5" customWidth="1"/>
    <col min="4615" max="4615" width="10.75" bestFit="1" customWidth="1"/>
    <col min="4616" max="4616" width="10.125" customWidth="1"/>
    <col min="4617" max="4617" width="9.75" customWidth="1"/>
    <col min="4618" max="4618" width="7.875" customWidth="1"/>
    <col min="4619" max="4619" width="10.75" customWidth="1"/>
    <col min="4620" max="4620" width="10.875" customWidth="1"/>
    <col min="4621" max="4621" width="10.125" customWidth="1"/>
    <col min="4622" max="4622" width="9.875" customWidth="1"/>
    <col min="4859" max="4859" width="4" bestFit="1" customWidth="1"/>
    <col min="4860" max="4860" width="27.875" customWidth="1"/>
    <col min="4861" max="4863" width="0" hidden="1" customWidth="1"/>
    <col min="4864" max="4864" width="8.875" customWidth="1"/>
    <col min="4865" max="4865" width="12.5" customWidth="1"/>
    <col min="4866" max="4866" width="7.375" customWidth="1"/>
    <col min="4867" max="4867" width="12.625" customWidth="1"/>
    <col min="4868" max="4869" width="9" customWidth="1"/>
    <col min="4870" max="4870" width="11.5" customWidth="1"/>
    <col min="4871" max="4871" width="10.75" bestFit="1" customWidth="1"/>
    <col min="4872" max="4872" width="10.125" customWidth="1"/>
    <col min="4873" max="4873" width="9.75" customWidth="1"/>
    <col min="4874" max="4874" width="7.875" customWidth="1"/>
    <col min="4875" max="4875" width="10.75" customWidth="1"/>
    <col min="4876" max="4876" width="10.875" customWidth="1"/>
    <col min="4877" max="4877" width="10.125" customWidth="1"/>
    <col min="4878" max="4878" width="9.875" customWidth="1"/>
    <col min="5115" max="5115" width="4" bestFit="1" customWidth="1"/>
    <col min="5116" max="5116" width="27.875" customWidth="1"/>
    <col min="5117" max="5119" width="0" hidden="1" customWidth="1"/>
    <col min="5120" max="5120" width="8.875" customWidth="1"/>
    <col min="5121" max="5121" width="12.5" customWidth="1"/>
    <col min="5122" max="5122" width="7.375" customWidth="1"/>
    <col min="5123" max="5123" width="12.625" customWidth="1"/>
    <col min="5124" max="5125" width="9" customWidth="1"/>
    <col min="5126" max="5126" width="11.5" customWidth="1"/>
    <col min="5127" max="5127" width="10.75" bestFit="1" customWidth="1"/>
    <col min="5128" max="5128" width="10.125" customWidth="1"/>
    <col min="5129" max="5129" width="9.75" customWidth="1"/>
    <col min="5130" max="5130" width="7.875" customWidth="1"/>
    <col min="5131" max="5131" width="10.75" customWidth="1"/>
    <col min="5132" max="5132" width="10.875" customWidth="1"/>
    <col min="5133" max="5133" width="10.125" customWidth="1"/>
    <col min="5134" max="5134" width="9.875" customWidth="1"/>
    <col min="5371" max="5371" width="4" bestFit="1" customWidth="1"/>
    <col min="5372" max="5372" width="27.875" customWidth="1"/>
    <col min="5373" max="5375" width="0" hidden="1" customWidth="1"/>
    <col min="5376" max="5376" width="8.875" customWidth="1"/>
    <col min="5377" max="5377" width="12.5" customWidth="1"/>
    <col min="5378" max="5378" width="7.375" customWidth="1"/>
    <col min="5379" max="5379" width="12.625" customWidth="1"/>
    <col min="5380" max="5381" width="9" customWidth="1"/>
    <col min="5382" max="5382" width="11.5" customWidth="1"/>
    <col min="5383" max="5383" width="10.75" bestFit="1" customWidth="1"/>
    <col min="5384" max="5384" width="10.125" customWidth="1"/>
    <col min="5385" max="5385" width="9.75" customWidth="1"/>
    <col min="5386" max="5386" width="7.875" customWidth="1"/>
    <col min="5387" max="5387" width="10.75" customWidth="1"/>
    <col min="5388" max="5388" width="10.875" customWidth="1"/>
    <col min="5389" max="5389" width="10.125" customWidth="1"/>
    <col min="5390" max="5390" width="9.875" customWidth="1"/>
    <col min="5627" max="5627" width="4" bestFit="1" customWidth="1"/>
    <col min="5628" max="5628" width="27.875" customWidth="1"/>
    <col min="5629" max="5631" width="0" hidden="1" customWidth="1"/>
    <col min="5632" max="5632" width="8.875" customWidth="1"/>
    <col min="5633" max="5633" width="12.5" customWidth="1"/>
    <col min="5634" max="5634" width="7.375" customWidth="1"/>
    <col min="5635" max="5635" width="12.625" customWidth="1"/>
    <col min="5636" max="5637" width="9" customWidth="1"/>
    <col min="5638" max="5638" width="11.5" customWidth="1"/>
    <col min="5639" max="5639" width="10.75" bestFit="1" customWidth="1"/>
    <col min="5640" max="5640" width="10.125" customWidth="1"/>
    <col min="5641" max="5641" width="9.75" customWidth="1"/>
    <col min="5642" max="5642" width="7.875" customWidth="1"/>
    <col min="5643" max="5643" width="10.75" customWidth="1"/>
    <col min="5644" max="5644" width="10.875" customWidth="1"/>
    <col min="5645" max="5645" width="10.125" customWidth="1"/>
    <col min="5646" max="5646" width="9.875" customWidth="1"/>
    <col min="5883" max="5883" width="4" bestFit="1" customWidth="1"/>
    <col min="5884" max="5884" width="27.875" customWidth="1"/>
    <col min="5885" max="5887" width="0" hidden="1" customWidth="1"/>
    <col min="5888" max="5888" width="8.875" customWidth="1"/>
    <col min="5889" max="5889" width="12.5" customWidth="1"/>
    <col min="5890" max="5890" width="7.375" customWidth="1"/>
    <col min="5891" max="5891" width="12.625" customWidth="1"/>
    <col min="5892" max="5893" width="9" customWidth="1"/>
    <col min="5894" max="5894" width="11.5" customWidth="1"/>
    <col min="5895" max="5895" width="10.75" bestFit="1" customWidth="1"/>
    <col min="5896" max="5896" width="10.125" customWidth="1"/>
    <col min="5897" max="5897" width="9.75" customWidth="1"/>
    <col min="5898" max="5898" width="7.875" customWidth="1"/>
    <col min="5899" max="5899" width="10.75" customWidth="1"/>
    <col min="5900" max="5900" width="10.875" customWidth="1"/>
    <col min="5901" max="5901" width="10.125" customWidth="1"/>
    <col min="5902" max="5902" width="9.875" customWidth="1"/>
    <col min="6139" max="6139" width="4" bestFit="1" customWidth="1"/>
    <col min="6140" max="6140" width="27.875" customWidth="1"/>
    <col min="6141" max="6143" width="0" hidden="1" customWidth="1"/>
    <col min="6144" max="6144" width="8.875" customWidth="1"/>
    <col min="6145" max="6145" width="12.5" customWidth="1"/>
    <col min="6146" max="6146" width="7.375" customWidth="1"/>
    <col min="6147" max="6147" width="12.625" customWidth="1"/>
    <col min="6148" max="6149" width="9" customWidth="1"/>
    <col min="6150" max="6150" width="11.5" customWidth="1"/>
    <col min="6151" max="6151" width="10.75" bestFit="1" customWidth="1"/>
    <col min="6152" max="6152" width="10.125" customWidth="1"/>
    <col min="6153" max="6153" width="9.75" customWidth="1"/>
    <col min="6154" max="6154" width="7.875" customWidth="1"/>
    <col min="6155" max="6155" width="10.75" customWidth="1"/>
    <col min="6156" max="6156" width="10.875" customWidth="1"/>
    <col min="6157" max="6157" width="10.125" customWidth="1"/>
    <col min="6158" max="6158" width="9.875" customWidth="1"/>
    <col min="6395" max="6395" width="4" bestFit="1" customWidth="1"/>
    <col min="6396" max="6396" width="27.875" customWidth="1"/>
    <col min="6397" max="6399" width="0" hidden="1" customWidth="1"/>
    <col min="6400" max="6400" width="8.875" customWidth="1"/>
    <col min="6401" max="6401" width="12.5" customWidth="1"/>
    <col min="6402" max="6402" width="7.375" customWidth="1"/>
    <col min="6403" max="6403" width="12.625" customWidth="1"/>
    <col min="6404" max="6405" width="9" customWidth="1"/>
    <col min="6406" max="6406" width="11.5" customWidth="1"/>
    <col min="6407" max="6407" width="10.75" bestFit="1" customWidth="1"/>
    <col min="6408" max="6408" width="10.125" customWidth="1"/>
    <col min="6409" max="6409" width="9.75" customWidth="1"/>
    <col min="6410" max="6410" width="7.875" customWidth="1"/>
    <col min="6411" max="6411" width="10.75" customWidth="1"/>
    <col min="6412" max="6412" width="10.875" customWidth="1"/>
    <col min="6413" max="6413" width="10.125" customWidth="1"/>
    <col min="6414" max="6414" width="9.875" customWidth="1"/>
    <col min="6651" max="6651" width="4" bestFit="1" customWidth="1"/>
    <col min="6652" max="6652" width="27.875" customWidth="1"/>
    <col min="6653" max="6655" width="0" hidden="1" customWidth="1"/>
    <col min="6656" max="6656" width="8.875" customWidth="1"/>
    <col min="6657" max="6657" width="12.5" customWidth="1"/>
    <col min="6658" max="6658" width="7.375" customWidth="1"/>
    <col min="6659" max="6659" width="12.625" customWidth="1"/>
    <col min="6660" max="6661" width="9" customWidth="1"/>
    <col min="6662" max="6662" width="11.5" customWidth="1"/>
    <col min="6663" max="6663" width="10.75" bestFit="1" customWidth="1"/>
    <col min="6664" max="6664" width="10.125" customWidth="1"/>
    <col min="6665" max="6665" width="9.75" customWidth="1"/>
    <col min="6666" max="6666" width="7.875" customWidth="1"/>
    <col min="6667" max="6667" width="10.75" customWidth="1"/>
    <col min="6668" max="6668" width="10.875" customWidth="1"/>
    <col min="6669" max="6669" width="10.125" customWidth="1"/>
    <col min="6670" max="6670" width="9.875" customWidth="1"/>
    <col min="6907" max="6907" width="4" bestFit="1" customWidth="1"/>
    <col min="6908" max="6908" width="27.875" customWidth="1"/>
    <col min="6909" max="6911" width="0" hidden="1" customWidth="1"/>
    <col min="6912" max="6912" width="8.875" customWidth="1"/>
    <col min="6913" max="6913" width="12.5" customWidth="1"/>
    <col min="6914" max="6914" width="7.375" customWidth="1"/>
    <col min="6915" max="6915" width="12.625" customWidth="1"/>
    <col min="6916" max="6917" width="9" customWidth="1"/>
    <col min="6918" max="6918" width="11.5" customWidth="1"/>
    <col min="6919" max="6919" width="10.75" bestFit="1" customWidth="1"/>
    <col min="6920" max="6920" width="10.125" customWidth="1"/>
    <col min="6921" max="6921" width="9.75" customWidth="1"/>
    <col min="6922" max="6922" width="7.875" customWidth="1"/>
    <col min="6923" max="6923" width="10.75" customWidth="1"/>
    <col min="6924" max="6924" width="10.875" customWidth="1"/>
    <col min="6925" max="6925" width="10.125" customWidth="1"/>
    <col min="6926" max="6926" width="9.875" customWidth="1"/>
    <col min="7163" max="7163" width="4" bestFit="1" customWidth="1"/>
    <col min="7164" max="7164" width="27.875" customWidth="1"/>
    <col min="7165" max="7167" width="0" hidden="1" customWidth="1"/>
    <col min="7168" max="7168" width="8.875" customWidth="1"/>
    <col min="7169" max="7169" width="12.5" customWidth="1"/>
    <col min="7170" max="7170" width="7.375" customWidth="1"/>
    <col min="7171" max="7171" width="12.625" customWidth="1"/>
    <col min="7172" max="7173" width="9" customWidth="1"/>
    <col min="7174" max="7174" width="11.5" customWidth="1"/>
    <col min="7175" max="7175" width="10.75" bestFit="1" customWidth="1"/>
    <col min="7176" max="7176" width="10.125" customWidth="1"/>
    <col min="7177" max="7177" width="9.75" customWidth="1"/>
    <col min="7178" max="7178" width="7.875" customWidth="1"/>
    <col min="7179" max="7179" width="10.75" customWidth="1"/>
    <col min="7180" max="7180" width="10.875" customWidth="1"/>
    <col min="7181" max="7181" width="10.125" customWidth="1"/>
    <col min="7182" max="7182" width="9.875" customWidth="1"/>
    <col min="7419" max="7419" width="4" bestFit="1" customWidth="1"/>
    <col min="7420" max="7420" width="27.875" customWidth="1"/>
    <col min="7421" max="7423" width="0" hidden="1" customWidth="1"/>
    <col min="7424" max="7424" width="8.875" customWidth="1"/>
    <col min="7425" max="7425" width="12.5" customWidth="1"/>
    <col min="7426" max="7426" width="7.375" customWidth="1"/>
    <col min="7427" max="7427" width="12.625" customWidth="1"/>
    <col min="7428" max="7429" width="9" customWidth="1"/>
    <col min="7430" max="7430" width="11.5" customWidth="1"/>
    <col min="7431" max="7431" width="10.75" bestFit="1" customWidth="1"/>
    <col min="7432" max="7432" width="10.125" customWidth="1"/>
    <col min="7433" max="7433" width="9.75" customWidth="1"/>
    <col min="7434" max="7434" width="7.875" customWidth="1"/>
    <col min="7435" max="7435" width="10.75" customWidth="1"/>
    <col min="7436" max="7436" width="10.875" customWidth="1"/>
    <col min="7437" max="7437" width="10.125" customWidth="1"/>
    <col min="7438" max="7438" width="9.875" customWidth="1"/>
    <col min="7675" max="7675" width="4" bestFit="1" customWidth="1"/>
    <col min="7676" max="7676" width="27.875" customWidth="1"/>
    <col min="7677" max="7679" width="0" hidden="1" customWidth="1"/>
    <col min="7680" max="7680" width="8.875" customWidth="1"/>
    <col min="7681" max="7681" width="12.5" customWidth="1"/>
    <col min="7682" max="7682" width="7.375" customWidth="1"/>
    <col min="7683" max="7683" width="12.625" customWidth="1"/>
    <col min="7684" max="7685" width="9" customWidth="1"/>
    <col min="7686" max="7686" width="11.5" customWidth="1"/>
    <col min="7687" max="7687" width="10.75" bestFit="1" customWidth="1"/>
    <col min="7688" max="7688" width="10.125" customWidth="1"/>
    <col min="7689" max="7689" width="9.75" customWidth="1"/>
    <col min="7690" max="7690" width="7.875" customWidth="1"/>
    <col min="7691" max="7691" width="10.75" customWidth="1"/>
    <col min="7692" max="7692" width="10.875" customWidth="1"/>
    <col min="7693" max="7693" width="10.125" customWidth="1"/>
    <col min="7694" max="7694" width="9.875" customWidth="1"/>
    <col min="7931" max="7931" width="4" bestFit="1" customWidth="1"/>
    <col min="7932" max="7932" width="27.875" customWidth="1"/>
    <col min="7933" max="7935" width="0" hidden="1" customWidth="1"/>
    <col min="7936" max="7936" width="8.875" customWidth="1"/>
    <col min="7937" max="7937" width="12.5" customWidth="1"/>
    <col min="7938" max="7938" width="7.375" customWidth="1"/>
    <col min="7939" max="7939" width="12.625" customWidth="1"/>
    <col min="7940" max="7941" width="9" customWidth="1"/>
    <col min="7942" max="7942" width="11.5" customWidth="1"/>
    <col min="7943" max="7943" width="10.75" bestFit="1" customWidth="1"/>
    <col min="7944" max="7944" width="10.125" customWidth="1"/>
    <col min="7945" max="7945" width="9.75" customWidth="1"/>
    <col min="7946" max="7946" width="7.875" customWidth="1"/>
    <col min="7947" max="7947" width="10.75" customWidth="1"/>
    <col min="7948" max="7948" width="10.875" customWidth="1"/>
    <col min="7949" max="7949" width="10.125" customWidth="1"/>
    <col min="7950" max="7950" width="9.875" customWidth="1"/>
    <col min="8187" max="8187" width="4" bestFit="1" customWidth="1"/>
    <col min="8188" max="8188" width="27.875" customWidth="1"/>
    <col min="8189" max="8191" width="0" hidden="1" customWidth="1"/>
    <col min="8192" max="8192" width="8.875" customWidth="1"/>
    <col min="8193" max="8193" width="12.5" customWidth="1"/>
    <col min="8194" max="8194" width="7.375" customWidth="1"/>
    <col min="8195" max="8195" width="12.625" customWidth="1"/>
    <col min="8196" max="8197" width="9" customWidth="1"/>
    <col min="8198" max="8198" width="11.5" customWidth="1"/>
    <col min="8199" max="8199" width="10.75" bestFit="1" customWidth="1"/>
    <col min="8200" max="8200" width="10.125" customWidth="1"/>
    <col min="8201" max="8201" width="9.75" customWidth="1"/>
    <col min="8202" max="8202" width="7.875" customWidth="1"/>
    <col min="8203" max="8203" width="10.75" customWidth="1"/>
    <col min="8204" max="8204" width="10.875" customWidth="1"/>
    <col min="8205" max="8205" width="10.125" customWidth="1"/>
    <col min="8206" max="8206" width="9.875" customWidth="1"/>
    <col min="8443" max="8443" width="4" bestFit="1" customWidth="1"/>
    <col min="8444" max="8444" width="27.875" customWidth="1"/>
    <col min="8445" max="8447" width="0" hidden="1" customWidth="1"/>
    <col min="8448" max="8448" width="8.875" customWidth="1"/>
    <col min="8449" max="8449" width="12.5" customWidth="1"/>
    <col min="8450" max="8450" width="7.375" customWidth="1"/>
    <col min="8451" max="8451" width="12.625" customWidth="1"/>
    <col min="8452" max="8453" width="9" customWidth="1"/>
    <col min="8454" max="8454" width="11.5" customWidth="1"/>
    <col min="8455" max="8455" width="10.75" bestFit="1" customWidth="1"/>
    <col min="8456" max="8456" width="10.125" customWidth="1"/>
    <col min="8457" max="8457" width="9.75" customWidth="1"/>
    <col min="8458" max="8458" width="7.875" customWidth="1"/>
    <col min="8459" max="8459" width="10.75" customWidth="1"/>
    <col min="8460" max="8460" width="10.875" customWidth="1"/>
    <col min="8461" max="8461" width="10.125" customWidth="1"/>
    <col min="8462" max="8462" width="9.875" customWidth="1"/>
    <col min="8699" max="8699" width="4" bestFit="1" customWidth="1"/>
    <col min="8700" max="8700" width="27.875" customWidth="1"/>
    <col min="8701" max="8703" width="0" hidden="1" customWidth="1"/>
    <col min="8704" max="8704" width="8.875" customWidth="1"/>
    <col min="8705" max="8705" width="12.5" customWidth="1"/>
    <col min="8706" max="8706" width="7.375" customWidth="1"/>
    <col min="8707" max="8707" width="12.625" customWidth="1"/>
    <col min="8708" max="8709" width="9" customWidth="1"/>
    <col min="8710" max="8710" width="11.5" customWidth="1"/>
    <col min="8711" max="8711" width="10.75" bestFit="1" customWidth="1"/>
    <col min="8712" max="8712" width="10.125" customWidth="1"/>
    <col min="8713" max="8713" width="9.75" customWidth="1"/>
    <col min="8714" max="8714" width="7.875" customWidth="1"/>
    <col min="8715" max="8715" width="10.75" customWidth="1"/>
    <col min="8716" max="8716" width="10.875" customWidth="1"/>
    <col min="8717" max="8717" width="10.125" customWidth="1"/>
    <col min="8718" max="8718" width="9.875" customWidth="1"/>
    <col min="8955" max="8955" width="4" bestFit="1" customWidth="1"/>
    <col min="8956" max="8956" width="27.875" customWidth="1"/>
    <col min="8957" max="8959" width="0" hidden="1" customWidth="1"/>
    <col min="8960" max="8960" width="8.875" customWidth="1"/>
    <col min="8961" max="8961" width="12.5" customWidth="1"/>
    <col min="8962" max="8962" width="7.375" customWidth="1"/>
    <col min="8963" max="8963" width="12.625" customWidth="1"/>
    <col min="8964" max="8965" width="9" customWidth="1"/>
    <col min="8966" max="8966" width="11.5" customWidth="1"/>
    <col min="8967" max="8967" width="10.75" bestFit="1" customWidth="1"/>
    <col min="8968" max="8968" width="10.125" customWidth="1"/>
    <col min="8969" max="8969" width="9.75" customWidth="1"/>
    <col min="8970" max="8970" width="7.875" customWidth="1"/>
    <col min="8971" max="8971" width="10.75" customWidth="1"/>
    <col min="8972" max="8972" width="10.875" customWidth="1"/>
    <col min="8973" max="8973" width="10.125" customWidth="1"/>
    <col min="8974" max="8974" width="9.875" customWidth="1"/>
    <col min="9211" max="9211" width="4" bestFit="1" customWidth="1"/>
    <col min="9212" max="9212" width="27.875" customWidth="1"/>
    <col min="9213" max="9215" width="0" hidden="1" customWidth="1"/>
    <col min="9216" max="9216" width="8.875" customWidth="1"/>
    <col min="9217" max="9217" width="12.5" customWidth="1"/>
    <col min="9218" max="9218" width="7.375" customWidth="1"/>
    <col min="9219" max="9219" width="12.625" customWidth="1"/>
    <col min="9220" max="9221" width="9" customWidth="1"/>
    <col min="9222" max="9222" width="11.5" customWidth="1"/>
    <col min="9223" max="9223" width="10.75" bestFit="1" customWidth="1"/>
    <col min="9224" max="9224" width="10.125" customWidth="1"/>
    <col min="9225" max="9225" width="9.75" customWidth="1"/>
    <col min="9226" max="9226" width="7.875" customWidth="1"/>
    <col min="9227" max="9227" width="10.75" customWidth="1"/>
    <col min="9228" max="9228" width="10.875" customWidth="1"/>
    <col min="9229" max="9229" width="10.125" customWidth="1"/>
    <col min="9230" max="9230" width="9.875" customWidth="1"/>
    <col min="9467" max="9467" width="4" bestFit="1" customWidth="1"/>
    <col min="9468" max="9468" width="27.875" customWidth="1"/>
    <col min="9469" max="9471" width="0" hidden="1" customWidth="1"/>
    <col min="9472" max="9472" width="8.875" customWidth="1"/>
    <col min="9473" max="9473" width="12.5" customWidth="1"/>
    <col min="9474" max="9474" width="7.375" customWidth="1"/>
    <col min="9475" max="9475" width="12.625" customWidth="1"/>
    <col min="9476" max="9477" width="9" customWidth="1"/>
    <col min="9478" max="9478" width="11.5" customWidth="1"/>
    <col min="9479" max="9479" width="10.75" bestFit="1" customWidth="1"/>
    <col min="9480" max="9480" width="10.125" customWidth="1"/>
    <col min="9481" max="9481" width="9.75" customWidth="1"/>
    <col min="9482" max="9482" width="7.875" customWidth="1"/>
    <col min="9483" max="9483" width="10.75" customWidth="1"/>
    <col min="9484" max="9484" width="10.875" customWidth="1"/>
    <col min="9485" max="9485" width="10.125" customWidth="1"/>
    <col min="9486" max="9486" width="9.875" customWidth="1"/>
    <col min="9723" max="9723" width="4" bestFit="1" customWidth="1"/>
    <col min="9724" max="9724" width="27.875" customWidth="1"/>
    <col min="9725" max="9727" width="0" hidden="1" customWidth="1"/>
    <col min="9728" max="9728" width="8.875" customWidth="1"/>
    <col min="9729" max="9729" width="12.5" customWidth="1"/>
    <col min="9730" max="9730" width="7.375" customWidth="1"/>
    <col min="9731" max="9731" width="12.625" customWidth="1"/>
    <col min="9732" max="9733" width="9" customWidth="1"/>
    <col min="9734" max="9734" width="11.5" customWidth="1"/>
    <col min="9735" max="9735" width="10.75" bestFit="1" customWidth="1"/>
    <col min="9736" max="9736" width="10.125" customWidth="1"/>
    <col min="9737" max="9737" width="9.75" customWidth="1"/>
    <col min="9738" max="9738" width="7.875" customWidth="1"/>
    <col min="9739" max="9739" width="10.75" customWidth="1"/>
    <col min="9740" max="9740" width="10.875" customWidth="1"/>
    <col min="9741" max="9741" width="10.125" customWidth="1"/>
    <col min="9742" max="9742" width="9.875" customWidth="1"/>
    <col min="9979" max="9979" width="4" bestFit="1" customWidth="1"/>
    <col min="9980" max="9980" width="27.875" customWidth="1"/>
    <col min="9981" max="9983" width="0" hidden="1" customWidth="1"/>
    <col min="9984" max="9984" width="8.875" customWidth="1"/>
    <col min="9985" max="9985" width="12.5" customWidth="1"/>
    <col min="9986" max="9986" width="7.375" customWidth="1"/>
    <col min="9987" max="9987" width="12.625" customWidth="1"/>
    <col min="9988" max="9989" width="9" customWidth="1"/>
    <col min="9990" max="9990" width="11.5" customWidth="1"/>
    <col min="9991" max="9991" width="10.75" bestFit="1" customWidth="1"/>
    <col min="9992" max="9992" width="10.125" customWidth="1"/>
    <col min="9993" max="9993" width="9.75" customWidth="1"/>
    <col min="9994" max="9994" width="7.875" customWidth="1"/>
    <col min="9995" max="9995" width="10.75" customWidth="1"/>
    <col min="9996" max="9996" width="10.875" customWidth="1"/>
    <col min="9997" max="9997" width="10.125" customWidth="1"/>
    <col min="9998" max="9998" width="9.875" customWidth="1"/>
    <col min="10235" max="10235" width="4" bestFit="1" customWidth="1"/>
    <col min="10236" max="10236" width="27.875" customWidth="1"/>
    <col min="10237" max="10239" width="0" hidden="1" customWidth="1"/>
    <col min="10240" max="10240" width="8.875" customWidth="1"/>
    <col min="10241" max="10241" width="12.5" customWidth="1"/>
    <col min="10242" max="10242" width="7.375" customWidth="1"/>
    <col min="10243" max="10243" width="12.625" customWidth="1"/>
    <col min="10244" max="10245" width="9" customWidth="1"/>
    <col min="10246" max="10246" width="11.5" customWidth="1"/>
    <col min="10247" max="10247" width="10.75" bestFit="1" customWidth="1"/>
    <col min="10248" max="10248" width="10.125" customWidth="1"/>
    <col min="10249" max="10249" width="9.75" customWidth="1"/>
    <col min="10250" max="10250" width="7.875" customWidth="1"/>
    <col min="10251" max="10251" width="10.75" customWidth="1"/>
    <col min="10252" max="10252" width="10.875" customWidth="1"/>
    <col min="10253" max="10253" width="10.125" customWidth="1"/>
    <col min="10254" max="10254" width="9.875" customWidth="1"/>
    <col min="10491" max="10491" width="4" bestFit="1" customWidth="1"/>
    <col min="10492" max="10492" width="27.875" customWidth="1"/>
    <col min="10493" max="10495" width="0" hidden="1" customWidth="1"/>
    <col min="10496" max="10496" width="8.875" customWidth="1"/>
    <col min="10497" max="10497" width="12.5" customWidth="1"/>
    <col min="10498" max="10498" width="7.375" customWidth="1"/>
    <col min="10499" max="10499" width="12.625" customWidth="1"/>
    <col min="10500" max="10501" width="9" customWidth="1"/>
    <col min="10502" max="10502" width="11.5" customWidth="1"/>
    <col min="10503" max="10503" width="10.75" bestFit="1" customWidth="1"/>
    <col min="10504" max="10504" width="10.125" customWidth="1"/>
    <col min="10505" max="10505" width="9.75" customWidth="1"/>
    <col min="10506" max="10506" width="7.875" customWidth="1"/>
    <col min="10507" max="10507" width="10.75" customWidth="1"/>
    <col min="10508" max="10508" width="10.875" customWidth="1"/>
    <col min="10509" max="10509" width="10.125" customWidth="1"/>
    <col min="10510" max="10510" width="9.875" customWidth="1"/>
    <col min="10747" max="10747" width="4" bestFit="1" customWidth="1"/>
    <col min="10748" max="10748" width="27.875" customWidth="1"/>
    <col min="10749" max="10751" width="0" hidden="1" customWidth="1"/>
    <col min="10752" max="10752" width="8.875" customWidth="1"/>
    <col min="10753" max="10753" width="12.5" customWidth="1"/>
    <col min="10754" max="10754" width="7.375" customWidth="1"/>
    <col min="10755" max="10755" width="12.625" customWidth="1"/>
    <col min="10756" max="10757" width="9" customWidth="1"/>
    <col min="10758" max="10758" width="11.5" customWidth="1"/>
    <col min="10759" max="10759" width="10.75" bestFit="1" customWidth="1"/>
    <col min="10760" max="10760" width="10.125" customWidth="1"/>
    <col min="10761" max="10761" width="9.75" customWidth="1"/>
    <col min="10762" max="10762" width="7.875" customWidth="1"/>
    <col min="10763" max="10763" width="10.75" customWidth="1"/>
    <col min="10764" max="10764" width="10.875" customWidth="1"/>
    <col min="10765" max="10765" width="10.125" customWidth="1"/>
    <col min="10766" max="10766" width="9.875" customWidth="1"/>
    <col min="11003" max="11003" width="4" bestFit="1" customWidth="1"/>
    <col min="11004" max="11004" width="27.875" customWidth="1"/>
    <col min="11005" max="11007" width="0" hidden="1" customWidth="1"/>
    <col min="11008" max="11008" width="8.875" customWidth="1"/>
    <col min="11009" max="11009" width="12.5" customWidth="1"/>
    <col min="11010" max="11010" width="7.375" customWidth="1"/>
    <col min="11011" max="11011" width="12.625" customWidth="1"/>
    <col min="11012" max="11013" width="9" customWidth="1"/>
    <col min="11014" max="11014" width="11.5" customWidth="1"/>
    <col min="11015" max="11015" width="10.75" bestFit="1" customWidth="1"/>
    <col min="11016" max="11016" width="10.125" customWidth="1"/>
    <col min="11017" max="11017" width="9.75" customWidth="1"/>
    <col min="11018" max="11018" width="7.875" customWidth="1"/>
    <col min="11019" max="11019" width="10.75" customWidth="1"/>
    <col min="11020" max="11020" width="10.875" customWidth="1"/>
    <col min="11021" max="11021" width="10.125" customWidth="1"/>
    <col min="11022" max="11022" width="9.875" customWidth="1"/>
    <col min="11259" max="11259" width="4" bestFit="1" customWidth="1"/>
    <col min="11260" max="11260" width="27.875" customWidth="1"/>
    <col min="11261" max="11263" width="0" hidden="1" customWidth="1"/>
    <col min="11264" max="11264" width="8.875" customWidth="1"/>
    <col min="11265" max="11265" width="12.5" customWidth="1"/>
    <col min="11266" max="11266" width="7.375" customWidth="1"/>
    <col min="11267" max="11267" width="12.625" customWidth="1"/>
    <col min="11268" max="11269" width="9" customWidth="1"/>
    <col min="11270" max="11270" width="11.5" customWidth="1"/>
    <col min="11271" max="11271" width="10.75" bestFit="1" customWidth="1"/>
    <col min="11272" max="11272" width="10.125" customWidth="1"/>
    <col min="11273" max="11273" width="9.75" customWidth="1"/>
    <col min="11274" max="11274" width="7.875" customWidth="1"/>
    <col min="11275" max="11275" width="10.75" customWidth="1"/>
    <col min="11276" max="11276" width="10.875" customWidth="1"/>
    <col min="11277" max="11277" width="10.125" customWidth="1"/>
    <col min="11278" max="11278" width="9.875" customWidth="1"/>
    <col min="11515" max="11515" width="4" bestFit="1" customWidth="1"/>
    <col min="11516" max="11516" width="27.875" customWidth="1"/>
    <col min="11517" max="11519" width="0" hidden="1" customWidth="1"/>
    <col min="11520" max="11520" width="8.875" customWidth="1"/>
    <col min="11521" max="11521" width="12.5" customWidth="1"/>
    <col min="11522" max="11522" width="7.375" customWidth="1"/>
    <col min="11523" max="11523" width="12.625" customWidth="1"/>
    <col min="11524" max="11525" width="9" customWidth="1"/>
    <col min="11526" max="11526" width="11.5" customWidth="1"/>
    <col min="11527" max="11527" width="10.75" bestFit="1" customWidth="1"/>
    <col min="11528" max="11528" width="10.125" customWidth="1"/>
    <col min="11529" max="11529" width="9.75" customWidth="1"/>
    <col min="11530" max="11530" width="7.875" customWidth="1"/>
    <col min="11531" max="11531" width="10.75" customWidth="1"/>
    <col min="11532" max="11532" width="10.875" customWidth="1"/>
    <col min="11533" max="11533" width="10.125" customWidth="1"/>
    <col min="11534" max="11534" width="9.875" customWidth="1"/>
    <col min="11771" max="11771" width="4" bestFit="1" customWidth="1"/>
    <col min="11772" max="11772" width="27.875" customWidth="1"/>
    <col min="11773" max="11775" width="0" hidden="1" customWidth="1"/>
    <col min="11776" max="11776" width="8.875" customWidth="1"/>
    <col min="11777" max="11777" width="12.5" customWidth="1"/>
    <col min="11778" max="11778" width="7.375" customWidth="1"/>
    <col min="11779" max="11779" width="12.625" customWidth="1"/>
    <col min="11780" max="11781" width="9" customWidth="1"/>
    <col min="11782" max="11782" width="11.5" customWidth="1"/>
    <col min="11783" max="11783" width="10.75" bestFit="1" customWidth="1"/>
    <col min="11784" max="11784" width="10.125" customWidth="1"/>
    <col min="11785" max="11785" width="9.75" customWidth="1"/>
    <col min="11786" max="11786" width="7.875" customWidth="1"/>
    <col min="11787" max="11787" width="10.75" customWidth="1"/>
    <col min="11788" max="11788" width="10.875" customWidth="1"/>
    <col min="11789" max="11789" width="10.125" customWidth="1"/>
    <col min="11790" max="11790" width="9.875" customWidth="1"/>
    <col min="12027" max="12027" width="4" bestFit="1" customWidth="1"/>
    <col min="12028" max="12028" width="27.875" customWidth="1"/>
    <col min="12029" max="12031" width="0" hidden="1" customWidth="1"/>
    <col min="12032" max="12032" width="8.875" customWidth="1"/>
    <col min="12033" max="12033" width="12.5" customWidth="1"/>
    <col min="12034" max="12034" width="7.375" customWidth="1"/>
    <col min="12035" max="12035" width="12.625" customWidth="1"/>
    <col min="12036" max="12037" width="9" customWidth="1"/>
    <col min="12038" max="12038" width="11.5" customWidth="1"/>
    <col min="12039" max="12039" width="10.75" bestFit="1" customWidth="1"/>
    <col min="12040" max="12040" width="10.125" customWidth="1"/>
    <col min="12041" max="12041" width="9.75" customWidth="1"/>
    <col min="12042" max="12042" width="7.875" customWidth="1"/>
    <col min="12043" max="12043" width="10.75" customWidth="1"/>
    <col min="12044" max="12044" width="10.875" customWidth="1"/>
    <col min="12045" max="12045" width="10.125" customWidth="1"/>
    <col min="12046" max="12046" width="9.875" customWidth="1"/>
    <col min="12283" max="12283" width="4" bestFit="1" customWidth="1"/>
    <col min="12284" max="12284" width="27.875" customWidth="1"/>
    <col min="12285" max="12287" width="0" hidden="1" customWidth="1"/>
    <col min="12288" max="12288" width="8.875" customWidth="1"/>
    <col min="12289" max="12289" width="12.5" customWidth="1"/>
    <col min="12290" max="12290" width="7.375" customWidth="1"/>
    <col min="12291" max="12291" width="12.625" customWidth="1"/>
    <col min="12292" max="12293" width="9" customWidth="1"/>
    <col min="12294" max="12294" width="11.5" customWidth="1"/>
    <col min="12295" max="12295" width="10.75" bestFit="1" customWidth="1"/>
    <col min="12296" max="12296" width="10.125" customWidth="1"/>
    <col min="12297" max="12297" width="9.75" customWidth="1"/>
    <col min="12298" max="12298" width="7.875" customWidth="1"/>
    <col min="12299" max="12299" width="10.75" customWidth="1"/>
    <col min="12300" max="12300" width="10.875" customWidth="1"/>
    <col min="12301" max="12301" width="10.125" customWidth="1"/>
    <col min="12302" max="12302" width="9.875" customWidth="1"/>
    <col min="12539" max="12539" width="4" bestFit="1" customWidth="1"/>
    <col min="12540" max="12540" width="27.875" customWidth="1"/>
    <col min="12541" max="12543" width="0" hidden="1" customWidth="1"/>
    <col min="12544" max="12544" width="8.875" customWidth="1"/>
    <col min="12545" max="12545" width="12.5" customWidth="1"/>
    <col min="12546" max="12546" width="7.375" customWidth="1"/>
    <col min="12547" max="12547" width="12.625" customWidth="1"/>
    <col min="12548" max="12549" width="9" customWidth="1"/>
    <col min="12550" max="12550" width="11.5" customWidth="1"/>
    <col min="12551" max="12551" width="10.75" bestFit="1" customWidth="1"/>
    <col min="12552" max="12552" width="10.125" customWidth="1"/>
    <col min="12553" max="12553" width="9.75" customWidth="1"/>
    <col min="12554" max="12554" width="7.875" customWidth="1"/>
    <col min="12555" max="12555" width="10.75" customWidth="1"/>
    <col min="12556" max="12556" width="10.875" customWidth="1"/>
    <col min="12557" max="12557" width="10.125" customWidth="1"/>
    <col min="12558" max="12558" width="9.875" customWidth="1"/>
    <col min="12795" max="12795" width="4" bestFit="1" customWidth="1"/>
    <col min="12796" max="12796" width="27.875" customWidth="1"/>
    <col min="12797" max="12799" width="0" hidden="1" customWidth="1"/>
    <col min="12800" max="12800" width="8.875" customWidth="1"/>
    <col min="12801" max="12801" width="12.5" customWidth="1"/>
    <col min="12802" max="12802" width="7.375" customWidth="1"/>
    <col min="12803" max="12803" width="12.625" customWidth="1"/>
    <col min="12804" max="12805" width="9" customWidth="1"/>
    <col min="12806" max="12806" width="11.5" customWidth="1"/>
    <col min="12807" max="12807" width="10.75" bestFit="1" customWidth="1"/>
    <col min="12808" max="12808" width="10.125" customWidth="1"/>
    <col min="12809" max="12809" width="9.75" customWidth="1"/>
    <col min="12810" max="12810" width="7.875" customWidth="1"/>
    <col min="12811" max="12811" width="10.75" customWidth="1"/>
    <col min="12812" max="12812" width="10.875" customWidth="1"/>
    <col min="12813" max="12813" width="10.125" customWidth="1"/>
    <col min="12814" max="12814" width="9.875" customWidth="1"/>
    <col min="13051" max="13051" width="4" bestFit="1" customWidth="1"/>
    <col min="13052" max="13052" width="27.875" customWidth="1"/>
    <col min="13053" max="13055" width="0" hidden="1" customWidth="1"/>
    <col min="13056" max="13056" width="8.875" customWidth="1"/>
    <col min="13057" max="13057" width="12.5" customWidth="1"/>
    <col min="13058" max="13058" width="7.375" customWidth="1"/>
    <col min="13059" max="13059" width="12.625" customWidth="1"/>
    <col min="13060" max="13061" width="9" customWidth="1"/>
    <col min="13062" max="13062" width="11.5" customWidth="1"/>
    <col min="13063" max="13063" width="10.75" bestFit="1" customWidth="1"/>
    <col min="13064" max="13064" width="10.125" customWidth="1"/>
    <col min="13065" max="13065" width="9.75" customWidth="1"/>
    <col min="13066" max="13066" width="7.875" customWidth="1"/>
    <col min="13067" max="13067" width="10.75" customWidth="1"/>
    <col min="13068" max="13068" width="10.875" customWidth="1"/>
    <col min="13069" max="13069" width="10.125" customWidth="1"/>
    <col min="13070" max="13070" width="9.875" customWidth="1"/>
    <col min="13307" max="13307" width="4" bestFit="1" customWidth="1"/>
    <col min="13308" max="13308" width="27.875" customWidth="1"/>
    <col min="13309" max="13311" width="0" hidden="1" customWidth="1"/>
    <col min="13312" max="13312" width="8.875" customWidth="1"/>
    <col min="13313" max="13313" width="12.5" customWidth="1"/>
    <col min="13314" max="13314" width="7.375" customWidth="1"/>
    <col min="13315" max="13315" width="12.625" customWidth="1"/>
    <col min="13316" max="13317" width="9" customWidth="1"/>
    <col min="13318" max="13318" width="11.5" customWidth="1"/>
    <col min="13319" max="13319" width="10.75" bestFit="1" customWidth="1"/>
    <col min="13320" max="13320" width="10.125" customWidth="1"/>
    <col min="13321" max="13321" width="9.75" customWidth="1"/>
    <col min="13322" max="13322" width="7.875" customWidth="1"/>
    <col min="13323" max="13323" width="10.75" customWidth="1"/>
    <col min="13324" max="13324" width="10.875" customWidth="1"/>
    <col min="13325" max="13325" width="10.125" customWidth="1"/>
    <col min="13326" max="13326" width="9.875" customWidth="1"/>
    <col min="13563" max="13563" width="4" bestFit="1" customWidth="1"/>
    <col min="13564" max="13564" width="27.875" customWidth="1"/>
    <col min="13565" max="13567" width="0" hidden="1" customWidth="1"/>
    <col min="13568" max="13568" width="8.875" customWidth="1"/>
    <col min="13569" max="13569" width="12.5" customWidth="1"/>
    <col min="13570" max="13570" width="7.375" customWidth="1"/>
    <col min="13571" max="13571" width="12.625" customWidth="1"/>
    <col min="13572" max="13573" width="9" customWidth="1"/>
    <col min="13574" max="13574" width="11.5" customWidth="1"/>
    <col min="13575" max="13575" width="10.75" bestFit="1" customWidth="1"/>
    <col min="13576" max="13576" width="10.125" customWidth="1"/>
    <col min="13577" max="13577" width="9.75" customWidth="1"/>
    <col min="13578" max="13578" width="7.875" customWidth="1"/>
    <col min="13579" max="13579" width="10.75" customWidth="1"/>
    <col min="13580" max="13580" width="10.875" customWidth="1"/>
    <col min="13581" max="13581" width="10.125" customWidth="1"/>
    <col min="13582" max="13582" width="9.875" customWidth="1"/>
    <col min="13819" max="13819" width="4" bestFit="1" customWidth="1"/>
    <col min="13820" max="13820" width="27.875" customWidth="1"/>
    <col min="13821" max="13823" width="0" hidden="1" customWidth="1"/>
    <col min="13824" max="13824" width="8.875" customWidth="1"/>
    <col min="13825" max="13825" width="12.5" customWidth="1"/>
    <col min="13826" max="13826" width="7.375" customWidth="1"/>
    <col min="13827" max="13827" width="12.625" customWidth="1"/>
    <col min="13828" max="13829" width="9" customWidth="1"/>
    <col min="13830" max="13830" width="11.5" customWidth="1"/>
    <col min="13831" max="13831" width="10.75" bestFit="1" customWidth="1"/>
    <col min="13832" max="13832" width="10.125" customWidth="1"/>
    <col min="13833" max="13833" width="9.75" customWidth="1"/>
    <col min="13834" max="13834" width="7.875" customWidth="1"/>
    <col min="13835" max="13835" width="10.75" customWidth="1"/>
    <col min="13836" max="13836" width="10.875" customWidth="1"/>
    <col min="13837" max="13837" width="10.125" customWidth="1"/>
    <col min="13838" max="13838" width="9.875" customWidth="1"/>
    <col min="14075" max="14075" width="4" bestFit="1" customWidth="1"/>
    <col min="14076" max="14076" width="27.875" customWidth="1"/>
    <col min="14077" max="14079" width="0" hidden="1" customWidth="1"/>
    <col min="14080" max="14080" width="8.875" customWidth="1"/>
    <col min="14081" max="14081" width="12.5" customWidth="1"/>
    <col min="14082" max="14082" width="7.375" customWidth="1"/>
    <col min="14083" max="14083" width="12.625" customWidth="1"/>
    <col min="14084" max="14085" width="9" customWidth="1"/>
    <col min="14086" max="14086" width="11.5" customWidth="1"/>
    <col min="14087" max="14087" width="10.75" bestFit="1" customWidth="1"/>
    <col min="14088" max="14088" width="10.125" customWidth="1"/>
    <col min="14089" max="14089" width="9.75" customWidth="1"/>
    <col min="14090" max="14090" width="7.875" customWidth="1"/>
    <col min="14091" max="14091" width="10.75" customWidth="1"/>
    <col min="14092" max="14092" width="10.875" customWidth="1"/>
    <col min="14093" max="14093" width="10.125" customWidth="1"/>
    <col min="14094" max="14094" width="9.875" customWidth="1"/>
    <col min="14331" max="14331" width="4" bestFit="1" customWidth="1"/>
    <col min="14332" max="14332" width="27.875" customWidth="1"/>
    <col min="14333" max="14335" width="0" hidden="1" customWidth="1"/>
    <col min="14336" max="14336" width="8.875" customWidth="1"/>
    <col min="14337" max="14337" width="12.5" customWidth="1"/>
    <col min="14338" max="14338" width="7.375" customWidth="1"/>
    <col min="14339" max="14339" width="12.625" customWidth="1"/>
    <col min="14340" max="14341" width="9" customWidth="1"/>
    <col min="14342" max="14342" width="11.5" customWidth="1"/>
    <col min="14343" max="14343" width="10.75" bestFit="1" customWidth="1"/>
    <col min="14344" max="14344" width="10.125" customWidth="1"/>
    <col min="14345" max="14345" width="9.75" customWidth="1"/>
    <col min="14346" max="14346" width="7.875" customWidth="1"/>
    <col min="14347" max="14347" width="10.75" customWidth="1"/>
    <col min="14348" max="14348" width="10.875" customWidth="1"/>
    <col min="14349" max="14349" width="10.125" customWidth="1"/>
    <col min="14350" max="14350" width="9.875" customWidth="1"/>
    <col min="14587" max="14587" width="4" bestFit="1" customWidth="1"/>
    <col min="14588" max="14588" width="27.875" customWidth="1"/>
    <col min="14589" max="14591" width="0" hidden="1" customWidth="1"/>
    <col min="14592" max="14592" width="8.875" customWidth="1"/>
    <col min="14593" max="14593" width="12.5" customWidth="1"/>
    <col min="14594" max="14594" width="7.375" customWidth="1"/>
    <col min="14595" max="14595" width="12.625" customWidth="1"/>
    <col min="14596" max="14597" width="9" customWidth="1"/>
    <col min="14598" max="14598" width="11.5" customWidth="1"/>
    <col min="14599" max="14599" width="10.75" bestFit="1" customWidth="1"/>
    <col min="14600" max="14600" width="10.125" customWidth="1"/>
    <col min="14601" max="14601" width="9.75" customWidth="1"/>
    <col min="14602" max="14602" width="7.875" customWidth="1"/>
    <col min="14603" max="14603" width="10.75" customWidth="1"/>
    <col min="14604" max="14604" width="10.875" customWidth="1"/>
    <col min="14605" max="14605" width="10.125" customWidth="1"/>
    <col min="14606" max="14606" width="9.875" customWidth="1"/>
    <col min="14843" max="14843" width="4" bestFit="1" customWidth="1"/>
    <col min="14844" max="14844" width="27.875" customWidth="1"/>
    <col min="14845" max="14847" width="0" hidden="1" customWidth="1"/>
    <col min="14848" max="14848" width="8.875" customWidth="1"/>
    <col min="14849" max="14849" width="12.5" customWidth="1"/>
    <col min="14850" max="14850" width="7.375" customWidth="1"/>
    <col min="14851" max="14851" width="12.625" customWidth="1"/>
    <col min="14852" max="14853" width="9" customWidth="1"/>
    <col min="14854" max="14854" width="11.5" customWidth="1"/>
    <col min="14855" max="14855" width="10.75" bestFit="1" customWidth="1"/>
    <col min="14856" max="14856" width="10.125" customWidth="1"/>
    <col min="14857" max="14857" width="9.75" customWidth="1"/>
    <col min="14858" max="14858" width="7.875" customWidth="1"/>
    <col min="14859" max="14859" width="10.75" customWidth="1"/>
    <col min="14860" max="14860" width="10.875" customWidth="1"/>
    <col min="14861" max="14861" width="10.125" customWidth="1"/>
    <col min="14862" max="14862" width="9.875" customWidth="1"/>
    <col min="15099" max="15099" width="4" bestFit="1" customWidth="1"/>
    <col min="15100" max="15100" width="27.875" customWidth="1"/>
    <col min="15101" max="15103" width="0" hidden="1" customWidth="1"/>
    <col min="15104" max="15104" width="8.875" customWidth="1"/>
    <col min="15105" max="15105" width="12.5" customWidth="1"/>
    <col min="15106" max="15106" width="7.375" customWidth="1"/>
    <col min="15107" max="15107" width="12.625" customWidth="1"/>
    <col min="15108" max="15109" width="9" customWidth="1"/>
    <col min="15110" max="15110" width="11.5" customWidth="1"/>
    <col min="15111" max="15111" width="10.75" bestFit="1" customWidth="1"/>
    <col min="15112" max="15112" width="10.125" customWidth="1"/>
    <col min="15113" max="15113" width="9.75" customWidth="1"/>
    <col min="15114" max="15114" width="7.875" customWidth="1"/>
    <col min="15115" max="15115" width="10.75" customWidth="1"/>
    <col min="15116" max="15116" width="10.875" customWidth="1"/>
    <col min="15117" max="15117" width="10.125" customWidth="1"/>
    <col min="15118" max="15118" width="9.875" customWidth="1"/>
    <col min="15355" max="15355" width="4" bestFit="1" customWidth="1"/>
    <col min="15356" max="15356" width="27.875" customWidth="1"/>
    <col min="15357" max="15359" width="0" hidden="1" customWidth="1"/>
    <col min="15360" max="15360" width="8.875" customWidth="1"/>
    <col min="15361" max="15361" width="12.5" customWidth="1"/>
    <col min="15362" max="15362" width="7.375" customWidth="1"/>
    <col min="15363" max="15363" width="12.625" customWidth="1"/>
    <col min="15364" max="15365" width="9" customWidth="1"/>
    <col min="15366" max="15366" width="11.5" customWidth="1"/>
    <col min="15367" max="15367" width="10.75" bestFit="1" customWidth="1"/>
    <col min="15368" max="15368" width="10.125" customWidth="1"/>
    <col min="15369" max="15369" width="9.75" customWidth="1"/>
    <col min="15370" max="15370" width="7.875" customWidth="1"/>
    <col min="15371" max="15371" width="10.75" customWidth="1"/>
    <col min="15372" max="15372" width="10.875" customWidth="1"/>
    <col min="15373" max="15373" width="10.125" customWidth="1"/>
    <col min="15374" max="15374" width="9.875" customWidth="1"/>
    <col min="15611" max="15611" width="4" bestFit="1" customWidth="1"/>
    <col min="15612" max="15612" width="27.875" customWidth="1"/>
    <col min="15613" max="15615" width="0" hidden="1" customWidth="1"/>
    <col min="15616" max="15616" width="8.875" customWidth="1"/>
    <col min="15617" max="15617" width="12.5" customWidth="1"/>
    <col min="15618" max="15618" width="7.375" customWidth="1"/>
    <col min="15619" max="15619" width="12.625" customWidth="1"/>
    <col min="15620" max="15621" width="9" customWidth="1"/>
    <col min="15622" max="15622" width="11.5" customWidth="1"/>
    <col min="15623" max="15623" width="10.75" bestFit="1" customWidth="1"/>
    <col min="15624" max="15624" width="10.125" customWidth="1"/>
    <col min="15625" max="15625" width="9.75" customWidth="1"/>
    <col min="15626" max="15626" width="7.875" customWidth="1"/>
    <col min="15627" max="15627" width="10.75" customWidth="1"/>
    <col min="15628" max="15628" width="10.875" customWidth="1"/>
    <col min="15629" max="15629" width="10.125" customWidth="1"/>
    <col min="15630" max="15630" width="9.875" customWidth="1"/>
    <col min="15867" max="15867" width="4" bestFit="1" customWidth="1"/>
    <col min="15868" max="15868" width="27.875" customWidth="1"/>
    <col min="15869" max="15871" width="0" hidden="1" customWidth="1"/>
    <col min="15872" max="15872" width="8.875" customWidth="1"/>
    <col min="15873" max="15873" width="12.5" customWidth="1"/>
    <col min="15874" max="15874" width="7.375" customWidth="1"/>
    <col min="15875" max="15875" width="12.625" customWidth="1"/>
    <col min="15876" max="15877" width="9" customWidth="1"/>
    <col min="15878" max="15878" width="11.5" customWidth="1"/>
    <col min="15879" max="15879" width="10.75" bestFit="1" customWidth="1"/>
    <col min="15880" max="15880" width="10.125" customWidth="1"/>
    <col min="15881" max="15881" width="9.75" customWidth="1"/>
    <col min="15882" max="15882" width="7.875" customWidth="1"/>
    <col min="15883" max="15883" width="10.75" customWidth="1"/>
    <col min="15884" max="15884" width="10.875" customWidth="1"/>
    <col min="15885" max="15885" width="10.125" customWidth="1"/>
    <col min="15886" max="15886" width="9.875" customWidth="1"/>
    <col min="16123" max="16123" width="4" bestFit="1" customWidth="1"/>
    <col min="16124" max="16124" width="27.875" customWidth="1"/>
    <col min="16125" max="16127" width="0" hidden="1" customWidth="1"/>
    <col min="16128" max="16128" width="8.875" customWidth="1"/>
    <col min="16129" max="16129" width="12.5" customWidth="1"/>
    <col min="16130" max="16130" width="7.375" customWidth="1"/>
    <col min="16131" max="16131" width="12.625" customWidth="1"/>
    <col min="16132" max="16133" width="9" customWidth="1"/>
    <col min="16134" max="16134" width="11.5" customWidth="1"/>
    <col min="16135" max="16135" width="10.75" bestFit="1" customWidth="1"/>
    <col min="16136" max="16136" width="10.125" customWidth="1"/>
    <col min="16137" max="16137" width="9.75" customWidth="1"/>
    <col min="16138" max="16138" width="7.875" customWidth="1"/>
    <col min="16139" max="16139" width="10.75" customWidth="1"/>
    <col min="16140" max="16140" width="10.875" customWidth="1"/>
    <col min="16141" max="16141" width="10.125" customWidth="1"/>
    <col min="16142" max="16142" width="9.875" customWidth="1"/>
  </cols>
  <sheetData>
    <row r="1" spans="1:54" ht="15" thickBot="1"/>
    <row r="2" spans="1:54" ht="45.75" customHeight="1" thickBot="1">
      <c r="B2" s="330" t="s">
        <v>424</v>
      </c>
      <c r="C2" s="331"/>
      <c r="D2" s="331"/>
      <c r="E2" s="331"/>
      <c r="F2" s="331"/>
      <c r="G2" s="331"/>
      <c r="H2" s="331"/>
      <c r="I2" s="331"/>
      <c r="J2" s="331"/>
      <c r="K2" s="331"/>
      <c r="L2" s="331"/>
      <c r="M2" s="331"/>
      <c r="N2" s="332"/>
    </row>
    <row r="3" spans="1:54" ht="21" customHeight="1">
      <c r="B3" s="339" t="s">
        <v>312</v>
      </c>
      <c r="C3" s="341" t="s">
        <v>375</v>
      </c>
      <c r="D3" s="155" t="s">
        <v>376</v>
      </c>
      <c r="E3" s="156"/>
      <c r="F3" s="156"/>
      <c r="G3" s="343" t="s">
        <v>418</v>
      </c>
      <c r="H3" s="343"/>
      <c r="I3" s="343"/>
      <c r="J3" s="343" t="s">
        <v>419</v>
      </c>
      <c r="K3" s="343"/>
      <c r="L3" s="343"/>
      <c r="M3" s="343"/>
      <c r="N3" s="344"/>
    </row>
    <row r="4" spans="1:54" ht="105">
      <c r="B4" s="340"/>
      <c r="C4" s="342"/>
      <c r="D4" s="157" t="s">
        <v>378</v>
      </c>
      <c r="E4" s="157" t="s">
        <v>379</v>
      </c>
      <c r="F4" s="157" t="s">
        <v>405</v>
      </c>
      <c r="G4" s="158" t="s">
        <v>406</v>
      </c>
      <c r="H4" s="158" t="s">
        <v>407</v>
      </c>
      <c r="I4" s="159" t="s">
        <v>408</v>
      </c>
      <c r="J4" s="160" t="s">
        <v>409</v>
      </c>
      <c r="K4" s="160" t="s">
        <v>410</v>
      </c>
      <c r="L4" s="158" t="s">
        <v>406</v>
      </c>
      <c r="M4" s="158" t="s">
        <v>407</v>
      </c>
      <c r="N4" s="161" t="s">
        <v>408</v>
      </c>
    </row>
    <row r="5" spans="1:54" s="162" customFormat="1" ht="20.25" customHeight="1">
      <c r="A5" s="6"/>
      <c r="B5" s="163">
        <v>1</v>
      </c>
      <c r="C5" s="164" t="s">
        <v>60</v>
      </c>
      <c r="D5" s="165"/>
      <c r="E5" s="166"/>
      <c r="F5" s="166"/>
      <c r="G5" s="167">
        <v>7.3113710173808393</v>
      </c>
      <c r="H5" s="167">
        <v>1.7884322149798364</v>
      </c>
      <c r="I5" s="167">
        <v>0.43618992704043863</v>
      </c>
      <c r="J5" s="253">
        <v>101794.539667</v>
      </c>
      <c r="K5" s="253">
        <v>72100.752567000003</v>
      </c>
      <c r="L5" s="167">
        <v>1.1972260087583937</v>
      </c>
      <c r="M5" s="167">
        <v>0.13475608403004463</v>
      </c>
      <c r="N5" s="168">
        <v>4.0513508327630066E-2</v>
      </c>
      <c r="O5" s="149"/>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row>
    <row r="6" spans="1:54" s="6" customFormat="1" ht="20.25" customHeight="1">
      <c r="B6" s="129">
        <v>2</v>
      </c>
      <c r="C6" s="130" t="s">
        <v>252</v>
      </c>
      <c r="D6" s="131"/>
      <c r="E6" s="132"/>
      <c r="F6" s="132"/>
      <c r="G6" s="133">
        <v>4.2158517753341878</v>
      </c>
      <c r="H6" s="133">
        <v>0.10752196814787512</v>
      </c>
      <c r="I6" s="133">
        <v>3.288854566850883E-2</v>
      </c>
      <c r="J6" s="254">
        <v>30241.552593</v>
      </c>
      <c r="K6" s="254">
        <v>28071.653086999999</v>
      </c>
      <c r="L6" s="133">
        <v>0.65882054682166202</v>
      </c>
      <c r="M6" s="133">
        <v>1.3191912104943641E-3</v>
      </c>
      <c r="N6" s="134">
        <v>3.4286888626002047E-4</v>
      </c>
      <c r="O6" s="149"/>
    </row>
    <row r="7" spans="1:54" s="162" customFormat="1" ht="20.25" customHeight="1">
      <c r="A7" s="6"/>
      <c r="B7" s="163">
        <v>3</v>
      </c>
      <c r="C7" s="169" t="s">
        <v>93</v>
      </c>
      <c r="D7" s="165"/>
      <c r="E7" s="166"/>
      <c r="F7" s="166"/>
      <c r="G7" s="167">
        <v>3.3253151853611898</v>
      </c>
      <c r="H7" s="167">
        <v>2.55130728177866E-2</v>
      </c>
      <c r="I7" s="167">
        <v>0</v>
      </c>
      <c r="J7" s="253">
        <v>181954.78002100001</v>
      </c>
      <c r="K7" s="253">
        <v>120674.59908499999</v>
      </c>
      <c r="L7" s="167">
        <v>0.53756272397273963</v>
      </c>
      <c r="M7" s="170">
        <v>1.9760096754923091E-3</v>
      </c>
      <c r="N7" s="171">
        <v>0</v>
      </c>
      <c r="O7" s="149"/>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row>
    <row r="8" spans="1:54" s="6" customFormat="1" ht="20.25" customHeight="1">
      <c r="B8" s="129">
        <v>4</v>
      </c>
      <c r="C8" s="130" t="s">
        <v>386</v>
      </c>
      <c r="D8" s="131"/>
      <c r="E8" s="132"/>
      <c r="F8" s="132"/>
      <c r="G8" s="133">
        <v>2.6206443472722643</v>
      </c>
      <c r="H8" s="133">
        <v>0.29198323803556042</v>
      </c>
      <c r="I8" s="133">
        <v>0.10127672906712619</v>
      </c>
      <c r="J8" s="254">
        <v>9688</v>
      </c>
      <c r="K8" s="254">
        <v>10005</v>
      </c>
      <c r="L8" s="133">
        <v>0.51390513416474348</v>
      </c>
      <c r="M8" s="133">
        <v>3.4759453222084145E-2</v>
      </c>
      <c r="N8" s="134">
        <v>3.8274454109710636E-2</v>
      </c>
      <c r="O8" s="149"/>
    </row>
    <row r="9" spans="1:54" s="162" customFormat="1" ht="20.25" customHeight="1">
      <c r="A9" s="6"/>
      <c r="B9" s="163">
        <v>5</v>
      </c>
      <c r="C9" s="164" t="s">
        <v>57</v>
      </c>
      <c r="D9" s="165"/>
      <c r="E9" s="166"/>
      <c r="F9" s="166"/>
      <c r="G9" s="167">
        <v>1.971273623528498</v>
      </c>
      <c r="H9" s="167">
        <v>2.5233143087348542</v>
      </c>
      <c r="I9" s="167">
        <v>0.25199030351290685</v>
      </c>
      <c r="J9" s="253">
        <v>18888.224353000001</v>
      </c>
      <c r="K9" s="253">
        <v>24452.989697000001</v>
      </c>
      <c r="L9" s="167">
        <v>0.220744664437349</v>
      </c>
      <c r="M9" s="167">
        <v>8.3252011884481988E-2</v>
      </c>
      <c r="N9" s="168">
        <v>5.5132939486060628E-2</v>
      </c>
      <c r="O9" s="149"/>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row>
    <row r="10" spans="1:54" s="6" customFormat="1" ht="20.25" customHeight="1">
      <c r="B10" s="129">
        <v>6</v>
      </c>
      <c r="C10" s="150" t="s">
        <v>246</v>
      </c>
      <c r="D10" s="131"/>
      <c r="E10" s="132"/>
      <c r="F10" s="132"/>
      <c r="G10" s="133">
        <v>1.6491680009226497</v>
      </c>
      <c r="H10" s="133">
        <v>0.82353612601301218</v>
      </c>
      <c r="I10" s="133">
        <v>1.2936118403530799E-3</v>
      </c>
      <c r="J10" s="254">
        <v>8606</v>
      </c>
      <c r="K10" s="254">
        <v>9627</v>
      </c>
      <c r="L10" s="133">
        <v>0.32652760009820186</v>
      </c>
      <c r="M10" s="151">
        <v>2.0690122244421117E-2</v>
      </c>
      <c r="N10" s="152">
        <v>0</v>
      </c>
      <c r="O10" s="149"/>
    </row>
    <row r="11" spans="1:54" s="162" customFormat="1" ht="20.25" customHeight="1">
      <c r="A11" s="6"/>
      <c r="B11" s="163">
        <v>7</v>
      </c>
      <c r="C11" s="164" t="s">
        <v>219</v>
      </c>
      <c r="D11" s="165"/>
      <c r="E11" s="166"/>
      <c r="F11" s="166"/>
      <c r="G11" s="167">
        <v>1.6090229691603457</v>
      </c>
      <c r="H11" s="167">
        <v>2.5550056144370645E-2</v>
      </c>
      <c r="I11" s="167">
        <v>3.5680826180026784E-2</v>
      </c>
      <c r="J11" s="253">
        <v>61681.983346000001</v>
      </c>
      <c r="K11" s="253">
        <v>68047.664151999998</v>
      </c>
      <c r="L11" s="167">
        <v>0.30381029974760193</v>
      </c>
      <c r="M11" s="167">
        <v>2.3982580478585191E-3</v>
      </c>
      <c r="N11" s="168">
        <v>4.6801458497923576E-5</v>
      </c>
      <c r="O11" s="149"/>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row>
    <row r="12" spans="1:54" s="6" customFormat="1" ht="20.25" customHeight="1">
      <c r="B12" s="129">
        <v>8</v>
      </c>
      <c r="C12" s="150" t="s">
        <v>255</v>
      </c>
      <c r="D12" s="131"/>
      <c r="E12" s="132"/>
      <c r="F12" s="132"/>
      <c r="G12" s="133">
        <v>0.61614854857520018</v>
      </c>
      <c r="H12" s="133">
        <v>1.4856725905522661</v>
      </c>
      <c r="I12" s="133">
        <v>0.25500044328807292</v>
      </c>
      <c r="J12" s="254">
        <v>15560.52743</v>
      </c>
      <c r="K12" s="254">
        <v>16914.678343</v>
      </c>
      <c r="L12" s="133">
        <v>0.11138755849777585</v>
      </c>
      <c r="M12" s="151">
        <v>0.17545182005027221</v>
      </c>
      <c r="N12" s="152">
        <v>2.1525454152128767E-2</v>
      </c>
      <c r="O12" s="149"/>
    </row>
    <row r="13" spans="1:54" s="162" customFormat="1" ht="20.25" customHeight="1">
      <c r="A13" s="6"/>
      <c r="B13" s="163">
        <v>9</v>
      </c>
      <c r="C13" s="164" t="s">
        <v>45</v>
      </c>
      <c r="D13" s="165"/>
      <c r="E13" s="166"/>
      <c r="F13" s="166"/>
      <c r="G13" s="167">
        <v>0.51272061890741327</v>
      </c>
      <c r="H13" s="167">
        <v>5.9992873619263733E-2</v>
      </c>
      <c r="I13" s="167">
        <v>0.59389006620032636</v>
      </c>
      <c r="J13" s="253">
        <v>13024</v>
      </c>
      <c r="K13" s="253">
        <v>13714</v>
      </c>
      <c r="L13" s="167">
        <v>0.1007700600916543</v>
      </c>
      <c r="M13" s="167">
        <v>3.1412035542933369E-3</v>
      </c>
      <c r="N13" s="168">
        <v>0</v>
      </c>
      <c r="O13" s="149"/>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row>
    <row r="14" spans="1:54" s="6" customFormat="1" ht="20.25" customHeight="1">
      <c r="B14" s="129">
        <v>10</v>
      </c>
      <c r="C14" s="130" t="s">
        <v>51</v>
      </c>
      <c r="D14" s="131"/>
      <c r="E14" s="132"/>
      <c r="F14" s="132"/>
      <c r="G14" s="133">
        <v>0.47232591049031725</v>
      </c>
      <c r="H14" s="133">
        <v>9.0368096804822579E-2</v>
      </c>
      <c r="I14" s="133">
        <v>1.2316282818468876</v>
      </c>
      <c r="J14" s="254">
        <v>32545</v>
      </c>
      <c r="K14" s="254">
        <v>31924</v>
      </c>
      <c r="L14" s="133">
        <v>0.30959094688788896</v>
      </c>
      <c r="M14" s="133">
        <v>0</v>
      </c>
      <c r="N14" s="134">
        <v>0</v>
      </c>
      <c r="O14" s="149"/>
    </row>
    <row r="15" spans="1:54" s="162" customFormat="1" ht="20.25" customHeight="1">
      <c r="A15" s="6"/>
      <c r="B15" s="163">
        <v>11</v>
      </c>
      <c r="C15" s="169" t="s">
        <v>270</v>
      </c>
      <c r="D15" s="165"/>
      <c r="E15" s="166"/>
      <c r="F15" s="166"/>
      <c r="G15" s="167">
        <v>0.46208543638801136</v>
      </c>
      <c r="H15" s="167">
        <v>0.8378678915862986</v>
      </c>
      <c r="I15" s="167">
        <v>2.8631110741602927E-3</v>
      </c>
      <c r="J15" s="253">
        <v>50179</v>
      </c>
      <c r="K15" s="253">
        <v>55629</v>
      </c>
      <c r="L15" s="167">
        <v>4.2566516054052626E-3</v>
      </c>
      <c r="M15" s="170">
        <v>2.5143836887643726E-3</v>
      </c>
      <c r="N15" s="171">
        <v>2.2580844726864577E-3</v>
      </c>
      <c r="O15" s="149"/>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row>
    <row r="16" spans="1:54" s="6" customFormat="1" ht="20.25" customHeight="1">
      <c r="B16" s="129">
        <v>12</v>
      </c>
      <c r="C16" s="130" t="s">
        <v>38</v>
      </c>
      <c r="D16" s="131"/>
      <c r="E16" s="132"/>
      <c r="F16" s="132"/>
      <c r="G16" s="133">
        <v>0.4172009900022316</v>
      </c>
      <c r="H16" s="133">
        <v>2.2399809134337132</v>
      </c>
      <c r="I16" s="133">
        <v>0.743323784002482</v>
      </c>
      <c r="J16" s="254">
        <v>43150</v>
      </c>
      <c r="K16" s="254">
        <v>57281</v>
      </c>
      <c r="L16" s="133">
        <v>3.0081043093363825E-2</v>
      </c>
      <c r="M16" s="133">
        <v>0.1162466833780436</v>
      </c>
      <c r="N16" s="134">
        <v>0.13274403741002977</v>
      </c>
      <c r="O16" s="149"/>
    </row>
    <row r="17" spans="1:54" s="162" customFormat="1" ht="20.25" customHeight="1">
      <c r="A17" s="6"/>
      <c r="B17" s="163">
        <v>13</v>
      </c>
      <c r="C17" s="164" t="s">
        <v>31</v>
      </c>
      <c r="D17" s="165">
        <v>3010.0915890000001</v>
      </c>
      <c r="E17" s="166">
        <v>3010.0915890000001</v>
      </c>
      <c r="F17" s="166">
        <v>3010.0915890000001</v>
      </c>
      <c r="G17" s="167">
        <v>0.37850977860985713</v>
      </c>
      <c r="H17" s="167">
        <v>0.28626925310255857</v>
      </c>
      <c r="I17" s="167">
        <v>0.73250998631600772</v>
      </c>
      <c r="J17" s="253">
        <v>40054.632409999998</v>
      </c>
      <c r="K17" s="253">
        <v>23850.997719999999</v>
      </c>
      <c r="L17" s="167">
        <v>0.11144574129584357</v>
      </c>
      <c r="M17" s="167">
        <v>7.0716161900665105E-3</v>
      </c>
      <c r="N17" s="168">
        <v>3.7342407447183198E-3</v>
      </c>
      <c r="O17" s="149"/>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row>
    <row r="18" spans="1:54" s="6" customFormat="1" ht="20.25" customHeight="1">
      <c r="B18" s="129">
        <v>14</v>
      </c>
      <c r="C18" s="150" t="s">
        <v>243</v>
      </c>
      <c r="D18" s="131"/>
      <c r="E18" s="132"/>
      <c r="F18" s="132"/>
      <c r="G18" s="133">
        <v>0.31190274811712815</v>
      </c>
      <c r="H18" s="133">
        <v>1.6866391732879003</v>
      </c>
      <c r="I18" s="133">
        <v>1.6746811458051367</v>
      </c>
      <c r="J18" s="254">
        <v>1201</v>
      </c>
      <c r="K18" s="254">
        <v>669</v>
      </c>
      <c r="L18" s="133">
        <v>1.4892057642608338E-2</v>
      </c>
      <c r="M18" s="151">
        <v>5.6930971197423127E-3</v>
      </c>
      <c r="N18" s="152">
        <v>3.9477133975055242E-2</v>
      </c>
      <c r="O18" s="149"/>
    </row>
    <row r="19" spans="1:54" s="162" customFormat="1" ht="20.25" customHeight="1">
      <c r="A19" s="6"/>
      <c r="B19" s="163">
        <v>15</v>
      </c>
      <c r="C19" s="164" t="s">
        <v>55</v>
      </c>
      <c r="D19" s="165"/>
      <c r="E19" s="166"/>
      <c r="F19" s="166"/>
      <c r="G19" s="167">
        <v>0.31135825151276175</v>
      </c>
      <c r="H19" s="167">
        <v>1.0416542669801307</v>
      </c>
      <c r="I19" s="167">
        <v>1.0049859139560953</v>
      </c>
      <c r="J19" s="253">
        <v>147236</v>
      </c>
      <c r="K19" s="253">
        <v>213457</v>
      </c>
      <c r="L19" s="167">
        <v>0.1103592940488981</v>
      </c>
      <c r="M19" s="167">
        <v>6.0405729718293527E-2</v>
      </c>
      <c r="N19" s="168">
        <v>3.4567448072994132E-2</v>
      </c>
      <c r="O19" s="149"/>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row>
    <row r="20" spans="1:54" s="6" customFormat="1" ht="20.25">
      <c r="B20" s="129">
        <v>16</v>
      </c>
      <c r="C20" s="130" t="s">
        <v>29</v>
      </c>
      <c r="D20" s="131"/>
      <c r="E20" s="132"/>
      <c r="F20" s="132"/>
      <c r="G20" s="133">
        <v>0.29344893456094168</v>
      </c>
      <c r="H20" s="133">
        <v>1.3906420448235994</v>
      </c>
      <c r="I20" s="133">
        <v>1.2232590192633044</v>
      </c>
      <c r="J20" s="254">
        <v>73825</v>
      </c>
      <c r="K20" s="254">
        <v>71274</v>
      </c>
      <c r="L20" s="133">
        <v>3.6800656607095264E-2</v>
      </c>
      <c r="M20" s="133">
        <v>0.30695919312076536</v>
      </c>
      <c r="N20" s="134">
        <v>5.210346907570805E-2</v>
      </c>
      <c r="O20" s="149"/>
    </row>
    <row r="21" spans="1:54" s="162" customFormat="1" ht="20.25" customHeight="1">
      <c r="A21" s="6"/>
      <c r="B21" s="163">
        <v>17</v>
      </c>
      <c r="C21" s="164" t="s">
        <v>63</v>
      </c>
      <c r="D21" s="165"/>
      <c r="E21" s="166"/>
      <c r="F21" s="166"/>
      <c r="G21" s="167">
        <v>0.21747097711501173</v>
      </c>
      <c r="H21" s="167">
        <v>5.183335034187162</v>
      </c>
      <c r="I21" s="167">
        <v>5.6850699050923561</v>
      </c>
      <c r="J21" s="253">
        <v>0</v>
      </c>
      <c r="K21" s="253">
        <v>0</v>
      </c>
      <c r="L21" s="167">
        <v>0</v>
      </c>
      <c r="M21" s="167">
        <v>0.1123558913567381</v>
      </c>
      <c r="N21" s="168">
        <v>0.22275776721161988</v>
      </c>
      <c r="O21" s="149"/>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row>
    <row r="22" spans="1:54" s="6" customFormat="1" ht="20.25">
      <c r="B22" s="129">
        <v>18</v>
      </c>
      <c r="C22" s="130" t="s">
        <v>33</v>
      </c>
      <c r="D22" s="131">
        <v>28946</v>
      </c>
      <c r="E22" s="132">
        <v>21390</v>
      </c>
      <c r="F22" s="132">
        <v>25168</v>
      </c>
      <c r="G22" s="133">
        <v>0.17767803859682907</v>
      </c>
      <c r="H22" s="133">
        <v>1.4900613601433808</v>
      </c>
      <c r="I22" s="133">
        <v>0.90098862801929847</v>
      </c>
      <c r="J22" s="254">
        <v>1144859</v>
      </c>
      <c r="K22" s="254">
        <v>1344820</v>
      </c>
      <c r="L22" s="133">
        <v>1.741211268718082E-2</v>
      </c>
      <c r="M22" s="133">
        <v>0.18629716612630903</v>
      </c>
      <c r="N22" s="134">
        <v>5.7642673766305226E-2</v>
      </c>
      <c r="O22" s="149"/>
    </row>
    <row r="23" spans="1:54" s="162" customFormat="1" ht="20.25" customHeight="1">
      <c r="A23" s="6"/>
      <c r="B23" s="163">
        <v>19</v>
      </c>
      <c r="C23" s="164" t="s">
        <v>49</v>
      </c>
      <c r="D23" s="165"/>
      <c r="E23" s="166"/>
      <c r="F23" s="166"/>
      <c r="G23" s="167">
        <v>0.10535744182094223</v>
      </c>
      <c r="H23" s="167">
        <v>0.46130488776586964</v>
      </c>
      <c r="I23" s="167">
        <v>1.0607722512149425</v>
      </c>
      <c r="J23" s="253">
        <v>19616</v>
      </c>
      <c r="K23" s="253">
        <v>21547</v>
      </c>
      <c r="L23" s="167">
        <v>1.4430680618862934E-2</v>
      </c>
      <c r="M23" s="167">
        <v>0.24699112118855951</v>
      </c>
      <c r="N23" s="168">
        <v>8.0668215531168957E-2</v>
      </c>
      <c r="O23" s="149"/>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row>
    <row r="24" spans="1:54" s="6" customFormat="1" ht="20.25">
      <c r="B24" s="129">
        <v>20</v>
      </c>
      <c r="C24" s="130" t="s">
        <v>47</v>
      </c>
      <c r="D24" s="131"/>
      <c r="E24" s="132"/>
      <c r="F24" s="132"/>
      <c r="G24" s="133">
        <v>9.4693365743052593E-2</v>
      </c>
      <c r="H24" s="133">
        <v>4.8718104865720722E-4</v>
      </c>
      <c r="I24" s="133">
        <v>0.32043927491220592</v>
      </c>
      <c r="J24" s="254">
        <v>15283</v>
      </c>
      <c r="K24" s="254">
        <v>17067</v>
      </c>
      <c r="L24" s="133">
        <v>1.6139827731053646E-3</v>
      </c>
      <c r="M24" s="133">
        <v>4.9852749748428252E-4</v>
      </c>
      <c r="N24" s="134">
        <v>1.8556301295248295E-2</v>
      </c>
      <c r="O24" s="149"/>
    </row>
    <row r="25" spans="1:54" s="162" customFormat="1" ht="20.25" customHeight="1">
      <c r="A25" s="6"/>
      <c r="B25" s="163">
        <v>21</v>
      </c>
      <c r="C25" s="164" t="s">
        <v>53</v>
      </c>
      <c r="D25" s="165"/>
      <c r="E25" s="166"/>
      <c r="F25" s="166"/>
      <c r="G25" s="167">
        <v>7.746592444196608E-2</v>
      </c>
      <c r="H25" s="167">
        <v>2.5149547222770664E-2</v>
      </c>
      <c r="I25" s="167">
        <v>0.563732997507991</v>
      </c>
      <c r="J25" s="253">
        <v>9222</v>
      </c>
      <c r="K25" s="253">
        <v>10858</v>
      </c>
      <c r="L25" s="167">
        <v>0</v>
      </c>
      <c r="M25" s="167">
        <v>1.4130832013643561E-2</v>
      </c>
      <c r="N25" s="168">
        <v>1.5432356014900206E-2</v>
      </c>
      <c r="O25" s="149"/>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row>
    <row r="26" spans="1:54" s="6" customFormat="1" ht="20.25" customHeight="1">
      <c r="B26" s="129">
        <v>22</v>
      </c>
      <c r="C26" s="150" t="s">
        <v>253</v>
      </c>
      <c r="D26" s="131"/>
      <c r="E26" s="132"/>
      <c r="F26" s="132"/>
      <c r="G26" s="133">
        <v>6.9178667799320401E-2</v>
      </c>
      <c r="H26" s="133">
        <v>0.59964021587047767</v>
      </c>
      <c r="I26" s="133">
        <v>0</v>
      </c>
      <c r="J26" s="254">
        <v>294</v>
      </c>
      <c r="K26" s="254">
        <v>307</v>
      </c>
      <c r="L26" s="133">
        <v>0</v>
      </c>
      <c r="M26" s="151">
        <v>0</v>
      </c>
      <c r="N26" s="152">
        <v>0</v>
      </c>
      <c r="O26" s="149"/>
    </row>
    <row r="27" spans="1:54" s="162" customFormat="1" ht="20.25" customHeight="1">
      <c r="A27" s="6"/>
      <c r="B27" s="163">
        <v>23</v>
      </c>
      <c r="C27" s="172" t="s">
        <v>26</v>
      </c>
      <c r="D27" s="165"/>
      <c r="E27" s="166"/>
      <c r="F27" s="166"/>
      <c r="G27" s="167">
        <v>3.3355688925540451E-2</v>
      </c>
      <c r="H27" s="167">
        <v>9.0040477422201948E-2</v>
      </c>
      <c r="I27" s="167">
        <v>0.71890163967862819</v>
      </c>
      <c r="J27" s="253">
        <v>13975</v>
      </c>
      <c r="K27" s="253">
        <v>15911</v>
      </c>
      <c r="L27" s="167">
        <v>4.1704481099102644E-4</v>
      </c>
      <c r="M27" s="167">
        <v>9.7815964759713474E-3</v>
      </c>
      <c r="N27" s="168">
        <v>3.4408566479549402E-2</v>
      </c>
      <c r="O27" s="149"/>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row>
    <row r="28" spans="1:54" s="6" customFormat="1" ht="20.25" customHeight="1">
      <c r="B28" s="129">
        <v>24</v>
      </c>
      <c r="C28" s="154" t="s">
        <v>221</v>
      </c>
      <c r="D28" s="131"/>
      <c r="E28" s="132"/>
      <c r="F28" s="132"/>
      <c r="G28" s="133">
        <v>1.510604555538014E-2</v>
      </c>
      <c r="H28" s="133">
        <v>1.9203866550993669</v>
      </c>
      <c r="I28" s="133">
        <v>1.1649411321570764</v>
      </c>
      <c r="J28" s="254">
        <v>6268</v>
      </c>
      <c r="K28" s="254">
        <v>20854</v>
      </c>
      <c r="L28" s="133">
        <v>5.0882538225067789E-3</v>
      </c>
      <c r="M28" s="133">
        <v>0.21711675886313039</v>
      </c>
      <c r="N28" s="134">
        <v>0.17582459413352572</v>
      </c>
      <c r="O28" s="149"/>
    </row>
    <row r="29" spans="1:54" s="162" customFormat="1" ht="20.25" customHeight="1">
      <c r="A29" s="6"/>
      <c r="B29" s="163">
        <v>25</v>
      </c>
      <c r="C29" s="172" t="s">
        <v>36</v>
      </c>
      <c r="D29" s="165">
        <v>0</v>
      </c>
      <c r="E29" s="166">
        <v>0</v>
      </c>
      <c r="F29" s="166">
        <v>0</v>
      </c>
      <c r="G29" s="167">
        <v>3.9030970422490371E-3</v>
      </c>
      <c r="H29" s="167">
        <v>1.0344155602958813</v>
      </c>
      <c r="I29" s="167">
        <v>1.6739907351396097</v>
      </c>
      <c r="J29" s="253">
        <v>5982</v>
      </c>
      <c r="K29" s="253">
        <v>5997</v>
      </c>
      <c r="L29" s="167">
        <v>0</v>
      </c>
      <c r="M29" s="167">
        <v>2.7513618649116132E-2</v>
      </c>
      <c r="N29" s="168">
        <v>0.16200271296409269</v>
      </c>
      <c r="O29" s="149"/>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row>
    <row r="30" spans="1:54" s="6" customFormat="1" ht="20.25" customHeight="1">
      <c r="B30" s="129">
        <v>26</v>
      </c>
      <c r="C30" s="154" t="s">
        <v>18</v>
      </c>
      <c r="D30" s="131"/>
      <c r="E30" s="132"/>
      <c r="F30" s="132"/>
      <c r="G30" s="133">
        <v>2.7672198039288502E-3</v>
      </c>
      <c r="H30" s="133">
        <v>1.1888616732890194</v>
      </c>
      <c r="I30" s="133">
        <v>1.4837761521036801</v>
      </c>
      <c r="J30" s="254">
        <v>5170</v>
      </c>
      <c r="K30" s="254">
        <v>4756</v>
      </c>
      <c r="L30" s="133">
        <v>0</v>
      </c>
      <c r="M30" s="133">
        <v>5.1333436779376317E-2</v>
      </c>
      <c r="N30" s="134">
        <v>9.5128209935367497E-2</v>
      </c>
      <c r="O30" s="149"/>
    </row>
    <row r="31" spans="1:54" s="162" customFormat="1" ht="20.25" customHeight="1">
      <c r="A31" s="6"/>
      <c r="B31" s="163">
        <v>27</v>
      </c>
      <c r="C31" s="172" t="s">
        <v>43</v>
      </c>
      <c r="D31" s="165"/>
      <c r="E31" s="166"/>
      <c r="F31" s="166"/>
      <c r="G31" s="167">
        <v>0</v>
      </c>
      <c r="H31" s="167">
        <v>0</v>
      </c>
      <c r="I31" s="167">
        <v>6.5758773391743255E-2</v>
      </c>
      <c r="J31" s="253">
        <v>0</v>
      </c>
      <c r="K31" s="253">
        <v>0</v>
      </c>
      <c r="L31" s="167">
        <v>0</v>
      </c>
      <c r="M31" s="167">
        <v>0</v>
      </c>
      <c r="N31" s="168">
        <v>0</v>
      </c>
      <c r="O31" s="149"/>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row>
    <row r="32" spans="1:54" ht="20.25" customHeight="1">
      <c r="B32" s="337" t="s">
        <v>387</v>
      </c>
      <c r="C32" s="338"/>
      <c r="D32" s="173">
        <v>31956.091589</v>
      </c>
      <c r="E32" s="173">
        <v>24400.091589</v>
      </c>
      <c r="F32" s="173">
        <v>28178.091589</v>
      </c>
      <c r="G32" s="174">
        <v>0.30790638021745048</v>
      </c>
      <c r="H32" s="174">
        <v>1.4078365340479078</v>
      </c>
      <c r="I32" s="175">
        <v>0.946976157041579</v>
      </c>
      <c r="J32" s="255">
        <f>SUM(J5:J31)</f>
        <v>2050299.23982</v>
      </c>
      <c r="K32" s="255">
        <f>SUM(K5:K31)</f>
        <v>2259810.3346509999</v>
      </c>
      <c r="L32" s="174">
        <v>4.3551595597800648E-2</v>
      </c>
      <c r="M32" s="174">
        <v>0.15680743041909653</v>
      </c>
      <c r="N32" s="176">
        <v>7.2253817807248683E-2</v>
      </c>
      <c r="O32" s="149"/>
    </row>
    <row r="33" spans="1:54" s="162" customFormat="1" ht="20.25" customHeight="1">
      <c r="A33" s="6"/>
      <c r="B33" s="163">
        <v>28</v>
      </c>
      <c r="C33" s="169" t="s">
        <v>234</v>
      </c>
      <c r="D33" s="165"/>
      <c r="E33" s="166"/>
      <c r="F33" s="166"/>
      <c r="G33" s="167">
        <v>10.356676368532542</v>
      </c>
      <c r="H33" s="167">
        <v>1.1661486583610063</v>
      </c>
      <c r="I33" s="167">
        <v>0.14551110662196604</v>
      </c>
      <c r="J33" s="253">
        <v>14814.988783999999</v>
      </c>
      <c r="K33" s="253">
        <v>6460.9357479999999</v>
      </c>
      <c r="L33" s="167">
        <v>1.8471469292878198</v>
      </c>
      <c r="M33" s="170">
        <v>0</v>
      </c>
      <c r="N33" s="171">
        <v>3.0779092971929215E-3</v>
      </c>
      <c r="O33" s="149"/>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row>
    <row r="34" spans="1:54" s="6" customFormat="1" ht="20.25" customHeight="1">
      <c r="B34" s="129">
        <v>29</v>
      </c>
      <c r="C34" s="150" t="s">
        <v>224</v>
      </c>
      <c r="D34" s="131"/>
      <c r="E34" s="132"/>
      <c r="F34" s="132"/>
      <c r="G34" s="133">
        <v>7.9242700817745453</v>
      </c>
      <c r="H34" s="133">
        <v>0.21011019188549765</v>
      </c>
      <c r="I34" s="133">
        <v>0.45191179704753898</v>
      </c>
      <c r="J34" s="254">
        <v>6414.3917650000003</v>
      </c>
      <c r="K34" s="254">
        <v>6434.1541960000004</v>
      </c>
      <c r="L34" s="133">
        <v>2.4131650977623855</v>
      </c>
      <c r="M34" s="151">
        <v>4.7765508618215205E-3</v>
      </c>
      <c r="N34" s="152">
        <v>1.313592801336445E-2</v>
      </c>
      <c r="O34" s="149"/>
    </row>
    <row r="35" spans="1:54" s="162" customFormat="1" ht="20.25" customHeight="1">
      <c r="A35" s="6"/>
      <c r="B35" s="163">
        <v>30</v>
      </c>
      <c r="C35" s="164" t="s">
        <v>259</v>
      </c>
      <c r="D35" s="165"/>
      <c r="E35" s="166"/>
      <c r="F35" s="166"/>
      <c r="G35" s="167">
        <v>2.5676150752097038</v>
      </c>
      <c r="H35" s="167">
        <v>1.3492637613343978</v>
      </c>
      <c r="I35" s="167">
        <v>0.33072200364300408</v>
      </c>
      <c r="J35" s="253">
        <v>4503.3097159999998</v>
      </c>
      <c r="K35" s="253">
        <v>8273.249742</v>
      </c>
      <c r="L35" s="167">
        <v>0.63467129022928759</v>
      </c>
      <c r="M35" s="167">
        <v>0.2513978909655662</v>
      </c>
      <c r="N35" s="168">
        <v>9.3904890811425834E-2</v>
      </c>
      <c r="O35" s="149"/>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row>
    <row r="36" spans="1:54" s="6" customFormat="1" ht="20.25" customHeight="1">
      <c r="B36" s="129">
        <v>31</v>
      </c>
      <c r="C36" s="130" t="s">
        <v>154</v>
      </c>
      <c r="D36" s="131"/>
      <c r="E36" s="132"/>
      <c r="F36" s="132"/>
      <c r="G36" s="133">
        <v>2.429917238145022</v>
      </c>
      <c r="H36" s="133">
        <v>0.77287400969230691</v>
      </c>
      <c r="I36" s="133">
        <v>0.14551757122869347</v>
      </c>
      <c r="J36" s="254">
        <v>32316.054511999999</v>
      </c>
      <c r="K36" s="254">
        <v>29286.639166000001</v>
      </c>
      <c r="L36" s="133">
        <v>0.32427295445219917</v>
      </c>
      <c r="M36" s="133">
        <v>3.7635155472689731E-2</v>
      </c>
      <c r="N36" s="134">
        <v>1.855356189653638E-2</v>
      </c>
      <c r="O36" s="149"/>
    </row>
    <row r="37" spans="1:54" s="162" customFormat="1" ht="20.25" customHeight="1">
      <c r="A37" s="6"/>
      <c r="B37" s="163">
        <v>32</v>
      </c>
      <c r="C37" s="172" t="s">
        <v>239</v>
      </c>
      <c r="D37" s="165"/>
      <c r="E37" s="166"/>
      <c r="F37" s="166"/>
      <c r="G37" s="167">
        <v>1.9074755997981425</v>
      </c>
      <c r="H37" s="167">
        <v>0.90618011727784886</v>
      </c>
      <c r="I37" s="167">
        <v>6.963997536429992E-3</v>
      </c>
      <c r="J37" s="253">
        <v>4411.0417660000003</v>
      </c>
      <c r="K37" s="253">
        <v>5214.0060030000004</v>
      </c>
      <c r="L37" s="167">
        <v>0.24925500212147209</v>
      </c>
      <c r="M37" s="167">
        <v>0</v>
      </c>
      <c r="N37" s="168">
        <v>0</v>
      </c>
      <c r="O37" s="149"/>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row>
    <row r="38" spans="1:54" s="6" customFormat="1" ht="20.25" customHeight="1">
      <c r="B38" s="129">
        <v>33</v>
      </c>
      <c r="C38" s="150" t="s">
        <v>72</v>
      </c>
      <c r="D38" s="131"/>
      <c r="E38" s="132"/>
      <c r="F38" s="132"/>
      <c r="G38" s="133">
        <v>1.6233619902874334</v>
      </c>
      <c r="H38" s="133">
        <v>2.3211006073171007E-3</v>
      </c>
      <c r="I38" s="133">
        <v>2.6726459420175548E-2</v>
      </c>
      <c r="J38" s="254">
        <v>41289</v>
      </c>
      <c r="K38" s="254">
        <v>50786</v>
      </c>
      <c r="L38" s="133">
        <v>0.13115370506236243</v>
      </c>
      <c r="M38" s="151">
        <v>0</v>
      </c>
      <c r="N38" s="152">
        <v>1.1738811445341159E-3</v>
      </c>
      <c r="O38" s="149"/>
    </row>
    <row r="39" spans="1:54" s="162" customFormat="1" ht="20.25" customHeight="1">
      <c r="A39" s="6"/>
      <c r="B39" s="163">
        <v>34</v>
      </c>
      <c r="C39" s="164" t="s">
        <v>77</v>
      </c>
      <c r="D39" s="165"/>
      <c r="E39" s="166"/>
      <c r="F39" s="166"/>
      <c r="G39" s="167">
        <v>1.2017617231448952</v>
      </c>
      <c r="H39" s="167">
        <v>4.3330139465559456E-2</v>
      </c>
      <c r="I39" s="167">
        <v>0.16863621846055574</v>
      </c>
      <c r="J39" s="253">
        <v>6079</v>
      </c>
      <c r="K39" s="253">
        <v>6741</v>
      </c>
      <c r="L39" s="167">
        <v>3.8211182880745237E-2</v>
      </c>
      <c r="M39" s="167">
        <v>8.7881184638368922E-4</v>
      </c>
      <c r="N39" s="168">
        <v>0</v>
      </c>
      <c r="O39" s="149"/>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row>
    <row r="40" spans="1:54" s="6" customFormat="1" ht="20.25" customHeight="1">
      <c r="B40" s="129">
        <v>35</v>
      </c>
      <c r="C40" s="130" t="s">
        <v>22</v>
      </c>
      <c r="D40" s="131"/>
      <c r="E40" s="132"/>
      <c r="F40" s="132"/>
      <c r="G40" s="133">
        <v>1.156213616255737</v>
      </c>
      <c r="H40" s="133">
        <v>8.9726578643986685E-4</v>
      </c>
      <c r="I40" s="133">
        <v>4.7794357557696912E-2</v>
      </c>
      <c r="J40" s="254">
        <v>65202</v>
      </c>
      <c r="K40" s="254">
        <v>208012</v>
      </c>
      <c r="L40" s="133">
        <v>0.54524057421953731</v>
      </c>
      <c r="M40" s="133">
        <v>5.844653150066508E-4</v>
      </c>
      <c r="N40" s="134">
        <v>6.4492724414526986E-4</v>
      </c>
      <c r="O40" s="149"/>
    </row>
    <row r="41" spans="1:54" s="162" customFormat="1" ht="20.25" customHeight="1">
      <c r="A41" s="6"/>
      <c r="B41" s="163">
        <v>36</v>
      </c>
      <c r="C41" s="169" t="s">
        <v>75</v>
      </c>
      <c r="D41" s="165"/>
      <c r="E41" s="166"/>
      <c r="F41" s="166"/>
      <c r="G41" s="167">
        <v>1.0831868309173336</v>
      </c>
      <c r="H41" s="167">
        <v>2.5969664745060725E-2</v>
      </c>
      <c r="I41" s="167">
        <v>0.11093076621704819</v>
      </c>
      <c r="J41" s="253">
        <v>14070</v>
      </c>
      <c r="K41" s="253">
        <v>15121</v>
      </c>
      <c r="L41" s="167">
        <v>3.724233615221987E-2</v>
      </c>
      <c r="M41" s="170">
        <v>1.7529950669485553E-2</v>
      </c>
      <c r="N41" s="171">
        <v>2.0701198026779424E-3</v>
      </c>
      <c r="O41" s="149"/>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row>
    <row r="42" spans="1:54" s="6" customFormat="1" ht="20.25" customHeight="1">
      <c r="B42" s="129">
        <v>37</v>
      </c>
      <c r="C42" s="130" t="s">
        <v>296</v>
      </c>
      <c r="D42" s="131"/>
      <c r="E42" s="132"/>
      <c r="F42" s="132"/>
      <c r="G42" s="133">
        <v>0.4544330906133151</v>
      </c>
      <c r="H42" s="133">
        <v>0.95405766350558796</v>
      </c>
      <c r="I42" s="133">
        <v>2.5014378738715901E-3</v>
      </c>
      <c r="J42" s="254">
        <v>7770.510123</v>
      </c>
      <c r="K42" s="254">
        <v>38319.531014</v>
      </c>
      <c r="L42" s="133">
        <v>0.33919896075126887</v>
      </c>
      <c r="M42" s="133">
        <v>1.2398865987938212E-2</v>
      </c>
      <c r="N42" s="134">
        <v>2.4551690487881524E-3</v>
      </c>
      <c r="O42" s="149"/>
    </row>
    <row r="43" spans="1:54" ht="20.25" customHeight="1">
      <c r="B43" s="337" t="s">
        <v>389</v>
      </c>
      <c r="C43" s="338"/>
      <c r="D43" s="173"/>
      <c r="E43" s="173"/>
      <c r="F43" s="173"/>
      <c r="G43" s="174">
        <v>1.9117612027305246</v>
      </c>
      <c r="H43" s="174">
        <v>0.37337064352061761</v>
      </c>
      <c r="I43" s="175">
        <v>8.5174632267744729E-2</v>
      </c>
      <c r="J43" s="255">
        <f>SUM(J33:J42)</f>
        <v>196870.29666599998</v>
      </c>
      <c r="K43" s="255">
        <f>SUM(K33:K42)</f>
        <v>374648.515869</v>
      </c>
      <c r="L43" s="174">
        <v>0.53485358668485228</v>
      </c>
      <c r="M43" s="174">
        <v>1.5488561612888125E-2</v>
      </c>
      <c r="N43" s="176">
        <v>6.6154314478559413E-3</v>
      </c>
      <c r="O43" s="149"/>
    </row>
    <row r="44" spans="1:54" s="162" customFormat="1" ht="20.25" customHeight="1">
      <c r="A44" s="6"/>
      <c r="B44" s="163">
        <v>38</v>
      </c>
      <c r="C44" s="164" t="s">
        <v>90</v>
      </c>
      <c r="D44" s="165"/>
      <c r="E44" s="166"/>
      <c r="F44" s="166"/>
      <c r="G44" s="167">
        <v>5.1035665417463001</v>
      </c>
      <c r="H44" s="167">
        <v>0.28407014215364873</v>
      </c>
      <c r="I44" s="167">
        <v>0.12115843365930555</v>
      </c>
      <c r="J44" s="253">
        <v>96813</v>
      </c>
      <c r="K44" s="253">
        <v>113813</v>
      </c>
      <c r="L44" s="167">
        <v>0.98589963383781254</v>
      </c>
      <c r="M44" s="167">
        <v>4.5803453317552041E-2</v>
      </c>
      <c r="N44" s="168">
        <v>1.9085497458748171E-2</v>
      </c>
      <c r="O44" s="149"/>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row>
    <row r="45" spans="1:54" s="6" customFormat="1" ht="20.25" customHeight="1">
      <c r="B45" s="129">
        <v>39</v>
      </c>
      <c r="C45" s="150" t="s">
        <v>88</v>
      </c>
      <c r="D45" s="131"/>
      <c r="E45" s="132"/>
      <c r="F45" s="132"/>
      <c r="G45" s="133">
        <v>3.8998122696923527</v>
      </c>
      <c r="H45" s="133">
        <v>2.7371398739786564E-2</v>
      </c>
      <c r="I45" s="133">
        <v>5.9216676581640704E-2</v>
      </c>
      <c r="J45" s="254">
        <v>220519</v>
      </c>
      <c r="K45" s="254">
        <v>254504</v>
      </c>
      <c r="L45" s="133">
        <v>0.26799388844394056</v>
      </c>
      <c r="M45" s="151">
        <v>4.0126905416316642E-3</v>
      </c>
      <c r="N45" s="152">
        <v>2.2836450236928172E-3</v>
      </c>
      <c r="O45" s="149"/>
    </row>
    <row r="46" spans="1:54" s="162" customFormat="1" ht="20.25" customHeight="1">
      <c r="A46" s="6"/>
      <c r="B46" s="163">
        <v>40</v>
      </c>
      <c r="C46" s="164" t="s">
        <v>236</v>
      </c>
      <c r="D46" s="165"/>
      <c r="E46" s="166"/>
      <c r="F46" s="166"/>
      <c r="G46" s="167">
        <v>2.480953084477409</v>
      </c>
      <c r="H46" s="167">
        <v>0</v>
      </c>
      <c r="I46" s="167">
        <v>0</v>
      </c>
      <c r="J46" s="253">
        <v>380381.46660500002</v>
      </c>
      <c r="K46" s="253">
        <v>421058.557134</v>
      </c>
      <c r="L46" s="167">
        <v>0.24707698002667447</v>
      </c>
      <c r="M46" s="167">
        <v>0</v>
      </c>
      <c r="N46" s="168">
        <v>0</v>
      </c>
      <c r="O46" s="149"/>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row>
    <row r="47" spans="1:54" s="6" customFormat="1" ht="20.25" customHeight="1">
      <c r="B47" s="129">
        <v>41</v>
      </c>
      <c r="C47" s="130" t="s">
        <v>390</v>
      </c>
      <c r="D47" s="131">
        <v>721175.19925900002</v>
      </c>
      <c r="E47" s="132">
        <v>753332.73595799995</v>
      </c>
      <c r="F47" s="132">
        <v>737253.96760850004</v>
      </c>
      <c r="G47" s="133">
        <v>1.8234781170880858</v>
      </c>
      <c r="H47" s="133">
        <v>9.2930589540962997E-4</v>
      </c>
      <c r="I47" s="133">
        <v>0.83772580796127671</v>
      </c>
      <c r="J47" s="254">
        <v>242995</v>
      </c>
      <c r="K47" s="254">
        <v>305677</v>
      </c>
      <c r="L47" s="133">
        <v>0.11000800113404113</v>
      </c>
      <c r="M47" s="133">
        <v>8.1183446158317196E-4</v>
      </c>
      <c r="N47" s="134">
        <v>6.7031623637334274E-3</v>
      </c>
      <c r="O47" s="149"/>
    </row>
    <row r="48" spans="1:54" s="162" customFormat="1" ht="20.25" customHeight="1">
      <c r="A48" s="6"/>
      <c r="B48" s="163">
        <v>42</v>
      </c>
      <c r="C48" s="164" t="s">
        <v>85</v>
      </c>
      <c r="D48" s="165">
        <v>423584</v>
      </c>
      <c r="E48" s="166">
        <v>331498</v>
      </c>
      <c r="F48" s="166">
        <v>377541</v>
      </c>
      <c r="G48" s="167">
        <v>1.250550615662819</v>
      </c>
      <c r="H48" s="167">
        <v>1.1491801330363551</v>
      </c>
      <c r="I48" s="167">
        <v>0.77655151445561299</v>
      </c>
      <c r="J48" s="253">
        <v>180871.667212</v>
      </c>
      <c r="K48" s="253">
        <v>276165.164139</v>
      </c>
      <c r="L48" s="167">
        <v>0.16486544078045304</v>
      </c>
      <c r="M48" s="167">
        <v>0.26271839071365005</v>
      </c>
      <c r="N48" s="168">
        <v>2.3719244532615539E-2</v>
      </c>
      <c r="O48" s="149"/>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row>
    <row r="49" spans="1:54" s="6" customFormat="1" ht="20.25" customHeight="1">
      <c r="B49" s="129">
        <v>43</v>
      </c>
      <c r="C49" s="130" t="s">
        <v>278</v>
      </c>
      <c r="D49" s="131"/>
      <c r="E49" s="132"/>
      <c r="F49" s="132"/>
      <c r="G49" s="133">
        <v>1.0373385387061433</v>
      </c>
      <c r="H49" s="133">
        <v>1.4322214518655472</v>
      </c>
      <c r="I49" s="133">
        <v>9.9966617877410568E-2</v>
      </c>
      <c r="J49" s="254">
        <v>77439</v>
      </c>
      <c r="K49" s="254">
        <v>179037</v>
      </c>
      <c r="L49" s="133">
        <v>0.40025115958613044</v>
      </c>
      <c r="M49" s="133">
        <v>0.38169612613167458</v>
      </c>
      <c r="N49" s="134">
        <v>6.5670998337131248E-2</v>
      </c>
      <c r="O49" s="149"/>
    </row>
    <row r="50" spans="1:54" s="162" customFormat="1" ht="20.25" customHeight="1">
      <c r="A50" s="6"/>
      <c r="B50" s="163">
        <v>44</v>
      </c>
      <c r="C50" s="169" t="s">
        <v>403</v>
      </c>
      <c r="D50" s="165"/>
      <c r="E50" s="166"/>
      <c r="F50" s="166"/>
      <c r="G50" s="167">
        <v>1.0227104198457151</v>
      </c>
      <c r="H50" s="167">
        <v>0.44348732272493174</v>
      </c>
      <c r="I50" s="167">
        <v>0.39240321713491316</v>
      </c>
      <c r="J50" s="253">
        <v>233555.928166</v>
      </c>
      <c r="K50" s="253">
        <v>281535.6275</v>
      </c>
      <c r="L50" s="167">
        <v>5.2850881329593286E-2</v>
      </c>
      <c r="M50" s="170">
        <v>8.5698348912922842E-2</v>
      </c>
      <c r="N50" s="171">
        <v>6.5317981903575142E-2</v>
      </c>
      <c r="O50" s="149"/>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row>
    <row r="51" spans="1:54" ht="21.75">
      <c r="B51" s="337" t="s">
        <v>391</v>
      </c>
      <c r="C51" s="338"/>
      <c r="D51" s="173">
        <v>1328502.9998879998</v>
      </c>
      <c r="E51" s="173">
        <v>1209067.1873089999</v>
      </c>
      <c r="F51" s="173">
        <v>1268785.0935985001</v>
      </c>
      <c r="G51" s="174">
        <v>2.1400799655268106</v>
      </c>
      <c r="H51" s="174">
        <v>0.42251462939890627</v>
      </c>
      <c r="I51" s="175">
        <v>0.35346228291730963</v>
      </c>
      <c r="J51" s="255">
        <f>SUM(J44:J50)</f>
        <v>1432575.0619829998</v>
      </c>
      <c r="K51" s="255">
        <f>SUM(K44:K50)</f>
        <v>1831790.3487730001</v>
      </c>
      <c r="L51" s="174">
        <v>0.2436318293284957</v>
      </c>
      <c r="M51" s="174">
        <v>9.8055614035347169E-2</v>
      </c>
      <c r="N51" s="176">
        <v>2.3659468207471616E-2</v>
      </c>
      <c r="O51" s="149"/>
    </row>
    <row r="52" spans="1:54" s="162" customFormat="1" ht="20.25" customHeight="1">
      <c r="A52" s="6"/>
      <c r="B52" s="163">
        <v>45</v>
      </c>
      <c r="C52" s="164" t="s">
        <v>97</v>
      </c>
      <c r="D52" s="165">
        <v>82869</v>
      </c>
      <c r="E52" s="166">
        <v>75769</v>
      </c>
      <c r="F52" s="166">
        <v>79319</v>
      </c>
      <c r="G52" s="167">
        <v>0.43303683267625898</v>
      </c>
      <c r="H52" s="167">
        <v>8.5985611510791371E-2</v>
      </c>
      <c r="I52" s="167">
        <v>6.956834532374101E-2</v>
      </c>
      <c r="J52" s="253">
        <v>98634</v>
      </c>
      <c r="K52" s="253">
        <v>106006</v>
      </c>
      <c r="L52" s="167">
        <v>2.1450648999915608E-2</v>
      </c>
      <c r="M52" s="167">
        <v>2.4699693363715643E-2</v>
      </c>
      <c r="N52" s="168">
        <v>4.2816552733001376E-2</v>
      </c>
      <c r="O52" s="149"/>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row>
    <row r="53" spans="1:54" ht="21.75">
      <c r="B53" s="337" t="s">
        <v>411</v>
      </c>
      <c r="C53" s="338"/>
      <c r="D53" s="173">
        <v>1328502.9998879998</v>
      </c>
      <c r="E53" s="173">
        <v>1209067.1873089999</v>
      </c>
      <c r="F53" s="173">
        <v>1268785.0935985001</v>
      </c>
      <c r="G53" s="174">
        <v>0.43303683267625898</v>
      </c>
      <c r="H53" s="174">
        <v>8.5985611510791371E-2</v>
      </c>
      <c r="I53" s="175">
        <v>6.956834532374101E-2</v>
      </c>
      <c r="J53" s="255">
        <v>98634</v>
      </c>
      <c r="K53" s="255">
        <v>106006</v>
      </c>
      <c r="L53" s="174">
        <v>2.1450648999915608E-2</v>
      </c>
      <c r="M53" s="174">
        <v>2.4699693363715643E-2</v>
      </c>
      <c r="N53" s="176">
        <v>4.2816552733001376E-2</v>
      </c>
      <c r="O53" s="149"/>
    </row>
    <row r="54" spans="1:54" s="162" customFormat="1" ht="20.25" customHeight="1">
      <c r="A54" s="6"/>
      <c r="B54" s="163">
        <v>46</v>
      </c>
      <c r="C54" s="169" t="s">
        <v>208</v>
      </c>
      <c r="D54" s="165"/>
      <c r="E54" s="166"/>
      <c r="F54" s="166"/>
      <c r="G54" s="167">
        <v>23.581004636596635</v>
      </c>
      <c r="H54" s="167">
        <v>1.1906135201939594</v>
      </c>
      <c r="I54" s="167">
        <v>1.8241020759210632E-2</v>
      </c>
      <c r="J54" s="253">
        <v>11103.490784</v>
      </c>
      <c r="K54" s="253">
        <v>27898.963393999999</v>
      </c>
      <c r="L54" s="167">
        <v>4.661618791767407</v>
      </c>
      <c r="M54" s="170">
        <v>0.64473196598863414</v>
      </c>
      <c r="N54" s="171">
        <v>0</v>
      </c>
      <c r="O54" s="149"/>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row>
    <row r="55" spans="1:54" s="6" customFormat="1" ht="20.25" customHeight="1">
      <c r="B55" s="129">
        <v>47</v>
      </c>
      <c r="C55" s="153" t="s">
        <v>163</v>
      </c>
      <c r="D55" s="131"/>
      <c r="E55" s="132"/>
      <c r="F55" s="132"/>
      <c r="G55" s="133">
        <v>18.123653440880197</v>
      </c>
      <c r="H55" s="133">
        <v>7.4621026894865522E-2</v>
      </c>
      <c r="I55" s="133">
        <v>0.25359413202933984</v>
      </c>
      <c r="J55" s="254">
        <v>13190</v>
      </c>
      <c r="K55" s="254">
        <v>8082</v>
      </c>
      <c r="L55" s="133">
        <v>3.2662816797931926</v>
      </c>
      <c r="M55" s="151">
        <v>0</v>
      </c>
      <c r="N55" s="152">
        <v>0</v>
      </c>
      <c r="O55" s="149"/>
    </row>
    <row r="56" spans="1:54" s="162" customFormat="1" ht="20.25" customHeight="1">
      <c r="A56" s="6"/>
      <c r="B56" s="163">
        <v>48</v>
      </c>
      <c r="C56" s="169" t="s">
        <v>139</v>
      </c>
      <c r="D56" s="165"/>
      <c r="E56" s="166"/>
      <c r="F56" s="166"/>
      <c r="G56" s="167">
        <v>18.083634988922299</v>
      </c>
      <c r="H56" s="167">
        <v>0.15492957746478872</v>
      </c>
      <c r="I56" s="167">
        <v>7.6752650735875932E-3</v>
      </c>
      <c r="J56" s="253">
        <v>16488</v>
      </c>
      <c r="K56" s="253">
        <v>19921</v>
      </c>
      <c r="L56" s="167">
        <v>2.0500174006811345</v>
      </c>
      <c r="M56" s="170">
        <v>7.8092824330746075E-2</v>
      </c>
      <c r="N56" s="171">
        <v>3.6960768783990709E-3</v>
      </c>
      <c r="O56" s="149"/>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row>
    <row r="57" spans="1:54" s="6" customFormat="1" ht="20.25" customHeight="1">
      <c r="B57" s="129">
        <v>49</v>
      </c>
      <c r="C57" s="130" t="s">
        <v>130</v>
      </c>
      <c r="D57" s="131"/>
      <c r="E57" s="132"/>
      <c r="F57" s="132"/>
      <c r="G57" s="133">
        <v>17.596049570184572</v>
      </c>
      <c r="H57" s="133">
        <v>0.28927964044633941</v>
      </c>
      <c r="I57" s="133">
        <v>0.25829326707393307</v>
      </c>
      <c r="J57" s="254">
        <v>34741.394246000003</v>
      </c>
      <c r="K57" s="254">
        <v>25620.899098000002</v>
      </c>
      <c r="L57" s="133">
        <v>2.1653570611746886</v>
      </c>
      <c r="M57" s="133">
        <v>1.4360343391475523E-2</v>
      </c>
      <c r="N57" s="134">
        <v>0</v>
      </c>
      <c r="O57" s="149"/>
    </row>
    <row r="58" spans="1:54" s="162" customFormat="1" ht="20.25" customHeight="1">
      <c r="A58" s="6"/>
      <c r="B58" s="163">
        <v>50</v>
      </c>
      <c r="C58" s="164" t="s">
        <v>352</v>
      </c>
      <c r="D58" s="165"/>
      <c r="E58" s="166"/>
      <c r="F58" s="166"/>
      <c r="G58" s="167">
        <v>15.059390997676189</v>
      </c>
      <c r="H58" s="167">
        <v>0.76713973876889396</v>
      </c>
      <c r="I58" s="167">
        <v>0.57174172941512524</v>
      </c>
      <c r="J58" s="253">
        <v>14448.208616</v>
      </c>
      <c r="K58" s="253">
        <v>10741.858161</v>
      </c>
      <c r="L58" s="167">
        <v>1.4582911350106398</v>
      </c>
      <c r="M58" s="167">
        <v>2.6513891928945637E-2</v>
      </c>
      <c r="N58" s="168">
        <v>3.5301231375490412E-2</v>
      </c>
      <c r="O58" s="149"/>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row>
    <row r="59" spans="1:54" s="6" customFormat="1" ht="20.25" customHeight="1">
      <c r="B59" s="129">
        <v>51</v>
      </c>
      <c r="C59" s="130" t="s">
        <v>127</v>
      </c>
      <c r="D59" s="131"/>
      <c r="E59" s="132"/>
      <c r="F59" s="132"/>
      <c r="G59" s="133">
        <v>11.685147334192392</v>
      </c>
      <c r="H59" s="133">
        <v>0.21003977813883132</v>
      </c>
      <c r="I59" s="133">
        <v>6.3420919939492407E-2</v>
      </c>
      <c r="J59" s="254">
        <v>23450</v>
      </c>
      <c r="K59" s="254">
        <v>35883</v>
      </c>
      <c r="L59" s="133">
        <v>0.51891109073731156</v>
      </c>
      <c r="M59" s="133">
        <v>0.1416802086088961</v>
      </c>
      <c r="N59" s="134">
        <v>0</v>
      </c>
      <c r="O59" s="149"/>
    </row>
    <row r="60" spans="1:54" s="162" customFormat="1" ht="20.25" customHeight="1">
      <c r="A60" s="6"/>
      <c r="B60" s="163">
        <v>52</v>
      </c>
      <c r="C60" s="169" t="s">
        <v>197</v>
      </c>
      <c r="D60" s="165"/>
      <c r="E60" s="166"/>
      <c r="F60" s="166"/>
      <c r="G60" s="167">
        <v>11.467312263970111</v>
      </c>
      <c r="H60" s="167">
        <v>5.7504873294346975E-2</v>
      </c>
      <c r="I60" s="167">
        <v>1.4078405891271389E-2</v>
      </c>
      <c r="J60" s="253">
        <v>14421</v>
      </c>
      <c r="K60" s="253">
        <v>11440</v>
      </c>
      <c r="L60" s="167">
        <v>1.7248724012915129</v>
      </c>
      <c r="M60" s="170">
        <v>1.2032729022942404E-2</v>
      </c>
      <c r="N60" s="171">
        <v>0</v>
      </c>
      <c r="O60" s="149"/>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row>
    <row r="61" spans="1:54" s="6" customFormat="1" ht="20.25" customHeight="1">
      <c r="B61" s="129">
        <v>53</v>
      </c>
      <c r="C61" s="150" t="s">
        <v>199</v>
      </c>
      <c r="D61" s="131"/>
      <c r="E61" s="132"/>
      <c r="F61" s="132"/>
      <c r="G61" s="133">
        <v>10.658815705232398</v>
      </c>
      <c r="H61" s="133">
        <v>4.5704273582321253</v>
      </c>
      <c r="I61" s="133">
        <v>0.32191124098255869</v>
      </c>
      <c r="J61" s="254">
        <v>119122</v>
      </c>
      <c r="K61" s="254">
        <v>276428</v>
      </c>
      <c r="L61" s="133">
        <v>1.0244835502105982</v>
      </c>
      <c r="M61" s="151">
        <v>0.68481652146782823</v>
      </c>
      <c r="N61" s="152">
        <v>1.6937864497084024E-2</v>
      </c>
      <c r="O61" s="149"/>
    </row>
    <row r="62" spans="1:54" s="162" customFormat="1" ht="20.25" customHeight="1">
      <c r="A62" s="6"/>
      <c r="B62" s="163">
        <v>54</v>
      </c>
      <c r="C62" s="164" t="s">
        <v>393</v>
      </c>
      <c r="D62" s="165"/>
      <c r="E62" s="166"/>
      <c r="F62" s="166"/>
      <c r="G62" s="167">
        <v>9.3930504585789443</v>
      </c>
      <c r="H62" s="167">
        <v>7.7708056030931102E-2</v>
      </c>
      <c r="I62" s="167">
        <v>0.18222729289472017</v>
      </c>
      <c r="J62" s="253">
        <v>21981</v>
      </c>
      <c r="K62" s="253">
        <v>27090</v>
      </c>
      <c r="L62" s="167">
        <v>1.0665484335771866</v>
      </c>
      <c r="M62" s="167">
        <v>0</v>
      </c>
      <c r="N62" s="168">
        <v>4.6223381948651041E-2</v>
      </c>
      <c r="O62" s="149"/>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row>
    <row r="63" spans="1:54" s="6" customFormat="1" ht="20.25" customHeight="1">
      <c r="B63" s="129">
        <v>55</v>
      </c>
      <c r="C63" s="150" t="s">
        <v>178</v>
      </c>
      <c r="D63" s="131"/>
      <c r="E63" s="132"/>
      <c r="F63" s="132"/>
      <c r="G63" s="133">
        <v>9.2530396236961892</v>
      </c>
      <c r="H63" s="133">
        <v>3.21022188507491</v>
      </c>
      <c r="I63" s="133">
        <v>0.13041279474050194</v>
      </c>
      <c r="J63" s="254">
        <v>41233</v>
      </c>
      <c r="K63" s="254">
        <v>193620</v>
      </c>
      <c r="L63" s="133">
        <v>1.1692024203644302</v>
      </c>
      <c r="M63" s="151">
        <v>1.0747683328878197</v>
      </c>
      <c r="N63" s="152">
        <v>7.317562149157979E-3</v>
      </c>
      <c r="O63" s="149"/>
    </row>
    <row r="64" spans="1:54" s="162" customFormat="1" ht="20.25" customHeight="1">
      <c r="A64" s="6"/>
      <c r="B64" s="163">
        <v>56</v>
      </c>
      <c r="C64" s="164" t="s">
        <v>412</v>
      </c>
      <c r="D64" s="165"/>
      <c r="E64" s="166"/>
      <c r="F64" s="166"/>
      <c r="G64" s="167">
        <v>9.2033839446417467</v>
      </c>
      <c r="H64" s="167">
        <v>1.823404066412146</v>
      </c>
      <c r="I64" s="167">
        <v>0.70416407706650097</v>
      </c>
      <c r="J64" s="253">
        <v>19200</v>
      </c>
      <c r="K64" s="253">
        <v>34902</v>
      </c>
      <c r="L64" s="167">
        <v>1.0869635246471989</v>
      </c>
      <c r="M64" s="167">
        <v>0.44181228255345767</v>
      </c>
      <c r="N64" s="168">
        <v>1.086744067862867E-2</v>
      </c>
      <c r="O64" s="149"/>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row>
    <row r="65" spans="1:54" s="6" customFormat="1" ht="20.25" customHeight="1">
      <c r="B65" s="129">
        <v>57</v>
      </c>
      <c r="C65" s="130" t="s">
        <v>121</v>
      </c>
      <c r="D65" s="131"/>
      <c r="E65" s="132"/>
      <c r="F65" s="132"/>
      <c r="G65" s="133">
        <v>9.0548818690761443</v>
      </c>
      <c r="H65" s="133">
        <v>1.0861954206602769</v>
      </c>
      <c r="I65" s="133">
        <v>6.9322417465388711E-2</v>
      </c>
      <c r="J65" s="254">
        <v>43856</v>
      </c>
      <c r="K65" s="254">
        <v>81376</v>
      </c>
      <c r="L65" s="133">
        <v>1.752951583989933</v>
      </c>
      <c r="M65" s="133">
        <v>0.43064168572039546</v>
      </c>
      <c r="N65" s="134">
        <v>0</v>
      </c>
      <c r="O65" s="149"/>
    </row>
    <row r="66" spans="1:54" s="162" customFormat="1" ht="20.25" customHeight="1">
      <c r="A66" s="6"/>
      <c r="B66" s="163">
        <v>58</v>
      </c>
      <c r="C66" s="164" t="s">
        <v>396</v>
      </c>
      <c r="D66" s="165"/>
      <c r="E66" s="166"/>
      <c r="F66" s="166"/>
      <c r="G66" s="167">
        <v>8.769636445952802</v>
      </c>
      <c r="H66" s="167">
        <v>1.1279930425130706</v>
      </c>
      <c r="I66" s="167">
        <v>0.55094977242383447</v>
      </c>
      <c r="J66" s="253">
        <v>20261.689786999999</v>
      </c>
      <c r="K66" s="253">
        <v>21116.058159</v>
      </c>
      <c r="L66" s="167">
        <v>1.3275875284664027</v>
      </c>
      <c r="M66" s="167">
        <v>0.10407832954146057</v>
      </c>
      <c r="N66" s="168">
        <v>1.1472080356084484E-2</v>
      </c>
      <c r="O66" s="149"/>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row>
    <row r="67" spans="1:54" s="6" customFormat="1" ht="20.25" customHeight="1">
      <c r="B67" s="129">
        <v>59</v>
      </c>
      <c r="C67" s="150" t="s">
        <v>202</v>
      </c>
      <c r="D67" s="131"/>
      <c r="E67" s="132"/>
      <c r="F67" s="132"/>
      <c r="G67" s="133">
        <v>8.3542521376194827</v>
      </c>
      <c r="H67" s="133">
        <v>6.4161319890009172E-2</v>
      </c>
      <c r="I67" s="133">
        <v>1.2439439570511981E-2</v>
      </c>
      <c r="J67" s="254">
        <v>9913</v>
      </c>
      <c r="K67" s="254">
        <v>12003</v>
      </c>
      <c r="L67" s="133">
        <v>1.5255873701702245</v>
      </c>
      <c r="M67" s="151">
        <v>0</v>
      </c>
      <c r="N67" s="152">
        <v>9.9072322795640808E-4</v>
      </c>
      <c r="O67" s="149"/>
    </row>
    <row r="68" spans="1:54" s="162" customFormat="1" ht="20.25" customHeight="1">
      <c r="A68" s="6"/>
      <c r="B68" s="163">
        <v>60</v>
      </c>
      <c r="C68" s="169" t="s">
        <v>193</v>
      </c>
      <c r="D68" s="165"/>
      <c r="E68" s="166"/>
      <c r="F68" s="166"/>
      <c r="G68" s="167">
        <v>8.3037615092526327</v>
      </c>
      <c r="H68" s="167">
        <v>2.2705244862488496</v>
      </c>
      <c r="I68" s="167">
        <v>1.2460893569164706</v>
      </c>
      <c r="J68" s="253">
        <v>19600</v>
      </c>
      <c r="K68" s="253">
        <v>23313</v>
      </c>
      <c r="L68" s="167">
        <v>0.44464200240014906</v>
      </c>
      <c r="M68" s="170">
        <v>7.2983175653632854E-2</v>
      </c>
      <c r="N68" s="171">
        <v>4.3808547327212561E-3</v>
      </c>
      <c r="O68" s="149"/>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row>
    <row r="69" spans="1:54" s="6" customFormat="1" ht="20.25" customHeight="1">
      <c r="B69" s="129">
        <v>61</v>
      </c>
      <c r="C69" s="150" t="s">
        <v>168</v>
      </c>
      <c r="D69" s="131"/>
      <c r="E69" s="132"/>
      <c r="F69" s="132"/>
      <c r="G69" s="133">
        <v>8.1114221863631943</v>
      </c>
      <c r="H69" s="133">
        <v>0.72590214959634281</v>
      </c>
      <c r="I69" s="133">
        <v>0.36796031514444122</v>
      </c>
      <c r="J69" s="254">
        <v>14997</v>
      </c>
      <c r="K69" s="254">
        <v>17469</v>
      </c>
      <c r="L69" s="133">
        <v>0.96916443105358274</v>
      </c>
      <c r="M69" s="151">
        <v>0.11911841875109323</v>
      </c>
      <c r="N69" s="152">
        <v>6.4719258352282667E-3</v>
      </c>
      <c r="O69" s="149"/>
    </row>
    <row r="70" spans="1:54" s="162" customFormat="1" ht="20.25" customHeight="1">
      <c r="A70" s="6"/>
      <c r="B70" s="163">
        <v>62</v>
      </c>
      <c r="C70" s="164" t="s">
        <v>105</v>
      </c>
      <c r="D70" s="165"/>
      <c r="E70" s="166"/>
      <c r="F70" s="166"/>
      <c r="G70" s="167">
        <v>8.0023997602486361</v>
      </c>
      <c r="H70" s="167">
        <v>1.2956183503031691</v>
      </c>
      <c r="I70" s="167">
        <v>0.5760401174541433</v>
      </c>
      <c r="J70" s="253">
        <v>67748</v>
      </c>
      <c r="K70" s="253">
        <v>108748</v>
      </c>
      <c r="L70" s="167">
        <v>0.62922519583689318</v>
      </c>
      <c r="M70" s="167">
        <v>0.13529400839493333</v>
      </c>
      <c r="N70" s="168">
        <v>2.1618810593960106E-2</v>
      </c>
      <c r="O70" s="149"/>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row>
    <row r="71" spans="1:54" s="6" customFormat="1" ht="20.25" customHeight="1">
      <c r="B71" s="129">
        <v>63</v>
      </c>
      <c r="C71" s="150" t="s">
        <v>191</v>
      </c>
      <c r="D71" s="131"/>
      <c r="E71" s="132"/>
      <c r="F71" s="132"/>
      <c r="G71" s="133">
        <v>6.6509866643515512</v>
      </c>
      <c r="H71" s="133">
        <v>1.7717772296507854</v>
      </c>
      <c r="I71" s="133">
        <v>0.92444502142022589</v>
      </c>
      <c r="J71" s="254">
        <v>12819</v>
      </c>
      <c r="K71" s="254">
        <v>20473</v>
      </c>
      <c r="L71" s="133">
        <v>0.87160299414072573</v>
      </c>
      <c r="M71" s="151">
        <v>0.29621599297919571</v>
      </c>
      <c r="N71" s="152">
        <v>6.9949925145836561E-2</v>
      </c>
      <c r="O71" s="149"/>
    </row>
    <row r="72" spans="1:54" s="162" customFormat="1" ht="20.25" customHeight="1">
      <c r="A72" s="6"/>
      <c r="B72" s="163">
        <v>64</v>
      </c>
      <c r="C72" s="164" t="s">
        <v>233</v>
      </c>
      <c r="D72" s="165"/>
      <c r="E72" s="166"/>
      <c r="F72" s="166"/>
      <c r="G72" s="167">
        <v>6.5238111323383583</v>
      </c>
      <c r="H72" s="167">
        <v>1.2804442681475605</v>
      </c>
      <c r="I72" s="167">
        <v>0.87465291550971835</v>
      </c>
      <c r="J72" s="253">
        <v>15774</v>
      </c>
      <c r="K72" s="253">
        <v>20300</v>
      </c>
      <c r="L72" s="167">
        <v>0.43423412225904451</v>
      </c>
      <c r="M72" s="167">
        <v>3.0599281966307651E-2</v>
      </c>
      <c r="N72" s="168">
        <v>1.3256006628003315E-3</v>
      </c>
      <c r="O72" s="149"/>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row>
    <row r="73" spans="1:54" s="6" customFormat="1" ht="20.25" customHeight="1">
      <c r="B73" s="129">
        <v>65</v>
      </c>
      <c r="C73" s="150" t="s">
        <v>176</v>
      </c>
      <c r="D73" s="131"/>
      <c r="E73" s="132"/>
      <c r="F73" s="132"/>
      <c r="G73" s="133">
        <v>6.5209403380390469</v>
      </c>
      <c r="H73" s="133">
        <v>0.65575511478143111</v>
      </c>
      <c r="I73" s="133">
        <v>7.5303356197841578E-2</v>
      </c>
      <c r="J73" s="254">
        <v>25333.585773999999</v>
      </c>
      <c r="K73" s="254">
        <v>30295.921288000001</v>
      </c>
      <c r="L73" s="133">
        <v>1.0871763412590971</v>
      </c>
      <c r="M73" s="151">
        <v>0.1125421102789626</v>
      </c>
      <c r="N73" s="152">
        <v>1.1155995766264292E-2</v>
      </c>
      <c r="O73" s="149"/>
    </row>
    <row r="74" spans="1:54" s="162" customFormat="1" ht="20.25" customHeight="1">
      <c r="A74" s="6"/>
      <c r="B74" s="163">
        <v>66</v>
      </c>
      <c r="C74" s="164" t="s">
        <v>257</v>
      </c>
      <c r="D74" s="165"/>
      <c r="E74" s="166"/>
      <c r="F74" s="166"/>
      <c r="G74" s="167">
        <v>6.3942942141096148</v>
      </c>
      <c r="H74" s="167">
        <v>0.81244073582400911</v>
      </c>
      <c r="I74" s="167">
        <v>2.3326379670017067E-2</v>
      </c>
      <c r="J74" s="253">
        <v>3927</v>
      </c>
      <c r="K74" s="253">
        <v>7567</v>
      </c>
      <c r="L74" s="167">
        <v>1.8884361979054367</v>
      </c>
      <c r="M74" s="167">
        <v>0</v>
      </c>
      <c r="N74" s="168">
        <v>0</v>
      </c>
      <c r="O74" s="149"/>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row>
    <row r="75" spans="1:54" s="6" customFormat="1" ht="20.25" customHeight="1">
      <c r="B75" s="129">
        <v>67</v>
      </c>
      <c r="C75" s="150" t="s">
        <v>404</v>
      </c>
      <c r="D75" s="131"/>
      <c r="E75" s="132"/>
      <c r="F75" s="132"/>
      <c r="G75" s="133">
        <v>5.8547146030613444</v>
      </c>
      <c r="H75" s="133">
        <v>2.7515662138235237</v>
      </c>
      <c r="I75" s="133">
        <v>1.0998713755292335</v>
      </c>
      <c r="J75" s="254">
        <v>209638.57926299999</v>
      </c>
      <c r="K75" s="254">
        <v>235103.09655300001</v>
      </c>
      <c r="L75" s="133">
        <v>0.80942218731699289</v>
      </c>
      <c r="M75" s="151">
        <v>0.12827891254794066</v>
      </c>
      <c r="N75" s="152">
        <v>0.14759146776241683</v>
      </c>
      <c r="O75" s="149"/>
    </row>
    <row r="76" spans="1:54" s="162" customFormat="1" ht="20.25" customHeight="1">
      <c r="A76" s="6"/>
      <c r="B76" s="163">
        <v>68</v>
      </c>
      <c r="C76" s="164" t="s">
        <v>181</v>
      </c>
      <c r="D76" s="165"/>
      <c r="E76" s="166"/>
      <c r="F76" s="166"/>
      <c r="G76" s="167">
        <v>5.7675156961891023</v>
      </c>
      <c r="H76" s="167">
        <v>8.8355117976574429E-2</v>
      </c>
      <c r="I76" s="167">
        <v>0.2860295365812256</v>
      </c>
      <c r="J76" s="253">
        <v>15103</v>
      </c>
      <c r="K76" s="253">
        <v>17479</v>
      </c>
      <c r="L76" s="167">
        <v>0.92024486367279179</v>
      </c>
      <c r="M76" s="167">
        <v>0</v>
      </c>
      <c r="N76" s="168">
        <v>3.1026389604442154E-2</v>
      </c>
      <c r="O76" s="149"/>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row>
    <row r="77" spans="1:54" s="6" customFormat="1" ht="20.25" customHeight="1">
      <c r="B77" s="129">
        <v>69</v>
      </c>
      <c r="C77" s="130" t="s">
        <v>186</v>
      </c>
      <c r="D77" s="131"/>
      <c r="E77" s="132"/>
      <c r="F77" s="132"/>
      <c r="G77" s="133">
        <v>5.7526668484651022</v>
      </c>
      <c r="H77" s="133">
        <v>3.8006909065966616</v>
      </c>
      <c r="I77" s="133">
        <v>0.31985608191109255</v>
      </c>
      <c r="J77" s="254">
        <v>334504</v>
      </c>
      <c r="K77" s="254">
        <v>806309</v>
      </c>
      <c r="L77" s="133">
        <v>0.62947610763153972</v>
      </c>
      <c r="M77" s="133">
        <v>0.67954722804310275</v>
      </c>
      <c r="N77" s="134">
        <v>2.2322955117357718E-3</v>
      </c>
      <c r="O77" s="149"/>
    </row>
    <row r="78" spans="1:54" s="162" customFormat="1" ht="20.25" customHeight="1">
      <c r="A78" s="6"/>
      <c r="B78" s="163">
        <v>70</v>
      </c>
      <c r="C78" s="164" t="s">
        <v>152</v>
      </c>
      <c r="D78" s="165"/>
      <c r="E78" s="166"/>
      <c r="F78" s="166"/>
      <c r="G78" s="167">
        <v>5.715816242314582</v>
      </c>
      <c r="H78" s="167">
        <v>0.12033054071552998</v>
      </c>
      <c r="I78" s="167">
        <v>0.10902880809332315</v>
      </c>
      <c r="J78" s="253">
        <v>30648.501379000001</v>
      </c>
      <c r="K78" s="253">
        <v>39291.821500999999</v>
      </c>
      <c r="L78" s="167">
        <v>0.16055932061378156</v>
      </c>
      <c r="M78" s="167">
        <v>1.3991252470275736E-2</v>
      </c>
      <c r="N78" s="168">
        <v>0</v>
      </c>
      <c r="O78" s="149"/>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row>
    <row r="79" spans="1:54" s="6" customFormat="1" ht="20.25" customHeight="1">
      <c r="B79" s="129">
        <v>71</v>
      </c>
      <c r="C79" s="150" t="s">
        <v>210</v>
      </c>
      <c r="D79" s="131"/>
      <c r="E79" s="132"/>
      <c r="F79" s="132"/>
      <c r="G79" s="133">
        <v>5.6907009470416421</v>
      </c>
      <c r="H79" s="133">
        <v>1.6879450467125969</v>
      </c>
      <c r="I79" s="133">
        <v>0.68756966544129339</v>
      </c>
      <c r="J79" s="254">
        <v>94735.244151000006</v>
      </c>
      <c r="K79" s="254">
        <v>104197.534552</v>
      </c>
      <c r="L79" s="133">
        <v>0.76247990008555189</v>
      </c>
      <c r="M79" s="151">
        <v>0.10691589356757129</v>
      </c>
      <c r="N79" s="152">
        <v>0.18369171566690307</v>
      </c>
      <c r="O79" s="149"/>
    </row>
    <row r="80" spans="1:54" s="162" customFormat="1" ht="20.25" customHeight="1">
      <c r="A80" s="6"/>
      <c r="B80" s="163">
        <v>72</v>
      </c>
      <c r="C80" s="164" t="s">
        <v>214</v>
      </c>
      <c r="D80" s="165"/>
      <c r="E80" s="166"/>
      <c r="F80" s="166"/>
      <c r="G80" s="167">
        <v>5.2693311449180911</v>
      </c>
      <c r="H80" s="167">
        <v>1.6785001576428966</v>
      </c>
      <c r="I80" s="167">
        <v>0.36808962631768299</v>
      </c>
      <c r="J80" s="253">
        <v>91961.270036999995</v>
      </c>
      <c r="K80" s="253">
        <v>137679.90241800001</v>
      </c>
      <c r="L80" s="167">
        <v>0.24317446261082454</v>
      </c>
      <c r="M80" s="167">
        <v>0.19621142371822151</v>
      </c>
      <c r="N80" s="168">
        <v>6.9205308112556914E-3</v>
      </c>
      <c r="O80" s="149"/>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row>
    <row r="81" spans="1:54" s="6" customFormat="1" ht="20.25" customHeight="1">
      <c r="B81" s="129">
        <v>73</v>
      </c>
      <c r="C81" s="130" t="s">
        <v>160</v>
      </c>
      <c r="D81" s="131"/>
      <c r="E81" s="132"/>
      <c r="F81" s="132"/>
      <c r="G81" s="133">
        <v>5.0225416180835509</v>
      </c>
      <c r="H81" s="133">
        <v>0.10909089507467204</v>
      </c>
      <c r="I81" s="133">
        <v>0.14502979379673828</v>
      </c>
      <c r="J81" s="254">
        <v>37966.487612999998</v>
      </c>
      <c r="K81" s="254">
        <v>41198.315824999998</v>
      </c>
      <c r="L81" s="133">
        <v>0.72789954332115858</v>
      </c>
      <c r="M81" s="133">
        <v>1.3412975340724997E-2</v>
      </c>
      <c r="N81" s="134">
        <v>3.8393971076984986E-3</v>
      </c>
      <c r="O81" s="149"/>
    </row>
    <row r="82" spans="1:54" s="162" customFormat="1" ht="20.25" customHeight="1">
      <c r="A82" s="6"/>
      <c r="B82" s="163">
        <v>74</v>
      </c>
      <c r="C82" s="164" t="s">
        <v>248</v>
      </c>
      <c r="D82" s="165"/>
      <c r="E82" s="166"/>
      <c r="F82" s="166"/>
      <c r="G82" s="167">
        <v>4.8756256705567633</v>
      </c>
      <c r="H82" s="167">
        <v>2.4287142101240518</v>
      </c>
      <c r="I82" s="167">
        <v>0.72103004291845496</v>
      </c>
      <c r="J82" s="253">
        <v>26401</v>
      </c>
      <c r="K82" s="253">
        <v>39148</v>
      </c>
      <c r="L82" s="167">
        <v>0.46749074854275069</v>
      </c>
      <c r="M82" s="167">
        <v>0.37675225340498736</v>
      </c>
      <c r="N82" s="168">
        <v>5.2318803491711446E-3</v>
      </c>
      <c r="O82" s="149"/>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row>
    <row r="83" spans="1:54" s="6" customFormat="1" ht="20.25" customHeight="1">
      <c r="B83" s="129">
        <v>75</v>
      </c>
      <c r="C83" s="150" t="s">
        <v>109</v>
      </c>
      <c r="D83" s="131"/>
      <c r="E83" s="132"/>
      <c r="F83" s="132"/>
      <c r="G83" s="133">
        <v>4.851170506530476</v>
      </c>
      <c r="H83" s="133">
        <v>0.25562625586068322</v>
      </c>
      <c r="I83" s="133">
        <v>0.17679169457468186</v>
      </c>
      <c r="J83" s="254">
        <v>47147</v>
      </c>
      <c r="K83" s="254">
        <v>54312</v>
      </c>
      <c r="L83" s="133">
        <v>0.54175329480329293</v>
      </c>
      <c r="M83" s="151">
        <v>2.3470276260587352E-2</v>
      </c>
      <c r="N83" s="152">
        <v>0</v>
      </c>
      <c r="O83" s="149"/>
    </row>
    <row r="84" spans="1:54" s="162" customFormat="1" ht="20.25" customHeight="1">
      <c r="A84" s="6"/>
      <c r="B84" s="163">
        <v>76</v>
      </c>
      <c r="C84" s="164" t="s">
        <v>261</v>
      </c>
      <c r="D84" s="165"/>
      <c r="E84" s="166"/>
      <c r="F84" s="166"/>
      <c r="G84" s="167">
        <v>4.6102179480161398</v>
      </c>
      <c r="H84" s="167">
        <v>2.0036314727639541</v>
      </c>
      <c r="I84" s="167">
        <v>2.2999327505043712E-2</v>
      </c>
      <c r="J84" s="253">
        <v>15263</v>
      </c>
      <c r="K84" s="253">
        <v>20785</v>
      </c>
      <c r="L84" s="167">
        <v>0.76772438996239512</v>
      </c>
      <c r="M84" s="167">
        <v>0.20538038761932312</v>
      </c>
      <c r="N84" s="168">
        <v>1.1570726063060456E-3</v>
      </c>
      <c r="O84" s="149"/>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row>
    <row r="85" spans="1:54" s="6" customFormat="1" ht="20.25" customHeight="1">
      <c r="B85" s="129">
        <v>77</v>
      </c>
      <c r="C85" s="150" t="s">
        <v>142</v>
      </c>
      <c r="D85" s="131"/>
      <c r="E85" s="132"/>
      <c r="F85" s="132"/>
      <c r="G85" s="133">
        <v>4.3602854480888773</v>
      </c>
      <c r="H85" s="133">
        <v>0.52651765639465675</v>
      </c>
      <c r="I85" s="133">
        <v>0.29513291892606797</v>
      </c>
      <c r="J85" s="254">
        <v>23431</v>
      </c>
      <c r="K85" s="254">
        <v>27758</v>
      </c>
      <c r="L85" s="133">
        <v>0.17125369150066402</v>
      </c>
      <c r="M85" s="151">
        <v>6.9588313413014607E-2</v>
      </c>
      <c r="N85" s="152">
        <v>0</v>
      </c>
      <c r="O85" s="149"/>
    </row>
    <row r="86" spans="1:54" s="162" customFormat="1" ht="20.25" customHeight="1">
      <c r="A86" s="6"/>
      <c r="B86" s="163">
        <v>78</v>
      </c>
      <c r="C86" s="164" t="s">
        <v>273</v>
      </c>
      <c r="D86" s="165"/>
      <c r="E86" s="166"/>
      <c r="F86" s="166"/>
      <c r="G86" s="167">
        <v>4.3162375698492994</v>
      </c>
      <c r="H86" s="167">
        <v>2.3553701247004994</v>
      </c>
      <c r="I86" s="167">
        <v>0.59507500309038541</v>
      </c>
      <c r="J86" s="253">
        <v>65622.288514</v>
      </c>
      <c r="K86" s="253">
        <v>86274.000593999997</v>
      </c>
      <c r="L86" s="167">
        <v>1.3428274175098942</v>
      </c>
      <c r="M86" s="167">
        <v>0.46427544023517303</v>
      </c>
      <c r="N86" s="168">
        <v>0.30056145464546569</v>
      </c>
      <c r="O86" s="149"/>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row>
    <row r="87" spans="1:54" s="6" customFormat="1" ht="20.25" customHeight="1">
      <c r="B87" s="129">
        <v>79</v>
      </c>
      <c r="C87" s="130" t="s">
        <v>117</v>
      </c>
      <c r="D87" s="131"/>
      <c r="E87" s="132"/>
      <c r="F87" s="132"/>
      <c r="G87" s="133">
        <v>4.2974030423589555</v>
      </c>
      <c r="H87" s="133">
        <v>1.4515245572393646E-2</v>
      </c>
      <c r="I87" s="133">
        <v>0.21845901040715721</v>
      </c>
      <c r="J87" s="254">
        <v>11794</v>
      </c>
      <c r="K87" s="254">
        <v>12955</v>
      </c>
      <c r="L87" s="133">
        <v>0.26282561544579958</v>
      </c>
      <c r="M87" s="133">
        <v>9.9234906446481336E-3</v>
      </c>
      <c r="N87" s="134">
        <v>0</v>
      </c>
      <c r="O87" s="149"/>
    </row>
    <row r="88" spans="1:54" s="162" customFormat="1" ht="20.25" customHeight="1">
      <c r="A88" s="6"/>
      <c r="B88" s="163">
        <v>80</v>
      </c>
      <c r="C88" s="169" t="s">
        <v>136</v>
      </c>
      <c r="D88" s="165"/>
      <c r="E88" s="166"/>
      <c r="F88" s="166"/>
      <c r="G88" s="167">
        <v>4.192376279109542</v>
      </c>
      <c r="H88" s="167">
        <v>0.29078072407848288</v>
      </c>
      <c r="I88" s="167">
        <v>0.35024491694715815</v>
      </c>
      <c r="J88" s="253">
        <v>49707</v>
      </c>
      <c r="K88" s="253">
        <v>51715</v>
      </c>
      <c r="L88" s="167">
        <v>0.42775757219971755</v>
      </c>
      <c r="M88" s="170">
        <v>1.5181358703731232E-2</v>
      </c>
      <c r="N88" s="171">
        <v>5.6860413259997031E-3</v>
      </c>
      <c r="O88" s="149"/>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row>
    <row r="89" spans="1:54" s="6" customFormat="1" ht="20.25" customHeight="1">
      <c r="B89" s="129">
        <v>81</v>
      </c>
      <c r="C89" s="130" t="s">
        <v>229</v>
      </c>
      <c r="D89" s="131"/>
      <c r="E89" s="132"/>
      <c r="F89" s="132"/>
      <c r="G89" s="133">
        <v>4.1525408343997032</v>
      </c>
      <c r="H89" s="133">
        <v>3.0550072061842162</v>
      </c>
      <c r="I89" s="133">
        <v>0.41664846923177706</v>
      </c>
      <c r="J89" s="254">
        <v>113865</v>
      </c>
      <c r="K89" s="254">
        <v>182604</v>
      </c>
      <c r="L89" s="133">
        <v>0.34118737840626612</v>
      </c>
      <c r="M89" s="133">
        <v>0.18007480887388022</v>
      </c>
      <c r="N89" s="134">
        <v>2.0672107312039775E-2</v>
      </c>
      <c r="O89" s="149"/>
    </row>
    <row r="90" spans="1:54" s="162" customFormat="1" ht="20.25" customHeight="1">
      <c r="A90" s="6"/>
      <c r="B90" s="163">
        <v>82</v>
      </c>
      <c r="C90" s="169" t="s">
        <v>394</v>
      </c>
      <c r="D90" s="165"/>
      <c r="E90" s="166"/>
      <c r="F90" s="166"/>
      <c r="G90" s="167">
        <v>3.8364159599066334</v>
      </c>
      <c r="H90" s="167">
        <v>0.12313268245731229</v>
      </c>
      <c r="I90" s="167">
        <v>9.3071105054157392E-3</v>
      </c>
      <c r="J90" s="253">
        <v>18245.701409000001</v>
      </c>
      <c r="K90" s="253">
        <v>22040.823085</v>
      </c>
      <c r="L90" s="167">
        <v>0.32340599858456126</v>
      </c>
      <c r="M90" s="170">
        <v>5.5990961907813275E-2</v>
      </c>
      <c r="N90" s="171">
        <v>2.0805199529542804E-3</v>
      </c>
      <c r="O90" s="149"/>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row>
    <row r="91" spans="1:54" s="6" customFormat="1" ht="20.25" customHeight="1">
      <c r="B91" s="129">
        <v>83</v>
      </c>
      <c r="C91" s="130" t="s">
        <v>101</v>
      </c>
      <c r="D91" s="131"/>
      <c r="E91" s="132"/>
      <c r="F91" s="132"/>
      <c r="G91" s="133">
        <v>3.7497772905627418</v>
      </c>
      <c r="H91" s="133">
        <v>0.39954412243568871</v>
      </c>
      <c r="I91" s="133">
        <v>0.15556081821142062</v>
      </c>
      <c r="J91" s="254">
        <v>105592</v>
      </c>
      <c r="K91" s="254">
        <v>130666</v>
      </c>
      <c r="L91" s="133">
        <v>0.37576082350974627</v>
      </c>
      <c r="M91" s="133">
        <v>6.6296430313232541E-2</v>
      </c>
      <c r="N91" s="134">
        <v>1.8194547142205371E-2</v>
      </c>
      <c r="O91" s="149"/>
    </row>
    <row r="92" spans="1:54" s="162" customFormat="1" ht="20.25" customHeight="1">
      <c r="A92" s="6"/>
      <c r="B92" s="163">
        <v>84</v>
      </c>
      <c r="C92" s="169" t="s">
        <v>183</v>
      </c>
      <c r="D92" s="165"/>
      <c r="E92" s="166"/>
      <c r="F92" s="166"/>
      <c r="G92" s="167">
        <v>3.6721963187970528</v>
      </c>
      <c r="H92" s="167">
        <v>0.97333012974531474</v>
      </c>
      <c r="I92" s="167">
        <v>0.95154573121896524</v>
      </c>
      <c r="J92" s="253">
        <v>15782</v>
      </c>
      <c r="K92" s="253">
        <v>17910</v>
      </c>
      <c r="L92" s="167">
        <v>0.14288714873506478</v>
      </c>
      <c r="M92" s="170">
        <v>0</v>
      </c>
      <c r="N92" s="171">
        <v>0</v>
      </c>
      <c r="O92" s="149"/>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row>
    <row r="93" spans="1:54" s="6" customFormat="1" ht="20.25">
      <c r="B93" s="129">
        <v>85</v>
      </c>
      <c r="C93" s="130" t="s">
        <v>205</v>
      </c>
      <c r="D93" s="131"/>
      <c r="E93" s="132"/>
      <c r="F93" s="132"/>
      <c r="G93" s="133">
        <v>3.5426717972515491</v>
      </c>
      <c r="H93" s="133">
        <v>0.12069658021574478</v>
      </c>
      <c r="I93" s="133">
        <v>0.23556919899013082</v>
      </c>
      <c r="J93" s="254">
        <v>48890</v>
      </c>
      <c r="K93" s="254">
        <v>56390</v>
      </c>
      <c r="L93" s="133">
        <v>0.26140816218011403</v>
      </c>
      <c r="M93" s="133">
        <v>3.8506245502684548E-2</v>
      </c>
      <c r="N93" s="134">
        <v>3.0996881861288955E-3</v>
      </c>
      <c r="O93" s="149"/>
    </row>
    <row r="94" spans="1:54" s="162" customFormat="1" ht="20.25" customHeight="1">
      <c r="A94" s="6"/>
      <c r="B94" s="163">
        <v>86</v>
      </c>
      <c r="C94" s="164" t="s">
        <v>144</v>
      </c>
      <c r="D94" s="165"/>
      <c r="E94" s="166"/>
      <c r="F94" s="166"/>
      <c r="G94" s="167">
        <v>3.2888817884082115</v>
      </c>
      <c r="H94" s="167">
        <v>3.7725576565370704</v>
      </c>
      <c r="I94" s="167">
        <v>4.0124271091280486</v>
      </c>
      <c r="J94" s="253">
        <v>257457</v>
      </c>
      <c r="K94" s="253">
        <v>403944</v>
      </c>
      <c r="L94" s="167">
        <v>0.25610860098653804</v>
      </c>
      <c r="M94" s="167">
        <v>0.28523437776935517</v>
      </c>
      <c r="N94" s="168">
        <v>3.5990369120105142E-2</v>
      </c>
      <c r="O94" s="149"/>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row>
    <row r="95" spans="1:54" s="6" customFormat="1" ht="20.25" customHeight="1">
      <c r="B95" s="129">
        <v>87</v>
      </c>
      <c r="C95" s="150" t="s">
        <v>107</v>
      </c>
      <c r="D95" s="131"/>
      <c r="E95" s="132"/>
      <c r="F95" s="132"/>
      <c r="G95" s="133">
        <v>3.2555787486877517</v>
      </c>
      <c r="H95" s="133">
        <v>0.81029016013428901</v>
      </c>
      <c r="I95" s="133">
        <v>0.47627294769657086</v>
      </c>
      <c r="J95" s="254">
        <v>109821</v>
      </c>
      <c r="K95" s="254">
        <v>128723</v>
      </c>
      <c r="L95" s="133">
        <v>0.25882519941341364</v>
      </c>
      <c r="M95" s="151">
        <v>1.6412306201550389E-2</v>
      </c>
      <c r="N95" s="152">
        <v>1.0987679955703211E-3</v>
      </c>
      <c r="O95" s="149"/>
    </row>
    <row r="96" spans="1:54" s="162" customFormat="1" ht="20.25" customHeight="1">
      <c r="A96" s="6"/>
      <c r="B96" s="163">
        <v>88</v>
      </c>
      <c r="C96" s="169" t="s">
        <v>119</v>
      </c>
      <c r="D96" s="165"/>
      <c r="E96" s="166"/>
      <c r="F96" s="166"/>
      <c r="G96" s="167">
        <v>2.9809990829138999</v>
      </c>
      <c r="H96" s="167">
        <v>4.4360931399093682</v>
      </c>
      <c r="I96" s="167">
        <v>0.17121440989540285</v>
      </c>
      <c r="J96" s="253">
        <v>473470</v>
      </c>
      <c r="K96" s="253">
        <v>991329</v>
      </c>
      <c r="L96" s="167">
        <v>0.28845924113655597</v>
      </c>
      <c r="M96" s="170">
        <v>0.52433188197856839</v>
      </c>
      <c r="N96" s="171">
        <v>9.5818188714485077E-3</v>
      </c>
      <c r="O96" s="149"/>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row>
    <row r="97" spans="1:54" s="6" customFormat="1" ht="20.25" customHeight="1">
      <c r="B97" s="129">
        <v>89</v>
      </c>
      <c r="C97" s="150" t="s">
        <v>217</v>
      </c>
      <c r="D97" s="131"/>
      <c r="E97" s="132"/>
      <c r="F97" s="132"/>
      <c r="G97" s="133">
        <v>2.9408841437624664</v>
      </c>
      <c r="H97" s="133">
        <v>2.1061348676866158</v>
      </c>
      <c r="I97" s="133">
        <v>0.63441190786368906</v>
      </c>
      <c r="J97" s="254">
        <v>192025.26874500001</v>
      </c>
      <c r="K97" s="254">
        <v>215787.449341</v>
      </c>
      <c r="L97" s="133">
        <v>8.7225819842362037E-2</v>
      </c>
      <c r="M97" s="151">
        <v>5.9348281556650534E-2</v>
      </c>
      <c r="N97" s="152">
        <v>6.6124350146660515E-2</v>
      </c>
      <c r="O97" s="149"/>
    </row>
    <row r="98" spans="1:54" s="162" customFormat="1" ht="20.25" customHeight="1">
      <c r="A98" s="6"/>
      <c r="B98" s="163">
        <v>90</v>
      </c>
      <c r="C98" s="169" t="s">
        <v>112</v>
      </c>
      <c r="D98" s="165"/>
      <c r="E98" s="166"/>
      <c r="F98" s="166"/>
      <c r="G98" s="167">
        <v>2.8843708962831722</v>
      </c>
      <c r="H98" s="167">
        <v>0.57342306744504212</v>
      </c>
      <c r="I98" s="167">
        <v>0.14956535039641064</v>
      </c>
      <c r="J98" s="253">
        <v>189548</v>
      </c>
      <c r="K98" s="253">
        <v>259936</v>
      </c>
      <c r="L98" s="167">
        <v>0.20486010787226469</v>
      </c>
      <c r="M98" s="170">
        <v>7.2174146167808623E-2</v>
      </c>
      <c r="N98" s="171">
        <v>1.2341067010060078E-2</v>
      </c>
      <c r="O98" s="149"/>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row>
    <row r="99" spans="1:54" s="6" customFormat="1" ht="20.25" customHeight="1">
      <c r="B99" s="129">
        <v>91</v>
      </c>
      <c r="C99" s="150" t="s">
        <v>170</v>
      </c>
      <c r="D99" s="131"/>
      <c r="E99" s="132"/>
      <c r="F99" s="132"/>
      <c r="G99" s="133">
        <v>2.574333996770656</v>
      </c>
      <c r="H99" s="133">
        <v>0</v>
      </c>
      <c r="I99" s="133">
        <v>8.0550816475749451E-2</v>
      </c>
      <c r="J99" s="254">
        <v>12359</v>
      </c>
      <c r="K99" s="254">
        <v>14455</v>
      </c>
      <c r="L99" s="133">
        <v>0.17680569478248706</v>
      </c>
      <c r="M99" s="151">
        <v>0</v>
      </c>
      <c r="N99" s="152">
        <v>6.9939851727514341E-3</v>
      </c>
      <c r="O99" s="149"/>
    </row>
    <row r="100" spans="1:54" s="162" customFormat="1" ht="20.25" customHeight="1">
      <c r="A100" s="6"/>
      <c r="B100" s="163">
        <v>92</v>
      </c>
      <c r="C100" s="164" t="s">
        <v>250</v>
      </c>
      <c r="D100" s="165"/>
      <c r="E100" s="166"/>
      <c r="F100" s="166"/>
      <c r="G100" s="167">
        <v>2.4457706554295844</v>
      </c>
      <c r="H100" s="167">
        <v>1.1210207640060152</v>
      </c>
      <c r="I100" s="167">
        <v>4.5139173734522954E-2</v>
      </c>
      <c r="J100" s="253">
        <v>15265.905892999999</v>
      </c>
      <c r="K100" s="253">
        <v>21878.84143</v>
      </c>
      <c r="L100" s="167">
        <v>0.31217891403377729</v>
      </c>
      <c r="M100" s="167">
        <v>2.2248197798393619E-2</v>
      </c>
      <c r="N100" s="168">
        <v>5.0928795828986337E-3</v>
      </c>
      <c r="O100" s="149"/>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row>
    <row r="101" spans="1:54" s="6" customFormat="1" ht="20.25" customHeight="1">
      <c r="B101" s="129">
        <v>93</v>
      </c>
      <c r="C101" s="130" t="s">
        <v>395</v>
      </c>
      <c r="D101" s="131">
        <v>0</v>
      </c>
      <c r="E101" s="132">
        <v>0</v>
      </c>
      <c r="F101" s="132">
        <v>0</v>
      </c>
      <c r="G101" s="133">
        <v>2.4455602015094766</v>
      </c>
      <c r="H101" s="133">
        <v>0.18117504634358567</v>
      </c>
      <c r="I101" s="133">
        <v>9.3670790300003789E-2</v>
      </c>
      <c r="J101" s="254">
        <v>36859</v>
      </c>
      <c r="K101" s="254">
        <v>49308</v>
      </c>
      <c r="L101" s="133">
        <v>0.71699826879382378</v>
      </c>
      <c r="M101" s="133">
        <v>3.6549314700349368E-2</v>
      </c>
      <c r="N101" s="134">
        <v>2.0986538320588308E-2</v>
      </c>
      <c r="O101" s="8"/>
    </row>
    <row r="102" spans="1:54" s="162" customFormat="1" ht="20.25" customHeight="1">
      <c r="A102" s="6"/>
      <c r="B102" s="163">
        <v>94</v>
      </c>
      <c r="C102" s="169" t="s">
        <v>364</v>
      </c>
      <c r="D102" s="165"/>
      <c r="E102" s="166"/>
      <c r="F102" s="166"/>
      <c r="G102" s="167">
        <v>2.4158099913813529</v>
      </c>
      <c r="H102" s="167">
        <v>7.024637736567553E-2</v>
      </c>
      <c r="I102" s="167">
        <v>0.59981940301172065</v>
      </c>
      <c r="J102" s="253">
        <v>23845.459994000001</v>
      </c>
      <c r="K102" s="253">
        <v>27876.825068999999</v>
      </c>
      <c r="L102" s="167">
        <v>9.8822816418986312E-2</v>
      </c>
      <c r="M102" s="170">
        <v>5.3289107389268404E-2</v>
      </c>
      <c r="N102" s="171">
        <v>1.2631899227389066E-3</v>
      </c>
      <c r="O102" s="149"/>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row>
    <row r="103" spans="1:54" s="6" customFormat="1" ht="20.25" customHeight="1">
      <c r="B103" s="129">
        <v>95</v>
      </c>
      <c r="C103" s="130" t="s">
        <v>124</v>
      </c>
      <c r="D103" s="131"/>
      <c r="E103" s="132"/>
      <c r="F103" s="132"/>
      <c r="G103" s="133">
        <v>2.246360663742542</v>
      </c>
      <c r="H103" s="133">
        <v>0.35098849669282162</v>
      </c>
      <c r="I103" s="133">
        <v>0.10216808613294064</v>
      </c>
      <c r="J103" s="254">
        <v>53585.366732000002</v>
      </c>
      <c r="K103" s="254">
        <v>68217.079383000004</v>
      </c>
      <c r="L103" s="133">
        <v>0.24670252385084601</v>
      </c>
      <c r="M103" s="133">
        <v>1.5831950553664514E-2</v>
      </c>
      <c r="N103" s="134">
        <v>1.6329812889244132E-2</v>
      </c>
      <c r="O103" s="149"/>
    </row>
    <row r="104" spans="1:54" s="162" customFormat="1" ht="20.25" customHeight="1">
      <c r="A104" s="6"/>
      <c r="B104" s="163">
        <v>96</v>
      </c>
      <c r="C104" s="164" t="s">
        <v>189</v>
      </c>
      <c r="D104" s="165"/>
      <c r="E104" s="166"/>
      <c r="F104" s="166"/>
      <c r="G104" s="167">
        <v>2.2001316526754655</v>
      </c>
      <c r="H104" s="167">
        <v>2.0049222212064493</v>
      </c>
      <c r="I104" s="167">
        <v>0.59422228423782553</v>
      </c>
      <c r="J104" s="253">
        <v>469903</v>
      </c>
      <c r="K104" s="253">
        <v>576862</v>
      </c>
      <c r="L104" s="167">
        <v>0.15734609190339696</v>
      </c>
      <c r="M104" s="167">
        <v>3.1500506815084893E-2</v>
      </c>
      <c r="N104" s="168">
        <v>2.912423095916147E-2</v>
      </c>
      <c r="O104" s="149"/>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row>
    <row r="105" spans="1:54" s="6" customFormat="1" ht="20.25" customHeight="1">
      <c r="B105" s="129">
        <v>97</v>
      </c>
      <c r="C105" s="130" t="s">
        <v>150</v>
      </c>
      <c r="D105" s="131"/>
      <c r="E105" s="132"/>
      <c r="F105" s="132"/>
      <c r="G105" s="133">
        <v>2.0358372576293076</v>
      </c>
      <c r="H105" s="133">
        <v>0.17678243730034662</v>
      </c>
      <c r="I105" s="133">
        <v>9.6445320464894985E-2</v>
      </c>
      <c r="J105" s="254">
        <v>17985</v>
      </c>
      <c r="K105" s="254">
        <v>20875</v>
      </c>
      <c r="L105" s="133">
        <v>0.2831212492359696</v>
      </c>
      <c r="M105" s="133">
        <v>6.8484904611965172E-2</v>
      </c>
      <c r="N105" s="134">
        <v>0</v>
      </c>
      <c r="O105" s="149"/>
    </row>
    <row r="106" spans="1:54" s="162" customFormat="1" ht="20.25" customHeight="1">
      <c r="A106" s="6"/>
      <c r="B106" s="163">
        <v>98</v>
      </c>
      <c r="C106" s="164" t="s">
        <v>237</v>
      </c>
      <c r="D106" s="165"/>
      <c r="E106" s="166"/>
      <c r="F106" s="166"/>
      <c r="G106" s="167">
        <v>1.5480856654331625</v>
      </c>
      <c r="H106" s="167">
        <v>2.6321957871460877</v>
      </c>
      <c r="I106" s="167">
        <v>0.38728864336265845</v>
      </c>
      <c r="J106" s="253">
        <v>106104.289863</v>
      </c>
      <c r="K106" s="253">
        <v>220627.788822</v>
      </c>
      <c r="L106" s="167">
        <v>0.2395149120262004</v>
      </c>
      <c r="M106" s="167">
        <v>0.44422677772883024</v>
      </c>
      <c r="N106" s="168">
        <v>1.2170516529191388E-2</v>
      </c>
      <c r="O106" s="149"/>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row>
    <row r="107" spans="1:54" s="6" customFormat="1" ht="20.25" customHeight="1">
      <c r="B107" s="129">
        <v>99</v>
      </c>
      <c r="C107" s="150" t="s">
        <v>133</v>
      </c>
      <c r="D107" s="131"/>
      <c r="E107" s="132"/>
      <c r="F107" s="132"/>
      <c r="G107" s="133">
        <v>1.5222082103316137</v>
      </c>
      <c r="H107" s="133">
        <v>0.72199203834592574</v>
      </c>
      <c r="I107" s="133">
        <v>0.32193551266163883</v>
      </c>
      <c r="J107" s="254">
        <v>1535596</v>
      </c>
      <c r="K107" s="254">
        <v>1687743</v>
      </c>
      <c r="L107" s="133">
        <v>0.10554792276090359</v>
      </c>
      <c r="M107" s="151">
        <v>2.3591639902027124E-2</v>
      </c>
      <c r="N107" s="152">
        <v>2.4317859082981501E-2</v>
      </c>
      <c r="O107" s="149"/>
    </row>
    <row r="108" spans="1:54" s="162" customFormat="1" ht="20.25" customHeight="1">
      <c r="A108" s="6"/>
      <c r="B108" s="163">
        <v>100</v>
      </c>
      <c r="C108" s="164" t="s">
        <v>215</v>
      </c>
      <c r="D108" s="165"/>
      <c r="E108" s="166"/>
      <c r="F108" s="166"/>
      <c r="G108" s="167">
        <v>1.4991043022791293</v>
      </c>
      <c r="H108" s="167">
        <v>2.870601644015593</v>
      </c>
      <c r="I108" s="167">
        <v>0</v>
      </c>
      <c r="J108" s="253">
        <v>62321.652682</v>
      </c>
      <c r="K108" s="253">
        <v>84206.443912999996</v>
      </c>
      <c r="L108" s="167">
        <v>0.25291981887635495</v>
      </c>
      <c r="M108" s="167">
        <v>0.22855395965229564</v>
      </c>
      <c r="N108" s="168">
        <v>0</v>
      </c>
      <c r="O108" s="149"/>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row>
    <row r="109" spans="1:54" s="6" customFormat="1" ht="20.25" customHeight="1">
      <c r="B109" s="129">
        <v>101</v>
      </c>
      <c r="C109" s="130" t="s">
        <v>283</v>
      </c>
      <c r="D109" s="131"/>
      <c r="E109" s="132"/>
      <c r="F109" s="132"/>
      <c r="G109" s="133">
        <v>1.1140608052891179</v>
      </c>
      <c r="H109" s="133">
        <v>2.184081684655006E-4</v>
      </c>
      <c r="I109" s="133">
        <v>2.0020748776004222E-4</v>
      </c>
      <c r="J109" s="254">
        <v>149191</v>
      </c>
      <c r="K109" s="254">
        <v>153558</v>
      </c>
      <c r="L109" s="133">
        <v>0.30141163648250302</v>
      </c>
      <c r="M109" s="133">
        <v>0</v>
      </c>
      <c r="N109" s="134">
        <v>0</v>
      </c>
      <c r="O109" s="149"/>
    </row>
    <row r="110" spans="1:54" s="162" customFormat="1" ht="20.25" customHeight="1">
      <c r="A110" s="6"/>
      <c r="B110" s="163">
        <v>102</v>
      </c>
      <c r="C110" s="164" t="s">
        <v>115</v>
      </c>
      <c r="D110" s="165"/>
      <c r="E110" s="166"/>
      <c r="F110" s="166"/>
      <c r="G110" s="167">
        <v>1.1068028500969289</v>
      </c>
      <c r="H110" s="167">
        <v>0.61542384774139025</v>
      </c>
      <c r="I110" s="167">
        <v>0.54157444023631773</v>
      </c>
      <c r="J110" s="253">
        <v>76755.560219000006</v>
      </c>
      <c r="K110" s="253">
        <v>101579.82847199999</v>
      </c>
      <c r="L110" s="167">
        <v>7.7532541139708935E-2</v>
      </c>
      <c r="M110" s="167">
        <v>0.19037537694673873</v>
      </c>
      <c r="N110" s="168">
        <v>7.6755835179419835E-2</v>
      </c>
      <c r="O110" s="149"/>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row>
    <row r="111" spans="1:54" s="6" customFormat="1" ht="20.25" customHeight="1">
      <c r="B111" s="129">
        <v>103</v>
      </c>
      <c r="C111" s="130" t="s">
        <v>299</v>
      </c>
      <c r="D111" s="131"/>
      <c r="E111" s="132"/>
      <c r="F111" s="132"/>
      <c r="G111" s="133">
        <v>0.49342770989638896</v>
      </c>
      <c r="H111" s="133">
        <v>0.99632210771387064</v>
      </c>
      <c r="I111" s="133">
        <v>3.1631675712438787E-2</v>
      </c>
      <c r="J111" s="254">
        <v>0</v>
      </c>
      <c r="K111" s="254">
        <v>3016</v>
      </c>
      <c r="L111" s="133">
        <v>0.49336845281804836</v>
      </c>
      <c r="M111" s="133">
        <v>0</v>
      </c>
      <c r="N111" s="134">
        <v>3.1627876978301758E-2</v>
      </c>
      <c r="O111" s="149"/>
    </row>
    <row r="112" spans="1:54" s="162" customFormat="1" ht="20.25" customHeight="1">
      <c r="A112" s="6"/>
      <c r="B112" s="163">
        <v>104</v>
      </c>
      <c r="C112" s="164" t="s">
        <v>305</v>
      </c>
      <c r="D112" s="165"/>
      <c r="E112" s="166"/>
      <c r="F112" s="166"/>
      <c r="G112" s="167">
        <v>0</v>
      </c>
      <c r="H112" s="167">
        <v>0.89202939513849633</v>
      </c>
      <c r="I112" s="167">
        <v>0</v>
      </c>
      <c r="J112" s="253">
        <v>0</v>
      </c>
      <c r="K112" s="253">
        <v>0</v>
      </c>
      <c r="L112" s="167">
        <v>0</v>
      </c>
      <c r="M112" s="167">
        <v>0</v>
      </c>
      <c r="N112" s="168">
        <v>0</v>
      </c>
      <c r="O112" s="149"/>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row>
    <row r="113" spans="1:54" ht="21.75">
      <c r="B113" s="337" t="s">
        <v>397</v>
      </c>
      <c r="C113" s="338"/>
      <c r="D113" s="173">
        <v>2041720.9964330001</v>
      </c>
      <c r="E113" s="173">
        <v>1719886.520912</v>
      </c>
      <c r="F113" s="173">
        <v>1880803.7586725</v>
      </c>
      <c r="G113" s="174">
        <v>3.9525656392825419</v>
      </c>
      <c r="H113" s="174">
        <v>2.1570668990111805</v>
      </c>
      <c r="I113" s="175">
        <v>0.53742090817115995</v>
      </c>
      <c r="J113" s="255">
        <f>SUM(J54:J112)</f>
        <v>5701996.9457009993</v>
      </c>
      <c r="K113" s="255">
        <f>SUM(K54:K112)</f>
        <v>8128028.4510579994</v>
      </c>
      <c r="L113" s="174">
        <v>0.41501629404278445</v>
      </c>
      <c r="M113" s="174">
        <v>0.2554740653373172</v>
      </c>
      <c r="N113" s="176">
        <v>2.6106035098984411E-2</v>
      </c>
      <c r="O113" s="149"/>
    </row>
    <row r="114" spans="1:54" ht="20.25" customHeight="1">
      <c r="B114" s="135">
        <v>105</v>
      </c>
      <c r="C114" s="136" t="s">
        <v>275</v>
      </c>
      <c r="D114" s="137"/>
      <c r="E114" s="138"/>
      <c r="F114" s="138"/>
      <c r="G114" s="139">
        <v>1.7443351355150973</v>
      </c>
      <c r="H114" s="139">
        <v>1.2316530239915484</v>
      </c>
      <c r="I114" s="139">
        <v>0.13975499070824177</v>
      </c>
      <c r="J114" s="256">
        <v>130725</v>
      </c>
      <c r="K114" s="256">
        <v>157019</v>
      </c>
      <c r="L114" s="139">
        <v>0.58197393027962085</v>
      </c>
      <c r="M114" s="140">
        <v>0</v>
      </c>
      <c r="N114" s="141">
        <v>3.7016976589755578E-2</v>
      </c>
      <c r="O114" s="149"/>
    </row>
    <row r="115" spans="1:54" s="162" customFormat="1" ht="20.25" customHeight="1">
      <c r="A115" s="6"/>
      <c r="B115" s="163">
        <v>106</v>
      </c>
      <c r="C115" s="164" t="s">
        <v>286</v>
      </c>
      <c r="D115" s="165"/>
      <c r="E115" s="166"/>
      <c r="F115" s="166"/>
      <c r="G115" s="167">
        <v>0.64536472867272776</v>
      </c>
      <c r="H115" s="167">
        <v>0.51958565807900059</v>
      </c>
      <c r="I115" s="167">
        <v>0</v>
      </c>
      <c r="J115" s="253">
        <v>145784</v>
      </c>
      <c r="K115" s="253">
        <v>250651</v>
      </c>
      <c r="L115" s="167">
        <v>0.28306846598548879</v>
      </c>
      <c r="M115" s="167">
        <v>0.36233978276813467</v>
      </c>
      <c r="N115" s="168">
        <v>0</v>
      </c>
      <c r="O115" s="149"/>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row>
    <row r="116" spans="1:54" ht="20.25" customHeight="1">
      <c r="B116" s="135">
        <v>107</v>
      </c>
      <c r="C116" s="142" t="s">
        <v>308</v>
      </c>
      <c r="D116" s="137"/>
      <c r="E116" s="138"/>
      <c r="F116" s="138"/>
      <c r="G116" s="139">
        <v>0.46729430346862855</v>
      </c>
      <c r="H116" s="139">
        <v>1.0511960429785732</v>
      </c>
      <c r="I116" s="139">
        <v>0</v>
      </c>
      <c r="J116" s="256">
        <v>0</v>
      </c>
      <c r="K116" s="256">
        <v>193943</v>
      </c>
      <c r="L116" s="139">
        <v>0.46729430346862855</v>
      </c>
      <c r="M116" s="140">
        <v>1.0511960429785732</v>
      </c>
      <c r="N116" s="141">
        <v>0</v>
      </c>
      <c r="O116" s="149"/>
    </row>
    <row r="117" spans="1:54" ht="21.75">
      <c r="B117" s="337" t="s">
        <v>368</v>
      </c>
      <c r="C117" s="338"/>
      <c r="D117" s="173">
        <v>2041720.9964330001</v>
      </c>
      <c r="E117" s="173">
        <v>1719886.520912</v>
      </c>
      <c r="F117" s="173">
        <v>1880803.7586725</v>
      </c>
      <c r="G117" s="174">
        <v>0.98195202030736106</v>
      </c>
      <c r="H117" s="174">
        <v>0.94390054497645171</v>
      </c>
      <c r="I117" s="174">
        <v>5.00215306661548E-2</v>
      </c>
      <c r="J117" s="255">
        <f>SUM(J114:J116)</f>
        <v>276509</v>
      </c>
      <c r="K117" s="255">
        <f>SUM(K114:K116)</f>
        <v>601613</v>
      </c>
      <c r="L117" s="174">
        <v>0.44877517439489789</v>
      </c>
      <c r="M117" s="174">
        <v>0.45222135716972184</v>
      </c>
      <c r="N117" s="176">
        <v>1.3249228669896767E-2</v>
      </c>
      <c r="O117" s="149"/>
    </row>
    <row r="118" spans="1:54" ht="21.75">
      <c r="B118" s="335" t="s">
        <v>398</v>
      </c>
      <c r="C118" s="336"/>
      <c r="D118" s="173">
        <v>3402180.0879100002</v>
      </c>
      <c r="E118" s="173">
        <v>2953353.7998099998</v>
      </c>
      <c r="F118" s="173">
        <v>3177766.94386</v>
      </c>
      <c r="G118" s="174">
        <v>1.17</v>
      </c>
      <c r="H118" s="174">
        <v>1.49</v>
      </c>
      <c r="I118" s="174">
        <v>0.81</v>
      </c>
      <c r="J118" s="255">
        <f>J117+J113+J53+J51+J43+J32</f>
        <v>9756884.5441699997</v>
      </c>
      <c r="K118" s="255">
        <f>K117+K113+K53+K51+K43+K32</f>
        <v>13301896.650351003</v>
      </c>
      <c r="L118" s="174">
        <v>0.14000000000000001</v>
      </c>
      <c r="M118" s="174">
        <v>0.18</v>
      </c>
      <c r="N118" s="176">
        <v>0.06</v>
      </c>
      <c r="O118" s="149"/>
    </row>
    <row r="119" spans="1:54" ht="22.5" thickBot="1">
      <c r="B119" s="333" t="s">
        <v>413</v>
      </c>
      <c r="C119" s="334"/>
      <c r="D119" s="177"/>
      <c r="E119" s="177"/>
      <c r="F119" s="177"/>
      <c r="G119" s="178">
        <v>0.2</v>
      </c>
      <c r="H119" s="178" t="s">
        <v>68</v>
      </c>
      <c r="I119" s="178" t="s">
        <v>68</v>
      </c>
      <c r="J119" s="257"/>
      <c r="K119" s="257"/>
      <c r="L119" s="178">
        <v>0.04</v>
      </c>
      <c r="M119" s="179" t="s">
        <v>68</v>
      </c>
      <c r="N119" s="180" t="s">
        <v>68</v>
      </c>
      <c r="O119" s="149"/>
    </row>
    <row r="120" spans="1:54" s="64" customFormat="1" ht="6.75" customHeight="1">
      <c r="A120" s="6"/>
      <c r="B120" s="143"/>
      <c r="C120" s="143"/>
      <c r="D120" s="144"/>
      <c r="E120" s="144"/>
      <c r="F120" s="144"/>
      <c r="G120" s="145"/>
      <c r="H120" s="145"/>
      <c r="I120" s="145"/>
      <c r="J120" s="146"/>
      <c r="K120" s="146"/>
      <c r="L120" s="145"/>
      <c r="M120" s="147"/>
      <c r="N120" s="147"/>
      <c r="O120" s="8"/>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row>
    <row r="121" spans="1:54" s="148" customFormat="1" ht="45" customHeight="1">
      <c r="A121" s="181"/>
      <c r="B121" s="183" t="s">
        <v>414</v>
      </c>
      <c r="C121" s="347" t="s">
        <v>415</v>
      </c>
      <c r="D121" s="347"/>
      <c r="E121" s="347"/>
      <c r="F121" s="347"/>
      <c r="G121" s="347"/>
      <c r="H121" s="347"/>
      <c r="I121" s="347"/>
      <c r="J121" s="347"/>
      <c r="K121" s="347"/>
      <c r="L121" s="347"/>
      <c r="M121" s="347"/>
      <c r="N121" s="347"/>
      <c r="O121" s="182"/>
      <c r="P121" s="181"/>
      <c r="Q121" s="181"/>
      <c r="R121" s="181"/>
      <c r="S121" s="181"/>
      <c r="T121" s="181"/>
      <c r="U121" s="181"/>
      <c r="V121" s="181"/>
      <c r="W121" s="181"/>
      <c r="X121" s="181"/>
      <c r="Y121" s="181"/>
      <c r="Z121" s="181"/>
      <c r="AA121" s="181"/>
      <c r="AB121" s="181"/>
      <c r="AC121" s="181"/>
      <c r="AD121" s="181"/>
      <c r="AE121" s="181"/>
      <c r="AF121" s="181"/>
      <c r="AG121" s="181"/>
      <c r="AH121" s="181"/>
      <c r="AI121" s="181"/>
      <c r="AJ121" s="181"/>
      <c r="AK121" s="181"/>
      <c r="AL121" s="181"/>
      <c r="AM121" s="181"/>
      <c r="AN121" s="181"/>
      <c r="AO121" s="181"/>
      <c r="AP121" s="181"/>
      <c r="AQ121" s="181"/>
      <c r="AR121" s="181"/>
      <c r="AS121" s="181"/>
      <c r="AT121" s="181"/>
      <c r="AU121" s="181"/>
      <c r="AV121" s="181"/>
      <c r="AW121" s="181"/>
      <c r="AX121" s="181"/>
      <c r="AY121" s="181"/>
      <c r="AZ121" s="181"/>
      <c r="BA121" s="181"/>
      <c r="BB121" s="181"/>
    </row>
    <row r="122" spans="1:54" s="148" customFormat="1" ht="31.5" customHeight="1">
      <c r="A122" s="181"/>
      <c r="B122" s="348" t="s">
        <v>416</v>
      </c>
      <c r="C122" s="349" t="s">
        <v>417</v>
      </c>
      <c r="D122" s="349"/>
      <c r="E122" s="349"/>
      <c r="F122" s="349"/>
      <c r="G122" s="349"/>
      <c r="H122" s="349"/>
      <c r="I122" s="349"/>
      <c r="J122" s="349"/>
      <c r="K122" s="349"/>
      <c r="L122" s="349"/>
      <c r="M122" s="349"/>
      <c r="N122" s="349"/>
      <c r="O122" s="182"/>
      <c r="P122" s="181"/>
      <c r="Q122" s="181"/>
      <c r="R122" s="181"/>
      <c r="S122" s="181"/>
      <c r="T122" s="181"/>
      <c r="U122" s="181"/>
      <c r="V122" s="181"/>
      <c r="W122" s="181"/>
      <c r="X122" s="181"/>
      <c r="Y122" s="181"/>
      <c r="Z122" s="181"/>
      <c r="AA122" s="181"/>
      <c r="AB122" s="181"/>
      <c r="AC122" s="181"/>
      <c r="AD122" s="181"/>
      <c r="AE122" s="181"/>
      <c r="AF122" s="181"/>
      <c r="AG122" s="181"/>
      <c r="AH122" s="181"/>
      <c r="AI122" s="181"/>
      <c r="AJ122" s="181"/>
      <c r="AK122" s="181"/>
      <c r="AL122" s="181"/>
      <c r="AM122" s="181"/>
      <c r="AN122" s="181"/>
      <c r="AO122" s="181"/>
      <c r="AP122" s="181"/>
      <c r="AQ122" s="181"/>
      <c r="AR122" s="181"/>
      <c r="AS122" s="181"/>
      <c r="AT122" s="181"/>
      <c r="AU122" s="181"/>
      <c r="AV122" s="181"/>
      <c r="AW122" s="181"/>
      <c r="AX122" s="181"/>
      <c r="AY122" s="181"/>
      <c r="AZ122" s="181"/>
      <c r="BA122" s="181"/>
      <c r="BB122" s="181"/>
    </row>
    <row r="123" spans="1:54" s="148" customFormat="1" ht="33" customHeight="1">
      <c r="A123" s="181"/>
      <c r="B123" s="348"/>
      <c r="C123" s="349"/>
      <c r="D123" s="349"/>
      <c r="E123" s="349"/>
      <c r="F123" s="349"/>
      <c r="G123" s="349"/>
      <c r="H123" s="349"/>
      <c r="I123" s="349"/>
      <c r="J123" s="349"/>
      <c r="K123" s="349"/>
      <c r="L123" s="349"/>
      <c r="M123" s="349"/>
      <c r="N123" s="349"/>
      <c r="O123" s="182"/>
      <c r="P123" s="181"/>
      <c r="Q123" s="181"/>
      <c r="R123" s="181"/>
      <c r="S123" s="181"/>
      <c r="T123" s="181"/>
      <c r="U123" s="181"/>
      <c r="V123" s="181"/>
      <c r="W123" s="181"/>
      <c r="X123" s="181"/>
      <c r="Y123" s="181"/>
      <c r="Z123" s="181"/>
      <c r="AA123" s="181"/>
      <c r="AB123" s="181"/>
      <c r="AC123" s="181"/>
      <c r="AD123" s="181"/>
      <c r="AE123" s="181"/>
      <c r="AF123" s="181"/>
      <c r="AG123" s="181"/>
      <c r="AH123" s="181"/>
      <c r="AI123" s="181"/>
      <c r="AJ123" s="181"/>
      <c r="AK123" s="181"/>
      <c r="AL123" s="181"/>
      <c r="AM123" s="181"/>
      <c r="AN123" s="181"/>
      <c r="AO123" s="181"/>
      <c r="AP123" s="181"/>
      <c r="AQ123" s="181"/>
      <c r="AR123" s="181"/>
      <c r="AS123" s="181"/>
      <c r="AT123" s="181"/>
      <c r="AU123" s="181"/>
      <c r="AV123" s="181"/>
      <c r="AW123" s="181"/>
      <c r="AX123" s="181"/>
      <c r="AY123" s="181"/>
      <c r="AZ123" s="181"/>
      <c r="BA123" s="181"/>
      <c r="BB123" s="181"/>
    </row>
    <row r="124" spans="1:54" s="148" customFormat="1" ht="19.5" customHeight="1">
      <c r="A124" s="181"/>
      <c r="B124" s="184" t="s">
        <v>422</v>
      </c>
      <c r="C124" s="184"/>
      <c r="D124" s="184"/>
      <c r="E124" s="184"/>
      <c r="F124" s="184"/>
      <c r="G124" s="184"/>
      <c r="H124" s="184"/>
      <c r="I124" s="184"/>
      <c r="J124" s="184"/>
      <c r="K124" s="184"/>
      <c r="L124" s="184"/>
      <c r="M124" s="184"/>
      <c r="N124" s="184"/>
      <c r="O124" s="182"/>
      <c r="P124" s="181"/>
      <c r="Q124" s="181"/>
      <c r="R124" s="181"/>
      <c r="S124" s="181"/>
      <c r="T124" s="181"/>
      <c r="U124" s="181"/>
      <c r="V124" s="181"/>
      <c r="W124" s="181"/>
      <c r="X124" s="181"/>
      <c r="Y124" s="181"/>
      <c r="Z124" s="181"/>
      <c r="AA124" s="181"/>
      <c r="AB124" s="181"/>
      <c r="AC124" s="181"/>
      <c r="AD124" s="181"/>
      <c r="AE124" s="181"/>
      <c r="AF124" s="181"/>
      <c r="AG124" s="181"/>
      <c r="AH124" s="181"/>
      <c r="AI124" s="181"/>
      <c r="AJ124" s="181"/>
      <c r="AK124" s="181"/>
      <c r="AL124" s="181"/>
      <c r="AM124" s="181"/>
      <c r="AN124" s="181"/>
      <c r="AO124" s="181"/>
      <c r="AP124" s="181"/>
      <c r="AQ124" s="181"/>
      <c r="AR124" s="181"/>
      <c r="AS124" s="181"/>
      <c r="AT124" s="181"/>
      <c r="AU124" s="181"/>
      <c r="AV124" s="181"/>
      <c r="AW124" s="181"/>
      <c r="AX124" s="181"/>
      <c r="AY124" s="181"/>
      <c r="AZ124" s="181"/>
      <c r="BA124" s="181"/>
      <c r="BB124" s="181"/>
    </row>
    <row r="125" spans="1:54" s="148" customFormat="1" ht="19.5" customHeight="1">
      <c r="A125" s="181"/>
      <c r="B125" s="346" t="s">
        <v>421</v>
      </c>
      <c r="C125" s="346"/>
      <c r="D125" s="346"/>
      <c r="E125" s="346"/>
      <c r="F125" s="346"/>
      <c r="G125" s="346"/>
      <c r="H125" s="346"/>
      <c r="I125" s="346"/>
      <c r="J125" s="346"/>
      <c r="K125" s="346"/>
      <c r="L125" s="346"/>
      <c r="M125" s="346"/>
      <c r="N125" s="346"/>
      <c r="O125" s="182"/>
      <c r="P125" s="181"/>
      <c r="Q125" s="181"/>
      <c r="R125" s="181"/>
      <c r="S125" s="181"/>
      <c r="T125" s="181"/>
      <c r="U125" s="181"/>
      <c r="V125" s="181"/>
      <c r="W125" s="181"/>
      <c r="X125" s="181"/>
      <c r="Y125" s="181"/>
      <c r="Z125" s="181"/>
      <c r="AA125" s="181"/>
      <c r="AB125" s="181"/>
      <c r="AC125" s="181"/>
      <c r="AD125" s="181"/>
      <c r="AE125" s="181"/>
      <c r="AF125" s="181"/>
      <c r="AG125" s="181"/>
      <c r="AH125" s="181"/>
      <c r="AI125" s="181"/>
      <c r="AJ125" s="181"/>
      <c r="AK125" s="181"/>
      <c r="AL125" s="181"/>
      <c r="AM125" s="181"/>
      <c r="AN125" s="181"/>
      <c r="AO125" s="181"/>
      <c r="AP125" s="181"/>
      <c r="AQ125" s="181"/>
      <c r="AR125" s="181"/>
      <c r="AS125" s="181"/>
      <c r="AT125" s="181"/>
      <c r="AU125" s="181"/>
      <c r="AV125" s="181"/>
      <c r="AW125" s="181"/>
      <c r="AX125" s="181"/>
      <c r="AY125" s="181"/>
      <c r="AZ125" s="181"/>
      <c r="BA125" s="181"/>
      <c r="BB125" s="181"/>
    </row>
    <row r="126" spans="1:54" ht="14.25" customHeight="1"/>
    <row r="127" spans="1:54" ht="14.25" customHeight="1"/>
    <row r="128" spans="1:54" ht="14.25" customHeight="1">
      <c r="C128" s="345"/>
      <c r="D128" s="345"/>
      <c r="E128" s="345"/>
      <c r="F128" s="345"/>
      <c r="G128" s="345"/>
    </row>
    <row r="129" spans="3:7" ht="14.25" customHeight="1">
      <c r="C129" s="345"/>
      <c r="D129" s="345"/>
      <c r="E129" s="345"/>
      <c r="F129" s="345"/>
      <c r="G129" s="345"/>
    </row>
    <row r="130" spans="3:7" ht="14.25" customHeight="1">
      <c r="C130" s="345"/>
      <c r="D130" s="345"/>
      <c r="E130" s="345"/>
      <c r="F130" s="345"/>
      <c r="G130" s="345"/>
    </row>
    <row r="131" spans="3:7" ht="14.25" customHeight="1">
      <c r="C131" s="345"/>
      <c r="D131" s="345"/>
      <c r="E131" s="345"/>
      <c r="F131" s="345"/>
      <c r="G131" s="345"/>
    </row>
  </sheetData>
  <sortState ref="A54:AK112">
    <sortCondition descending="1" ref="G54:G112"/>
  </sortState>
  <mergeCells count="18">
    <mergeCell ref="C128:G131"/>
    <mergeCell ref="B125:N125"/>
    <mergeCell ref="C121:N121"/>
    <mergeCell ref="B122:B123"/>
    <mergeCell ref="C122:N123"/>
    <mergeCell ref="B2:N2"/>
    <mergeCell ref="B119:C119"/>
    <mergeCell ref="B118:C118"/>
    <mergeCell ref="B113:C113"/>
    <mergeCell ref="B53:C53"/>
    <mergeCell ref="B51:C51"/>
    <mergeCell ref="B32:C32"/>
    <mergeCell ref="B43:C43"/>
    <mergeCell ref="B117:C117"/>
    <mergeCell ref="B3:B4"/>
    <mergeCell ref="C3:C4"/>
    <mergeCell ref="G3:I3"/>
    <mergeCell ref="J3:N3"/>
  </mergeCells>
  <pageMargins left="0" right="0" top="0" bottom="0" header="0" footer="0"/>
  <pageSetup paperSize="9" scale="8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پیوست1</vt:lpstr>
      <vt:lpstr>پیوست2</vt:lpstr>
      <vt:lpstr>پیوست3</vt:lpstr>
      <vt:lpstr>پیوست4</vt:lpstr>
      <vt:lpstr>پیوست1!Print_Area</vt:lpstr>
      <vt:lpstr>پیوست2!Print_Area</vt:lpstr>
      <vt:lpstr>پیوست3!Print_Area</vt:lpstr>
      <vt:lpstr>پیوست4!Print_Area</vt:lpstr>
      <vt:lpstr>پیوست1!Print_Titles</vt:lpstr>
      <vt:lpstr>پیوست2!Print_Titles</vt:lpstr>
      <vt:lpstr>پیوست3!Print_Titles</vt:lpstr>
      <vt:lpstr>پیوست4!Print_Titles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2014-02-08T07:28:10Z</dcterms:modified>
</cp:coreProperties>
</file>