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76"/>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4'!$B$1:$S$172</definedName>
    <definedName name="_xlnm._FilterDatabase" localSheetId="4" hidden="1">'پیوست 5'!$AG$4:$AG$44</definedName>
    <definedName name="_xlnm._FilterDatabase" localSheetId="0" hidden="1">پیوست1!$B$3:$AF$173</definedName>
    <definedName name="_xlnm._FilterDatabase" localSheetId="1" hidden="1">پیوست2!$A$1:$V$174</definedName>
    <definedName name="_xlnm._FilterDatabase" localSheetId="2" hidden="1">پیوست3!$C$73:$Q$83</definedName>
    <definedName name="_xlnm._FilterDatabase" localSheetId="5" hidden="1">'سایر صندوقهای سرمایه گذاری'!$A$4:$H$4</definedName>
    <definedName name="_xlnm.Print_Area" localSheetId="3">'پیوست 4'!$C$1:$L$172</definedName>
    <definedName name="_xlnm.Print_Area" localSheetId="4">'پیوست 5'!$A$1:$U$49</definedName>
    <definedName name="_xlnm.Print_Area" localSheetId="0">پیوست1!$C$1:$V$175</definedName>
    <definedName name="_xlnm.Print_Area" localSheetId="1">پیوست2!$B$1:$J$172</definedName>
    <definedName name="_xlnm.Print_Area" localSheetId="2">پیوست3!$B$1:$Q$173</definedName>
    <definedName name="_xlnm.Print_Area" localSheetId="5">'سایر صندوقهای سرمایه گذاری'!$A$1:$H$20</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AF56" i="8" l="1"/>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D84" i="9" l="1"/>
  <c r="E84" i="9"/>
  <c r="F84" i="9"/>
  <c r="G84" i="9"/>
  <c r="H84" i="9"/>
  <c r="I84" i="9"/>
  <c r="J84" i="9"/>
  <c r="K84" i="9"/>
  <c r="P84" i="9"/>
  <c r="Q84" i="9"/>
  <c r="O84" i="9"/>
  <c r="N84" i="9"/>
  <c r="M84" i="9"/>
  <c r="L84" i="9"/>
  <c r="V172" i="8" l="1"/>
  <c r="T172" i="8"/>
  <c r="R172" i="8"/>
  <c r="L172" i="8"/>
  <c r="I172" i="8"/>
  <c r="H172" i="8"/>
  <c r="W46" i="13" l="1"/>
  <c r="W8" i="13"/>
  <c r="W10" i="13"/>
  <c r="W12" i="13"/>
  <c r="I104" i="12" l="1"/>
  <c r="W45" i="13" l="1"/>
  <c r="W44" i="13"/>
  <c r="W43" i="13"/>
  <c r="W42" i="13"/>
  <c r="W41" i="13"/>
  <c r="W40" i="13"/>
  <c r="W39" i="13"/>
  <c r="W38" i="13"/>
  <c r="W37" i="13"/>
  <c r="W36" i="13"/>
  <c r="W35" i="13"/>
  <c r="W34" i="13"/>
  <c r="W33" i="13"/>
  <c r="W32" i="13"/>
  <c r="W31" i="13"/>
  <c r="W30" i="13"/>
  <c r="W29" i="13"/>
  <c r="W28" i="13"/>
  <c r="W27" i="13"/>
  <c r="W26" i="13"/>
  <c r="W25" i="13"/>
  <c r="W24" i="13"/>
  <c r="W23" i="13"/>
  <c r="W22" i="13"/>
  <c r="W21" i="13"/>
  <c r="W20" i="13"/>
  <c r="W19" i="13"/>
  <c r="W18" i="13"/>
  <c r="W17" i="13"/>
  <c r="W16" i="13"/>
  <c r="W15" i="13"/>
  <c r="W14" i="13"/>
  <c r="W13" i="13"/>
  <c r="W11" i="13"/>
  <c r="W9" i="13"/>
  <c r="W6" i="13"/>
  <c r="W5" i="13"/>
  <c r="L105" i="9"/>
  <c r="M105" i="9" l="1"/>
  <c r="P172" i="9"/>
  <c r="W47" i="13"/>
  <c r="M47" i="13"/>
  <c r="O105" i="9"/>
  <c r="H105" i="9"/>
  <c r="Q47" i="13"/>
  <c r="H47" i="13"/>
  <c r="Z46" i="13" s="1"/>
  <c r="N47" i="13"/>
  <c r="J47" i="13"/>
  <c r="P47" i="13"/>
  <c r="I105" i="9"/>
  <c r="H172" i="9"/>
  <c r="O172" i="9"/>
  <c r="I172" i="9"/>
  <c r="L172" i="9"/>
  <c r="E172" i="9"/>
  <c r="M172" i="9"/>
  <c r="P105" i="9"/>
  <c r="E105" i="9"/>
  <c r="M83" i="12"/>
  <c r="E171" i="4"/>
  <c r="E104" i="4"/>
  <c r="E83" i="4"/>
  <c r="H171" i="12"/>
  <c r="M173" i="9" l="1"/>
  <c r="O173" i="9"/>
  <c r="Z45" i="13"/>
  <c r="P173" i="9"/>
  <c r="H173" i="9"/>
  <c r="E173" i="9"/>
  <c r="I173" i="9"/>
  <c r="L173" i="9"/>
  <c r="Y83" i="8"/>
  <c r="F67" i="9" l="1"/>
  <c r="N67" i="9"/>
  <c r="J67" i="9"/>
  <c r="G67" i="9"/>
  <c r="Q67" i="9"/>
  <c r="K67" i="9"/>
  <c r="R78" i="4" l="1"/>
  <c r="S78" i="4" s="1"/>
  <c r="T78" i="4" s="1"/>
  <c r="P78" i="4"/>
  <c r="M104" i="12"/>
  <c r="M171" i="12"/>
  <c r="R37" i="4"/>
  <c r="S37" i="4" s="1"/>
  <c r="T37" i="4" s="1"/>
  <c r="R80" i="4"/>
  <c r="S80" i="4" s="1"/>
  <c r="T80" i="4" s="1"/>
  <c r="R105" i="12" l="1"/>
  <c r="P105" i="12"/>
  <c r="O105" i="12"/>
  <c r="S105" i="12"/>
  <c r="N105" i="12"/>
  <c r="Q105" i="12"/>
  <c r="D172" i="9"/>
  <c r="D105" i="9"/>
  <c r="U80" i="4"/>
  <c r="U37" i="4"/>
  <c r="U78" i="4"/>
  <c r="R46" i="13" l="1"/>
  <c r="R45" i="13"/>
  <c r="O45" i="13"/>
  <c r="O46" i="13"/>
  <c r="V168" i="8" l="1"/>
  <c r="V166" i="8"/>
  <c r="V165" i="8"/>
  <c r="V159" i="8"/>
  <c r="V158" i="8"/>
  <c r="V156" i="8"/>
  <c r="V155" i="8"/>
  <c r="V154" i="8"/>
  <c r="V152" i="8"/>
  <c r="V151" i="8"/>
  <c r="V150" i="8"/>
  <c r="V149" i="8"/>
  <c r="V148" i="8"/>
  <c r="V147" i="8"/>
  <c r="V139" i="8"/>
  <c r="V136" i="8"/>
  <c r="V135" i="8"/>
  <c r="V132" i="8"/>
  <c r="V129" i="8"/>
  <c r="V128" i="8"/>
  <c r="V127" i="8"/>
  <c r="V126" i="8"/>
  <c r="V125" i="8"/>
  <c r="V124" i="8"/>
  <c r="V123" i="8"/>
  <c r="V122" i="8"/>
  <c r="V119" i="8"/>
  <c r="V118" i="8"/>
  <c r="V117" i="8"/>
  <c r="V116" i="8"/>
  <c r="V115" i="8"/>
  <c r="V114" i="8"/>
  <c r="V112" i="8"/>
  <c r="V111" i="8"/>
  <c r="V110" i="8"/>
  <c r="V109" i="8"/>
  <c r="V106" i="8"/>
  <c r="V104" i="8"/>
  <c r="V102" i="8"/>
  <c r="V101" i="8"/>
  <c r="V100" i="8"/>
  <c r="V96" i="8"/>
  <c r="V94" i="8"/>
  <c r="V93" i="8"/>
  <c r="V92" i="8"/>
  <c r="V91" i="8"/>
  <c r="V90" i="8"/>
  <c r="V89" i="8"/>
  <c r="V88" i="8"/>
  <c r="V87" i="8"/>
  <c r="V86" i="8"/>
  <c r="V82" i="8"/>
  <c r="V80" i="8"/>
  <c r="V78" i="8"/>
  <c r="V75" i="8"/>
  <c r="V74" i="8"/>
  <c r="V72" i="8"/>
  <c r="V69" i="8"/>
  <c r="V67" i="8"/>
  <c r="V66" i="8"/>
  <c r="V63" i="8"/>
  <c r="V61" i="8"/>
  <c r="V60" i="8"/>
  <c r="V58" i="8"/>
  <c r="V55" i="8"/>
  <c r="V53" i="8"/>
  <c r="V52" i="8"/>
  <c r="V50" i="8"/>
  <c r="V49" i="8"/>
  <c r="V48" i="8"/>
  <c r="V44" i="8"/>
  <c r="V43" i="8"/>
  <c r="V41" i="8"/>
  <c r="V40" i="8"/>
  <c r="V39" i="8"/>
  <c r="V38" i="8"/>
  <c r="V36" i="8"/>
  <c r="V35" i="8"/>
  <c r="V34" i="8"/>
  <c r="V33" i="8"/>
  <c r="V32" i="8"/>
  <c r="V30" i="8"/>
  <c r="V29" i="8"/>
  <c r="V28" i="8"/>
  <c r="V27" i="8"/>
  <c r="V25" i="8"/>
  <c r="V24" i="8"/>
  <c r="V23" i="8"/>
  <c r="V22" i="8"/>
  <c r="V18" i="8"/>
  <c r="V17" i="8"/>
  <c r="V14" i="8"/>
  <c r="V13" i="8"/>
  <c r="V12" i="8"/>
  <c r="V11" i="8"/>
  <c r="V10" i="8"/>
  <c r="V68" i="8" l="1"/>
  <c r="V113" i="8"/>
  <c r="V59" i="8"/>
  <c r="V130" i="8"/>
  <c r="V70" i="8"/>
  <c r="V51" i="8"/>
  <c r="V16" i="8"/>
  <c r="V85" i="8"/>
  <c r="V57" i="8"/>
  <c r="V131" i="8"/>
  <c r="V121" i="8"/>
  <c r="V120" i="8"/>
  <c r="V143" i="8"/>
  <c r="V99" i="8"/>
  <c r="V9" i="8"/>
  <c r="V161" i="8"/>
  <c r="V162" i="8"/>
  <c r="V169" i="8"/>
  <c r="V20" i="8"/>
  <c r="V21" i="8"/>
  <c r="V167" i="8"/>
  <c r="V54" i="8"/>
  <c r="V26" i="8"/>
  <c r="V6" i="8"/>
  <c r="V98" i="8"/>
  <c r="V15" i="8"/>
  <c r="V8" i="8"/>
  <c r="V31" i="8"/>
  <c r="V37" i="8"/>
  <c r="V133" i="8"/>
  <c r="V134" i="8"/>
  <c r="V137" i="8"/>
  <c r="V107" i="8"/>
  <c r="V7" i="8"/>
  <c r="V138" i="8"/>
  <c r="V141" i="8"/>
  <c r="V140" i="8"/>
  <c r="V108" i="8"/>
  <c r="G47" i="13"/>
  <c r="G25" i="9" l="1"/>
  <c r="K25" i="9"/>
  <c r="N25" i="9"/>
  <c r="Q25" i="9"/>
  <c r="G65" i="9"/>
  <c r="K65" i="9"/>
  <c r="N65" i="9"/>
  <c r="Q65" i="9"/>
  <c r="F65" i="9"/>
  <c r="J65" i="9"/>
  <c r="F25" i="9"/>
  <c r="J25" i="9"/>
  <c r="Z82" i="8"/>
  <c r="K68" i="9" l="1"/>
  <c r="F68" i="9"/>
  <c r="Q68" i="9"/>
  <c r="N68" i="9"/>
  <c r="AA82" i="8"/>
  <c r="J68" i="9"/>
  <c r="G68" i="9"/>
  <c r="H84" i="8"/>
  <c r="V174" i="4"/>
  <c r="V173" i="4"/>
  <c r="P37" i="4"/>
  <c r="P80" i="4"/>
  <c r="AB81" i="8" l="1"/>
  <c r="AC81" i="8"/>
  <c r="Y81" i="8"/>
  <c r="AB82" i="8"/>
  <c r="AC82" i="8"/>
  <c r="Y82" i="8"/>
  <c r="I84" i="8" l="1"/>
  <c r="W82" i="8" s="1"/>
  <c r="L84" i="8"/>
  <c r="P32" i="4"/>
  <c r="M154" i="4" l="1"/>
  <c r="L154" i="4"/>
  <c r="K154" i="4"/>
  <c r="O154" i="4"/>
  <c r="N154" i="4"/>
  <c r="K22" i="4"/>
  <c r="L78" i="4"/>
  <c r="N78" i="4"/>
  <c r="K78" i="4"/>
  <c r="M78" i="4"/>
  <c r="O78" i="4"/>
  <c r="AE81" i="8"/>
  <c r="AE82" i="8"/>
  <c r="AD82" i="8"/>
  <c r="AD81" i="8"/>
  <c r="L22" i="4"/>
  <c r="M22" i="4"/>
  <c r="N22" i="4"/>
  <c r="O22" i="4"/>
  <c r="K37" i="4"/>
  <c r="M37" i="4"/>
  <c r="O37" i="4"/>
  <c r="L37" i="4"/>
  <c r="N80" i="4"/>
  <c r="N37" i="4"/>
  <c r="M80" i="4"/>
  <c r="K80" i="4"/>
  <c r="L80" i="4"/>
  <c r="O80" i="4"/>
  <c r="F61" i="9"/>
  <c r="N61" i="9"/>
  <c r="J61" i="9"/>
  <c r="G61" i="9"/>
  <c r="Q61" i="9"/>
  <c r="K61" i="9"/>
  <c r="M172" i="12" l="1"/>
  <c r="O44" i="13" l="1"/>
  <c r="R44" i="13"/>
  <c r="Z80" i="8" l="1"/>
  <c r="Y80" i="8"/>
  <c r="AC80" i="8"/>
  <c r="AB80" i="8"/>
  <c r="AA80" i="8"/>
  <c r="Z44" i="13" l="1"/>
  <c r="AA44" i="13"/>
  <c r="AB44" i="13"/>
  <c r="U22" i="4"/>
  <c r="N62" i="4"/>
  <c r="L32" i="4"/>
  <c r="N32" i="4"/>
  <c r="K32" i="4"/>
  <c r="M32" i="4"/>
  <c r="O32" i="4"/>
  <c r="M35" i="4"/>
  <c r="N13" i="4"/>
  <c r="O47" i="4"/>
  <c r="M58" i="4"/>
  <c r="M72" i="4"/>
  <c r="O57" i="4"/>
  <c r="O14" i="4"/>
  <c r="M60" i="4"/>
  <c r="N41" i="4"/>
  <c r="M45" i="4"/>
  <c r="M76" i="4"/>
  <c r="O65" i="4"/>
  <c r="N7" i="4"/>
  <c r="M16" i="4"/>
  <c r="M23" i="4"/>
  <c r="O46" i="4"/>
  <c r="M42" i="4"/>
  <c r="M20" i="4"/>
  <c r="N59" i="4"/>
  <c r="N66" i="4"/>
  <c r="M71" i="4"/>
  <c r="M53" i="4"/>
  <c r="N67" i="4"/>
  <c r="M57" i="4"/>
  <c r="K19" i="4"/>
  <c r="O19" i="4"/>
  <c r="L7" i="4"/>
  <c r="K9" i="4"/>
  <c r="O9" i="4"/>
  <c r="L13" i="4"/>
  <c r="K34" i="4"/>
  <c r="O34" i="4"/>
  <c r="K16" i="4"/>
  <c r="L44" i="4"/>
  <c r="O23" i="4"/>
  <c r="K35" i="4"/>
  <c r="L17" i="4"/>
  <c r="O60" i="4"/>
  <c r="K42" i="4"/>
  <c r="M26" i="4"/>
  <c r="L20" i="4"/>
  <c r="K41" i="4"/>
  <c r="O41" i="4"/>
  <c r="K61" i="4"/>
  <c r="O61" i="4"/>
  <c r="K59" i="4"/>
  <c r="O59" i="4"/>
  <c r="M69" i="4"/>
  <c r="L58" i="4"/>
  <c r="K66" i="4"/>
  <c r="O66" i="4"/>
  <c r="M40" i="4"/>
  <c r="L45" i="4"/>
  <c r="L71" i="4"/>
  <c r="N72" i="4"/>
  <c r="L53" i="4"/>
  <c r="N76" i="4"/>
  <c r="M67" i="4"/>
  <c r="L65" i="4"/>
  <c r="K82" i="4"/>
  <c r="O82" i="4"/>
  <c r="M62" i="4"/>
  <c r="K27" i="4"/>
  <c r="O27" i="4"/>
  <c r="O16" i="4"/>
  <c r="M14" i="4"/>
  <c r="K23" i="4"/>
  <c r="L29" i="4"/>
  <c r="O35" i="4"/>
  <c r="M46" i="4"/>
  <c r="K60" i="4"/>
  <c r="L31" i="4"/>
  <c r="O42" i="4"/>
  <c r="M47" i="4"/>
  <c r="K26" i="4"/>
  <c r="O26" i="4"/>
  <c r="N20" i="4"/>
  <c r="M41" i="4"/>
  <c r="M61" i="4"/>
  <c r="M59" i="4"/>
  <c r="K69" i="4"/>
  <c r="O69" i="4"/>
  <c r="N58" i="4"/>
  <c r="M66" i="4"/>
  <c r="K40" i="4"/>
  <c r="O40" i="4"/>
  <c r="N45" i="4"/>
  <c r="N71" i="4"/>
  <c r="L72" i="4"/>
  <c r="N53" i="4"/>
  <c r="L76" i="4"/>
  <c r="K67" i="4"/>
  <c r="O67" i="4"/>
  <c r="N65" i="4"/>
  <c r="M82" i="4"/>
  <c r="K62" i="4"/>
  <c r="O62" i="4"/>
  <c r="M27" i="4"/>
  <c r="L47" i="4"/>
  <c r="L60" i="4"/>
  <c r="M17" i="4"/>
  <c r="N42" i="4"/>
  <c r="O31" i="4"/>
  <c r="K31" i="4"/>
  <c r="L46" i="4"/>
  <c r="L16" i="4"/>
  <c r="M29" i="4"/>
  <c r="N14" i="4"/>
  <c r="O44" i="4"/>
  <c r="K44" i="4"/>
  <c r="L35" i="4"/>
  <c r="L9" i="4"/>
  <c r="L34" i="4"/>
  <c r="M7" i="4"/>
  <c r="O13" i="4"/>
  <c r="K13" i="4"/>
  <c r="L23" i="4"/>
  <c r="L19" i="4"/>
  <c r="L57" i="4"/>
  <c r="M21" i="4"/>
  <c r="M33" i="4"/>
  <c r="K38" i="4"/>
  <c r="N50" i="4"/>
  <c r="O56" i="4"/>
  <c r="M43" i="4"/>
  <c r="N52" i="4"/>
  <c r="L48" i="4"/>
  <c r="M49" i="4"/>
  <c r="N68" i="4"/>
  <c r="K54" i="4"/>
  <c r="N73" i="4"/>
  <c r="K77" i="4"/>
  <c r="M75" i="4"/>
  <c r="O79" i="4"/>
  <c r="L82" i="4"/>
  <c r="L27" i="4"/>
  <c r="K72" i="4"/>
  <c r="K53" i="4"/>
  <c r="K65" i="4"/>
  <c r="L61" i="4"/>
  <c r="L69" i="4"/>
  <c r="K45" i="4"/>
  <c r="L67" i="4"/>
  <c r="N30" i="4"/>
  <c r="M38" i="4"/>
  <c r="M56" i="4"/>
  <c r="K43" i="4"/>
  <c r="N63" i="4"/>
  <c r="K70" i="4"/>
  <c r="N48" i="4"/>
  <c r="K49" i="4"/>
  <c r="N74" i="4"/>
  <c r="L51" i="4"/>
  <c r="L73" i="4"/>
  <c r="O55" i="4"/>
  <c r="K75" i="4"/>
  <c r="M79" i="4"/>
  <c r="O81" i="4"/>
  <c r="K81" i="4"/>
  <c r="L79" i="4"/>
  <c r="L75" i="4"/>
  <c r="L77" i="4"/>
  <c r="M50" i="4"/>
  <c r="N54" i="4"/>
  <c r="O74" i="4"/>
  <c r="K74" i="4"/>
  <c r="M68" i="4"/>
  <c r="O73" i="4"/>
  <c r="K73" i="4"/>
  <c r="M48" i="4"/>
  <c r="O64" i="4"/>
  <c r="K64" i="4"/>
  <c r="M52" i="4"/>
  <c r="N43" i="4"/>
  <c r="O63" i="4"/>
  <c r="K63" i="4"/>
  <c r="L49" i="4"/>
  <c r="M51" i="4"/>
  <c r="N55" i="4"/>
  <c r="O39" i="4"/>
  <c r="K39" i="4"/>
  <c r="L56" i="4"/>
  <c r="L38" i="4"/>
  <c r="K33" i="4"/>
  <c r="L33" i="4"/>
  <c r="L70" i="4"/>
  <c r="K21" i="4"/>
  <c r="L21" i="4"/>
  <c r="N15" i="4"/>
  <c r="M15" i="4"/>
  <c r="L28" i="4"/>
  <c r="M28" i="4"/>
  <c r="L8" i="4"/>
  <c r="M8" i="4"/>
  <c r="N10" i="4"/>
  <c r="O10" i="4"/>
  <c r="K10" i="4"/>
  <c r="O30" i="4"/>
  <c r="K30" i="4"/>
  <c r="O24" i="4"/>
  <c r="K24" i="4"/>
  <c r="O12" i="4"/>
  <c r="N12" i="4"/>
  <c r="N18" i="4"/>
  <c r="O18" i="4"/>
  <c r="K18" i="4"/>
  <c r="O25" i="4"/>
  <c r="K25" i="4"/>
  <c r="O36" i="4"/>
  <c r="N36" i="4"/>
  <c r="M11" i="4"/>
  <c r="K11" i="4"/>
  <c r="L11" i="4"/>
  <c r="L6" i="4"/>
  <c r="M6" i="4"/>
  <c r="L5" i="4"/>
  <c r="O5" i="4"/>
  <c r="K5" i="4"/>
  <c r="L4" i="4"/>
  <c r="M4" i="4"/>
  <c r="K57" i="4"/>
  <c r="M19" i="4"/>
  <c r="M9" i="4"/>
  <c r="M34" i="4"/>
  <c r="K14" i="4"/>
  <c r="N44" i="4"/>
  <c r="N29" i="4"/>
  <c r="K46" i="4"/>
  <c r="N17" i="4"/>
  <c r="N31" i="4"/>
  <c r="K47" i="4"/>
  <c r="N26" i="4"/>
  <c r="O20" i="4"/>
  <c r="N61" i="4"/>
  <c r="N69" i="4"/>
  <c r="O58" i="4"/>
  <c r="N40" i="4"/>
  <c r="O45" i="4"/>
  <c r="O71" i="4"/>
  <c r="O72" i="4"/>
  <c r="O53" i="4"/>
  <c r="O76" i="4"/>
  <c r="M65" i="4"/>
  <c r="N82" i="4"/>
  <c r="N27" i="4"/>
  <c r="N47" i="4"/>
  <c r="N60" i="4"/>
  <c r="O17" i="4"/>
  <c r="K17" i="4"/>
  <c r="L42" i="4"/>
  <c r="M31" i="4"/>
  <c r="N46" i="4"/>
  <c r="N16" i="4"/>
  <c r="O29" i="4"/>
  <c r="K29" i="4"/>
  <c r="L14" i="4"/>
  <c r="M44" i="4"/>
  <c r="N35" i="4"/>
  <c r="N9" i="4"/>
  <c r="N34" i="4"/>
  <c r="O7" i="4"/>
  <c r="K7" i="4"/>
  <c r="M13" i="4"/>
  <c r="N23" i="4"/>
  <c r="N19" i="4"/>
  <c r="N57" i="4"/>
  <c r="N25" i="4"/>
  <c r="N8" i="4"/>
  <c r="N24" i="4"/>
  <c r="O38" i="4"/>
  <c r="K56" i="4"/>
  <c r="N39" i="4"/>
  <c r="L63" i="4"/>
  <c r="M70" i="4"/>
  <c r="N64" i="4"/>
  <c r="L74" i="4"/>
  <c r="N51" i="4"/>
  <c r="O54" i="4"/>
  <c r="M55" i="4"/>
  <c r="O77" i="4"/>
  <c r="K79" i="4"/>
  <c r="N81" i="4"/>
  <c r="L62" i="4"/>
  <c r="K76" i="4"/>
  <c r="K71" i="4"/>
  <c r="K58" i="4"/>
  <c r="L59" i="4"/>
  <c r="L41" i="4"/>
  <c r="L26" i="4"/>
  <c r="L66" i="4"/>
  <c r="L40" i="4"/>
  <c r="K20" i="4"/>
  <c r="N28" i="4"/>
  <c r="L50" i="4"/>
  <c r="L39" i="4"/>
  <c r="O43" i="4"/>
  <c r="L52" i="4"/>
  <c r="O70" i="4"/>
  <c r="L64" i="4"/>
  <c r="O49" i="4"/>
  <c r="L68" i="4"/>
  <c r="M54" i="4"/>
  <c r="K55" i="4"/>
  <c r="M77" i="4"/>
  <c r="O75" i="4"/>
  <c r="L81" i="4"/>
  <c r="M81" i="4"/>
  <c r="N79" i="4"/>
  <c r="N75" i="4"/>
  <c r="N77" i="4"/>
  <c r="O50" i="4"/>
  <c r="K50" i="4"/>
  <c r="L54" i="4"/>
  <c r="M74" i="4"/>
  <c r="O68" i="4"/>
  <c r="K68" i="4"/>
  <c r="M73" i="4"/>
  <c r="O48" i="4"/>
  <c r="K48" i="4"/>
  <c r="M64" i="4"/>
  <c r="O52" i="4"/>
  <c r="K52" i="4"/>
  <c r="L43" i="4"/>
  <c r="M63" i="4"/>
  <c r="N49" i="4"/>
  <c r="O51" i="4"/>
  <c r="K51" i="4"/>
  <c r="L55" i="4"/>
  <c r="M39" i="4"/>
  <c r="N56" i="4"/>
  <c r="N38" i="4"/>
  <c r="N33" i="4"/>
  <c r="N70" i="4"/>
  <c r="O21" i="4"/>
  <c r="N21" i="4"/>
  <c r="L15" i="4"/>
  <c r="O15" i="4"/>
  <c r="K15" i="4"/>
  <c r="O28" i="4"/>
  <c r="K28" i="4"/>
  <c r="O8" i="4"/>
  <c r="K8" i="4"/>
  <c r="L10" i="4"/>
  <c r="M10" i="4"/>
  <c r="L30" i="4"/>
  <c r="M30" i="4"/>
  <c r="L24" i="4"/>
  <c r="M24" i="4"/>
  <c r="M12" i="4"/>
  <c r="K12" i="4"/>
  <c r="L12" i="4"/>
  <c r="L18" i="4"/>
  <c r="M18" i="4"/>
  <c r="L25" i="4"/>
  <c r="M25" i="4"/>
  <c r="M36" i="4"/>
  <c r="K36" i="4"/>
  <c r="L36" i="4"/>
  <c r="O11" i="4"/>
  <c r="N11" i="4"/>
  <c r="N6" i="4"/>
  <c r="O6" i="4"/>
  <c r="K6" i="4"/>
  <c r="N5" i="4"/>
  <c r="M5" i="4"/>
  <c r="N4" i="4"/>
  <c r="O4" i="4"/>
  <c r="K4" i="4"/>
  <c r="N83" i="4" l="1"/>
  <c r="K83" i="4"/>
  <c r="M83" i="4"/>
  <c r="L83" i="4"/>
  <c r="I83" i="4"/>
  <c r="AE80" i="8"/>
  <c r="AD80" i="8"/>
  <c r="W80" i="8"/>
  <c r="O42" i="13" l="1"/>
  <c r="R42" i="13"/>
  <c r="O43" i="13"/>
  <c r="R43" i="13"/>
  <c r="Q83" i="4" l="1"/>
  <c r="Q104" i="4"/>
  <c r="AC171" i="8" l="1"/>
  <c r="AB171" i="8"/>
  <c r="J145" i="9" l="1"/>
  <c r="U112" i="4"/>
  <c r="N145" i="9"/>
  <c r="K145" i="9"/>
  <c r="F145" i="9"/>
  <c r="Y171" i="8"/>
  <c r="P112" i="4"/>
  <c r="Q145" i="9"/>
  <c r="G145" i="9"/>
  <c r="U34" i="4" l="1"/>
  <c r="U29" i="4"/>
  <c r="U35" i="4"/>
  <c r="U32" i="4"/>
  <c r="U75" i="4"/>
  <c r="U36" i="4"/>
  <c r="U24" i="4"/>
  <c r="U19" i="4"/>
  <c r="U62" i="4"/>
  <c r="U41" i="4"/>
  <c r="U23" i="4"/>
  <c r="U17" i="4"/>
  <c r="U9" i="4"/>
  <c r="U14" i="4"/>
  <c r="U12" i="4"/>
  <c r="U38" i="4"/>
  <c r="U20" i="4"/>
  <c r="U26" i="4"/>
  <c r="U79" i="4"/>
  <c r="U28" i="4"/>
  <c r="U15" i="4"/>
  <c r="U21" i="4"/>
  <c r="U59" i="4"/>
  <c r="U82" i="4"/>
  <c r="U25" i="4"/>
  <c r="U65" i="4"/>
  <c r="U77" i="4"/>
  <c r="U64" i="4"/>
  <c r="U68" i="4"/>
  <c r="U51" i="4"/>
  <c r="U10" i="4"/>
  <c r="U39" i="4"/>
  <c r="U52" i="4"/>
  <c r="U50" i="4"/>
  <c r="U67" i="4"/>
  <c r="U53" i="4"/>
  <c r="U48" i="4"/>
  <c r="U154" i="4"/>
  <c r="U86" i="4"/>
  <c r="U95" i="4"/>
  <c r="U87" i="4"/>
  <c r="U100" i="4"/>
  <c r="U94" i="4"/>
  <c r="U88" i="4"/>
  <c r="U98" i="4"/>
  <c r="U96" i="4"/>
  <c r="U84" i="4"/>
  <c r="U121" i="4"/>
  <c r="U114" i="4"/>
  <c r="U147" i="4"/>
  <c r="U171" i="4"/>
  <c r="U173" i="4"/>
  <c r="U104" i="4"/>
  <c r="U172" i="4"/>
  <c r="U83" i="4"/>
  <c r="U174" i="4"/>
  <c r="U11" i="4"/>
  <c r="U81" i="4"/>
  <c r="U76" i="4"/>
  <c r="U5" i="4"/>
  <c r="U30" i="4"/>
  <c r="U4" i="4"/>
  <c r="U69" i="4"/>
  <c r="U74" i="4"/>
  <c r="U56" i="4"/>
  <c r="U46" i="4"/>
  <c r="U6" i="4"/>
  <c r="U66" i="4"/>
  <c r="U8" i="4"/>
  <c r="U18" i="4"/>
  <c r="U54" i="4"/>
  <c r="U42" i="4"/>
  <c r="U71" i="4"/>
  <c r="U33" i="4"/>
  <c r="U13" i="4"/>
  <c r="U7" i="4"/>
  <c r="U45" i="4"/>
  <c r="U40" i="4"/>
  <c r="U73" i="4"/>
  <c r="U44" i="4"/>
  <c r="U49" i="4"/>
  <c r="U31" i="4"/>
  <c r="U60" i="4"/>
  <c r="U63" i="4"/>
  <c r="U16" i="4"/>
  <c r="U47" i="4"/>
  <c r="U70" i="4"/>
  <c r="U43" i="4"/>
  <c r="U61" i="4"/>
  <c r="U57" i="4"/>
  <c r="U58" i="4"/>
  <c r="U72" i="4"/>
  <c r="U89" i="4"/>
  <c r="U90" i="4"/>
  <c r="U91" i="4"/>
  <c r="U101" i="4"/>
  <c r="U99" i="4"/>
  <c r="U85" i="4"/>
  <c r="U97" i="4"/>
  <c r="U93" i="4"/>
  <c r="U102" i="4"/>
  <c r="U92" i="4"/>
  <c r="U103" i="4"/>
  <c r="U118" i="4"/>
  <c r="U117" i="4"/>
  <c r="U137" i="4"/>
  <c r="U116" i="4"/>
  <c r="U139" i="4"/>
  <c r="U128" i="4"/>
  <c r="U132" i="4"/>
  <c r="U152" i="4"/>
  <c r="U120" i="4"/>
  <c r="U142" i="4"/>
  <c r="U131" i="4"/>
  <c r="U155" i="4"/>
  <c r="U146" i="4"/>
  <c r="U159" i="4"/>
  <c r="U141" i="4"/>
  <c r="U156" i="4"/>
  <c r="U129" i="4"/>
  <c r="U170" i="4"/>
  <c r="U144" i="4"/>
  <c r="U126" i="4"/>
  <c r="U149" i="4"/>
  <c r="U168" i="4"/>
  <c r="U166" i="4"/>
  <c r="U27" i="4"/>
  <c r="U119" i="4"/>
  <c r="U160" i="4"/>
  <c r="U106" i="4"/>
  <c r="U148" i="4"/>
  <c r="U163" i="4"/>
  <c r="U145" i="4"/>
  <c r="U165" i="4"/>
  <c r="U108" i="4"/>
  <c r="U161" i="4"/>
  <c r="U123" i="4"/>
  <c r="U105" i="4"/>
  <c r="U111" i="4"/>
  <c r="U167" i="4"/>
  <c r="U136" i="4"/>
  <c r="U133" i="4"/>
  <c r="U122" i="4"/>
  <c r="U158" i="4"/>
  <c r="U134" i="4"/>
  <c r="U113" i="4"/>
  <c r="U124" i="4"/>
  <c r="U109" i="4"/>
  <c r="U110" i="4"/>
  <c r="U153" i="4"/>
  <c r="U151" i="4"/>
  <c r="U138" i="4"/>
  <c r="U107" i="4"/>
  <c r="U162" i="4"/>
  <c r="U143" i="4"/>
  <c r="U169" i="4"/>
  <c r="U125" i="4"/>
  <c r="U150" i="4"/>
  <c r="U140" i="4"/>
  <c r="U135" i="4"/>
  <c r="U164" i="4"/>
  <c r="U130" i="4"/>
  <c r="U115" i="4"/>
  <c r="U157" i="4"/>
  <c r="U127" i="4"/>
  <c r="K112" i="4" l="1"/>
  <c r="M112" i="4"/>
  <c r="O112" i="4"/>
  <c r="L112" i="4"/>
  <c r="N112" i="4"/>
  <c r="H20" i="14" l="1"/>
  <c r="G20" i="14"/>
  <c r="F8" i="9" l="1"/>
  <c r="F9" i="9"/>
  <c r="F7" i="9"/>
  <c r="F36" i="9"/>
  <c r="F16" i="9"/>
  <c r="F10" i="9"/>
  <c r="F12" i="9"/>
  <c r="F15" i="9"/>
  <c r="F23" i="9"/>
  <c r="F34" i="9"/>
  <c r="F20" i="9"/>
  <c r="F32" i="9"/>
  <c r="F33" i="9"/>
  <c r="F31" i="9"/>
  <c r="F43" i="9"/>
  <c r="F30" i="9"/>
  <c r="F40" i="9"/>
  <c r="F58" i="9"/>
  <c r="F29" i="9"/>
  <c r="F39" i="9"/>
  <c r="F66" i="9"/>
  <c r="F62" i="9"/>
  <c r="F24" i="9"/>
  <c r="F56" i="9"/>
  <c r="F63" i="9"/>
  <c r="F64" i="9"/>
  <c r="F53" i="9"/>
  <c r="F72" i="9"/>
  <c r="F75" i="9"/>
  <c r="F48" i="9"/>
  <c r="F70" i="9"/>
  <c r="F60" i="9"/>
  <c r="F59" i="9"/>
  <c r="F78" i="9"/>
  <c r="F79" i="9"/>
  <c r="F86" i="9"/>
  <c r="F91" i="9"/>
  <c r="F90" i="9"/>
  <c r="F99" i="9"/>
  <c r="F92" i="9"/>
  <c r="F100" i="9"/>
  <c r="F94" i="9"/>
  <c r="F97" i="9"/>
  <c r="F103" i="9"/>
  <c r="F109" i="9"/>
  <c r="F106" i="9"/>
  <c r="F115" i="9"/>
  <c r="F117" i="9"/>
  <c r="F80" i="9"/>
  <c r="F140" i="9"/>
  <c r="F139" i="9"/>
  <c r="F116" i="9"/>
  <c r="F114" i="9"/>
  <c r="F123" i="9"/>
  <c r="F127" i="9"/>
  <c r="F130" i="9"/>
  <c r="F149" i="9"/>
  <c r="F148" i="9"/>
  <c r="F155" i="9"/>
  <c r="F136" i="9"/>
  <c r="F143" i="9"/>
  <c r="F133" i="9"/>
  <c r="F126" i="9"/>
  <c r="F157" i="9"/>
  <c r="F159" i="9"/>
  <c r="F147" i="9"/>
  <c r="F146" i="9"/>
  <c r="F164" i="9"/>
  <c r="F151" i="9"/>
  <c r="F163" i="9"/>
  <c r="F153" i="9"/>
  <c r="F161" i="9"/>
  <c r="F156" i="9"/>
  <c r="F167" i="9"/>
  <c r="F154" i="9"/>
  <c r="F170" i="9"/>
  <c r="F85" i="9"/>
  <c r="F108" i="9"/>
  <c r="F6" i="9"/>
  <c r="F19" i="9"/>
  <c r="F5" i="9"/>
  <c r="F11" i="9"/>
  <c r="F22" i="9"/>
  <c r="F13" i="9"/>
  <c r="F49" i="9"/>
  <c r="F21" i="9"/>
  <c r="F17" i="9"/>
  <c r="F26" i="9"/>
  <c r="F18" i="9"/>
  <c r="F14" i="9"/>
  <c r="F35" i="9"/>
  <c r="F27" i="9"/>
  <c r="F37" i="9"/>
  <c r="F38" i="9"/>
  <c r="F52" i="9"/>
  <c r="F57" i="9"/>
  <c r="F46" i="9"/>
  <c r="F51" i="9"/>
  <c r="F82" i="9"/>
  <c r="F44" i="9"/>
  <c r="F54" i="9"/>
  <c r="F55" i="9"/>
  <c r="F41" i="9"/>
  <c r="F45" i="9"/>
  <c r="F28" i="9"/>
  <c r="F81" i="9"/>
  <c r="F69" i="9"/>
  <c r="F42" i="9"/>
  <c r="F47" i="9"/>
  <c r="F83" i="9"/>
  <c r="F71" i="9"/>
  <c r="F50" i="9"/>
  <c r="F74" i="9"/>
  <c r="F76" i="9"/>
  <c r="F77" i="9"/>
  <c r="F111" i="9"/>
  <c r="F93" i="9"/>
  <c r="F88" i="9"/>
  <c r="F87" i="9"/>
  <c r="F95" i="9"/>
  <c r="F96" i="9"/>
  <c r="F89" i="9"/>
  <c r="F98" i="9"/>
  <c r="F102" i="9"/>
  <c r="F104" i="9"/>
  <c r="F112" i="9"/>
  <c r="F121" i="9"/>
  <c r="F171" i="9"/>
  <c r="F113" i="9"/>
  <c r="F110" i="9"/>
  <c r="F118" i="9"/>
  <c r="F107" i="9"/>
  <c r="F120" i="9"/>
  <c r="F128" i="9"/>
  <c r="F142" i="9"/>
  <c r="F137" i="9"/>
  <c r="F132" i="9"/>
  <c r="F131" i="9"/>
  <c r="F160" i="9"/>
  <c r="F129" i="9"/>
  <c r="F124" i="9"/>
  <c r="F134" i="9"/>
  <c r="F158" i="9"/>
  <c r="F141" i="9"/>
  <c r="F122" i="9"/>
  <c r="F125" i="9"/>
  <c r="F135" i="9"/>
  <c r="F138" i="9"/>
  <c r="F144" i="9"/>
  <c r="F165" i="9"/>
  <c r="F119" i="9"/>
  <c r="F150" i="9"/>
  <c r="F168" i="9"/>
  <c r="F152" i="9"/>
  <c r="F162" i="9"/>
  <c r="F169" i="9"/>
  <c r="F166" i="9"/>
  <c r="F73" i="9"/>
  <c r="F101" i="9"/>
  <c r="L103" i="4"/>
  <c r="F172" i="9" l="1"/>
  <c r="F105" i="9"/>
  <c r="N84" i="4"/>
  <c r="N103" i="4"/>
  <c r="K84" i="4"/>
  <c r="O84" i="4"/>
  <c r="M103" i="4"/>
  <c r="L84" i="4"/>
  <c r="M84" i="4"/>
  <c r="O103" i="4"/>
  <c r="K103" i="4"/>
  <c r="F173" i="9" l="1"/>
  <c r="N50" i="9"/>
  <c r="J50" i="9"/>
  <c r="G50" i="9"/>
  <c r="Q50" i="9"/>
  <c r="K50" i="9"/>
  <c r="P65" i="4" l="1"/>
  <c r="AC79" i="8"/>
  <c r="AB79" i="8"/>
  <c r="Y79" i="8" l="1"/>
  <c r="R173" i="4"/>
  <c r="S173" i="4" s="1"/>
  <c r="T173" i="4" s="1"/>
  <c r="R174" i="4"/>
  <c r="S174" i="4" s="1"/>
  <c r="T174" i="4" s="1"/>
  <c r="O40" i="13" l="1"/>
  <c r="R40" i="13"/>
  <c r="AB78" i="8" l="1"/>
  <c r="Y78" i="8"/>
  <c r="Z78" i="8"/>
  <c r="AA8" i="13" l="1"/>
  <c r="AA10" i="13"/>
  <c r="AA12" i="13"/>
  <c r="AA14" i="13"/>
  <c r="AA16" i="13"/>
  <c r="AA18" i="13"/>
  <c r="AA20" i="13"/>
  <c r="AA22" i="13"/>
  <c r="AA24" i="13"/>
  <c r="AA26" i="13"/>
  <c r="AA28" i="13"/>
  <c r="AA30" i="13"/>
  <c r="AA32" i="13"/>
  <c r="AA34" i="13"/>
  <c r="AA36" i="13"/>
  <c r="AA38" i="13"/>
  <c r="AA40" i="13"/>
  <c r="AA42" i="13"/>
  <c r="AA5" i="13"/>
  <c r="AB43" i="13"/>
  <c r="AA43" i="13"/>
  <c r="AA9" i="13"/>
  <c r="AA11" i="13"/>
  <c r="AA13" i="13"/>
  <c r="AA15" i="13"/>
  <c r="AA17" i="13"/>
  <c r="AA19" i="13"/>
  <c r="AA21" i="13"/>
  <c r="AA23" i="13"/>
  <c r="AA25" i="13"/>
  <c r="AA27" i="13"/>
  <c r="AA29" i="13"/>
  <c r="AA31" i="13"/>
  <c r="AA33" i="13"/>
  <c r="AA35" i="13"/>
  <c r="AA37" i="13"/>
  <c r="AA39" i="13"/>
  <c r="AA41" i="13"/>
  <c r="AA6" i="13"/>
  <c r="Z43" i="13"/>
  <c r="R171" i="4"/>
  <c r="S171" i="4" s="1"/>
  <c r="I105" i="8"/>
  <c r="G60" i="9"/>
  <c r="R104" i="4"/>
  <c r="S104" i="4" s="1"/>
  <c r="Q60" i="9"/>
  <c r="J60" i="9"/>
  <c r="P24" i="4"/>
  <c r="N60" i="9"/>
  <c r="K60" i="9"/>
  <c r="AA78" i="8"/>
  <c r="AC78" i="8"/>
  <c r="AA47" i="13" l="1"/>
  <c r="T47" i="13" s="1"/>
  <c r="R83" i="4"/>
  <c r="S83" i="4" s="1"/>
  <c r="R41" i="13"/>
  <c r="O41" i="13"/>
  <c r="O39" i="13"/>
  <c r="R39" i="13"/>
  <c r="H105" i="8" l="1"/>
  <c r="H173" i="8" l="1"/>
  <c r="L105" i="8"/>
  <c r="W78" i="8" l="1"/>
  <c r="O27" i="13" l="1"/>
  <c r="O35" i="13"/>
  <c r="O37" i="13"/>
  <c r="O19" i="13"/>
  <c r="O31" i="13"/>
  <c r="O36" i="13"/>
  <c r="O38" i="13"/>
  <c r="O15" i="13"/>
  <c r="O23" i="13"/>
  <c r="R10" i="13"/>
  <c r="R12" i="13"/>
  <c r="O17" i="13"/>
  <c r="O21" i="13"/>
  <c r="O25" i="13"/>
  <c r="O29" i="13"/>
  <c r="O33" i="13"/>
  <c r="R9" i="13"/>
  <c r="R11" i="13"/>
  <c r="O14" i="13"/>
  <c r="O16" i="13"/>
  <c r="O18" i="13"/>
  <c r="O20" i="13"/>
  <c r="O22" i="13"/>
  <c r="O24" i="13"/>
  <c r="O26" i="13"/>
  <c r="O30" i="13"/>
  <c r="O32" i="13"/>
  <c r="O34" i="13"/>
  <c r="O28" i="13"/>
  <c r="R6" i="13"/>
  <c r="R8" i="13"/>
  <c r="O10" i="13"/>
  <c r="O11" i="13"/>
  <c r="O12" i="13"/>
  <c r="R13" i="13"/>
  <c r="R14" i="13"/>
  <c r="R15" i="13"/>
  <c r="R16" i="13"/>
  <c r="R17" i="13"/>
  <c r="R18" i="13"/>
  <c r="R19" i="13"/>
  <c r="R20" i="13"/>
  <c r="R21" i="13"/>
  <c r="R22" i="13"/>
  <c r="R23" i="13"/>
  <c r="R24" i="13"/>
  <c r="R25" i="13"/>
  <c r="R26" i="13"/>
  <c r="R27" i="13"/>
  <c r="R28" i="13"/>
  <c r="R29" i="13"/>
  <c r="R30" i="13"/>
  <c r="R31" i="13"/>
  <c r="R34" i="13"/>
  <c r="R35" i="13"/>
  <c r="R36" i="13"/>
  <c r="R37" i="13"/>
  <c r="R38" i="13"/>
  <c r="R32" i="13"/>
  <c r="R33" i="13"/>
  <c r="O6" i="13"/>
  <c r="O8" i="13"/>
  <c r="O9" i="13"/>
  <c r="O13" i="13"/>
  <c r="O5" i="13"/>
  <c r="R5" i="13"/>
  <c r="R47" i="13" l="1"/>
  <c r="O47" i="13"/>
  <c r="N128" i="9"/>
  <c r="Q160" i="9"/>
  <c r="J132" i="9"/>
  <c r="Q130" i="9"/>
  <c r="G129" i="9"/>
  <c r="K127" i="9"/>
  <c r="Q139" i="9"/>
  <c r="J110" i="9"/>
  <c r="Q171" i="9"/>
  <c r="G121" i="9"/>
  <c r="K80" i="9"/>
  <c r="Q112" i="9"/>
  <c r="J162" i="9"/>
  <c r="J167" i="9"/>
  <c r="G119" i="9"/>
  <c r="J122" i="9"/>
  <c r="N124" i="9"/>
  <c r="N146" i="9"/>
  <c r="N149" i="9"/>
  <c r="N141" i="9"/>
  <c r="J117" i="9"/>
  <c r="Q140" i="9"/>
  <c r="G160" i="9"/>
  <c r="K120" i="9"/>
  <c r="Q118" i="9"/>
  <c r="Q129" i="9"/>
  <c r="J123" i="9"/>
  <c r="Q106" i="9"/>
  <c r="G139" i="9"/>
  <c r="K115" i="9"/>
  <c r="Q121" i="9"/>
  <c r="J113" i="9"/>
  <c r="Q109" i="9"/>
  <c r="G112" i="9"/>
  <c r="K104" i="9"/>
  <c r="Q90" i="9"/>
  <c r="Q102" i="9"/>
  <c r="J96" i="9"/>
  <c r="J97" i="9"/>
  <c r="J100" i="9"/>
  <c r="J89" i="9"/>
  <c r="K88" i="9"/>
  <c r="Q99" i="9"/>
  <c r="K111" i="9"/>
  <c r="Q86" i="9"/>
  <c r="G85" i="9"/>
  <c r="J54" i="9"/>
  <c r="G42" i="9"/>
  <c r="Q39" i="9"/>
  <c r="Q30" i="9"/>
  <c r="K70" i="9"/>
  <c r="Q56" i="9"/>
  <c r="K79" i="9"/>
  <c r="Q75" i="9"/>
  <c r="K76" i="9"/>
  <c r="Q28" i="9"/>
  <c r="K14" i="9"/>
  <c r="Q77" i="9"/>
  <c r="G24" i="9"/>
  <c r="K71" i="9"/>
  <c r="P50" i="4"/>
  <c r="G55" i="9" l="1"/>
  <c r="J40" i="9"/>
  <c r="K52" i="9"/>
  <c r="K45" i="9"/>
  <c r="K74" i="9"/>
  <c r="Q48" i="9"/>
  <c r="K78" i="9"/>
  <c r="K10" i="9"/>
  <c r="N163" i="9"/>
  <c r="N166" i="9"/>
  <c r="Q72" i="9"/>
  <c r="G77" i="9"/>
  <c r="K64" i="9"/>
  <c r="Q24" i="9"/>
  <c r="Q46" i="9"/>
  <c r="Q41" i="9"/>
  <c r="Q42" i="9"/>
  <c r="G39" i="9"/>
  <c r="K63" i="9"/>
  <c r="J30" i="9"/>
  <c r="G45" i="9"/>
  <c r="Q45" i="9"/>
  <c r="G70" i="9"/>
  <c r="Q70" i="9"/>
  <c r="J56" i="9"/>
  <c r="G74" i="9"/>
  <c r="Q74" i="9"/>
  <c r="J48" i="9"/>
  <c r="G79" i="9"/>
  <c r="Q79" i="9"/>
  <c r="J75" i="9"/>
  <c r="G78" i="9"/>
  <c r="Q78" i="9"/>
  <c r="G76" i="9"/>
  <c r="Q76" i="9"/>
  <c r="J28" i="9"/>
  <c r="G10" i="9"/>
  <c r="Q10" i="9"/>
  <c r="J72" i="9"/>
  <c r="G14" i="9"/>
  <c r="Q14" i="9"/>
  <c r="K77" i="9"/>
  <c r="G64" i="9"/>
  <c r="Q64" i="9"/>
  <c r="K24" i="9"/>
  <c r="G71" i="9"/>
  <c r="Q71" i="9"/>
  <c r="J137" i="9"/>
  <c r="N148" i="9"/>
  <c r="J147" i="9"/>
  <c r="G164" i="9"/>
  <c r="G156" i="9"/>
  <c r="J108" i="9"/>
  <c r="J62" i="9"/>
  <c r="K93" i="9"/>
  <c r="G99" i="9"/>
  <c r="Q87" i="9"/>
  <c r="Q103" i="9"/>
  <c r="K95" i="9"/>
  <c r="K94" i="9"/>
  <c r="K98" i="9"/>
  <c r="K92" i="9"/>
  <c r="G102" i="9"/>
  <c r="Q85" i="9"/>
  <c r="Q91" i="9"/>
  <c r="N135" i="9"/>
  <c r="Q135" i="9"/>
  <c r="J125" i="9"/>
  <c r="Q35" i="9"/>
  <c r="J66" i="9"/>
  <c r="G38" i="9"/>
  <c r="Q47" i="9"/>
  <c r="K51" i="9"/>
  <c r="G41" i="9"/>
  <c r="G34" i="9"/>
  <c r="N125" i="9"/>
  <c r="Q29" i="9"/>
  <c r="J58" i="9"/>
  <c r="G32" i="9"/>
  <c r="G31" i="9"/>
  <c r="J57" i="9"/>
  <c r="Q125" i="9"/>
  <c r="G144" i="9"/>
  <c r="K144" i="9"/>
  <c r="N144" i="9"/>
  <c r="Q144" i="9"/>
  <c r="K156" i="9"/>
  <c r="N156" i="9"/>
  <c r="Q156" i="9"/>
  <c r="N154" i="9"/>
  <c r="Q154" i="9"/>
  <c r="G18" i="9"/>
  <c r="Q43" i="9"/>
  <c r="J37" i="9"/>
  <c r="J82" i="9"/>
  <c r="P53" i="4"/>
  <c r="P93" i="4"/>
  <c r="G165" i="9"/>
  <c r="K165" i="9"/>
  <c r="N165" i="9"/>
  <c r="Q165" i="9"/>
  <c r="K167" i="9"/>
  <c r="N167" i="9"/>
  <c r="Q167" i="9"/>
  <c r="G169" i="9"/>
  <c r="K169" i="9"/>
  <c r="N169" i="9"/>
  <c r="Q169" i="9"/>
  <c r="G152" i="9"/>
  <c r="N152" i="9"/>
  <c r="Q152" i="9"/>
  <c r="G163" i="9"/>
  <c r="K163" i="9"/>
  <c r="Q163" i="9"/>
  <c r="N73" i="9"/>
  <c r="Q73" i="9"/>
  <c r="G166" i="9"/>
  <c r="Q166" i="9"/>
  <c r="K162" i="9"/>
  <c r="N162" i="9"/>
  <c r="J161" i="9"/>
  <c r="N161" i="9"/>
  <c r="Q161" i="9"/>
  <c r="J170" i="9"/>
  <c r="N170" i="9"/>
  <c r="Q170" i="9"/>
  <c r="Q53" i="9"/>
  <c r="J53" i="9"/>
  <c r="Q162" i="9"/>
  <c r="P62" i="4"/>
  <c r="P22" i="4"/>
  <c r="P58" i="4"/>
  <c r="P7" i="4"/>
  <c r="P154" i="4"/>
  <c r="P45" i="4"/>
  <c r="P47" i="4"/>
  <c r="P98" i="4"/>
  <c r="P86" i="4"/>
  <c r="P100" i="4"/>
  <c r="P96" i="4"/>
  <c r="P6" i="4"/>
  <c r="P52" i="4"/>
  <c r="P79" i="4"/>
  <c r="P77" i="4"/>
  <c r="P43" i="4"/>
  <c r="P103" i="4"/>
  <c r="P127" i="4"/>
  <c r="G101" i="9"/>
  <c r="K101" i="9"/>
  <c r="N101" i="9"/>
  <c r="Q101" i="9"/>
  <c r="P81" i="4"/>
  <c r="P59" i="4"/>
  <c r="P74" i="4"/>
  <c r="P38" i="4"/>
  <c r="P39" i="4"/>
  <c r="P44" i="4"/>
  <c r="K12" i="9"/>
  <c r="G26" i="9"/>
  <c r="Q83" i="9"/>
  <c r="Q18" i="9"/>
  <c r="G43" i="9"/>
  <c r="J9" i="9"/>
  <c r="Q32" i="9"/>
  <c r="G29" i="9"/>
  <c r="J20" i="9"/>
  <c r="Q31" i="9"/>
  <c r="G35" i="9"/>
  <c r="J59" i="9"/>
  <c r="Q55" i="9"/>
  <c r="G46" i="9"/>
  <c r="J44" i="9"/>
  <c r="Q38" i="9"/>
  <c r="K81" i="9"/>
  <c r="Q33" i="9"/>
  <c r="Q40" i="9"/>
  <c r="K41" i="9"/>
  <c r="Q82" i="9"/>
  <c r="K42" i="9"/>
  <c r="G52" i="9"/>
  <c r="Q52" i="9"/>
  <c r="J39" i="9"/>
  <c r="G63" i="9"/>
  <c r="Q63" i="9"/>
  <c r="P46" i="4"/>
  <c r="P70" i="4"/>
  <c r="P51" i="4"/>
  <c r="K17" i="9"/>
  <c r="P67" i="4"/>
  <c r="P71" i="4"/>
  <c r="P41" i="4"/>
  <c r="N91" i="9"/>
  <c r="J88" i="9"/>
  <c r="N88" i="9"/>
  <c r="Q88" i="9"/>
  <c r="G95" i="9"/>
  <c r="N95" i="9"/>
  <c r="Q95" i="9"/>
  <c r="N89" i="9"/>
  <c r="Q89" i="9"/>
  <c r="G94" i="9"/>
  <c r="N94" i="9"/>
  <c r="Q94" i="9"/>
  <c r="N100" i="9"/>
  <c r="Q100" i="9"/>
  <c r="G98" i="9"/>
  <c r="N98" i="9"/>
  <c r="Q98" i="9"/>
  <c r="N97" i="9"/>
  <c r="Q97" i="9"/>
  <c r="G92" i="9"/>
  <c r="N92" i="9"/>
  <c r="Q92" i="9"/>
  <c r="N96" i="9"/>
  <c r="Q96" i="9"/>
  <c r="J102" i="9"/>
  <c r="N102" i="9"/>
  <c r="J87" i="9"/>
  <c r="N87" i="9"/>
  <c r="G90" i="9"/>
  <c r="K90" i="9"/>
  <c r="N90" i="9"/>
  <c r="J103" i="9"/>
  <c r="N103" i="9"/>
  <c r="J104" i="9"/>
  <c r="N104" i="9"/>
  <c r="Q104" i="9"/>
  <c r="N108" i="9"/>
  <c r="Q108" i="9"/>
  <c r="J112" i="9"/>
  <c r="N112" i="9"/>
  <c r="J109" i="9"/>
  <c r="N109" i="9"/>
  <c r="J80" i="9"/>
  <c r="N80" i="9"/>
  <c r="Q80" i="9"/>
  <c r="N113" i="9"/>
  <c r="Q113" i="9"/>
  <c r="J121" i="9"/>
  <c r="N121" i="9"/>
  <c r="J171" i="9"/>
  <c r="N171" i="9"/>
  <c r="J115" i="9"/>
  <c r="N115" i="9"/>
  <c r="Q115" i="9"/>
  <c r="N110" i="9"/>
  <c r="Q110" i="9"/>
  <c r="J139" i="9"/>
  <c r="N139" i="9"/>
  <c r="J106" i="9"/>
  <c r="N106" i="9"/>
  <c r="J127" i="9"/>
  <c r="N127" i="9"/>
  <c r="Q127" i="9"/>
  <c r="N123" i="9"/>
  <c r="Q123" i="9"/>
  <c r="J129" i="9"/>
  <c r="N129" i="9"/>
  <c r="J107" i="9"/>
  <c r="N107" i="9"/>
  <c r="G118" i="9"/>
  <c r="K118" i="9"/>
  <c r="N118" i="9"/>
  <c r="G130" i="9"/>
  <c r="J130" i="9"/>
  <c r="N130" i="9"/>
  <c r="J120" i="9"/>
  <c r="N120" i="9"/>
  <c r="Q120" i="9"/>
  <c r="N132" i="9"/>
  <c r="Q132" i="9"/>
  <c r="J160" i="9"/>
  <c r="N160" i="9"/>
  <c r="J140" i="9"/>
  <c r="N140" i="9"/>
  <c r="Q128" i="9"/>
  <c r="J116" i="9"/>
  <c r="N116" i="9"/>
  <c r="Q116" i="9"/>
  <c r="K117" i="9"/>
  <c r="N117" i="9"/>
  <c r="Q117" i="9"/>
  <c r="J126" i="9"/>
  <c r="N126" i="9"/>
  <c r="Q126" i="9"/>
  <c r="G155" i="9"/>
  <c r="N155" i="9"/>
  <c r="Q155" i="9"/>
  <c r="J141" i="9"/>
  <c r="Q141" i="9"/>
  <c r="K158" i="9"/>
  <c r="N158" i="9"/>
  <c r="Q158" i="9"/>
  <c r="J136" i="9"/>
  <c r="N136" i="9"/>
  <c r="Q136" i="9"/>
  <c r="G149" i="9"/>
  <c r="Q149" i="9"/>
  <c r="J159" i="9"/>
  <c r="N159" i="9"/>
  <c r="Q159" i="9"/>
  <c r="K137" i="9"/>
  <c r="N137" i="9"/>
  <c r="Q137" i="9"/>
  <c r="J114" i="9"/>
  <c r="N114" i="9"/>
  <c r="Q114" i="9"/>
  <c r="G142" i="9"/>
  <c r="N142" i="9"/>
  <c r="Q142" i="9"/>
  <c r="J148" i="9"/>
  <c r="Q148" i="9"/>
  <c r="G131" i="9"/>
  <c r="K131" i="9"/>
  <c r="N131" i="9"/>
  <c r="Q131" i="9"/>
  <c r="J146" i="9"/>
  <c r="Q146" i="9"/>
  <c r="K151" i="9"/>
  <c r="N151" i="9"/>
  <c r="Q151" i="9"/>
  <c r="J157" i="9"/>
  <c r="N157" i="9"/>
  <c r="Q157" i="9"/>
  <c r="G124" i="9"/>
  <c r="Q124" i="9"/>
  <c r="J133" i="9"/>
  <c r="N133" i="9"/>
  <c r="Q133" i="9"/>
  <c r="K147" i="9"/>
  <c r="N147" i="9"/>
  <c r="Q147" i="9"/>
  <c r="J153" i="9"/>
  <c r="N153" i="9"/>
  <c r="N122" i="9"/>
  <c r="Q122" i="9"/>
  <c r="G150" i="9"/>
  <c r="K150" i="9"/>
  <c r="N150" i="9"/>
  <c r="Q150" i="9"/>
  <c r="J143" i="9"/>
  <c r="N143" i="9"/>
  <c r="Q143" i="9"/>
  <c r="K164" i="9"/>
  <c r="N164" i="9"/>
  <c r="Q164" i="9"/>
  <c r="J168" i="9"/>
  <c r="N168" i="9"/>
  <c r="Q168" i="9"/>
  <c r="G134" i="9"/>
  <c r="K134" i="9"/>
  <c r="N134" i="9"/>
  <c r="Q134" i="9"/>
  <c r="J138" i="9"/>
  <c r="N138" i="9"/>
  <c r="Q138" i="9"/>
  <c r="K119" i="9"/>
  <c r="N119" i="9"/>
  <c r="Q119" i="9"/>
  <c r="J135" i="9"/>
  <c r="P30" i="4"/>
  <c r="P19" i="4"/>
  <c r="P5" i="4"/>
  <c r="P29" i="4"/>
  <c r="P18" i="4"/>
  <c r="Q19" i="9"/>
  <c r="Q69" i="9"/>
  <c r="Q34" i="9"/>
  <c r="J15" i="9"/>
  <c r="Q26" i="9"/>
  <c r="G83" i="9"/>
  <c r="J27" i="9"/>
  <c r="J6" i="9"/>
  <c r="N6" i="9"/>
  <c r="J19" i="9"/>
  <c r="G49" i="9"/>
  <c r="K49" i="9"/>
  <c r="Q49" i="9"/>
  <c r="J11" i="9"/>
  <c r="Q11" i="9"/>
  <c r="G5" i="9"/>
  <c r="K5" i="9"/>
  <c r="Q5" i="9"/>
  <c r="G36" i="9"/>
  <c r="K36" i="9"/>
  <c r="Q36" i="9"/>
  <c r="G13" i="9"/>
  <c r="K13" i="9"/>
  <c r="Q13" i="9"/>
  <c r="J8" i="9"/>
  <c r="Q8" i="9"/>
  <c r="G7" i="9"/>
  <c r="K7" i="9"/>
  <c r="N7" i="9"/>
  <c r="Q7" i="9"/>
  <c r="J22" i="9"/>
  <c r="N22" i="9"/>
  <c r="Q22" i="9"/>
  <c r="J21" i="9"/>
  <c r="N21" i="9"/>
  <c r="Q21" i="9"/>
  <c r="G16" i="9"/>
  <c r="K16" i="9"/>
  <c r="N16" i="9"/>
  <c r="Q16" i="9"/>
  <c r="J17" i="9"/>
  <c r="N17" i="9"/>
  <c r="Q17" i="9"/>
  <c r="J69" i="9"/>
  <c r="N69" i="9"/>
  <c r="J23" i="9"/>
  <c r="N23" i="9"/>
  <c r="Q23" i="9"/>
  <c r="J34" i="9"/>
  <c r="N34" i="9"/>
  <c r="J12" i="9"/>
  <c r="N12" i="9"/>
  <c r="Q12" i="9"/>
  <c r="G15" i="9"/>
  <c r="K15" i="9"/>
  <c r="N15" i="9"/>
  <c r="Q15" i="9"/>
  <c r="J26" i="9"/>
  <c r="N26" i="9"/>
  <c r="G58" i="9"/>
  <c r="K58" i="9"/>
  <c r="N58" i="9"/>
  <c r="Q58" i="9"/>
  <c r="J83" i="9"/>
  <c r="N83" i="9"/>
  <c r="G27" i="9"/>
  <c r="K27" i="9"/>
  <c r="N27" i="9"/>
  <c r="Q27" i="9"/>
  <c r="J18" i="9"/>
  <c r="N18" i="9"/>
  <c r="G62" i="9"/>
  <c r="K62" i="9"/>
  <c r="N62" i="9"/>
  <c r="Q62" i="9"/>
  <c r="J43" i="9"/>
  <c r="N43" i="9"/>
  <c r="G9" i="9"/>
  <c r="K9" i="9"/>
  <c r="N9" i="9"/>
  <c r="Q9" i="9"/>
  <c r="J32" i="9"/>
  <c r="N32" i="9"/>
  <c r="G37" i="9"/>
  <c r="K37" i="9"/>
  <c r="N37" i="9"/>
  <c r="Q37" i="9"/>
  <c r="J29" i="9"/>
  <c r="N29" i="9"/>
  <c r="G20" i="9"/>
  <c r="K20" i="9"/>
  <c r="N20" i="9"/>
  <c r="Q20" i="9"/>
  <c r="J31" i="9"/>
  <c r="N31" i="9"/>
  <c r="G57" i="9"/>
  <c r="K57" i="9"/>
  <c r="N57" i="9"/>
  <c r="Q57" i="9"/>
  <c r="J35" i="9"/>
  <c r="N35" i="9"/>
  <c r="G59" i="9"/>
  <c r="K59" i="9"/>
  <c r="N59" i="9"/>
  <c r="Q59" i="9"/>
  <c r="J55" i="9"/>
  <c r="N55" i="9"/>
  <c r="G66" i="9"/>
  <c r="K66" i="9"/>
  <c r="N66" i="9"/>
  <c r="Q66" i="9"/>
  <c r="J46" i="9"/>
  <c r="N46" i="9"/>
  <c r="G44" i="9"/>
  <c r="K44" i="9"/>
  <c r="N44" i="9"/>
  <c r="Q44" i="9"/>
  <c r="J38" i="9"/>
  <c r="N38" i="9"/>
  <c r="G54" i="9"/>
  <c r="K54" i="9"/>
  <c r="N54" i="9"/>
  <c r="Q54" i="9"/>
  <c r="G47" i="9"/>
  <c r="K47" i="9"/>
  <c r="N47" i="9"/>
  <c r="J81" i="9"/>
  <c r="N81" i="9"/>
  <c r="Q81" i="9"/>
  <c r="G33" i="9"/>
  <c r="K33" i="9"/>
  <c r="N33" i="9"/>
  <c r="J51" i="9"/>
  <c r="N51" i="9"/>
  <c r="Q51" i="9"/>
  <c r="G40" i="9"/>
  <c r="K40" i="9"/>
  <c r="N40" i="9"/>
  <c r="J41" i="9"/>
  <c r="N41" i="9"/>
  <c r="G82" i="9"/>
  <c r="K82" i="9"/>
  <c r="N82" i="9"/>
  <c r="J42" i="9"/>
  <c r="N42" i="9"/>
  <c r="J52" i="9"/>
  <c r="N52" i="9"/>
  <c r="K39" i="9"/>
  <c r="N39" i="9"/>
  <c r="J63" i="9"/>
  <c r="N63" i="9"/>
  <c r="G30" i="9"/>
  <c r="K30" i="9"/>
  <c r="N30" i="9"/>
  <c r="J45" i="9"/>
  <c r="N45" i="9"/>
  <c r="J70" i="9"/>
  <c r="N70" i="9"/>
  <c r="G56" i="9"/>
  <c r="K56" i="9"/>
  <c r="N56" i="9"/>
  <c r="J74" i="9"/>
  <c r="N74" i="9"/>
  <c r="G48" i="9"/>
  <c r="K48" i="9"/>
  <c r="N48" i="9"/>
  <c r="J79" i="9"/>
  <c r="N79" i="9"/>
  <c r="G75" i="9"/>
  <c r="K75" i="9"/>
  <c r="N75" i="9"/>
  <c r="J78" i="9"/>
  <c r="N78" i="9"/>
  <c r="J76" i="9"/>
  <c r="N76" i="9"/>
  <c r="G28" i="9"/>
  <c r="K28" i="9"/>
  <c r="N28" i="9"/>
  <c r="J10" i="9"/>
  <c r="N10" i="9"/>
  <c r="G72" i="9"/>
  <c r="K72" i="9"/>
  <c r="N72" i="9"/>
  <c r="J14" i="9"/>
  <c r="N14" i="9"/>
  <c r="J77" i="9"/>
  <c r="N77" i="9"/>
  <c r="J64" i="9"/>
  <c r="N64" i="9"/>
  <c r="J24" i="9"/>
  <c r="N24" i="9"/>
  <c r="J71" i="9"/>
  <c r="N71" i="9"/>
  <c r="J85" i="9"/>
  <c r="N85" i="9"/>
  <c r="G86" i="9"/>
  <c r="K86" i="9"/>
  <c r="N86" i="9"/>
  <c r="J93" i="9"/>
  <c r="N93" i="9"/>
  <c r="Q93" i="9"/>
  <c r="G111" i="9"/>
  <c r="N111" i="9"/>
  <c r="Q111" i="9"/>
  <c r="J99" i="9"/>
  <c r="N99" i="9"/>
  <c r="G91" i="9"/>
  <c r="K91" i="9"/>
  <c r="P35" i="4"/>
  <c r="P75" i="4"/>
  <c r="P40" i="4"/>
  <c r="P76" i="4"/>
  <c r="P56" i="4"/>
  <c r="P17" i="4"/>
  <c r="P9" i="4"/>
  <c r="P69" i="4"/>
  <c r="P31" i="4"/>
  <c r="P4" i="4"/>
  <c r="P16" i="4"/>
  <c r="P66" i="4"/>
  <c r="P14" i="4"/>
  <c r="P12" i="4"/>
  <c r="P10" i="4"/>
  <c r="P64" i="4"/>
  <c r="P61" i="4"/>
  <c r="P23" i="4"/>
  <c r="P26" i="4"/>
  <c r="P73" i="4"/>
  <c r="P57" i="4"/>
  <c r="P21" i="4"/>
  <c r="P42" i="4"/>
  <c r="P15" i="4"/>
  <c r="P20" i="4"/>
  <c r="P54" i="4"/>
  <c r="P36" i="4"/>
  <c r="P11" i="4"/>
  <c r="P60" i="4"/>
  <c r="P13" i="4"/>
  <c r="P63" i="4"/>
  <c r="P8" i="4"/>
  <c r="P34" i="4"/>
  <c r="P25" i="4"/>
  <c r="P28" i="4"/>
  <c r="P82" i="4"/>
  <c r="P48" i="4"/>
  <c r="P49" i="4"/>
  <c r="P68" i="4"/>
  <c r="P89" i="4"/>
  <c r="P91" i="4"/>
  <c r="P88" i="4"/>
  <c r="P90" i="4"/>
  <c r="P102" i="4"/>
  <c r="P95" i="4"/>
  <c r="G22" i="9"/>
  <c r="P94" i="4"/>
  <c r="P97" i="4"/>
  <c r="P92" i="4"/>
  <c r="P101" i="4"/>
  <c r="P85" i="4"/>
  <c r="G51" i="9"/>
  <c r="J33" i="9"/>
  <c r="G81" i="9"/>
  <c r="J47" i="9"/>
  <c r="K38" i="9"/>
  <c r="K46" i="9"/>
  <c r="K55" i="9"/>
  <c r="K35" i="9"/>
  <c r="K31" i="9"/>
  <c r="K29" i="9"/>
  <c r="K32" i="9"/>
  <c r="K43" i="9"/>
  <c r="K18" i="9"/>
  <c r="K83" i="9"/>
  <c r="K26" i="9"/>
  <c r="G12" i="9"/>
  <c r="K34" i="9"/>
  <c r="K23" i="9"/>
  <c r="G69" i="9"/>
  <c r="K21" i="9"/>
  <c r="P122" i="4"/>
  <c r="P155" i="4"/>
  <c r="P115" i="4"/>
  <c r="P117" i="4"/>
  <c r="P170" i="4"/>
  <c r="P105" i="4"/>
  <c r="P160" i="4"/>
  <c r="P110" i="4"/>
  <c r="P125" i="4"/>
  <c r="P131" i="4"/>
  <c r="P114" i="4"/>
  <c r="P128" i="4"/>
  <c r="P139" i="4"/>
  <c r="P133" i="4"/>
  <c r="P148" i="4"/>
  <c r="P121" i="4"/>
  <c r="P113" i="4"/>
  <c r="P124" i="4"/>
  <c r="P132" i="4"/>
  <c r="P136" i="4"/>
  <c r="P130" i="4"/>
  <c r="P151" i="4"/>
  <c r="P144" i="4"/>
  <c r="P107" i="4"/>
  <c r="P146" i="4"/>
  <c r="P118" i="4"/>
  <c r="P167" i="4"/>
  <c r="P164" i="4"/>
  <c r="P135" i="4"/>
  <c r="P109" i="4"/>
  <c r="P120" i="4"/>
  <c r="P138" i="4"/>
  <c r="P150" i="4"/>
  <c r="P159" i="4"/>
  <c r="P149" i="4"/>
  <c r="P55" i="4"/>
  <c r="P147" i="4"/>
  <c r="P152" i="4"/>
  <c r="P106" i="4"/>
  <c r="P163" i="4"/>
  <c r="P169" i="4"/>
  <c r="P27" i="4"/>
  <c r="P153" i="4"/>
  <c r="P119" i="4"/>
  <c r="P108" i="4"/>
  <c r="P145" i="4"/>
  <c r="P111" i="4"/>
  <c r="P166" i="4"/>
  <c r="P162" i="4"/>
  <c r="P141" i="4"/>
  <c r="P123" i="4"/>
  <c r="P158" i="4"/>
  <c r="P168" i="4"/>
  <c r="P140" i="4"/>
  <c r="P126" i="4"/>
  <c r="P157" i="4"/>
  <c r="P143" i="4"/>
  <c r="P116" i="4"/>
  <c r="P134" i="4"/>
  <c r="P129" i="4"/>
  <c r="P137" i="4"/>
  <c r="P84" i="4"/>
  <c r="P165" i="4"/>
  <c r="P161" i="4"/>
  <c r="M146" i="4"/>
  <c r="G23" i="9"/>
  <c r="K69" i="9"/>
  <c r="G17" i="9"/>
  <c r="J16" i="9"/>
  <c r="G21" i="9"/>
  <c r="K22" i="9"/>
  <c r="K85" i="9"/>
  <c r="G93" i="9"/>
  <c r="K99" i="9"/>
  <c r="G88" i="9"/>
  <c r="K102" i="9"/>
  <c r="G104" i="9"/>
  <c r="K112" i="9"/>
  <c r="G80" i="9"/>
  <c r="K121" i="9"/>
  <c r="G115" i="9"/>
  <c r="K139" i="9"/>
  <c r="G127" i="9"/>
  <c r="K129" i="9"/>
  <c r="G120" i="9"/>
  <c r="K160" i="9"/>
  <c r="G128" i="9"/>
  <c r="J158" i="9"/>
  <c r="J151" i="9"/>
  <c r="K128" i="9"/>
  <c r="J128" i="9"/>
  <c r="G117" i="9"/>
  <c r="K155" i="9"/>
  <c r="J155" i="9"/>
  <c r="G158" i="9"/>
  <c r="K149" i="9"/>
  <c r="J149" i="9"/>
  <c r="G137" i="9"/>
  <c r="K142" i="9"/>
  <c r="J142" i="9"/>
  <c r="G151" i="9"/>
  <c r="K124" i="9"/>
  <c r="J124" i="9"/>
  <c r="G147" i="9"/>
  <c r="G154" i="9"/>
  <c r="K154" i="9"/>
  <c r="J154" i="9"/>
  <c r="G167" i="9"/>
  <c r="K152" i="9"/>
  <c r="J152" i="9"/>
  <c r="G73" i="9"/>
  <c r="K73" i="9"/>
  <c r="J73" i="9"/>
  <c r="K166" i="9"/>
  <c r="J166" i="9"/>
  <c r="G162" i="9"/>
  <c r="G6" i="9"/>
  <c r="K6" i="9"/>
  <c r="Q6" i="9"/>
  <c r="G19" i="9"/>
  <c r="K19" i="9"/>
  <c r="N19" i="9"/>
  <c r="J49" i="9"/>
  <c r="N49" i="9"/>
  <c r="G11" i="9"/>
  <c r="K11" i="9"/>
  <c r="N11" i="9"/>
  <c r="J5" i="9"/>
  <c r="N5" i="9"/>
  <c r="J36" i="9"/>
  <c r="N36" i="9"/>
  <c r="J13" i="9"/>
  <c r="N13" i="9"/>
  <c r="G8" i="9"/>
  <c r="K8" i="9"/>
  <c r="N8" i="9"/>
  <c r="J7" i="9"/>
  <c r="G53" i="9"/>
  <c r="N53" i="9"/>
  <c r="K53" i="9"/>
  <c r="P72" i="4"/>
  <c r="G108" i="9"/>
  <c r="K108" i="9"/>
  <c r="G109" i="9"/>
  <c r="K109" i="9"/>
  <c r="G113" i="9"/>
  <c r="K113" i="9"/>
  <c r="G171" i="9"/>
  <c r="K171" i="9"/>
  <c r="G110" i="9"/>
  <c r="K110" i="9"/>
  <c r="G106" i="9"/>
  <c r="K106" i="9"/>
  <c r="G123" i="9"/>
  <c r="K123" i="9"/>
  <c r="G107" i="9"/>
  <c r="K107" i="9"/>
  <c r="Q107" i="9"/>
  <c r="J118" i="9"/>
  <c r="K130" i="9"/>
  <c r="G132" i="9"/>
  <c r="K132" i="9"/>
  <c r="G140" i="9"/>
  <c r="K140" i="9"/>
  <c r="G116" i="9"/>
  <c r="K116" i="9"/>
  <c r="G126" i="9"/>
  <c r="K126" i="9"/>
  <c r="G141" i="9"/>
  <c r="K141" i="9"/>
  <c r="G136" i="9"/>
  <c r="K136" i="9"/>
  <c r="G159" i="9"/>
  <c r="K159" i="9"/>
  <c r="G114" i="9"/>
  <c r="K114" i="9"/>
  <c r="G148" i="9"/>
  <c r="K148" i="9"/>
  <c r="J131" i="9"/>
  <c r="G146" i="9"/>
  <c r="K146" i="9"/>
  <c r="G157" i="9"/>
  <c r="K157" i="9"/>
  <c r="G133" i="9"/>
  <c r="K133" i="9"/>
  <c r="G153" i="9"/>
  <c r="K153" i="9"/>
  <c r="Q153" i="9"/>
  <c r="G122" i="9"/>
  <c r="K122" i="9"/>
  <c r="J150" i="9"/>
  <c r="G143" i="9"/>
  <c r="K143" i="9"/>
  <c r="J164" i="9"/>
  <c r="G168" i="9"/>
  <c r="K168" i="9"/>
  <c r="J134" i="9"/>
  <c r="G138" i="9"/>
  <c r="K138" i="9"/>
  <c r="J119" i="9"/>
  <c r="G135" i="9"/>
  <c r="K135" i="9"/>
  <c r="J144" i="9"/>
  <c r="G125" i="9"/>
  <c r="K125" i="9"/>
  <c r="J156" i="9"/>
  <c r="J165" i="9"/>
  <c r="J169" i="9"/>
  <c r="J163" i="9"/>
  <c r="J101" i="9"/>
  <c r="G161" i="9"/>
  <c r="K161" i="9"/>
  <c r="G170" i="9"/>
  <c r="K170" i="9"/>
  <c r="J86" i="9"/>
  <c r="J111" i="9"/>
  <c r="J91" i="9"/>
  <c r="J95" i="9"/>
  <c r="G89" i="9"/>
  <c r="K89" i="9"/>
  <c r="J94" i="9"/>
  <c r="G100" i="9"/>
  <c r="K100" i="9"/>
  <c r="J98" i="9"/>
  <c r="G97" i="9"/>
  <c r="K97" i="9"/>
  <c r="J92" i="9"/>
  <c r="G96" i="9"/>
  <c r="K96" i="9"/>
  <c r="G87" i="9"/>
  <c r="K87" i="9"/>
  <c r="J90" i="9"/>
  <c r="G103" i="9"/>
  <c r="K103" i="9"/>
  <c r="P156" i="4"/>
  <c r="P142" i="4"/>
  <c r="P99" i="4"/>
  <c r="P87" i="4"/>
  <c r="Q172" i="9" l="1"/>
  <c r="G105" i="9"/>
  <c r="J172" i="9"/>
  <c r="K172" i="9"/>
  <c r="G172" i="9"/>
  <c r="K105" i="9"/>
  <c r="N105" i="9"/>
  <c r="Q105" i="9"/>
  <c r="J105" i="9"/>
  <c r="N172" i="9"/>
  <c r="V57" i="4"/>
  <c r="V78" i="4"/>
  <c r="V50" i="4"/>
  <c r="V157" i="4"/>
  <c r="V70" i="4"/>
  <c r="V59" i="4"/>
  <c r="V66" i="4"/>
  <c r="V47" i="4"/>
  <c r="V71" i="4"/>
  <c r="V64" i="4"/>
  <c r="V61" i="4"/>
  <c r="V65" i="4"/>
  <c r="V74" i="4"/>
  <c r="V48" i="4"/>
  <c r="V46" i="4"/>
  <c r="V58" i="4"/>
  <c r="V68" i="4"/>
  <c r="V69" i="4"/>
  <c r="D173" i="9"/>
  <c r="N89" i="4"/>
  <c r="O89" i="4"/>
  <c r="K89" i="4"/>
  <c r="N87" i="4"/>
  <c r="M87" i="4"/>
  <c r="L91" i="4"/>
  <c r="K91" i="4"/>
  <c r="O91" i="4"/>
  <c r="N93" i="4"/>
  <c r="M93" i="4"/>
  <c r="L99" i="4"/>
  <c r="K99" i="4"/>
  <c r="O99" i="4"/>
  <c r="N90" i="4"/>
  <c r="M90" i="4"/>
  <c r="L98" i="4"/>
  <c r="K98" i="4"/>
  <c r="O98" i="4"/>
  <c r="N100" i="4"/>
  <c r="M100" i="4"/>
  <c r="N95" i="4"/>
  <c r="M95" i="4"/>
  <c r="K94" i="4"/>
  <c r="O94" i="4"/>
  <c r="N94" i="4"/>
  <c r="M97" i="4"/>
  <c r="L97" i="4"/>
  <c r="K85" i="4"/>
  <c r="O85" i="4"/>
  <c r="N85" i="4"/>
  <c r="M86" i="4"/>
  <c r="L86" i="4"/>
  <c r="K88" i="4"/>
  <c r="O88" i="4"/>
  <c r="N88" i="4"/>
  <c r="M101" i="4"/>
  <c r="L101" i="4"/>
  <c r="K92" i="4"/>
  <c r="O92" i="4"/>
  <c r="N92" i="4"/>
  <c r="M102" i="4"/>
  <c r="L102" i="4"/>
  <c r="K96" i="4"/>
  <c r="O96" i="4"/>
  <c r="N96" i="4"/>
  <c r="L89" i="4"/>
  <c r="M89" i="4"/>
  <c r="L87" i="4"/>
  <c r="K87" i="4"/>
  <c r="O87" i="4"/>
  <c r="N91" i="4"/>
  <c r="M91" i="4"/>
  <c r="L93" i="4"/>
  <c r="K93" i="4"/>
  <c r="O93" i="4"/>
  <c r="N99" i="4"/>
  <c r="M99" i="4"/>
  <c r="L90" i="4"/>
  <c r="K90" i="4"/>
  <c r="O90" i="4"/>
  <c r="N98" i="4"/>
  <c r="M98" i="4"/>
  <c r="L100" i="4"/>
  <c r="K100" i="4"/>
  <c r="O100" i="4"/>
  <c r="L95" i="4"/>
  <c r="K95" i="4"/>
  <c r="O95" i="4"/>
  <c r="M94" i="4"/>
  <c r="L94" i="4"/>
  <c r="K97" i="4"/>
  <c r="O97" i="4"/>
  <c r="N97" i="4"/>
  <c r="M85" i="4"/>
  <c r="L85" i="4"/>
  <c r="K86" i="4"/>
  <c r="O86" i="4"/>
  <c r="N86" i="4"/>
  <c r="M88" i="4"/>
  <c r="L88" i="4"/>
  <c r="K101" i="4"/>
  <c r="O101" i="4"/>
  <c r="N101" i="4"/>
  <c r="M92" i="4"/>
  <c r="L92" i="4"/>
  <c r="K102" i="4"/>
  <c r="O102" i="4"/>
  <c r="N102" i="4"/>
  <c r="M96" i="4"/>
  <c r="L96" i="4"/>
  <c r="E172" i="4"/>
  <c r="R172" i="4" s="1"/>
  <c r="S172" i="4" s="1"/>
  <c r="O165" i="4"/>
  <c r="K165" i="4"/>
  <c r="L165" i="4"/>
  <c r="M127" i="4"/>
  <c r="L127" i="4"/>
  <c r="N129" i="4"/>
  <c r="O129" i="4"/>
  <c r="K129" i="4"/>
  <c r="N143" i="4"/>
  <c r="O143" i="4"/>
  <c r="K143" i="4"/>
  <c r="N140" i="4"/>
  <c r="O140" i="4"/>
  <c r="K140" i="4"/>
  <c r="L158" i="4"/>
  <c r="M158" i="4"/>
  <c r="N141" i="4"/>
  <c r="O141" i="4"/>
  <c r="K141" i="4"/>
  <c r="L166" i="4"/>
  <c r="M166" i="4"/>
  <c r="N145" i="4"/>
  <c r="O145" i="4"/>
  <c r="K145" i="4"/>
  <c r="L119" i="4"/>
  <c r="M119" i="4"/>
  <c r="N142" i="4"/>
  <c r="O142" i="4"/>
  <c r="K142" i="4"/>
  <c r="L169" i="4"/>
  <c r="M169" i="4"/>
  <c r="N106" i="4"/>
  <c r="O106" i="4"/>
  <c r="K106" i="4"/>
  <c r="L147" i="4"/>
  <c r="M147" i="4"/>
  <c r="N149" i="4"/>
  <c r="O149" i="4"/>
  <c r="K149" i="4"/>
  <c r="L150" i="4"/>
  <c r="M150" i="4"/>
  <c r="N120" i="4"/>
  <c r="O120" i="4"/>
  <c r="K120" i="4"/>
  <c r="L135" i="4"/>
  <c r="M135" i="4"/>
  <c r="N167" i="4"/>
  <c r="O167" i="4"/>
  <c r="K167" i="4"/>
  <c r="L146" i="4"/>
  <c r="N122" i="4"/>
  <c r="O122" i="4"/>
  <c r="K122" i="4"/>
  <c r="N115" i="4"/>
  <c r="M115" i="4"/>
  <c r="L170" i="4"/>
  <c r="K170" i="4"/>
  <c r="O170" i="4"/>
  <c r="N160" i="4"/>
  <c r="M160" i="4"/>
  <c r="L156" i="4"/>
  <c r="K156" i="4"/>
  <c r="O156" i="4"/>
  <c r="N131" i="4"/>
  <c r="M131" i="4"/>
  <c r="L128" i="4"/>
  <c r="K128" i="4"/>
  <c r="O128" i="4"/>
  <c r="N133" i="4"/>
  <c r="M133" i="4"/>
  <c r="L121" i="4"/>
  <c r="K121" i="4"/>
  <c r="O121" i="4"/>
  <c r="N124" i="4"/>
  <c r="M124" i="4"/>
  <c r="L136" i="4"/>
  <c r="K136" i="4"/>
  <c r="O136" i="4"/>
  <c r="N151" i="4"/>
  <c r="M151" i="4"/>
  <c r="L107" i="4"/>
  <c r="K107" i="4"/>
  <c r="O107" i="4"/>
  <c r="N118" i="4"/>
  <c r="M118" i="4"/>
  <c r="L164" i="4"/>
  <c r="K164" i="4"/>
  <c r="O164" i="4"/>
  <c r="N109" i="4"/>
  <c r="M109" i="4"/>
  <c r="L138" i="4"/>
  <c r="K138" i="4"/>
  <c r="O138" i="4"/>
  <c r="N159" i="4"/>
  <c r="M159" i="4"/>
  <c r="N152" i="4"/>
  <c r="M152" i="4"/>
  <c r="L163" i="4"/>
  <c r="K163" i="4"/>
  <c r="O163" i="4"/>
  <c r="L153" i="4"/>
  <c r="K153" i="4"/>
  <c r="O153" i="4"/>
  <c r="N108" i="4"/>
  <c r="M108" i="4"/>
  <c r="L111" i="4"/>
  <c r="K111" i="4"/>
  <c r="O111" i="4"/>
  <c r="N162" i="4"/>
  <c r="M162" i="4"/>
  <c r="L123" i="4"/>
  <c r="K123" i="4"/>
  <c r="O123" i="4"/>
  <c r="N168" i="4"/>
  <c r="M168" i="4"/>
  <c r="L126" i="4"/>
  <c r="K126" i="4"/>
  <c r="O126" i="4"/>
  <c r="N157" i="4"/>
  <c r="M157" i="4"/>
  <c r="L116" i="4"/>
  <c r="K116" i="4"/>
  <c r="O116" i="4"/>
  <c r="N134" i="4"/>
  <c r="M134" i="4"/>
  <c r="L137" i="4"/>
  <c r="K137" i="4"/>
  <c r="O137" i="4"/>
  <c r="K161" i="4"/>
  <c r="O161" i="4"/>
  <c r="N161" i="4"/>
  <c r="K155" i="4"/>
  <c r="O155" i="4"/>
  <c r="N155" i="4"/>
  <c r="M117" i="4"/>
  <c r="L117" i="4"/>
  <c r="K105" i="4"/>
  <c r="O105" i="4"/>
  <c r="N105" i="4"/>
  <c r="M110" i="4"/>
  <c r="L110" i="4"/>
  <c r="K125" i="4"/>
  <c r="O125" i="4"/>
  <c r="N125" i="4"/>
  <c r="M114" i="4"/>
  <c r="L114" i="4"/>
  <c r="K139" i="4"/>
  <c r="O139" i="4"/>
  <c r="N139" i="4"/>
  <c r="M148" i="4"/>
  <c r="L148" i="4"/>
  <c r="K113" i="4"/>
  <c r="O113" i="4"/>
  <c r="N113" i="4"/>
  <c r="M132" i="4"/>
  <c r="L132" i="4"/>
  <c r="K130" i="4"/>
  <c r="O130" i="4"/>
  <c r="N130" i="4"/>
  <c r="M144" i="4"/>
  <c r="L144" i="4"/>
  <c r="L122" i="4"/>
  <c r="M122" i="4"/>
  <c r="L115" i="4"/>
  <c r="K115" i="4"/>
  <c r="O115" i="4"/>
  <c r="N170" i="4"/>
  <c r="M170" i="4"/>
  <c r="L160" i="4"/>
  <c r="K160" i="4"/>
  <c r="O160" i="4"/>
  <c r="N156" i="4"/>
  <c r="M156" i="4"/>
  <c r="L131" i="4"/>
  <c r="K131" i="4"/>
  <c r="O131" i="4"/>
  <c r="N128" i="4"/>
  <c r="M128" i="4"/>
  <c r="L133" i="4"/>
  <c r="K133" i="4"/>
  <c r="O133" i="4"/>
  <c r="N121" i="4"/>
  <c r="M121" i="4"/>
  <c r="L124" i="4"/>
  <c r="K124" i="4"/>
  <c r="O124" i="4"/>
  <c r="N136" i="4"/>
  <c r="M136" i="4"/>
  <c r="L151" i="4"/>
  <c r="K151" i="4"/>
  <c r="O151" i="4"/>
  <c r="N107" i="4"/>
  <c r="M107" i="4"/>
  <c r="L118" i="4"/>
  <c r="K118" i="4"/>
  <c r="O118" i="4"/>
  <c r="N164" i="4"/>
  <c r="M164" i="4"/>
  <c r="L109" i="4"/>
  <c r="K109" i="4"/>
  <c r="O109" i="4"/>
  <c r="N138" i="4"/>
  <c r="M138" i="4"/>
  <c r="L159" i="4"/>
  <c r="K159" i="4"/>
  <c r="O159" i="4"/>
  <c r="L152" i="4"/>
  <c r="K152" i="4"/>
  <c r="O152" i="4"/>
  <c r="N163" i="4"/>
  <c r="M163" i="4"/>
  <c r="N153" i="4"/>
  <c r="M153" i="4"/>
  <c r="L108" i="4"/>
  <c r="K108" i="4"/>
  <c r="O108" i="4"/>
  <c r="N111" i="4"/>
  <c r="M111" i="4"/>
  <c r="L162" i="4"/>
  <c r="K162" i="4"/>
  <c r="O162" i="4"/>
  <c r="N123" i="4"/>
  <c r="M123" i="4"/>
  <c r="L168" i="4"/>
  <c r="K168" i="4"/>
  <c r="O168" i="4"/>
  <c r="N126" i="4"/>
  <c r="M126" i="4"/>
  <c r="L157" i="4"/>
  <c r="K157" i="4"/>
  <c r="O157" i="4"/>
  <c r="N116" i="4"/>
  <c r="M116" i="4"/>
  <c r="L134" i="4"/>
  <c r="K134" i="4"/>
  <c r="O134" i="4"/>
  <c r="N137" i="4"/>
  <c r="M137" i="4"/>
  <c r="M161" i="4"/>
  <c r="L161" i="4"/>
  <c r="M155" i="4"/>
  <c r="L155" i="4"/>
  <c r="K117" i="4"/>
  <c r="O117" i="4"/>
  <c r="N117" i="4"/>
  <c r="M105" i="4"/>
  <c r="L105" i="4"/>
  <c r="K110" i="4"/>
  <c r="O110" i="4"/>
  <c r="N110" i="4"/>
  <c r="M125" i="4"/>
  <c r="L125" i="4"/>
  <c r="K114" i="4"/>
  <c r="O114" i="4"/>
  <c r="N114" i="4"/>
  <c r="M139" i="4"/>
  <c r="L139" i="4"/>
  <c r="K148" i="4"/>
  <c r="O148" i="4"/>
  <c r="N148" i="4"/>
  <c r="M113" i="4"/>
  <c r="L113" i="4"/>
  <c r="K132" i="4"/>
  <c r="O132" i="4"/>
  <c r="N132" i="4"/>
  <c r="M130" i="4"/>
  <c r="L130" i="4"/>
  <c r="K144" i="4"/>
  <c r="O144" i="4"/>
  <c r="N144" i="4"/>
  <c r="M165" i="4"/>
  <c r="N165" i="4"/>
  <c r="O127" i="4"/>
  <c r="N127" i="4"/>
  <c r="K127" i="4"/>
  <c r="L129" i="4"/>
  <c r="M129" i="4"/>
  <c r="L143" i="4"/>
  <c r="M143" i="4"/>
  <c r="L140" i="4"/>
  <c r="M140" i="4"/>
  <c r="N158" i="4"/>
  <c r="O158" i="4"/>
  <c r="K158" i="4"/>
  <c r="L141" i="4"/>
  <c r="M141" i="4"/>
  <c r="N166" i="4"/>
  <c r="O166" i="4"/>
  <c r="K166" i="4"/>
  <c r="L145" i="4"/>
  <c r="M145" i="4"/>
  <c r="N119" i="4"/>
  <c r="O119" i="4"/>
  <c r="K119" i="4"/>
  <c r="L142" i="4"/>
  <c r="M142" i="4"/>
  <c r="N169" i="4"/>
  <c r="O169" i="4"/>
  <c r="K169" i="4"/>
  <c r="L106" i="4"/>
  <c r="M106" i="4"/>
  <c r="N147" i="4"/>
  <c r="O147" i="4"/>
  <c r="K147" i="4"/>
  <c r="L149" i="4"/>
  <c r="M149" i="4"/>
  <c r="N150" i="4"/>
  <c r="O150" i="4"/>
  <c r="K150" i="4"/>
  <c r="L120" i="4"/>
  <c r="M120" i="4"/>
  <c r="N135" i="4"/>
  <c r="O135" i="4"/>
  <c r="K135" i="4"/>
  <c r="L167" i="4"/>
  <c r="M167" i="4"/>
  <c r="N146" i="4"/>
  <c r="O146" i="4"/>
  <c r="K146" i="4"/>
  <c r="G173" i="9" l="1"/>
  <c r="N173" i="9"/>
  <c r="Q173" i="9"/>
  <c r="J173" i="9"/>
  <c r="K173" i="9"/>
  <c r="L171" i="4"/>
  <c r="G171" i="4" s="1"/>
  <c r="N171" i="4"/>
  <c r="I171" i="4" s="1"/>
  <c r="M171" i="4"/>
  <c r="H171" i="4" s="1"/>
  <c r="O171" i="4"/>
  <c r="J171" i="4" s="1"/>
  <c r="K171" i="4"/>
  <c r="F171" i="4" s="1"/>
  <c r="T171" i="4" s="1"/>
  <c r="M104" i="4"/>
  <c r="H104" i="4" s="1"/>
  <c r="N104" i="4"/>
  <c r="I104" i="4" s="1"/>
  <c r="O104" i="4"/>
  <c r="J104" i="4" s="1"/>
  <c r="K104" i="4"/>
  <c r="F104" i="4" s="1"/>
  <c r="T104" i="4" s="1"/>
  <c r="L104" i="4"/>
  <c r="G104" i="4" s="1"/>
  <c r="F83" i="4"/>
  <c r="T83" i="4" l="1"/>
  <c r="P171" i="4"/>
  <c r="V171" i="4" s="1"/>
  <c r="P104" i="4"/>
  <c r="V104" i="4" s="1"/>
  <c r="M172" i="4"/>
  <c r="H172" i="4" s="1"/>
  <c r="N172" i="4"/>
  <c r="I172" i="4" s="1"/>
  <c r="G83" i="4"/>
  <c r="L172" i="4"/>
  <c r="G172" i="4" s="1"/>
  <c r="K172" i="4"/>
  <c r="F172" i="4" s="1"/>
  <c r="T172" i="4" s="1"/>
  <c r="H83" i="4"/>
  <c r="Z169" i="8" l="1"/>
  <c r="Z168" i="8"/>
  <c r="Z167" i="8"/>
  <c r="Z166" i="8"/>
  <c r="Z165" i="8"/>
  <c r="Z162" i="8"/>
  <c r="Z161" i="8"/>
  <c r="Z159" i="8"/>
  <c r="Z158" i="8"/>
  <c r="Z156" i="8"/>
  <c r="Z155" i="8"/>
  <c r="Z154" i="8"/>
  <c r="Z152" i="8"/>
  <c r="Z151" i="8"/>
  <c r="Z150" i="8"/>
  <c r="Z149" i="8"/>
  <c r="Z148" i="8"/>
  <c r="Z147" i="8"/>
  <c r="Z143" i="8"/>
  <c r="Z141" i="8"/>
  <c r="Z139" i="8"/>
  <c r="Z31" i="8"/>
  <c r="Z138" i="8"/>
  <c r="Z137" i="8"/>
  <c r="Z136" i="8"/>
  <c r="Z135" i="8"/>
  <c r="Z134" i="8"/>
  <c r="Z133" i="8"/>
  <c r="Z132" i="8"/>
  <c r="Z130" i="8"/>
  <c r="Z131" i="8"/>
  <c r="Z129" i="8"/>
  <c r="Z128" i="8"/>
  <c r="Z127" i="8"/>
  <c r="Z126" i="8"/>
  <c r="Z125" i="8"/>
  <c r="Z124" i="8"/>
  <c r="Z122" i="8"/>
  <c r="Z121" i="8"/>
  <c r="Z120" i="8"/>
  <c r="Z119" i="8"/>
  <c r="Z88" i="8"/>
  <c r="Z118" i="8"/>
  <c r="Z117" i="8"/>
  <c r="Z9" i="8"/>
  <c r="Z116" i="8"/>
  <c r="Z115" i="8"/>
  <c r="Z114" i="8"/>
  <c r="Z113" i="8"/>
  <c r="Z112" i="8"/>
  <c r="Z111" i="8"/>
  <c r="Z110" i="8"/>
  <c r="Z109" i="8"/>
  <c r="Z108" i="8"/>
  <c r="Z107" i="8"/>
  <c r="Z104" i="8"/>
  <c r="Z102" i="8"/>
  <c r="Z140" i="8"/>
  <c r="Z101" i="8"/>
  <c r="Z100" i="8"/>
  <c r="Z99" i="8"/>
  <c r="Z98" i="8"/>
  <c r="Z96" i="8"/>
  <c r="Z94" i="8"/>
  <c r="Z93" i="8"/>
  <c r="Z92" i="8"/>
  <c r="Z91" i="8"/>
  <c r="Z90" i="8"/>
  <c r="Z89" i="8"/>
  <c r="Z87" i="8"/>
  <c r="Z86" i="8"/>
  <c r="Z75" i="8"/>
  <c r="Z74" i="8"/>
  <c r="Z72" i="8"/>
  <c r="Z70" i="8"/>
  <c r="Z69" i="8"/>
  <c r="Z68" i="8"/>
  <c r="Z67" i="8"/>
  <c r="Z66" i="8"/>
  <c r="Z63" i="8"/>
  <c r="Z61" i="8"/>
  <c r="Z60" i="8"/>
  <c r="Z59" i="8"/>
  <c r="Z58" i="8"/>
  <c r="Z57" i="8"/>
  <c r="Z55" i="8"/>
  <c r="Z54" i="8"/>
  <c r="Z53" i="8"/>
  <c r="Z50" i="8"/>
  <c r="Z49" i="8"/>
  <c r="Z48" i="8"/>
  <c r="Z44" i="8"/>
  <c r="Z43" i="8"/>
  <c r="Z29" i="8"/>
  <c r="Z28" i="8"/>
  <c r="Z25" i="8"/>
  <c r="Z22" i="8"/>
  <c r="Z20" i="8"/>
  <c r="Z19" i="8"/>
  <c r="Z18" i="8"/>
  <c r="Z16" i="8"/>
  <c r="Z15" i="8"/>
  <c r="Z14" i="8"/>
  <c r="Z12" i="8"/>
  <c r="Z10" i="8"/>
  <c r="Z8" i="8"/>
  <c r="Z6" i="8"/>
  <c r="Z123" i="8"/>
  <c r="Z51" i="8" l="1"/>
  <c r="AB7" i="8"/>
  <c r="AB10" i="8"/>
  <c r="AB12" i="8"/>
  <c r="AB14" i="8"/>
  <c r="AB16" i="8"/>
  <c r="AB18" i="8"/>
  <c r="AB20" i="8"/>
  <c r="AB22" i="8"/>
  <c r="AB24" i="8"/>
  <c r="AB26" i="8"/>
  <c r="AB28" i="8"/>
  <c r="AB30" i="8"/>
  <c r="AB33" i="8"/>
  <c r="AB35" i="8"/>
  <c r="AB37" i="8"/>
  <c r="AB39" i="8"/>
  <c r="AB41" i="8"/>
  <c r="AB43" i="8"/>
  <c r="AB45" i="8"/>
  <c r="AB48" i="8"/>
  <c r="AB50" i="8"/>
  <c r="AB52" i="8"/>
  <c r="AB54" i="8"/>
  <c r="AB56" i="8"/>
  <c r="AB58" i="8"/>
  <c r="AB60" i="8"/>
  <c r="AB62" i="8"/>
  <c r="AB65" i="8"/>
  <c r="AB67" i="8"/>
  <c r="AB69" i="8"/>
  <c r="AB71" i="8"/>
  <c r="AB73" i="8"/>
  <c r="AB75" i="8"/>
  <c r="AB77" i="8"/>
  <c r="AB86" i="8"/>
  <c r="AB89" i="8"/>
  <c r="AB91" i="8"/>
  <c r="AB93" i="8"/>
  <c r="AB95" i="8"/>
  <c r="AB97" i="8"/>
  <c r="AB99" i="8"/>
  <c r="AB101" i="8"/>
  <c r="AB102" i="8"/>
  <c r="AB104" i="8"/>
  <c r="AB107" i="8"/>
  <c r="AB109" i="8"/>
  <c r="AB111" i="8"/>
  <c r="AB113" i="8"/>
  <c r="AB114" i="8"/>
  <c r="AB116" i="8"/>
  <c r="AB117" i="8"/>
  <c r="AB88" i="8"/>
  <c r="AB120" i="8"/>
  <c r="AB122" i="8"/>
  <c r="AB124" i="8"/>
  <c r="AB126" i="8"/>
  <c r="AB128" i="8"/>
  <c r="AB131" i="8"/>
  <c r="AB132" i="8"/>
  <c r="AB134" i="8"/>
  <c r="AB136" i="8"/>
  <c r="AB138" i="8"/>
  <c r="AB139" i="8"/>
  <c r="AB141" i="8"/>
  <c r="AB143" i="8"/>
  <c r="AB145" i="8"/>
  <c r="AB147" i="8"/>
  <c r="AB149" i="8"/>
  <c r="AB152" i="8"/>
  <c r="AB154" i="8"/>
  <c r="AB156" i="8"/>
  <c r="AB158" i="8"/>
  <c r="AB159" i="8"/>
  <c r="AB162" i="8"/>
  <c r="AB164" i="8"/>
  <c r="AB165" i="8"/>
  <c r="AB167" i="8"/>
  <c r="AB6" i="8"/>
  <c r="AB8" i="8"/>
  <c r="AB11" i="8"/>
  <c r="AB13" i="8"/>
  <c r="AB15" i="8"/>
  <c r="AB17" i="8"/>
  <c r="AB19" i="8"/>
  <c r="AB21" i="8"/>
  <c r="AB23" i="8"/>
  <c r="AB25" i="8"/>
  <c r="AB27" i="8"/>
  <c r="AB29" i="8"/>
  <c r="AB32" i="8"/>
  <c r="AB34" i="8"/>
  <c r="AB36" i="8"/>
  <c r="AB38" i="8"/>
  <c r="AB40" i="8"/>
  <c r="AB42" i="8"/>
  <c r="AB44" i="8"/>
  <c r="AB46" i="8"/>
  <c r="AB47" i="8"/>
  <c r="AB49" i="8"/>
  <c r="AB51" i="8"/>
  <c r="AB53" i="8"/>
  <c r="AB55" i="8"/>
  <c r="AB57" i="8"/>
  <c r="AB59" i="8"/>
  <c r="AB61" i="8"/>
  <c r="AB63" i="8"/>
  <c r="AB64" i="8"/>
  <c r="AB66" i="8"/>
  <c r="AB68" i="8"/>
  <c r="AB70" i="8"/>
  <c r="AB72" i="8"/>
  <c r="AB74" i="8"/>
  <c r="AB87" i="8"/>
  <c r="AB90" i="8"/>
  <c r="AB92" i="8"/>
  <c r="AB94" i="8"/>
  <c r="AB96" i="8"/>
  <c r="AB98" i="8"/>
  <c r="AB100" i="8"/>
  <c r="AB140" i="8"/>
  <c r="AB103" i="8"/>
  <c r="AB108" i="8"/>
  <c r="AB110" i="8"/>
  <c r="AB112" i="8"/>
  <c r="AB115" i="8"/>
  <c r="AB9" i="8"/>
  <c r="AB118" i="8"/>
  <c r="AB119" i="8"/>
  <c r="AB121" i="8"/>
  <c r="AB123" i="8"/>
  <c r="AB125" i="8"/>
  <c r="AB127" i="8"/>
  <c r="AB129" i="8"/>
  <c r="AB130" i="8"/>
  <c r="AB133" i="8"/>
  <c r="AB135" i="8"/>
  <c r="AB137" i="8"/>
  <c r="AB31" i="8"/>
  <c r="AB142" i="8"/>
  <c r="AB144" i="8"/>
  <c r="AB146" i="8"/>
  <c r="AB148" i="8"/>
  <c r="AB150" i="8"/>
  <c r="AB151" i="8"/>
  <c r="AB153" i="8"/>
  <c r="AB155" i="8"/>
  <c r="AB157" i="8"/>
  <c r="AB160" i="8"/>
  <c r="AB161" i="8"/>
  <c r="AB163" i="8"/>
  <c r="AB166" i="8"/>
  <c r="AB168" i="8"/>
  <c r="AB170" i="8"/>
  <c r="Z106" i="8"/>
  <c r="Z23" i="8"/>
  <c r="Z21" i="8"/>
  <c r="Z30" i="8"/>
  <c r="Z34" i="8"/>
  <c r="Z7" i="8"/>
  <c r="Z39" i="8"/>
  <c r="Z52" i="8"/>
  <c r="Z41" i="8"/>
  <c r="Z24" i="8"/>
  <c r="Z17" i="8"/>
  <c r="Z38" i="8"/>
  <c r="Z36" i="8"/>
  <c r="Z40" i="8"/>
  <c r="Z13" i="8"/>
  <c r="Z32" i="8"/>
  <c r="Z33" i="8"/>
  <c r="Z35" i="8"/>
  <c r="Z37" i="8"/>
  <c r="Z27" i="8"/>
  <c r="Z26" i="8"/>
  <c r="Z11" i="8"/>
  <c r="V5" i="8"/>
  <c r="AA5" i="8"/>
  <c r="AA7" i="8"/>
  <c r="AA10" i="8"/>
  <c r="AA12" i="8"/>
  <c r="AA14" i="8"/>
  <c r="AA16" i="8"/>
  <c r="AA18" i="8"/>
  <c r="AA20" i="8"/>
  <c r="AA22" i="8"/>
  <c r="AA24" i="8"/>
  <c r="AA26" i="8"/>
  <c r="AA28" i="8"/>
  <c r="AA30" i="8"/>
  <c r="AA33" i="8"/>
  <c r="AA35" i="8"/>
  <c r="AA37" i="8"/>
  <c r="AA40" i="8"/>
  <c r="AA41" i="8"/>
  <c r="AA43" i="8"/>
  <c r="AA48" i="8"/>
  <c r="AA50" i="8"/>
  <c r="AA52" i="8"/>
  <c r="AA54" i="8"/>
  <c r="AA58" i="8"/>
  <c r="AA60" i="8"/>
  <c r="AB76" i="8"/>
  <c r="AB85" i="8"/>
  <c r="AB106" i="8"/>
  <c r="Z85" i="8"/>
  <c r="AC5" i="8"/>
  <c r="Y5" i="8"/>
  <c r="Y6" i="8"/>
  <c r="AC6" i="8"/>
  <c r="Y7" i="8"/>
  <c r="AC7" i="8"/>
  <c r="Y8" i="8"/>
  <c r="AC8" i="8"/>
  <c r="Y10" i="8"/>
  <c r="AC10" i="8"/>
  <c r="Y11" i="8"/>
  <c r="AC11" i="8"/>
  <c r="Y12" i="8"/>
  <c r="AC12" i="8"/>
  <c r="Y13" i="8"/>
  <c r="AC13" i="8"/>
  <c r="Y14" i="8"/>
  <c r="AC14" i="8"/>
  <c r="Y15" i="8"/>
  <c r="AC15" i="8"/>
  <c r="Y16" i="8"/>
  <c r="AC16" i="8"/>
  <c r="Y17" i="8"/>
  <c r="AC17" i="8"/>
  <c r="Y18" i="8"/>
  <c r="AC18" i="8"/>
  <c r="Y19" i="8"/>
  <c r="AC19" i="8"/>
  <c r="Y20" i="8"/>
  <c r="AC20" i="8"/>
  <c r="Y21" i="8"/>
  <c r="AC21" i="8"/>
  <c r="Y22" i="8"/>
  <c r="AC22" i="8"/>
  <c r="Y23" i="8"/>
  <c r="AC23" i="8"/>
  <c r="Y24" i="8"/>
  <c r="AC24" i="8"/>
  <c r="Y25" i="8"/>
  <c r="AC25" i="8"/>
  <c r="Y26" i="8"/>
  <c r="AC26" i="8"/>
  <c r="Y27" i="8"/>
  <c r="AC27" i="8"/>
  <c r="Y28" i="8"/>
  <c r="AC28" i="8"/>
  <c r="Y29" i="8"/>
  <c r="AC29" i="8"/>
  <c r="Y30" i="8"/>
  <c r="AC30" i="8"/>
  <c r="Y32" i="8"/>
  <c r="AC32" i="8"/>
  <c r="Y33" i="8"/>
  <c r="AC33" i="8"/>
  <c r="Y34" i="8"/>
  <c r="AC34" i="8"/>
  <c r="Y35" i="8"/>
  <c r="AC35" i="8"/>
  <c r="Y36" i="8"/>
  <c r="AC36" i="8"/>
  <c r="Y37" i="8"/>
  <c r="AC37" i="8"/>
  <c r="Y38" i="8"/>
  <c r="AC38" i="8"/>
  <c r="Y39" i="8"/>
  <c r="AC39" i="8"/>
  <c r="Y40" i="8"/>
  <c r="AC40" i="8"/>
  <c r="Y41" i="8"/>
  <c r="AC41" i="8"/>
  <c r="Y42" i="8"/>
  <c r="AC42" i="8"/>
  <c r="Y43" i="8"/>
  <c r="AC43" i="8"/>
  <c r="Y44" i="8"/>
  <c r="AC44" i="8"/>
  <c r="Y45" i="8"/>
  <c r="AC45" i="8"/>
  <c r="Y46" i="8"/>
  <c r="AC46" i="8"/>
  <c r="Y47" i="8"/>
  <c r="AC47" i="8"/>
  <c r="Y48" i="8"/>
  <c r="AC48" i="8"/>
  <c r="Y49" i="8"/>
  <c r="AC49" i="8"/>
  <c r="Y50" i="8"/>
  <c r="AC50" i="8"/>
  <c r="Y51" i="8"/>
  <c r="AC51" i="8"/>
  <c r="Y52" i="8"/>
  <c r="AC52" i="8"/>
  <c r="Y53" i="8"/>
  <c r="AC53" i="8"/>
  <c r="Y54" i="8"/>
  <c r="AC54" i="8"/>
  <c r="Y55" i="8"/>
  <c r="AC55" i="8"/>
  <c r="Y56" i="8"/>
  <c r="AC56" i="8"/>
  <c r="Y57" i="8"/>
  <c r="AC57" i="8"/>
  <c r="Y58" i="8"/>
  <c r="AC58" i="8"/>
  <c r="Y59" i="8"/>
  <c r="AC59" i="8"/>
  <c r="Y60" i="8"/>
  <c r="AC60" i="8"/>
  <c r="Y61" i="8"/>
  <c r="AC61" i="8"/>
  <c r="Y62" i="8"/>
  <c r="AC62" i="8"/>
  <c r="Y63" i="8"/>
  <c r="AC63" i="8"/>
  <c r="Y64" i="8"/>
  <c r="AC64" i="8"/>
  <c r="Y65" i="8"/>
  <c r="AC65" i="8"/>
  <c r="Y66" i="8"/>
  <c r="AC66" i="8"/>
  <c r="Y67" i="8"/>
  <c r="AC67" i="8"/>
  <c r="Y68" i="8"/>
  <c r="AC68" i="8"/>
  <c r="Y69" i="8"/>
  <c r="AC69" i="8"/>
  <c r="Y70" i="8"/>
  <c r="AC70" i="8"/>
  <c r="Y71" i="8"/>
  <c r="AC71" i="8"/>
  <c r="Y72" i="8"/>
  <c r="AC72" i="8"/>
  <c r="Y73" i="8"/>
  <c r="AC73" i="8"/>
  <c r="Y74" i="8"/>
  <c r="AC74" i="8"/>
  <c r="Y75" i="8"/>
  <c r="AC75" i="8"/>
  <c r="Y76" i="8"/>
  <c r="AC76" i="8"/>
  <c r="Y77" i="8"/>
  <c r="AC77" i="8"/>
  <c r="Y85" i="8"/>
  <c r="AC85" i="8"/>
  <c r="Y86" i="8"/>
  <c r="AC86" i="8"/>
  <c r="Y87" i="8"/>
  <c r="AC87" i="8"/>
  <c r="Y89" i="8"/>
  <c r="AC89" i="8"/>
  <c r="Y90" i="8"/>
  <c r="AC90" i="8"/>
  <c r="Y91" i="8"/>
  <c r="AC91" i="8"/>
  <c r="Y92" i="8"/>
  <c r="AC92" i="8"/>
  <c r="Y93" i="8"/>
  <c r="AC93" i="8"/>
  <c r="Y94" i="8"/>
  <c r="AC94" i="8"/>
  <c r="Y95" i="8"/>
  <c r="AC95" i="8"/>
  <c r="Y96" i="8"/>
  <c r="AC96" i="8"/>
  <c r="Y97" i="8"/>
  <c r="AC97" i="8"/>
  <c r="Y98" i="8"/>
  <c r="AC98" i="8"/>
  <c r="Y99" i="8"/>
  <c r="AC99" i="8"/>
  <c r="Y100" i="8"/>
  <c r="AC100" i="8"/>
  <c r="Y101" i="8"/>
  <c r="AC101" i="8"/>
  <c r="Y140" i="8"/>
  <c r="AC140" i="8"/>
  <c r="Y102" i="8"/>
  <c r="AC102" i="8"/>
  <c r="Y103" i="8"/>
  <c r="AC103" i="8"/>
  <c r="Y104" i="8"/>
  <c r="AC104" i="8"/>
  <c r="Y106" i="8"/>
  <c r="AC106" i="8"/>
  <c r="Y107" i="8"/>
  <c r="AC107" i="8"/>
  <c r="Y108" i="8"/>
  <c r="AC108" i="8"/>
  <c r="Y109" i="8"/>
  <c r="AC109" i="8"/>
  <c r="Y110" i="8"/>
  <c r="AC110" i="8"/>
  <c r="Y111" i="8"/>
  <c r="AC111" i="8"/>
  <c r="Y112" i="8"/>
  <c r="AC112" i="8"/>
  <c r="Y113" i="8"/>
  <c r="AC113" i="8"/>
  <c r="Y114" i="8"/>
  <c r="AC114" i="8"/>
  <c r="Y115" i="8"/>
  <c r="AC115" i="8"/>
  <c r="Y116" i="8"/>
  <c r="AC116" i="8"/>
  <c r="Y9" i="8"/>
  <c r="AC9" i="8"/>
  <c r="Y117" i="8"/>
  <c r="AC117" i="8"/>
  <c r="Y118" i="8"/>
  <c r="AC118" i="8"/>
  <c r="Y88" i="8"/>
  <c r="AC88" i="8"/>
  <c r="Y119" i="8"/>
  <c r="AC119" i="8"/>
  <c r="Y120" i="8"/>
  <c r="AC120" i="8"/>
  <c r="Y121" i="8"/>
  <c r="AC121" i="8"/>
  <c r="Y122" i="8"/>
  <c r="AC122" i="8"/>
  <c r="Y123" i="8"/>
  <c r="AC123" i="8"/>
  <c r="Y124" i="8"/>
  <c r="AC124" i="8"/>
  <c r="Y125" i="8"/>
  <c r="AC125" i="8"/>
  <c r="Y126" i="8"/>
  <c r="AC126" i="8"/>
  <c r="Y127" i="8"/>
  <c r="AC127" i="8"/>
  <c r="Y128" i="8"/>
  <c r="AC128" i="8"/>
  <c r="Y129" i="8"/>
  <c r="AC129" i="8"/>
  <c r="Y131" i="8"/>
  <c r="AC131" i="8"/>
  <c r="Y130" i="8"/>
  <c r="AC130" i="8"/>
  <c r="Y132" i="8"/>
  <c r="AC132" i="8"/>
  <c r="Y133" i="8"/>
  <c r="AC133" i="8"/>
  <c r="Y134" i="8"/>
  <c r="AC134" i="8"/>
  <c r="Y135" i="8"/>
  <c r="AC135" i="8"/>
  <c r="Y136" i="8"/>
  <c r="AC136" i="8"/>
  <c r="Y137" i="8"/>
  <c r="AC137" i="8"/>
  <c r="Y138" i="8"/>
  <c r="AC138" i="8"/>
  <c r="Y31" i="8"/>
  <c r="AC31" i="8"/>
  <c r="Y139" i="8"/>
  <c r="AC139" i="8"/>
  <c r="Y141" i="8"/>
  <c r="AC141" i="8"/>
  <c r="Y142" i="8"/>
  <c r="AC142" i="8"/>
  <c r="Y143" i="8"/>
  <c r="AC143" i="8"/>
  <c r="Y144" i="8"/>
  <c r="AC144" i="8"/>
  <c r="Y145" i="8"/>
  <c r="AC145" i="8"/>
  <c r="Y146" i="8"/>
  <c r="AC146" i="8"/>
  <c r="Y147" i="8"/>
  <c r="AC147" i="8"/>
  <c r="Y148" i="8"/>
  <c r="AC148" i="8"/>
  <c r="Y149" i="8"/>
  <c r="AC149" i="8"/>
  <c r="Y150" i="8"/>
  <c r="AC150" i="8"/>
  <c r="Y151" i="8"/>
  <c r="AC151" i="8"/>
  <c r="Y152" i="8"/>
  <c r="AC152" i="8"/>
  <c r="Y153" i="8"/>
  <c r="AC153" i="8"/>
  <c r="Y154" i="8"/>
  <c r="AC154" i="8"/>
  <c r="Y155" i="8"/>
  <c r="AC155" i="8"/>
  <c r="Y156" i="8"/>
  <c r="AC156" i="8"/>
  <c r="Y157" i="8"/>
  <c r="AC157" i="8"/>
  <c r="Y158" i="8"/>
  <c r="AC158" i="8"/>
  <c r="Y160" i="8"/>
  <c r="AC160" i="8"/>
  <c r="Y159" i="8"/>
  <c r="AC159" i="8"/>
  <c r="Y161" i="8"/>
  <c r="AC161" i="8"/>
  <c r="Y162" i="8"/>
  <c r="AC162" i="8"/>
  <c r="Y163" i="8"/>
  <c r="AC163" i="8"/>
  <c r="Y164" i="8"/>
  <c r="AC164" i="8"/>
  <c r="Y165" i="8"/>
  <c r="AC165" i="8"/>
  <c r="Y166" i="8"/>
  <c r="AC166" i="8"/>
  <c r="Y167" i="8"/>
  <c r="AC167" i="8"/>
  <c r="Y168" i="8"/>
  <c r="AC168" i="8"/>
  <c r="Y169" i="8"/>
  <c r="AC169" i="8"/>
  <c r="Y170" i="8"/>
  <c r="AC170" i="8"/>
  <c r="AB5" i="8"/>
  <c r="AB169" i="8"/>
  <c r="AA6" i="8"/>
  <c r="AA8" i="8"/>
  <c r="AA11" i="8"/>
  <c r="AA13" i="8"/>
  <c r="AA15" i="8"/>
  <c r="AA17" i="8"/>
  <c r="AA19" i="8"/>
  <c r="AA21" i="8"/>
  <c r="AA23" i="8"/>
  <c r="AA25" i="8"/>
  <c r="AA27" i="8"/>
  <c r="AA29" i="8"/>
  <c r="AA32" i="8"/>
  <c r="AA34" i="8"/>
  <c r="AA36" i="8"/>
  <c r="AA38" i="8"/>
  <c r="AA39" i="8"/>
  <c r="AA44" i="8"/>
  <c r="AA49" i="8"/>
  <c r="AA51" i="8"/>
  <c r="AA53" i="8"/>
  <c r="AA55" i="8"/>
  <c r="AA57" i="8"/>
  <c r="AA59" i="8"/>
  <c r="AA61" i="8"/>
  <c r="AA63" i="8"/>
  <c r="AA66" i="8"/>
  <c r="AA67" i="8"/>
  <c r="AA68" i="8"/>
  <c r="AA69" i="8"/>
  <c r="AA70" i="8"/>
  <c r="AA72" i="8"/>
  <c r="AA74" i="8"/>
  <c r="AA75" i="8"/>
  <c r="AA85" i="8"/>
  <c r="AA86" i="8"/>
  <c r="AA87" i="8"/>
  <c r="AA89" i="8"/>
  <c r="AA90" i="8"/>
  <c r="AA91" i="8"/>
  <c r="AA92" i="8"/>
  <c r="AA93" i="8"/>
  <c r="AA94" i="8"/>
  <c r="AA96" i="8"/>
  <c r="AA98" i="8"/>
  <c r="AA99" i="8"/>
  <c r="AA100" i="8"/>
  <c r="AA101" i="8"/>
  <c r="AA140" i="8"/>
  <c r="AA102" i="8"/>
  <c r="AA104" i="8"/>
  <c r="AA106" i="8"/>
  <c r="AA107" i="8"/>
  <c r="AA108" i="8"/>
  <c r="AA109" i="8"/>
  <c r="AA110" i="8"/>
  <c r="AA111" i="8"/>
  <c r="AA112" i="8"/>
  <c r="AA113" i="8"/>
  <c r="AA114" i="8"/>
  <c r="AA115" i="8"/>
  <c r="AA116" i="8"/>
  <c r="AA9" i="8"/>
  <c r="AA117" i="8"/>
  <c r="AA118" i="8"/>
  <c r="AA88" i="8"/>
  <c r="AA119" i="8"/>
  <c r="AA120" i="8"/>
  <c r="AA121" i="8"/>
  <c r="AA122" i="8"/>
  <c r="AA123" i="8"/>
  <c r="AA124" i="8"/>
  <c r="AA125" i="8"/>
  <c r="AA126" i="8"/>
  <c r="AA127" i="8"/>
  <c r="AA128" i="8"/>
  <c r="AA129" i="8"/>
  <c r="AA131" i="8"/>
  <c r="AA130" i="8"/>
  <c r="AA132" i="8"/>
  <c r="AA133" i="8"/>
  <c r="AA134" i="8"/>
  <c r="AA135" i="8"/>
  <c r="AA136" i="8"/>
  <c r="AA137" i="8"/>
  <c r="AA138" i="8"/>
  <c r="AA31" i="8"/>
  <c r="AA139" i="8"/>
  <c r="AA141" i="8"/>
  <c r="AA143" i="8"/>
  <c r="AA147" i="8"/>
  <c r="AA148" i="8"/>
  <c r="AA149" i="8"/>
  <c r="AA150" i="8"/>
  <c r="AA151" i="8"/>
  <c r="AA152" i="8"/>
  <c r="AA154" i="8"/>
  <c r="AA155" i="8"/>
  <c r="AA156" i="8"/>
  <c r="AA158" i="8"/>
  <c r="AA159" i="8"/>
  <c r="AA161" i="8"/>
  <c r="AA162" i="8"/>
  <c r="AA165" i="8"/>
  <c r="AA166" i="8"/>
  <c r="AA167" i="8"/>
  <c r="AA168" i="8"/>
  <c r="AA169" i="8"/>
  <c r="Z5" i="8" l="1"/>
  <c r="W107" i="8"/>
  <c r="L173" i="8"/>
  <c r="Y173" i="8" s="1"/>
  <c r="W5" i="8"/>
  <c r="W6" i="8"/>
  <c r="W7" i="8"/>
  <c r="W8" i="8"/>
  <c r="W10" i="8"/>
  <c r="W11" i="8"/>
  <c r="W12" i="8"/>
  <c r="W13" i="8"/>
  <c r="W14" i="8"/>
  <c r="W15" i="8"/>
  <c r="W16" i="8"/>
  <c r="W17" i="8"/>
  <c r="W18" i="8"/>
  <c r="W19" i="8"/>
  <c r="W20" i="8"/>
  <c r="W21" i="8"/>
  <c r="W22" i="8"/>
  <c r="W23" i="8"/>
  <c r="W24" i="8"/>
  <c r="W25" i="8"/>
  <c r="W26" i="8"/>
  <c r="W27" i="8"/>
  <c r="W28" i="8"/>
  <c r="W29" i="8"/>
  <c r="W30" i="8"/>
  <c r="W32" i="8"/>
  <c r="W33" i="8"/>
  <c r="W34" i="8"/>
  <c r="W35" i="8"/>
  <c r="W36" i="8"/>
  <c r="W37" i="8"/>
  <c r="W38" i="8"/>
  <c r="W39" i="8"/>
  <c r="W40" i="8"/>
  <c r="W41" i="8"/>
  <c r="W43" i="8"/>
  <c r="W44" i="8"/>
  <c r="W48" i="8"/>
  <c r="W49" i="8"/>
  <c r="W50" i="8"/>
  <c r="W51" i="8"/>
  <c r="W52" i="8"/>
  <c r="W53" i="8"/>
  <c r="W54" i="8"/>
  <c r="W55" i="8"/>
  <c r="W57" i="8"/>
  <c r="W58" i="8"/>
  <c r="W59" i="8"/>
  <c r="W60" i="8"/>
  <c r="W61" i="8"/>
  <c r="W63" i="8"/>
  <c r="W66" i="8"/>
  <c r="W67" i="8"/>
  <c r="W68" i="8"/>
  <c r="W69" i="8"/>
  <c r="W70" i="8"/>
  <c r="W72" i="8"/>
  <c r="W74" i="8"/>
  <c r="W75" i="8"/>
  <c r="AB105" i="8"/>
  <c r="W85" i="8"/>
  <c r="W86" i="8"/>
  <c r="W87" i="8"/>
  <c r="W89" i="8"/>
  <c r="W90" i="8"/>
  <c r="W91" i="8"/>
  <c r="W92" i="8"/>
  <c r="W93" i="8"/>
  <c r="W94" i="8"/>
  <c r="W96" i="8"/>
  <c r="W169" i="8"/>
  <c r="W168" i="8"/>
  <c r="W167" i="8"/>
  <c r="W166" i="8"/>
  <c r="W165" i="8"/>
  <c r="W162" i="8"/>
  <c r="W161" i="8"/>
  <c r="W159" i="8"/>
  <c r="W158" i="8"/>
  <c r="W156" i="8"/>
  <c r="W155" i="8"/>
  <c r="W154" i="8"/>
  <c r="W152" i="8"/>
  <c r="W151" i="8"/>
  <c r="W150" i="8"/>
  <c r="W149" i="8"/>
  <c r="W148" i="8"/>
  <c r="W147" i="8"/>
  <c r="W143" i="8"/>
  <c r="W141" i="8"/>
  <c r="W139" i="8"/>
  <c r="W31" i="8"/>
  <c r="W138" i="8"/>
  <c r="W137" i="8"/>
  <c r="W136" i="8"/>
  <c r="W135" i="8"/>
  <c r="W134" i="8"/>
  <c r="W133" i="8"/>
  <c r="W132" i="8"/>
  <c r="W130" i="8"/>
  <c r="W131" i="8"/>
  <c r="W129" i="8"/>
  <c r="W128" i="8"/>
  <c r="W127" i="8"/>
  <c r="W126" i="8"/>
  <c r="W125" i="8"/>
  <c r="W124" i="8"/>
  <c r="W123" i="8"/>
  <c r="W122" i="8"/>
  <c r="W121" i="8"/>
  <c r="W120" i="8"/>
  <c r="W119" i="8"/>
  <c r="W88" i="8"/>
  <c r="W118" i="8"/>
  <c r="W117" i="8"/>
  <c r="W9" i="8"/>
  <c r="W116" i="8"/>
  <c r="W115" i="8"/>
  <c r="W114" i="8"/>
  <c r="W113" i="8"/>
  <c r="W112" i="8"/>
  <c r="W110" i="8"/>
  <c r="W108" i="8"/>
  <c r="W106" i="8"/>
  <c r="W104" i="8"/>
  <c r="W102" i="8"/>
  <c r="W140" i="8"/>
  <c r="W101" i="8"/>
  <c r="W100" i="8"/>
  <c r="W99" i="8"/>
  <c r="W98" i="8"/>
  <c r="W111" i="8"/>
  <c r="W109" i="8"/>
  <c r="AB172" i="8"/>
  <c r="I173" i="8"/>
  <c r="Y172" i="8"/>
  <c r="AC172" i="8"/>
  <c r="Y105" i="8"/>
  <c r="AC105" i="8"/>
  <c r="X80" i="8" l="1"/>
  <c r="X82" i="8"/>
  <c r="X78" i="8"/>
  <c r="AC173" i="8"/>
  <c r="X5" i="8"/>
  <c r="X6" i="8"/>
  <c r="X7" i="8"/>
  <c r="X8" i="8"/>
  <c r="X10" i="8"/>
  <c r="X11" i="8"/>
  <c r="X12" i="8"/>
  <c r="X13" i="8"/>
  <c r="X14" i="8"/>
  <c r="X15" i="8"/>
  <c r="X16" i="8"/>
  <c r="X17" i="8"/>
  <c r="X18" i="8"/>
  <c r="X19" i="8"/>
  <c r="X20" i="8"/>
  <c r="X21" i="8"/>
  <c r="X22" i="8"/>
  <c r="X23" i="8"/>
  <c r="X24" i="8"/>
  <c r="X25" i="8"/>
  <c r="X26" i="8"/>
  <c r="X27" i="8"/>
  <c r="X28" i="8"/>
  <c r="X29" i="8"/>
  <c r="X30" i="8"/>
  <c r="X32" i="8"/>
  <c r="X33" i="8"/>
  <c r="X34" i="8"/>
  <c r="X35" i="8"/>
  <c r="X36" i="8"/>
  <c r="X37" i="8"/>
  <c r="X38" i="8"/>
  <c r="X39" i="8"/>
  <c r="X40" i="8"/>
  <c r="X41" i="8"/>
  <c r="X43" i="8"/>
  <c r="X44" i="8"/>
  <c r="X48" i="8"/>
  <c r="X49" i="8"/>
  <c r="X50" i="8"/>
  <c r="X51" i="8"/>
  <c r="X52" i="8"/>
  <c r="X53" i="8"/>
  <c r="X54" i="8"/>
  <c r="X55" i="8"/>
  <c r="X57" i="8"/>
  <c r="X58" i="8"/>
  <c r="X59" i="8"/>
  <c r="X60" i="8"/>
  <c r="X61" i="8"/>
  <c r="X63" i="8"/>
  <c r="X66" i="8"/>
  <c r="X67" i="8"/>
  <c r="X68" i="8"/>
  <c r="X69" i="8"/>
  <c r="X70" i="8"/>
  <c r="X72" i="8"/>
  <c r="X74" i="8"/>
  <c r="X75" i="8"/>
  <c r="X85" i="8"/>
  <c r="X86" i="8"/>
  <c r="X87" i="8"/>
  <c r="X89" i="8"/>
  <c r="X90" i="8"/>
  <c r="X91" i="8"/>
  <c r="X92" i="8"/>
  <c r="X93" i="8"/>
  <c r="X94" i="8"/>
  <c r="X96" i="8"/>
  <c r="X98" i="8"/>
  <c r="X99" i="8"/>
  <c r="X100" i="8"/>
  <c r="X101" i="8"/>
  <c r="X140" i="8"/>
  <c r="X102" i="8"/>
  <c r="X104" i="8"/>
  <c r="X106" i="8"/>
  <c r="X108" i="8"/>
  <c r="X110" i="8"/>
  <c r="X112" i="8"/>
  <c r="X113" i="8"/>
  <c r="X114" i="8"/>
  <c r="X115" i="8"/>
  <c r="X116" i="8"/>
  <c r="X9" i="8"/>
  <c r="X117" i="8"/>
  <c r="X118" i="8"/>
  <c r="X88" i="8"/>
  <c r="X119" i="8"/>
  <c r="X120" i="8"/>
  <c r="X121" i="8"/>
  <c r="X122" i="8"/>
  <c r="X123" i="8"/>
  <c r="X124" i="8"/>
  <c r="X125" i="8"/>
  <c r="X126" i="8"/>
  <c r="X127" i="8"/>
  <c r="X128" i="8"/>
  <c r="X129" i="8"/>
  <c r="X131" i="8"/>
  <c r="X130" i="8"/>
  <c r="X132" i="8"/>
  <c r="X133" i="8"/>
  <c r="X134" i="8"/>
  <c r="X135" i="8"/>
  <c r="X136" i="8"/>
  <c r="X137" i="8"/>
  <c r="X138" i="8"/>
  <c r="X31" i="8"/>
  <c r="X139" i="8"/>
  <c r="X141" i="8"/>
  <c r="X143" i="8"/>
  <c r="X147" i="8"/>
  <c r="X148" i="8"/>
  <c r="X149" i="8"/>
  <c r="X150" i="8"/>
  <c r="X151" i="8"/>
  <c r="X152" i="8"/>
  <c r="X154" i="8"/>
  <c r="X155" i="8"/>
  <c r="X156" i="8"/>
  <c r="X158" i="8"/>
  <c r="X159" i="8"/>
  <c r="X161" i="8"/>
  <c r="X162" i="8"/>
  <c r="X165" i="8"/>
  <c r="X166" i="8"/>
  <c r="X167" i="8"/>
  <c r="X168" i="8"/>
  <c r="X169" i="8"/>
  <c r="X107" i="8"/>
  <c r="X109" i="8"/>
  <c r="X111" i="8"/>
  <c r="AB173" i="8"/>
  <c r="AD34" i="8" l="1"/>
  <c r="AE34" i="8"/>
  <c r="AF34" i="8"/>
  <c r="AF148" i="8" l="1"/>
  <c r="AD100" i="8"/>
  <c r="AD41" i="8"/>
  <c r="AF41" i="8"/>
  <c r="AE41" i="8"/>
  <c r="AD148" i="8"/>
  <c r="AD74" i="8"/>
  <c r="AE100" i="8"/>
  <c r="AE74" i="8"/>
  <c r="AF100" i="8"/>
  <c r="AE148" i="8"/>
  <c r="AD47" i="8" l="1"/>
  <c r="AE47" i="8"/>
  <c r="AF47" i="8"/>
  <c r="AD65" i="8"/>
  <c r="AD79" i="8"/>
  <c r="AD16" i="8"/>
  <c r="AD33" i="8"/>
  <c r="AE11" i="8"/>
  <c r="AF11" i="8"/>
  <c r="AD24" i="8"/>
  <c r="AD48" i="8"/>
  <c r="AF138" i="8"/>
  <c r="AD26" i="8"/>
  <c r="AD159" i="8"/>
  <c r="AE159" i="8"/>
  <c r="AF159" i="8"/>
  <c r="AD50" i="8"/>
  <c r="AD7" i="8"/>
  <c r="AD27" i="8"/>
  <c r="AE27" i="8"/>
  <c r="AF27" i="8"/>
  <c r="AD93" i="8"/>
  <c r="AE93" i="8"/>
  <c r="AF93" i="8"/>
  <c r="AD55" i="8"/>
  <c r="AD68" i="8"/>
  <c r="AE68" i="8"/>
  <c r="AD75" i="8"/>
  <c r="AE137" i="8"/>
  <c r="AF33" i="8"/>
  <c r="AF24" i="8"/>
  <c r="AE48" i="8"/>
  <c r="AF26" i="8"/>
  <c r="AE50" i="8"/>
  <c r="AE7" i="8"/>
  <c r="AF44" i="8"/>
  <c r="AD158" i="8"/>
  <c r="AF55" i="8"/>
  <c r="AE75" i="8"/>
  <c r="AE54" i="8"/>
  <c r="AD69" i="8"/>
  <c r="AD5" i="8"/>
  <c r="AE5" i="8"/>
  <c r="AD71" i="8"/>
  <c r="AD62" i="8"/>
  <c r="AE62" i="8"/>
  <c r="AE56" i="8"/>
  <c r="AE46" i="8"/>
  <c r="AF46" i="8"/>
  <c r="AE65" i="8"/>
  <c r="AE79" i="8"/>
  <c r="AE16" i="8"/>
  <c r="AF16" i="8"/>
  <c r="AD137" i="8"/>
  <c r="AF137" i="8"/>
  <c r="AE33" i="8"/>
  <c r="AD11" i="8"/>
  <c r="AE24" i="8"/>
  <c r="AE138" i="8"/>
  <c r="AE26" i="8"/>
  <c r="AF50" i="8"/>
  <c r="AE44" i="8"/>
  <c r="AF158" i="8"/>
  <c r="AE55" i="8"/>
  <c r="AE66" i="8"/>
  <c r="AD70" i="8"/>
  <c r="AE76" i="8"/>
  <c r="AD45" i="8"/>
  <c r="AE45" i="8"/>
  <c r="AE69" i="8"/>
  <c r="AD6" i="8"/>
  <c r="AE6" i="8"/>
  <c r="AF6" i="8"/>
  <c r="AD8" i="8"/>
  <c r="AE8" i="8"/>
  <c r="AF8" i="8"/>
  <c r="AD10" i="8"/>
  <c r="AE10" i="8"/>
  <c r="AF10" i="8"/>
  <c r="AD12" i="8"/>
  <c r="AE12" i="8"/>
  <c r="AF12" i="8"/>
  <c r="AD13" i="8"/>
  <c r="AD14" i="8"/>
  <c r="AE15" i="8"/>
  <c r="AF15" i="8"/>
  <c r="AD90" i="8"/>
  <c r="AE21" i="8"/>
  <c r="AF21" i="8"/>
  <c r="AD18" i="8"/>
  <c r="AE17" i="8"/>
  <c r="AF17" i="8"/>
  <c r="AD19" i="8"/>
  <c r="AE22" i="8"/>
  <c r="AF22" i="8"/>
  <c r="AD20" i="8"/>
  <c r="AE23" i="8"/>
  <c r="AF23" i="8"/>
  <c r="AD25" i="8"/>
  <c r="AE25" i="8"/>
  <c r="AF25" i="8"/>
  <c r="AD28" i="8"/>
  <c r="AE29" i="8"/>
  <c r="AF29" i="8"/>
  <c r="AD30" i="8"/>
  <c r="AE30" i="8"/>
  <c r="AF30" i="8"/>
  <c r="AE31" i="8"/>
  <c r="AF31" i="8"/>
  <c r="AD32" i="8"/>
  <c r="AD143" i="8"/>
  <c r="AE36" i="8"/>
  <c r="AF36" i="8"/>
  <c r="AD102" i="8"/>
  <c r="AD37" i="8"/>
  <c r="AE37" i="8"/>
  <c r="AF37" i="8"/>
  <c r="AE151" i="8"/>
  <c r="AF151" i="8"/>
  <c r="AD152" i="8"/>
  <c r="AD154" i="8"/>
  <c r="AE154" i="8"/>
  <c r="AF154" i="8"/>
  <c r="AE155" i="8"/>
  <c r="AF155" i="8"/>
  <c r="AD39" i="8"/>
  <c r="AE43" i="8"/>
  <c r="AF43" i="8"/>
  <c r="AD51" i="8"/>
  <c r="AE51" i="8"/>
  <c r="AF51" i="8"/>
  <c r="AE104" i="8"/>
  <c r="AF104" i="8"/>
  <c r="AD49" i="8"/>
  <c r="AE53" i="8"/>
  <c r="AF53" i="8"/>
  <c r="AD59" i="8"/>
  <c r="AE59" i="8"/>
  <c r="AD60" i="8"/>
  <c r="AD61" i="8"/>
  <c r="AD63" i="8"/>
  <c r="AD66" i="8"/>
  <c r="AD67" i="8"/>
  <c r="AE67" i="8"/>
  <c r="AE70" i="8"/>
  <c r="AD72" i="8"/>
  <c r="AD76" i="8"/>
  <c r="AE71" i="8"/>
  <c r="AD46" i="8"/>
  <c r="AF5" i="8"/>
  <c r="AD54" i="8"/>
  <c r="AF48" i="8"/>
  <c r="AE13" i="8"/>
  <c r="AF13" i="8"/>
  <c r="AE14" i="8"/>
  <c r="AF14" i="8"/>
  <c r="AD15" i="8"/>
  <c r="AE90" i="8"/>
  <c r="AF90" i="8"/>
  <c r="AD21" i="8"/>
  <c r="AE18" i="8"/>
  <c r="AF18" i="8"/>
  <c r="AD17" i="8"/>
  <c r="AE19" i="8"/>
  <c r="AF19" i="8"/>
  <c r="AD22" i="8"/>
  <c r="AE20" i="8"/>
  <c r="AF20" i="8"/>
  <c r="AD23" i="8"/>
  <c r="AE28" i="8"/>
  <c r="AF28" i="8"/>
  <c r="AD29" i="8"/>
  <c r="AD31" i="8"/>
  <c r="AE32" i="8"/>
  <c r="AF32" i="8"/>
  <c r="AE143" i="8"/>
  <c r="AF143" i="8"/>
  <c r="AD36" i="8"/>
  <c r="AE102" i="8"/>
  <c r="AF102" i="8"/>
  <c r="AD151" i="8"/>
  <c r="AE152" i="8"/>
  <c r="AF152" i="8"/>
  <c r="AD155" i="8"/>
  <c r="AE39" i="8"/>
  <c r="AF39" i="8"/>
  <c r="AD43" i="8"/>
  <c r="AD104" i="8"/>
  <c r="AE49" i="8"/>
  <c r="AF49" i="8"/>
  <c r="AD53" i="8"/>
  <c r="AE60" i="8"/>
  <c r="AE61" i="8"/>
  <c r="AE72" i="8"/>
  <c r="AD138" i="8"/>
  <c r="AF7" i="8"/>
  <c r="AD44" i="8"/>
  <c r="AE158" i="8"/>
  <c r="AF54" i="8"/>
  <c r="AD35" i="8"/>
  <c r="AF35" i="8"/>
  <c r="AE63" i="8"/>
  <c r="AD56" i="8"/>
  <c r="AF45" i="8"/>
  <c r="AF91" i="8"/>
  <c r="AE91" i="8"/>
  <c r="AD91" i="8"/>
  <c r="AD92" i="8" l="1"/>
  <c r="AE92" i="8"/>
  <c r="AD58" i="8"/>
  <c r="AE58" i="8"/>
  <c r="AF92" i="8"/>
  <c r="AE35" i="8" l="1"/>
  <c r="AD9" i="8"/>
  <c r="AD84" i="8" s="1"/>
  <c r="AE9" i="8"/>
  <c r="AE84" i="8" s="1"/>
  <c r="AF9" i="8"/>
  <c r="AF84" i="8" s="1"/>
  <c r="Q55" i="4" l="1"/>
  <c r="AE95" i="8" l="1"/>
  <c r="AF95" i="8"/>
  <c r="AE146" i="8"/>
  <c r="AE160" i="8"/>
  <c r="AF160" i="8"/>
  <c r="AF157" i="8"/>
  <c r="AD170" i="8"/>
  <c r="AF170" i="8"/>
  <c r="Z5" i="13"/>
  <c r="AB5" i="13"/>
  <c r="AD94" i="8"/>
  <c r="AF94" i="8"/>
  <c r="AD134" i="8"/>
  <c r="AF134" i="8"/>
  <c r="Z11" i="13"/>
  <c r="AD140" i="8"/>
  <c r="AF140" i="8"/>
  <c r="AE115" i="8"/>
  <c r="AF115" i="8"/>
  <c r="AB17" i="13"/>
  <c r="AE111" i="8"/>
  <c r="AF111" i="8"/>
  <c r="AE133" i="8"/>
  <c r="AD87" i="8"/>
  <c r="AF87" i="8"/>
  <c r="AD109" i="8"/>
  <c r="AE109" i="8"/>
  <c r="AF109" i="8"/>
  <c r="AD127" i="8"/>
  <c r="AE127" i="8"/>
  <c r="AF127" i="8"/>
  <c r="AB6" i="13"/>
  <c r="AE86" i="8"/>
  <c r="AF86" i="8"/>
  <c r="AE38" i="8"/>
  <c r="AE139" i="8"/>
  <c r="AF139" i="8"/>
  <c r="AB15" i="13"/>
  <c r="Z18" i="13"/>
  <c r="AB18" i="13"/>
  <c r="AB22" i="13"/>
  <c r="AE52" i="8"/>
  <c r="AF52" i="8"/>
  <c r="AE120" i="8"/>
  <c r="AF120" i="8"/>
  <c r="AE119" i="8"/>
  <c r="AF119" i="8"/>
  <c r="AE98" i="8"/>
  <c r="AF162" i="8"/>
  <c r="AF121" i="8"/>
  <c r="AD156" i="8"/>
  <c r="AF165" i="8"/>
  <c r="Z23" i="13"/>
  <c r="AB23" i="13"/>
  <c r="AF168" i="8"/>
  <c r="Z35" i="13"/>
  <c r="AB35" i="13"/>
  <c r="AB36" i="13"/>
  <c r="AB38" i="13"/>
  <c r="Z39" i="13"/>
  <c r="AB39" i="13"/>
  <c r="AB40" i="13"/>
  <c r="AE78" i="8"/>
  <c r="Z42" i="13"/>
  <c r="Z32" i="13"/>
  <c r="Z21" i="13"/>
  <c r="AB31" i="13"/>
  <c r="Z34" i="13"/>
  <c r="AB41" i="13"/>
  <c r="AB21" i="13"/>
  <c r="AD95" i="8"/>
  <c r="AD160" i="8"/>
  <c r="AE170" i="8"/>
  <c r="AE94" i="8"/>
  <c r="AB11" i="13"/>
  <c r="AE140" i="8"/>
  <c r="AD139" i="8"/>
  <c r="Z15" i="13"/>
  <c r="Z22" i="13"/>
  <c r="AD52" i="8"/>
  <c r="AD120" i="8"/>
  <c r="AD119" i="8"/>
  <c r="AD162" i="8"/>
  <c r="AD165" i="8"/>
  <c r="Z33" i="13"/>
  <c r="Z41" i="13"/>
  <c r="AF133" i="8"/>
  <c r="Z6" i="13"/>
  <c r="AD38" i="8"/>
  <c r="AD117" i="8"/>
  <c r="AF98" i="8"/>
  <c r="AE121" i="8"/>
  <c r="AF156" i="8"/>
  <c r="Z28" i="13"/>
  <c r="AE168" i="8"/>
  <c r="Z37" i="13"/>
  <c r="AD171" i="8"/>
  <c r="AE171" i="8"/>
  <c r="AF171" i="8"/>
  <c r="AD77" i="8"/>
  <c r="AE77" i="8"/>
  <c r="AE103" i="8"/>
  <c r="AF103" i="8"/>
  <c r="AF153" i="8"/>
  <c r="AF146" i="8"/>
  <c r="AE157" i="8"/>
  <c r="AE134" i="8"/>
  <c r="Z17" i="13"/>
  <c r="AD133" i="8"/>
  <c r="AE87" i="8"/>
  <c r="AF38" i="8"/>
  <c r="AF117" i="8"/>
  <c r="AD98" i="8"/>
  <c r="AE162" i="8"/>
  <c r="AE165" i="8"/>
  <c r="AB28" i="13"/>
  <c r="AD168" i="8"/>
  <c r="Z36" i="13"/>
  <c r="Z40" i="13"/>
  <c r="AD103" i="8"/>
  <c r="AD153" i="8"/>
  <c r="AD96" i="8"/>
  <c r="AD142" i="8"/>
  <c r="AF142" i="8"/>
  <c r="AD73" i="8"/>
  <c r="AE73" i="8"/>
  <c r="AD64" i="8"/>
  <c r="AE64" i="8"/>
  <c r="AD164" i="8"/>
  <c r="AE164" i="8"/>
  <c r="AD163" i="8"/>
  <c r="AE163" i="8"/>
  <c r="AD42" i="8"/>
  <c r="AE42" i="8"/>
  <c r="AD97" i="8"/>
  <c r="AE97" i="8"/>
  <c r="AE156" i="8"/>
  <c r="Z38" i="13"/>
  <c r="Z31" i="13"/>
  <c r="AB37" i="13"/>
  <c r="AD106" i="8"/>
  <c r="AE106" i="8"/>
  <c r="AF106" i="8"/>
  <c r="AD107" i="8"/>
  <c r="AE107" i="8"/>
  <c r="AF107" i="8"/>
  <c r="AE108" i="8"/>
  <c r="AF108" i="8"/>
  <c r="AD85" i="8"/>
  <c r="AE85" i="8"/>
  <c r="AF85" i="8"/>
  <c r="AD110" i="8"/>
  <c r="AE110" i="8"/>
  <c r="AF110" i="8"/>
  <c r="AD113" i="8"/>
  <c r="AE113" i="8"/>
  <c r="AF113" i="8"/>
  <c r="AE114" i="8"/>
  <c r="AF114" i="8"/>
  <c r="AD88" i="8"/>
  <c r="AE88" i="8"/>
  <c r="AF88" i="8"/>
  <c r="AE118" i="8"/>
  <c r="AF118" i="8"/>
  <c r="AD116" i="8"/>
  <c r="AE116" i="8"/>
  <c r="AF116" i="8"/>
  <c r="AD122" i="8"/>
  <c r="AE122" i="8"/>
  <c r="AF122" i="8"/>
  <c r="AE123" i="8"/>
  <c r="AF123" i="8"/>
  <c r="AE124" i="8"/>
  <c r="AE125" i="8"/>
  <c r="AF125" i="8"/>
  <c r="AE126" i="8"/>
  <c r="AF126" i="8"/>
  <c r="AE128" i="8"/>
  <c r="AF128" i="8"/>
  <c r="AD129" i="8"/>
  <c r="AE130" i="8"/>
  <c r="AF130" i="8"/>
  <c r="AD131" i="8"/>
  <c r="AD89" i="8"/>
  <c r="AE132" i="8"/>
  <c r="AF132" i="8"/>
  <c r="AE135" i="8"/>
  <c r="AF135" i="8"/>
  <c r="AE141" i="8"/>
  <c r="AF141" i="8"/>
  <c r="AE144" i="8"/>
  <c r="AF144" i="8"/>
  <c r="AD147" i="8"/>
  <c r="AD150" i="8"/>
  <c r="AE150" i="8"/>
  <c r="AF150" i="8"/>
  <c r="AD149" i="8"/>
  <c r="AD99" i="8"/>
  <c r="Z9" i="13"/>
  <c r="Z10" i="13"/>
  <c r="Z8" i="13"/>
  <c r="AB8" i="13"/>
  <c r="AE40" i="8"/>
  <c r="AF40" i="8"/>
  <c r="AD101" i="8"/>
  <c r="AE101" i="8"/>
  <c r="AF101" i="8"/>
  <c r="Z12" i="13"/>
  <c r="AB14" i="13"/>
  <c r="Z13" i="13"/>
  <c r="Z16" i="13"/>
  <c r="AB16" i="13"/>
  <c r="AD161" i="8"/>
  <c r="Z19" i="13"/>
  <c r="AB20" i="13"/>
  <c r="Z24" i="13"/>
  <c r="AB24" i="13"/>
  <c r="AE57" i="8"/>
  <c r="AB25" i="13"/>
  <c r="Z26" i="13"/>
  <c r="AB26" i="13"/>
  <c r="Z29" i="13"/>
  <c r="Z27" i="13"/>
  <c r="AB27" i="13"/>
  <c r="AE166" i="8"/>
  <c r="AF166" i="8"/>
  <c r="AD167" i="8"/>
  <c r="AE167" i="8"/>
  <c r="AF167" i="8"/>
  <c r="AD169" i="8"/>
  <c r="AD136" i="8"/>
  <c r="AE136" i="8"/>
  <c r="AF136" i="8"/>
  <c r="Z30" i="13"/>
  <c r="AB30" i="13"/>
  <c r="AD78" i="8"/>
  <c r="AF42" i="8"/>
  <c r="AB33" i="13"/>
  <c r="AE117" i="8"/>
  <c r="AD108" i="8"/>
  <c r="AD114" i="8"/>
  <c r="AD118" i="8"/>
  <c r="AD123" i="8"/>
  <c r="AD125" i="8"/>
  <c r="AD126" i="8"/>
  <c r="AD128" i="8"/>
  <c r="AE129" i="8"/>
  <c r="AF129" i="8"/>
  <c r="AD130" i="8"/>
  <c r="AE131" i="8"/>
  <c r="AF131" i="8"/>
  <c r="AE89" i="8"/>
  <c r="AF89" i="8"/>
  <c r="AD132" i="8"/>
  <c r="AD135" i="8"/>
  <c r="AD141" i="8"/>
  <c r="AD144" i="8"/>
  <c r="AE147" i="8"/>
  <c r="AF147" i="8"/>
  <c r="AE149" i="8"/>
  <c r="AF149" i="8"/>
  <c r="AE99" i="8"/>
  <c r="AF99" i="8"/>
  <c r="AB9" i="13"/>
  <c r="AB10" i="13"/>
  <c r="AD40" i="8"/>
  <c r="AB12" i="13"/>
  <c r="Z14" i="13"/>
  <c r="AB13" i="13"/>
  <c r="AB19" i="13"/>
  <c r="Z20" i="13"/>
  <c r="AD57" i="8"/>
  <c r="Z25" i="13"/>
  <c r="AB29" i="13"/>
  <c r="AD166" i="8"/>
  <c r="AE169" i="8"/>
  <c r="AF169" i="8"/>
  <c r="AE96" i="8"/>
  <c r="AF96" i="8"/>
  <c r="AF163" i="8"/>
  <c r="AD145" i="8"/>
  <c r="AE145" i="8"/>
  <c r="AF145" i="8"/>
  <c r="AD146" i="8"/>
  <c r="AD157" i="8"/>
  <c r="AD115" i="8"/>
  <c r="AD111" i="8"/>
  <c r="AD86" i="8"/>
  <c r="AD121" i="8"/>
  <c r="AB42" i="13"/>
  <c r="AB32" i="13"/>
  <c r="AB34" i="13"/>
  <c r="AD124" i="8"/>
  <c r="AF124" i="8"/>
  <c r="AE161" i="8"/>
  <c r="AE153" i="8"/>
  <c r="AF97" i="8"/>
  <c r="AF164" i="8"/>
  <c r="AF161" i="8"/>
  <c r="AE142" i="8"/>
  <c r="AF112" i="8"/>
  <c r="AE112" i="8"/>
  <c r="AD112" i="8"/>
  <c r="AE172" i="8" l="1"/>
  <c r="P172" i="8" s="1"/>
  <c r="AD172" i="8"/>
  <c r="O172" i="8" s="1"/>
  <c r="AF172" i="8"/>
  <c r="AB47" i="13"/>
  <c r="U47" i="13" s="1"/>
  <c r="Z47" i="13"/>
  <c r="S47" i="13" s="1"/>
  <c r="O84" i="8"/>
  <c r="P84" i="8"/>
  <c r="AD105" i="8"/>
  <c r="O105" i="8" s="1"/>
  <c r="AE105" i="8"/>
  <c r="P105" i="8" s="1"/>
  <c r="Q172" i="8"/>
  <c r="AF105" i="8"/>
  <c r="Q105" i="8" s="1"/>
  <c r="Q27" i="4" l="1"/>
  <c r="R27" i="4" s="1"/>
  <c r="S27" i="4" s="1"/>
  <c r="T27" i="4" s="1"/>
  <c r="P33" i="4" l="1"/>
  <c r="O33" i="4"/>
  <c r="O83" i="4" s="1"/>
  <c r="J83" i="4" l="1"/>
  <c r="P83" i="4" s="1"/>
  <c r="V83" i="4" s="1"/>
  <c r="O172" i="4"/>
  <c r="J172" i="4" l="1"/>
  <c r="P172" i="4"/>
  <c r="V172" i="4" l="1"/>
  <c r="Q51" i="4" l="1"/>
  <c r="R51" i="4" s="1"/>
  <c r="S51" i="4" s="1"/>
  <c r="T51" i="4" s="1"/>
  <c r="Q20" i="4" l="1"/>
  <c r="R20" i="4" s="1"/>
  <c r="S20" i="4" s="1"/>
  <c r="T20" i="4" s="1"/>
  <c r="Q9" i="4" l="1"/>
  <c r="R9" i="4" s="1"/>
  <c r="S9" i="4" s="1"/>
  <c r="T9" i="4" s="1"/>
  <c r="Q19" i="4"/>
  <c r="R19" i="4" s="1"/>
  <c r="S19" i="4" s="1"/>
  <c r="T19" i="4" s="1"/>
  <c r="Q169" i="4" l="1"/>
  <c r="R169" i="4" s="1"/>
  <c r="S169" i="4" s="1"/>
  <c r="T169" i="4" s="1"/>
  <c r="Q134" i="4"/>
  <c r="R134" i="4" s="1"/>
  <c r="S134" i="4" s="1"/>
  <c r="T134" i="4" s="1"/>
  <c r="Q128" i="4"/>
  <c r="R128" i="4" s="1"/>
  <c r="S128" i="4" s="1"/>
  <c r="T128" i="4" s="1"/>
  <c r="Q91" i="4"/>
  <c r="R91" i="4" s="1"/>
  <c r="S91" i="4" s="1"/>
  <c r="T91" i="4" s="1"/>
  <c r="Q155" i="4"/>
  <c r="R155" i="4" s="1"/>
  <c r="S155" i="4" s="1"/>
  <c r="T155" i="4" s="1"/>
  <c r="Q13" i="4"/>
  <c r="R13" i="4" s="1"/>
  <c r="S13" i="4" s="1"/>
  <c r="T13" i="4" s="1"/>
  <c r="Q151" i="4"/>
  <c r="R151" i="4" s="1"/>
  <c r="S151" i="4" s="1"/>
  <c r="T151" i="4" s="1"/>
  <c r="Q114" i="4"/>
  <c r="R114" i="4" s="1"/>
  <c r="S114" i="4" s="1"/>
  <c r="T114" i="4" s="1"/>
  <c r="Q139" i="4"/>
  <c r="R139" i="4" s="1"/>
  <c r="S139" i="4" s="1"/>
  <c r="T139" i="4" s="1"/>
  <c r="Q36" i="4"/>
  <c r="R36" i="4" s="1"/>
  <c r="S36" i="4" s="1"/>
  <c r="T36" i="4" s="1"/>
  <c r="Q84" i="4"/>
  <c r="R84" i="4" s="1"/>
  <c r="S84" i="4" s="1"/>
  <c r="T84" i="4" s="1"/>
  <c r="Q15" i="4"/>
  <c r="R15" i="4" s="1"/>
  <c r="S15" i="4" s="1"/>
  <c r="T15" i="4" s="1"/>
  <c r="Q109" i="4"/>
  <c r="R109" i="4" s="1"/>
  <c r="S109" i="4" s="1"/>
  <c r="T109" i="4" s="1"/>
  <c r="Q144" i="4"/>
  <c r="R144" i="4" s="1"/>
  <c r="S144" i="4" s="1"/>
  <c r="T144" i="4" s="1"/>
  <c r="Q12" i="4"/>
  <c r="R12" i="4" s="1"/>
  <c r="S12" i="4" s="1"/>
  <c r="T12" i="4" s="1"/>
  <c r="Q149" i="4"/>
  <c r="R149" i="4" s="1"/>
  <c r="S149" i="4" s="1"/>
  <c r="T149" i="4" s="1"/>
  <c r="Q163" i="4"/>
  <c r="R163" i="4" s="1"/>
  <c r="S163" i="4" s="1"/>
  <c r="T163" i="4" s="1"/>
  <c r="Q133" i="4"/>
  <c r="R133" i="4" s="1"/>
  <c r="S133" i="4" s="1"/>
  <c r="T133" i="4" s="1"/>
  <c r="Q118" i="4"/>
  <c r="R118" i="4" s="1"/>
  <c r="S118" i="4" s="1"/>
  <c r="T118" i="4" s="1"/>
  <c r="Q42" i="4"/>
  <c r="R42" i="4" s="1"/>
  <c r="S42" i="4" s="1"/>
  <c r="T42" i="4" s="1"/>
  <c r="Q142" i="4"/>
  <c r="R142" i="4" s="1"/>
  <c r="S142" i="4" s="1"/>
  <c r="T142" i="4" s="1"/>
  <c r="Q39" i="4"/>
  <c r="R39" i="4" s="1"/>
  <c r="S39" i="4" s="1"/>
  <c r="T39" i="4" s="1"/>
  <c r="Q123" i="4"/>
  <c r="R123" i="4" s="1"/>
  <c r="S123" i="4" s="1"/>
  <c r="T123" i="4" s="1"/>
  <c r="Q106" i="4"/>
  <c r="R106" i="4" s="1"/>
  <c r="S106" i="4" s="1"/>
  <c r="T106" i="4" s="1"/>
  <c r="Q150" i="4"/>
  <c r="R150" i="4" s="1"/>
  <c r="S150" i="4" s="1"/>
  <c r="T150" i="4" s="1"/>
  <c r="Q146" i="4"/>
  <c r="R146" i="4" s="1"/>
  <c r="S146" i="4" s="1"/>
  <c r="T146" i="4" s="1"/>
  <c r="Q30" i="4"/>
  <c r="R30" i="4" s="1"/>
  <c r="S30" i="4" s="1"/>
  <c r="T30" i="4" s="1"/>
  <c r="Q96" i="4"/>
  <c r="R96" i="4" s="1"/>
  <c r="S96" i="4" s="1"/>
  <c r="T96" i="4" s="1"/>
  <c r="Q110" i="4"/>
  <c r="R110" i="4" s="1"/>
  <c r="S110" i="4" s="1"/>
  <c r="T110" i="4" s="1"/>
  <c r="Q87" i="4"/>
  <c r="R87" i="4" s="1"/>
  <c r="S87" i="4" s="1"/>
  <c r="T87" i="4" s="1"/>
  <c r="Q25" i="4"/>
  <c r="R25" i="4" s="1"/>
  <c r="S25" i="4" s="1"/>
  <c r="T25" i="4" s="1"/>
  <c r="Q48" i="4"/>
  <c r="R48" i="4" s="1"/>
  <c r="S48" i="4" s="1"/>
  <c r="T48" i="4" s="1"/>
  <c r="Q62" i="4"/>
  <c r="R62" i="4" s="1"/>
  <c r="S62" i="4" s="1"/>
  <c r="T62" i="4" s="1"/>
  <c r="Q34" i="4"/>
  <c r="R34" i="4" s="1"/>
  <c r="S34" i="4" s="1"/>
  <c r="T34" i="4" s="1"/>
  <c r="Q49" i="4"/>
  <c r="R49" i="4" s="1"/>
  <c r="S49" i="4" s="1"/>
  <c r="T49" i="4" s="1"/>
  <c r="Q86" i="4"/>
  <c r="R86" i="4" s="1"/>
  <c r="S86" i="4" s="1"/>
  <c r="T86" i="4" s="1"/>
  <c r="Q103" i="4"/>
  <c r="R103" i="4" s="1"/>
  <c r="S103" i="4" s="1"/>
  <c r="T103" i="4" s="1"/>
  <c r="Q26" i="4"/>
  <c r="R26" i="4" s="1"/>
  <c r="S26" i="4" s="1"/>
  <c r="T26" i="4" s="1"/>
  <c r="Q10" i="4"/>
  <c r="R10" i="4" s="1"/>
  <c r="S10" i="4" s="1"/>
  <c r="T10" i="4" s="1"/>
  <c r="Q105" i="4"/>
  <c r="R105" i="4" s="1"/>
  <c r="S105" i="4" s="1"/>
  <c r="T105" i="4" s="1"/>
  <c r="Q63" i="4"/>
  <c r="R63" i="4" s="1"/>
  <c r="S63" i="4" s="1"/>
  <c r="T63" i="4" s="1"/>
  <c r="Q52" i="4"/>
  <c r="R52" i="4" s="1"/>
  <c r="S52" i="4" s="1"/>
  <c r="T52" i="4" s="1"/>
  <c r="Q58" i="4"/>
  <c r="R58" i="4" s="1"/>
  <c r="S58" i="4" s="1"/>
  <c r="T58" i="4" s="1"/>
  <c r="Q16" i="4"/>
  <c r="R16" i="4" s="1"/>
  <c r="S16" i="4" s="1"/>
  <c r="T16" i="4" s="1"/>
  <c r="Q76" i="4"/>
  <c r="R76" i="4" s="1"/>
  <c r="S76" i="4" s="1"/>
  <c r="T76" i="4" s="1"/>
  <c r="Q127" i="4"/>
  <c r="R127" i="4" s="1"/>
  <c r="S127" i="4" s="1"/>
  <c r="T127" i="4" s="1"/>
  <c r="Q125" i="4"/>
  <c r="R125" i="4" s="1"/>
  <c r="S125" i="4" s="1"/>
  <c r="T125" i="4" s="1"/>
  <c r="Q22" i="4"/>
  <c r="R22" i="4" s="1"/>
  <c r="S22" i="4" s="1"/>
  <c r="T22" i="4" s="1"/>
  <c r="Q44" i="4"/>
  <c r="R44" i="4" s="1"/>
  <c r="S44" i="4" s="1"/>
  <c r="T44" i="4" s="1"/>
  <c r="Q167" i="4"/>
  <c r="R167" i="4" s="1"/>
  <c r="S167" i="4" s="1"/>
  <c r="T167" i="4" s="1"/>
  <c r="Q141" i="4"/>
  <c r="R141" i="4" s="1"/>
  <c r="S141" i="4" s="1"/>
  <c r="T141" i="4" s="1"/>
  <c r="Q120" i="4"/>
  <c r="R120" i="4" s="1"/>
  <c r="S120" i="4" s="1"/>
  <c r="T120" i="4" s="1"/>
  <c r="Q116" i="4"/>
  <c r="R116" i="4" s="1"/>
  <c r="S116" i="4" s="1"/>
  <c r="T116" i="4" s="1"/>
  <c r="Q50" i="4"/>
  <c r="R50" i="4" s="1"/>
  <c r="S50" i="4" s="1"/>
  <c r="T50" i="4" s="1"/>
  <c r="Q94" i="4"/>
  <c r="R94" i="4" s="1"/>
  <c r="S94" i="4" s="1"/>
  <c r="T94" i="4" s="1"/>
  <c r="Q121" i="4"/>
  <c r="R121" i="4" s="1"/>
  <c r="S121" i="4" s="1"/>
  <c r="T121" i="4" s="1"/>
  <c r="Q143" i="4"/>
  <c r="R143" i="4" s="1"/>
  <c r="S143" i="4" s="1"/>
  <c r="T143" i="4" s="1"/>
  <c r="Q152" i="4"/>
  <c r="R152" i="4" s="1"/>
  <c r="S152" i="4" s="1"/>
  <c r="T152" i="4" s="1"/>
  <c r="Q145" i="4"/>
  <c r="R145" i="4" s="1"/>
  <c r="S145" i="4" s="1"/>
  <c r="T145" i="4" s="1"/>
  <c r="Q14" i="4"/>
  <c r="R14" i="4" s="1"/>
  <c r="S14" i="4" s="1"/>
  <c r="T14" i="4" s="1"/>
  <c r="Q47" i="4"/>
  <c r="R47" i="4" s="1"/>
  <c r="S47" i="4" s="1"/>
  <c r="T47" i="4" s="1"/>
  <c r="Q102" i="4"/>
  <c r="R102" i="4" s="1"/>
  <c r="S102" i="4" s="1"/>
  <c r="T102" i="4" s="1"/>
  <c r="Q92" i="4"/>
  <c r="R92" i="4" s="1"/>
  <c r="S92" i="4" s="1"/>
  <c r="T92" i="4" s="1"/>
  <c r="Q160" i="4"/>
  <c r="R160" i="4" s="1"/>
  <c r="S160" i="4" s="1"/>
  <c r="T160" i="4" s="1"/>
  <c r="Q21" i="4"/>
  <c r="R21" i="4" s="1"/>
  <c r="S21" i="4" s="1"/>
  <c r="T21" i="4" s="1"/>
  <c r="Q95" i="4"/>
  <c r="R95" i="4" s="1"/>
  <c r="S95" i="4" s="1"/>
  <c r="T95" i="4" s="1"/>
  <c r="Q41" i="4"/>
  <c r="R41" i="4" s="1"/>
  <c r="S41" i="4" s="1"/>
  <c r="T41" i="4" s="1"/>
  <c r="Q28" i="4"/>
  <c r="R28" i="4" s="1"/>
  <c r="S28" i="4" s="1"/>
  <c r="T28" i="4" s="1"/>
  <c r="Q7" i="4"/>
  <c r="R7" i="4" s="1"/>
  <c r="S7" i="4" s="1"/>
  <c r="T7" i="4" s="1"/>
  <c r="Q81" i="4"/>
  <c r="R81" i="4" s="1"/>
  <c r="S81" i="4" s="1"/>
  <c r="T81" i="4" s="1"/>
  <c r="Q23" i="4"/>
  <c r="R23" i="4" s="1"/>
  <c r="S23" i="4" s="1"/>
  <c r="T23" i="4" s="1"/>
  <c r="Q43" i="4"/>
  <c r="R43" i="4" s="1"/>
  <c r="S43" i="4" s="1"/>
  <c r="T43" i="4" s="1"/>
  <c r="Q159" i="4"/>
  <c r="R159" i="4" s="1"/>
  <c r="S159" i="4" s="1"/>
  <c r="T159" i="4" s="1"/>
  <c r="Q108" i="4"/>
  <c r="R108" i="4" s="1"/>
  <c r="S108" i="4" s="1"/>
  <c r="T108" i="4" s="1"/>
  <c r="Q122" i="4"/>
  <c r="R122" i="4" s="1"/>
  <c r="S122" i="4" s="1"/>
  <c r="T122" i="4" s="1"/>
  <c r="Q64" i="4"/>
  <c r="R64" i="4" s="1"/>
  <c r="S64" i="4" s="1"/>
  <c r="T64" i="4" s="1"/>
  <c r="Q31" i="4"/>
  <c r="R31" i="4" s="1"/>
  <c r="S31" i="4" s="1"/>
  <c r="T31" i="4" s="1"/>
  <c r="Q140" i="4"/>
  <c r="R140" i="4" s="1"/>
  <c r="S140" i="4" s="1"/>
  <c r="T140" i="4" s="1"/>
  <c r="Q88" i="4"/>
  <c r="R88" i="4" s="1"/>
  <c r="S88" i="4" s="1"/>
  <c r="T88" i="4" s="1"/>
  <c r="Q35" i="4"/>
  <c r="R35" i="4" s="1"/>
  <c r="S35" i="4" s="1"/>
  <c r="T35" i="4" s="1"/>
  <c r="Q56" i="4"/>
  <c r="R56" i="4" s="1"/>
  <c r="S56" i="4" s="1"/>
  <c r="T56" i="4" s="1"/>
  <c r="Q59" i="4"/>
  <c r="R59" i="4" s="1"/>
  <c r="S59" i="4" s="1"/>
  <c r="T59" i="4" s="1"/>
  <c r="Q32" i="4"/>
  <c r="R32" i="4" s="1"/>
  <c r="S32" i="4" s="1"/>
  <c r="T32" i="4" s="1"/>
  <c r="Q157" i="4"/>
  <c r="R157" i="4" s="1"/>
  <c r="S157" i="4" s="1"/>
  <c r="T157" i="4" s="1"/>
  <c r="Q57" i="4"/>
  <c r="R57" i="4" s="1"/>
  <c r="S57" i="4" s="1"/>
  <c r="T57" i="4" s="1"/>
  <c r="Q117" i="4"/>
  <c r="R117" i="4" s="1"/>
  <c r="S117" i="4" s="1"/>
  <c r="T117" i="4" s="1"/>
  <c r="Q112" i="4"/>
  <c r="R112" i="4" s="1"/>
  <c r="S112" i="4" s="1"/>
  <c r="T112" i="4" s="1"/>
  <c r="Q72" i="4"/>
  <c r="R72" i="4" s="1"/>
  <c r="S72" i="4" s="1"/>
  <c r="T72" i="4" s="1"/>
  <c r="Q67" i="4"/>
  <c r="R67" i="4" s="1"/>
  <c r="S67" i="4" s="1"/>
  <c r="T67" i="4" s="1"/>
  <c r="Q60" i="4"/>
  <c r="R60" i="4" s="1"/>
  <c r="S60" i="4" s="1"/>
  <c r="T60" i="4" s="1"/>
  <c r="Q75" i="4"/>
  <c r="R75" i="4" s="1"/>
  <c r="S75" i="4" s="1"/>
  <c r="T75" i="4" s="1"/>
  <c r="Q68" i="4"/>
  <c r="R68" i="4" s="1"/>
  <c r="S68" i="4" s="1"/>
  <c r="T68" i="4" s="1"/>
  <c r="Q130" i="4"/>
  <c r="R130" i="4" s="1"/>
  <c r="S130" i="4" s="1"/>
  <c r="T130" i="4" s="1"/>
  <c r="Q53" i="4"/>
  <c r="R53" i="4" s="1"/>
  <c r="S53" i="4" s="1"/>
  <c r="T53" i="4" s="1"/>
  <c r="Q131" i="4"/>
  <c r="R131" i="4" s="1"/>
  <c r="S131" i="4" s="1"/>
  <c r="T131" i="4" s="1"/>
  <c r="Q4" i="4"/>
  <c r="R4" i="4" s="1"/>
  <c r="S4" i="4" s="1"/>
  <c r="T4" i="4" s="1"/>
  <c r="Q17" i="4"/>
  <c r="R17" i="4" s="1"/>
  <c r="S17" i="4" s="1"/>
  <c r="T17" i="4" s="1"/>
  <c r="Q93" i="4"/>
  <c r="R93" i="4" s="1"/>
  <c r="S93" i="4" s="1"/>
  <c r="T93" i="4" s="1"/>
  <c r="Q82" i="4"/>
  <c r="R82" i="4" s="1"/>
  <c r="S82" i="4" s="1"/>
  <c r="T82" i="4" s="1"/>
  <c r="Q115" i="4"/>
  <c r="R115" i="4" s="1"/>
  <c r="S115" i="4" s="1"/>
  <c r="T115" i="4" s="1"/>
  <c r="Q90" i="4"/>
  <c r="R90" i="4" s="1"/>
  <c r="S90" i="4" s="1"/>
  <c r="T90" i="4" s="1"/>
  <c r="Q137" i="4"/>
  <c r="R137" i="4" s="1"/>
  <c r="S137" i="4" s="1"/>
  <c r="T137" i="4" s="1"/>
  <c r="Q85" i="4"/>
  <c r="R85" i="4" s="1"/>
  <c r="S85" i="4" s="1"/>
  <c r="T85" i="4" s="1"/>
  <c r="Q158" i="4"/>
  <c r="R158" i="4" s="1"/>
  <c r="S158" i="4" s="1"/>
  <c r="T158" i="4" s="1"/>
  <c r="Q107" i="4"/>
  <c r="R107" i="4" s="1"/>
  <c r="S107" i="4" s="1"/>
  <c r="T107" i="4" s="1"/>
  <c r="Q136" i="4"/>
  <c r="R136" i="4" s="1"/>
  <c r="S136" i="4" s="1"/>
  <c r="T136" i="4" s="1"/>
  <c r="Q79" i="4"/>
  <c r="R79" i="4" s="1"/>
  <c r="S79" i="4" s="1"/>
  <c r="T79" i="4" s="1"/>
  <c r="Q40" i="4"/>
  <c r="R40" i="4" s="1"/>
  <c r="S40" i="4" s="1"/>
  <c r="T40" i="4" s="1"/>
  <c r="Q162" i="4"/>
  <c r="R162" i="4" s="1"/>
  <c r="S162" i="4" s="1"/>
  <c r="T162" i="4" s="1"/>
  <c r="Q65" i="4"/>
  <c r="R65" i="4" s="1"/>
  <c r="S65" i="4" s="1"/>
  <c r="T65" i="4" s="1"/>
  <c r="Q74" i="4"/>
  <c r="R74" i="4" s="1"/>
  <c r="S74" i="4" s="1"/>
  <c r="T74" i="4" s="1"/>
  <c r="Q99" i="4"/>
  <c r="R99" i="4" s="1"/>
  <c r="S99" i="4" s="1"/>
  <c r="T99" i="4" s="1"/>
  <c r="Q129" i="4"/>
  <c r="R129" i="4" s="1"/>
  <c r="S129" i="4" s="1"/>
  <c r="T129" i="4" s="1"/>
  <c r="Q164" i="4"/>
  <c r="R164" i="4" s="1"/>
  <c r="S164" i="4" s="1"/>
  <c r="T164" i="4" s="1"/>
  <c r="Q45" i="4"/>
  <c r="R45" i="4" s="1"/>
  <c r="S45" i="4" s="1"/>
  <c r="T45" i="4" s="1"/>
  <c r="Q11" i="4"/>
  <c r="R11" i="4" s="1"/>
  <c r="S11" i="4" s="1"/>
  <c r="T11" i="4" s="1"/>
  <c r="Q71" i="4"/>
  <c r="R71" i="4" s="1"/>
  <c r="S71" i="4" s="1"/>
  <c r="T71" i="4" s="1"/>
  <c r="Q153" i="4"/>
  <c r="R153" i="4" s="1"/>
  <c r="S153" i="4" s="1"/>
  <c r="T153" i="4" s="1"/>
  <c r="Q5" i="4"/>
  <c r="R5" i="4" s="1"/>
  <c r="S5" i="4" s="1"/>
  <c r="T5" i="4" s="1"/>
  <c r="Q29" i="4"/>
  <c r="R29" i="4" s="1"/>
  <c r="S29" i="4" s="1"/>
  <c r="T29" i="4" s="1"/>
  <c r="Q138" i="4"/>
  <c r="R138" i="4" s="1"/>
  <c r="S138" i="4" s="1"/>
  <c r="T138" i="4" s="1"/>
  <c r="Q132" i="4"/>
  <c r="R132" i="4" s="1"/>
  <c r="S132" i="4" s="1"/>
  <c r="T132" i="4" s="1"/>
  <c r="Q89" i="4"/>
  <c r="R89" i="4" s="1"/>
  <c r="S89" i="4" s="1"/>
  <c r="T89" i="4" s="1"/>
  <c r="Q111" i="4"/>
  <c r="R111" i="4" s="1"/>
  <c r="S111" i="4" s="1"/>
  <c r="T111" i="4" s="1"/>
  <c r="Q168" i="4"/>
  <c r="R168" i="4" s="1"/>
  <c r="S168" i="4" s="1"/>
  <c r="T168" i="4" s="1"/>
  <c r="Q166" i="4"/>
  <c r="R166" i="4" s="1"/>
  <c r="S166" i="4" s="1"/>
  <c r="T166" i="4" s="1"/>
  <c r="Q97" i="4"/>
  <c r="R97" i="4" s="1"/>
  <c r="S97" i="4" s="1"/>
  <c r="T97" i="4" s="1"/>
  <c r="Q73" i="4"/>
  <c r="R73" i="4" s="1"/>
  <c r="S73" i="4" s="1"/>
  <c r="T73" i="4" s="1"/>
  <c r="Q135" i="4"/>
  <c r="R135" i="4" s="1"/>
  <c r="S135" i="4" s="1"/>
  <c r="T135" i="4" s="1"/>
  <c r="Q77" i="4"/>
  <c r="R77" i="4" s="1"/>
  <c r="S77" i="4" s="1"/>
  <c r="T77" i="4" s="1"/>
  <c r="Q148" i="4"/>
  <c r="R148" i="4" s="1"/>
  <c r="S148" i="4" s="1"/>
  <c r="T148" i="4" s="1"/>
  <c r="Q147" i="4"/>
  <c r="R147" i="4" s="1"/>
  <c r="S147" i="4" s="1"/>
  <c r="T147" i="4" s="1"/>
  <c r="Q33" i="4"/>
  <c r="R33" i="4" s="1"/>
  <c r="S33" i="4" s="1"/>
  <c r="T33" i="4" s="1"/>
  <c r="Q61" i="4"/>
  <c r="R61" i="4" s="1"/>
  <c r="S61" i="4" s="1"/>
  <c r="T61" i="4" s="1"/>
  <c r="Q6" i="4"/>
  <c r="R6" i="4" s="1"/>
  <c r="S6" i="4" s="1"/>
  <c r="T6" i="4" s="1"/>
  <c r="Q165" i="4"/>
  <c r="R165" i="4" s="1"/>
  <c r="S165" i="4" s="1"/>
  <c r="T165" i="4" s="1"/>
  <c r="Q54" i="4"/>
  <c r="R54" i="4" s="1"/>
  <c r="S54" i="4" s="1"/>
  <c r="T54" i="4" s="1"/>
  <c r="Q124" i="4"/>
  <c r="R124" i="4" s="1"/>
  <c r="S124" i="4" s="1"/>
  <c r="T124" i="4" s="1"/>
  <c r="Q98" i="4"/>
  <c r="R98" i="4" s="1"/>
  <c r="S98" i="4" s="1"/>
  <c r="T98" i="4" s="1"/>
  <c r="Q156" i="4"/>
  <c r="R156" i="4" s="1"/>
  <c r="S156" i="4" s="1"/>
  <c r="T156" i="4" s="1"/>
  <c r="Q126" i="4"/>
  <c r="R126" i="4" s="1"/>
  <c r="S126" i="4" s="1"/>
  <c r="T126" i="4" s="1"/>
  <c r="Q46" i="4"/>
  <c r="R46" i="4" s="1"/>
  <c r="S46" i="4" s="1"/>
  <c r="T46" i="4" s="1"/>
  <c r="Q170" i="4"/>
  <c r="R170" i="4" s="1"/>
  <c r="S170" i="4" s="1"/>
  <c r="T170" i="4" s="1"/>
  <c r="Q100" i="4"/>
  <c r="R100" i="4" s="1"/>
  <c r="S100" i="4" s="1"/>
  <c r="T100" i="4" s="1"/>
  <c r="Q113" i="4"/>
  <c r="R113" i="4" s="1"/>
  <c r="S113" i="4" s="1"/>
  <c r="T113" i="4" s="1"/>
  <c r="Q161" i="4"/>
  <c r="R161" i="4" s="1"/>
  <c r="S161" i="4" s="1"/>
  <c r="T161" i="4" s="1"/>
  <c r="Q8" i="4"/>
  <c r="R8" i="4" s="1"/>
  <c r="S8" i="4" s="1"/>
  <c r="T8" i="4" s="1"/>
  <c r="Q119" i="4"/>
  <c r="R119" i="4" s="1"/>
  <c r="S119" i="4" s="1"/>
  <c r="T119" i="4" s="1"/>
  <c r="Q70" i="4"/>
  <c r="R70" i="4" s="1"/>
  <c r="S70" i="4" s="1"/>
  <c r="T70" i="4" s="1"/>
  <c r="Q24" i="4"/>
  <c r="R24" i="4" s="1"/>
  <c r="S24" i="4" s="1"/>
  <c r="T24" i="4" s="1"/>
  <c r="Q69" i="4"/>
  <c r="R69" i="4" s="1"/>
  <c r="S69" i="4" s="1"/>
  <c r="T69" i="4" s="1"/>
  <c r="Q66" i="4"/>
  <c r="R66" i="4" s="1"/>
  <c r="S66" i="4" s="1"/>
  <c r="T66" i="4" s="1"/>
  <c r="Q18" i="4"/>
  <c r="R18" i="4" s="1"/>
  <c r="S18" i="4" s="1"/>
  <c r="T18" i="4" s="1"/>
  <c r="T105" i="8"/>
  <c r="Z144" i="8"/>
  <c r="R41" i="12"/>
  <c r="R115" i="12"/>
  <c r="R97" i="12"/>
  <c r="R68" i="12"/>
  <c r="R5" i="12"/>
  <c r="R152" i="12"/>
  <c r="R160" i="12"/>
  <c r="R84" i="12"/>
  <c r="R106" i="12"/>
  <c r="R89" i="12"/>
  <c r="Q8" i="12"/>
  <c r="R44" i="12"/>
  <c r="R77" i="12"/>
  <c r="R122" i="12"/>
  <c r="R148" i="12"/>
  <c r="R82" i="12"/>
  <c r="Q50" i="12"/>
  <c r="R12" i="12"/>
  <c r="R73" i="12"/>
  <c r="R60" i="12"/>
  <c r="Q140" i="12"/>
  <c r="S16" i="12"/>
  <c r="R70" i="12"/>
  <c r="S135" i="12"/>
  <c r="Q158" i="12"/>
  <c r="S24" i="12"/>
  <c r="Q78" i="12"/>
  <c r="Q98" i="12"/>
  <c r="O87" i="12"/>
  <c r="O163" i="12"/>
  <c r="O41" i="12"/>
  <c r="O115" i="12"/>
  <c r="O64" i="12"/>
  <c r="O146" i="12"/>
  <c r="O97" i="12"/>
  <c r="O68" i="12"/>
  <c r="O102" i="12"/>
  <c r="O153" i="12"/>
  <c r="O5" i="12"/>
  <c r="O152" i="12"/>
  <c r="O144" i="12"/>
  <c r="N160" i="12"/>
  <c r="O100" i="12"/>
  <c r="O106" i="12"/>
  <c r="O74" i="12"/>
  <c r="O89" i="12"/>
  <c r="O139" i="12"/>
  <c r="N8" i="12"/>
  <c r="O80" i="12"/>
  <c r="N77" i="12"/>
  <c r="O122" i="12"/>
  <c r="N148" i="12"/>
  <c r="O94" i="12"/>
  <c r="O82" i="12"/>
  <c r="N50" i="12"/>
  <c r="O73" i="12"/>
  <c r="N60" i="12"/>
  <c r="O16" i="12"/>
  <c r="O70" i="12"/>
  <c r="N135" i="12"/>
  <c r="O24" i="12"/>
  <c r="O78" i="12"/>
  <c r="N98" i="12"/>
  <c r="S169" i="12"/>
  <c r="S126" i="12"/>
  <c r="S99" i="12"/>
  <c r="S19" i="12"/>
  <c r="S159" i="12"/>
  <c r="S141" i="12"/>
  <c r="S15" i="12"/>
  <c r="S54" i="12"/>
  <c r="S61" i="12"/>
  <c r="S23" i="12"/>
  <c r="S47" i="12"/>
  <c r="S170" i="12"/>
  <c r="S22" i="12"/>
  <c r="S121" i="12"/>
  <c r="S123" i="12"/>
  <c r="S67" i="12"/>
  <c r="S168" i="12"/>
  <c r="S155" i="12"/>
  <c r="S117" i="12"/>
  <c r="S46" i="12"/>
  <c r="S93" i="12"/>
  <c r="S35" i="12"/>
  <c r="S8" i="12"/>
  <c r="S86" i="12"/>
  <c r="S27" i="12"/>
  <c r="S30" i="12"/>
  <c r="S17" i="12"/>
  <c r="S9" i="12"/>
  <c r="S133" i="12"/>
  <c r="S148" i="12"/>
  <c r="S48" i="12"/>
  <c r="S129" i="12"/>
  <c r="S26" i="12"/>
  <c r="S81" i="12"/>
  <c r="S13" i="12"/>
  <c r="S53" i="12"/>
  <c r="S60" i="12"/>
  <c r="S156" i="12"/>
  <c r="S40" i="12"/>
  <c r="S52" i="12"/>
  <c r="S38" i="12"/>
  <c r="S21" i="12"/>
  <c r="S14" i="12"/>
  <c r="S92" i="12"/>
  <c r="S113" i="12"/>
  <c r="S98" i="12"/>
  <c r="R62" i="12"/>
  <c r="P121" i="12"/>
  <c r="P160" i="12"/>
  <c r="P67" i="12"/>
  <c r="P100" i="12"/>
  <c r="P155" i="12"/>
  <c r="P74" i="12"/>
  <c r="P93" i="12"/>
  <c r="P139" i="12"/>
  <c r="P8" i="12"/>
  <c r="P27" i="12"/>
  <c r="P17" i="12"/>
  <c r="P77" i="12"/>
  <c r="P133" i="12"/>
  <c r="P148" i="12"/>
  <c r="P129" i="12"/>
  <c r="P94" i="12"/>
  <c r="P50" i="12"/>
  <c r="P13" i="12"/>
  <c r="P53" i="12"/>
  <c r="P60" i="12"/>
  <c r="P40" i="12"/>
  <c r="P16" i="12"/>
  <c r="P38" i="12"/>
  <c r="P135" i="12"/>
  <c r="P14" i="12"/>
  <c r="P24" i="12"/>
  <c r="P113" i="12"/>
  <c r="P98" i="12"/>
  <c r="Q143" i="12"/>
  <c r="Q169" i="12"/>
  <c r="Q154" i="12"/>
  <c r="Q126" i="12"/>
  <c r="Q107" i="12"/>
  <c r="Q99" i="12"/>
  <c r="Q132" i="12"/>
  <c r="Q19" i="12"/>
  <c r="Q125" i="12"/>
  <c r="Q159" i="12"/>
  <c r="Q124" i="12"/>
  <c r="Q141" i="12"/>
  <c r="Q134" i="12"/>
  <c r="Q15" i="12"/>
  <c r="Q127" i="12"/>
  <c r="Q54" i="12"/>
  <c r="Q65" i="12"/>
  <c r="Q61" i="12"/>
  <c r="Q103" i="12"/>
  <c r="Q23" i="12"/>
  <c r="Q59" i="12"/>
  <c r="Q47" i="12"/>
  <c r="Q29" i="12"/>
  <c r="Q170" i="12"/>
  <c r="Q165" i="12"/>
  <c r="Q22" i="12"/>
  <c r="Q121" i="12"/>
  <c r="Q123" i="12"/>
  <c r="Q67" i="12"/>
  <c r="Q168" i="12"/>
  <c r="Q155" i="12"/>
  <c r="Q117" i="12"/>
  <c r="Q46" i="12"/>
  <c r="Q93" i="12"/>
  <c r="Q35" i="12"/>
  <c r="Q86" i="12"/>
  <c r="Q27" i="12"/>
  <c r="Q30" i="12"/>
  <c r="Q17" i="12"/>
  <c r="Q9" i="12"/>
  <c r="Q133" i="12"/>
  <c r="Q48" i="12"/>
  <c r="Q129" i="12"/>
  <c r="Q26" i="12"/>
  <c r="Q81" i="12"/>
  <c r="Q13" i="12"/>
  <c r="Q53" i="12"/>
  <c r="Q156" i="12"/>
  <c r="Q40" i="12"/>
  <c r="Q52" i="12"/>
  <c r="Q38" i="12"/>
  <c r="Q21" i="12"/>
  <c r="Q14" i="12"/>
  <c r="Q92" i="12"/>
  <c r="Q113" i="12"/>
  <c r="N143" i="12"/>
  <c r="O143" i="12"/>
  <c r="P143" i="12"/>
  <c r="R143" i="12"/>
  <c r="S143" i="12"/>
  <c r="Q136" i="12"/>
  <c r="O169" i="12"/>
  <c r="P169" i="12"/>
  <c r="R169" i="12"/>
  <c r="N87" i="12"/>
  <c r="R87" i="12"/>
  <c r="N154" i="12"/>
  <c r="O154" i="12"/>
  <c r="P154" i="12"/>
  <c r="R154" i="12"/>
  <c r="S154" i="12"/>
  <c r="O34" i="12"/>
  <c r="N126" i="12"/>
  <c r="O126" i="12"/>
  <c r="P126" i="12"/>
  <c r="R126" i="12"/>
  <c r="P163" i="12"/>
  <c r="N107" i="12"/>
  <c r="O107" i="12"/>
  <c r="P107" i="12"/>
  <c r="R107" i="12"/>
  <c r="S107" i="12"/>
  <c r="N99" i="12"/>
  <c r="O99" i="12"/>
  <c r="P99" i="12"/>
  <c r="R99" i="12"/>
  <c r="N41" i="12"/>
  <c r="S41" i="12"/>
  <c r="N132" i="12"/>
  <c r="O132" i="12"/>
  <c r="P132" i="12"/>
  <c r="R132" i="12"/>
  <c r="S132" i="12"/>
  <c r="O138" i="12"/>
  <c r="N19" i="12"/>
  <c r="O19" i="12"/>
  <c r="P19" i="12"/>
  <c r="R19" i="12"/>
  <c r="P115" i="12"/>
  <c r="S115" i="12"/>
  <c r="N125" i="12"/>
  <c r="O125" i="12"/>
  <c r="P125" i="12"/>
  <c r="R125" i="12"/>
  <c r="S125" i="12"/>
  <c r="Q161" i="12"/>
  <c r="N159" i="12"/>
  <c r="O159" i="12"/>
  <c r="P159" i="12"/>
  <c r="R159" i="12"/>
  <c r="N64" i="12"/>
  <c r="R64" i="12"/>
  <c r="N124" i="12"/>
  <c r="O124" i="12"/>
  <c r="P124" i="12"/>
  <c r="R124" i="12"/>
  <c r="S124" i="12"/>
  <c r="O57" i="12"/>
  <c r="N141" i="12"/>
  <c r="O141" i="12"/>
  <c r="P141" i="12"/>
  <c r="R141" i="12"/>
  <c r="P146" i="12"/>
  <c r="N134" i="12"/>
  <c r="O134" i="12"/>
  <c r="P134" i="12"/>
  <c r="R134" i="12"/>
  <c r="S134" i="12"/>
  <c r="N15" i="12"/>
  <c r="O15" i="12"/>
  <c r="P15" i="12"/>
  <c r="R15" i="12"/>
  <c r="N97" i="12"/>
  <c r="S97" i="12"/>
  <c r="N127" i="12"/>
  <c r="O127" i="12"/>
  <c r="P127" i="12"/>
  <c r="R127" i="12"/>
  <c r="S127" i="12"/>
  <c r="O95" i="12"/>
  <c r="N54" i="12"/>
  <c r="O54" i="12"/>
  <c r="P54" i="12"/>
  <c r="R54" i="12"/>
  <c r="P68" i="12"/>
  <c r="S68" i="12"/>
  <c r="N65" i="12"/>
  <c r="O65" i="12"/>
  <c r="P65" i="12"/>
  <c r="R65" i="12"/>
  <c r="S65" i="12"/>
  <c r="Q28" i="12"/>
  <c r="N61" i="12"/>
  <c r="O61" i="12"/>
  <c r="P61" i="12"/>
  <c r="R61" i="12"/>
  <c r="N102" i="12"/>
  <c r="R102" i="12"/>
  <c r="N103" i="12"/>
  <c r="O103" i="12"/>
  <c r="P103" i="12"/>
  <c r="R103" i="12"/>
  <c r="S103" i="12"/>
  <c r="O55" i="12"/>
  <c r="N23" i="12"/>
  <c r="O23" i="12"/>
  <c r="P23" i="12"/>
  <c r="R23" i="12"/>
  <c r="P153" i="12"/>
  <c r="N59" i="12"/>
  <c r="O59" i="12"/>
  <c r="P59" i="12"/>
  <c r="R59" i="12"/>
  <c r="S59" i="12"/>
  <c r="N47" i="12"/>
  <c r="O47" i="12"/>
  <c r="P47" i="12"/>
  <c r="R47" i="12"/>
  <c r="N5" i="12"/>
  <c r="S5" i="12"/>
  <c r="N29" i="12"/>
  <c r="O29" i="12"/>
  <c r="P29" i="12"/>
  <c r="R29" i="12"/>
  <c r="S29" i="12"/>
  <c r="O6" i="12"/>
  <c r="O170" i="12"/>
  <c r="P170" i="12"/>
  <c r="R170" i="12"/>
  <c r="P152" i="12"/>
  <c r="S152" i="12"/>
  <c r="N165" i="12"/>
  <c r="O165" i="12"/>
  <c r="P165" i="12"/>
  <c r="R165" i="12"/>
  <c r="S165" i="12"/>
  <c r="Q7" i="12"/>
  <c r="N22" i="12"/>
  <c r="O22" i="12"/>
  <c r="P22" i="12"/>
  <c r="R22" i="12"/>
  <c r="N144" i="12"/>
  <c r="R144" i="12"/>
  <c r="N121" i="12"/>
  <c r="O121" i="12"/>
  <c r="R121" i="12"/>
  <c r="O160" i="12"/>
  <c r="N123" i="12"/>
  <c r="O123" i="12"/>
  <c r="P123" i="12"/>
  <c r="R123" i="12"/>
  <c r="Q84" i="12"/>
  <c r="N67" i="12"/>
  <c r="O67" i="12"/>
  <c r="R67" i="12"/>
  <c r="N100" i="12"/>
  <c r="R100" i="12"/>
  <c r="O168" i="12"/>
  <c r="P168" i="12"/>
  <c r="R168" i="12"/>
  <c r="P106" i="12"/>
  <c r="Q106" i="12"/>
  <c r="N155" i="12"/>
  <c r="O155" i="12"/>
  <c r="R155" i="12"/>
  <c r="N117" i="12"/>
  <c r="O117" i="12"/>
  <c r="P117" i="12"/>
  <c r="R117" i="12"/>
  <c r="N46" i="12"/>
  <c r="O46" i="12"/>
  <c r="P46" i="12"/>
  <c r="R46" i="12"/>
  <c r="N89" i="12"/>
  <c r="S89" i="12"/>
  <c r="N93" i="12"/>
  <c r="O93" i="12"/>
  <c r="R93" i="12"/>
  <c r="N139" i="12"/>
  <c r="N35" i="12"/>
  <c r="O35" i="12"/>
  <c r="P35" i="12"/>
  <c r="R35" i="12"/>
  <c r="N86" i="12"/>
  <c r="O86" i="12"/>
  <c r="P86" i="12"/>
  <c r="R86" i="12"/>
  <c r="O44" i="12"/>
  <c r="S44" i="12"/>
  <c r="N27" i="12"/>
  <c r="O27" i="12"/>
  <c r="R27" i="12"/>
  <c r="N30" i="12"/>
  <c r="O30" i="12"/>
  <c r="P30" i="12"/>
  <c r="R30" i="12"/>
  <c r="N80" i="12"/>
  <c r="R80" i="12"/>
  <c r="N17" i="12"/>
  <c r="O17" i="12"/>
  <c r="R17" i="12"/>
  <c r="O77" i="12"/>
  <c r="N9" i="12"/>
  <c r="O9" i="12"/>
  <c r="P9" i="12"/>
  <c r="R9" i="12"/>
  <c r="P122" i="12"/>
  <c r="Q122" i="12"/>
  <c r="N133" i="12"/>
  <c r="O133" i="12"/>
  <c r="R133" i="12"/>
  <c r="N48" i="12"/>
  <c r="O48" i="12"/>
  <c r="P48" i="12"/>
  <c r="R48" i="12"/>
  <c r="O76" i="12"/>
  <c r="N129" i="12"/>
  <c r="O129" i="12"/>
  <c r="R129" i="12"/>
  <c r="N26" i="12"/>
  <c r="O26" i="12"/>
  <c r="P26" i="12"/>
  <c r="R26" i="12"/>
  <c r="S82" i="12"/>
  <c r="O50" i="12"/>
  <c r="N81" i="12"/>
  <c r="O81" i="12"/>
  <c r="P81" i="12"/>
  <c r="R81" i="12"/>
  <c r="Q12" i="12"/>
  <c r="S12" i="12"/>
  <c r="N13" i="12"/>
  <c r="O13" i="12"/>
  <c r="R13" i="12"/>
  <c r="P73" i="12"/>
  <c r="Q73" i="12"/>
  <c r="S73" i="12"/>
  <c r="N53" i="12"/>
  <c r="O53" i="12"/>
  <c r="R53" i="12"/>
  <c r="Q60" i="12"/>
  <c r="N156" i="12"/>
  <c r="O156" i="12"/>
  <c r="P156" i="12"/>
  <c r="R156" i="12"/>
  <c r="O140" i="12"/>
  <c r="R140" i="12"/>
  <c r="N40" i="12"/>
  <c r="O40" i="12"/>
  <c r="R40" i="12"/>
  <c r="R16" i="12"/>
  <c r="N52" i="12"/>
  <c r="O52" i="12"/>
  <c r="P52" i="12"/>
  <c r="R52" i="12"/>
  <c r="N70" i="12"/>
  <c r="Q70" i="12"/>
  <c r="S70" i="12"/>
  <c r="N38" i="12"/>
  <c r="O38" i="12"/>
  <c r="R38" i="12"/>
  <c r="O135" i="12"/>
  <c r="R135" i="12"/>
  <c r="N21" i="12"/>
  <c r="O21" i="12"/>
  <c r="P21" i="12"/>
  <c r="R21" i="12"/>
  <c r="R158" i="12"/>
  <c r="N14" i="12"/>
  <c r="O14" i="12"/>
  <c r="R14" i="12"/>
  <c r="N24" i="12"/>
  <c r="Q24" i="12"/>
  <c r="N92" i="12"/>
  <c r="O92" i="12"/>
  <c r="P92" i="12"/>
  <c r="R92" i="12"/>
  <c r="P78" i="12"/>
  <c r="R78" i="12"/>
  <c r="N113" i="12"/>
  <c r="O113" i="12"/>
  <c r="R113" i="12"/>
  <c r="R98" i="12"/>
  <c r="N118" i="12"/>
  <c r="O118" i="12"/>
  <c r="P118" i="12"/>
  <c r="Q118" i="12"/>
  <c r="R118" i="12"/>
  <c r="S118" i="12"/>
  <c r="N85" i="12"/>
  <c r="O85" i="12"/>
  <c r="P85" i="12"/>
  <c r="Q85" i="12"/>
  <c r="R85" i="12"/>
  <c r="S85" i="12"/>
  <c r="N164" i="12"/>
  <c r="O164" i="12"/>
  <c r="P164" i="12"/>
  <c r="Q164" i="12"/>
  <c r="R164" i="12"/>
  <c r="S164" i="12"/>
  <c r="N151" i="12"/>
  <c r="O151" i="12"/>
  <c r="P151" i="12"/>
  <c r="Q151" i="12"/>
  <c r="R151" i="12"/>
  <c r="S151" i="12"/>
  <c r="N162" i="12"/>
  <c r="O162" i="12"/>
  <c r="P162" i="12"/>
  <c r="Q162" i="12"/>
  <c r="R162" i="12"/>
  <c r="S162" i="12"/>
  <c r="N33" i="12"/>
  <c r="O33" i="12"/>
  <c r="P33" i="12"/>
  <c r="Q33" i="12"/>
  <c r="R33" i="12"/>
  <c r="S33" i="12"/>
  <c r="N51" i="12"/>
  <c r="O51" i="12"/>
  <c r="P51" i="12"/>
  <c r="Q51" i="12"/>
  <c r="R51" i="12"/>
  <c r="S51" i="12"/>
  <c r="N128" i="12"/>
  <c r="O128" i="12"/>
  <c r="P128" i="12"/>
  <c r="Q128" i="12"/>
  <c r="R128" i="12"/>
  <c r="S128" i="12"/>
  <c r="N39" i="12"/>
  <c r="O39" i="12"/>
  <c r="P39" i="12"/>
  <c r="Q39" i="12"/>
  <c r="R39" i="12"/>
  <c r="S39" i="12"/>
  <c r="N37" i="12"/>
  <c r="O37" i="12"/>
  <c r="P37" i="12"/>
  <c r="Q37" i="12"/>
  <c r="R37" i="12"/>
  <c r="S37" i="12"/>
  <c r="N96" i="12"/>
  <c r="O96" i="12"/>
  <c r="P96" i="12"/>
  <c r="Q96" i="12"/>
  <c r="R96" i="12"/>
  <c r="S96" i="12"/>
  <c r="N120" i="12"/>
  <c r="O120" i="12"/>
  <c r="P120" i="12"/>
  <c r="Q120" i="12"/>
  <c r="R120" i="12"/>
  <c r="S120" i="12"/>
  <c r="N167" i="12"/>
  <c r="O167" i="12"/>
  <c r="P167" i="12"/>
  <c r="Q167" i="12"/>
  <c r="R167" i="12"/>
  <c r="S167" i="12"/>
  <c r="N71" i="12"/>
  <c r="O71" i="12"/>
  <c r="P71" i="12"/>
  <c r="Q71" i="12"/>
  <c r="R71" i="12"/>
  <c r="S71" i="12"/>
  <c r="N36" i="12"/>
  <c r="O36" i="12"/>
  <c r="P36" i="12"/>
  <c r="Q36" i="12"/>
  <c r="R36" i="12"/>
  <c r="S36" i="12"/>
  <c r="N49" i="12"/>
  <c r="O49" i="12"/>
  <c r="P49" i="12"/>
  <c r="Q49" i="12"/>
  <c r="R49" i="12"/>
  <c r="S49" i="12"/>
  <c r="N110" i="12"/>
  <c r="O110" i="12"/>
  <c r="P110" i="12"/>
  <c r="Q110" i="12"/>
  <c r="R110" i="12"/>
  <c r="S110" i="12"/>
  <c r="N63" i="12"/>
  <c r="O63" i="12"/>
  <c r="P63" i="12"/>
  <c r="Q63" i="12"/>
  <c r="R63" i="12"/>
  <c r="S63" i="12"/>
  <c r="N32" i="12"/>
  <c r="O32" i="12"/>
  <c r="P32" i="12"/>
  <c r="Q32" i="12"/>
  <c r="R32" i="12"/>
  <c r="S32" i="12"/>
  <c r="N109" i="12"/>
  <c r="O109" i="12"/>
  <c r="P109" i="12"/>
  <c r="Q109" i="12"/>
  <c r="R109" i="12"/>
  <c r="S109" i="12"/>
  <c r="N145" i="12"/>
  <c r="O145" i="12"/>
  <c r="P145" i="12"/>
  <c r="Q145" i="12"/>
  <c r="R145" i="12"/>
  <c r="S145" i="12"/>
  <c r="N88" i="12"/>
  <c r="O88" i="12"/>
  <c r="P88" i="12"/>
  <c r="Q88" i="12"/>
  <c r="R88" i="12"/>
  <c r="S88" i="12"/>
  <c r="N149" i="12"/>
  <c r="O149" i="12"/>
  <c r="P149" i="12"/>
  <c r="Q149" i="12"/>
  <c r="R149" i="12"/>
  <c r="S149" i="12"/>
  <c r="N166" i="12"/>
  <c r="O166" i="12"/>
  <c r="P166" i="12"/>
  <c r="Q166" i="12"/>
  <c r="R166" i="12"/>
  <c r="S166" i="12"/>
  <c r="N157" i="12"/>
  <c r="O157" i="12"/>
  <c r="P157" i="12"/>
  <c r="Q157" i="12"/>
  <c r="R157" i="12"/>
  <c r="S157" i="12"/>
  <c r="N101" i="12"/>
  <c r="O101" i="12"/>
  <c r="P101" i="12"/>
  <c r="Q101" i="12"/>
  <c r="R101" i="12"/>
  <c r="S101" i="12"/>
  <c r="N45" i="12"/>
  <c r="O45" i="12"/>
  <c r="P45" i="12"/>
  <c r="Q45" i="12"/>
  <c r="R45" i="12"/>
  <c r="S45" i="12"/>
  <c r="N112" i="12"/>
  <c r="O112" i="12"/>
  <c r="P112" i="12"/>
  <c r="Q112" i="12"/>
  <c r="R112" i="12"/>
  <c r="S112" i="12"/>
  <c r="N66" i="12"/>
  <c r="O66" i="12"/>
  <c r="P66" i="12"/>
  <c r="Q66" i="12"/>
  <c r="R66" i="12"/>
  <c r="S66" i="12"/>
  <c r="N108" i="12"/>
  <c r="O108" i="12"/>
  <c r="P108" i="12"/>
  <c r="Q108" i="12"/>
  <c r="R108" i="12"/>
  <c r="S108" i="12"/>
  <c r="N130" i="12"/>
  <c r="O130" i="12"/>
  <c r="P130" i="12"/>
  <c r="Q130" i="12"/>
  <c r="R130" i="12"/>
  <c r="S130" i="12"/>
  <c r="N58" i="12"/>
  <c r="O58" i="12"/>
  <c r="P58" i="12"/>
  <c r="Q58" i="12"/>
  <c r="R58" i="12"/>
  <c r="S58" i="12"/>
  <c r="N31" i="12"/>
  <c r="O31" i="12"/>
  <c r="P31" i="12"/>
  <c r="Q31" i="12"/>
  <c r="R31" i="12"/>
  <c r="S31" i="12"/>
  <c r="N11" i="12"/>
  <c r="O11" i="12"/>
  <c r="P11" i="12"/>
  <c r="Q11" i="12"/>
  <c r="R11" i="12"/>
  <c r="S11" i="12"/>
  <c r="N147" i="12"/>
  <c r="O147" i="12"/>
  <c r="P147" i="12"/>
  <c r="Q147" i="12"/>
  <c r="R147" i="12"/>
  <c r="S147" i="12"/>
  <c r="N56" i="12"/>
  <c r="O56" i="12"/>
  <c r="P56" i="12"/>
  <c r="Q56" i="12"/>
  <c r="R56" i="12"/>
  <c r="S56" i="12"/>
  <c r="N137" i="12"/>
  <c r="O137" i="12"/>
  <c r="P137" i="12"/>
  <c r="Q137" i="12"/>
  <c r="R137" i="12"/>
  <c r="S137" i="12"/>
  <c r="N90" i="12"/>
  <c r="O90" i="12"/>
  <c r="P90" i="12"/>
  <c r="Q90" i="12"/>
  <c r="R90" i="12"/>
  <c r="S90" i="12"/>
  <c r="N150" i="12"/>
  <c r="O150" i="12"/>
  <c r="P150" i="12"/>
  <c r="Q150" i="12"/>
  <c r="R150" i="12"/>
  <c r="S150" i="12"/>
  <c r="N116" i="12"/>
  <c r="O116" i="12"/>
  <c r="P116" i="12"/>
  <c r="Q116" i="12"/>
  <c r="R116" i="12"/>
  <c r="S116" i="12"/>
  <c r="N69" i="12"/>
  <c r="O69" i="12"/>
  <c r="P69" i="12"/>
  <c r="Q69" i="12"/>
  <c r="R69" i="12"/>
  <c r="S69" i="12"/>
  <c r="N131" i="12"/>
  <c r="O131" i="12"/>
  <c r="P131" i="12"/>
  <c r="Q131" i="12"/>
  <c r="R131" i="12"/>
  <c r="S131" i="12"/>
  <c r="N91" i="12"/>
  <c r="O91" i="12"/>
  <c r="P91" i="12"/>
  <c r="Q91" i="12"/>
  <c r="R91" i="12"/>
  <c r="S91" i="12"/>
  <c r="N142" i="12"/>
  <c r="O142" i="12"/>
  <c r="P142" i="12"/>
  <c r="Q142" i="12"/>
  <c r="R142" i="12"/>
  <c r="S142" i="12"/>
  <c r="N119" i="12"/>
  <c r="O119" i="12"/>
  <c r="P119" i="12"/>
  <c r="Q119" i="12"/>
  <c r="R119" i="12"/>
  <c r="S119" i="12"/>
  <c r="N18" i="12"/>
  <c r="O18" i="12"/>
  <c r="P18" i="12"/>
  <c r="Q18" i="12"/>
  <c r="R18" i="12"/>
  <c r="S18" i="12"/>
  <c r="N4" i="12"/>
  <c r="O4" i="12"/>
  <c r="P4" i="12"/>
  <c r="Q4" i="12"/>
  <c r="R4" i="12"/>
  <c r="S4" i="12"/>
  <c r="N114" i="12"/>
  <c r="O114" i="12"/>
  <c r="P114" i="12"/>
  <c r="Q114" i="12"/>
  <c r="R114" i="12"/>
  <c r="S114" i="12"/>
  <c r="N42" i="12"/>
  <c r="O42" i="12"/>
  <c r="P42" i="12"/>
  <c r="Q42" i="12"/>
  <c r="R42" i="12"/>
  <c r="S42" i="12"/>
  <c r="N20" i="12"/>
  <c r="O20" i="12"/>
  <c r="P20" i="12"/>
  <c r="Q20" i="12"/>
  <c r="R20" i="12"/>
  <c r="S20" i="12"/>
  <c r="N43" i="12"/>
  <c r="O43" i="12"/>
  <c r="P43" i="12"/>
  <c r="Q43" i="12"/>
  <c r="R43" i="12"/>
  <c r="S43" i="12"/>
  <c r="N75" i="12"/>
  <c r="O75" i="12"/>
  <c r="P75" i="12"/>
  <c r="Q75" i="12"/>
  <c r="R75" i="12"/>
  <c r="S75" i="12"/>
  <c r="N10" i="12"/>
  <c r="O10" i="12"/>
  <c r="P10" i="12"/>
  <c r="Q10" i="12"/>
  <c r="R10" i="12"/>
  <c r="S10" i="12"/>
  <c r="O62" i="12"/>
  <c r="N62" i="12"/>
  <c r="P62" i="12"/>
  <c r="Q62" i="12"/>
  <c r="S62" i="12"/>
  <c r="Q38" i="4"/>
  <c r="R38" i="4" s="1"/>
  <c r="S38" i="4" s="1"/>
  <c r="T38" i="4" s="1"/>
  <c r="Q76" i="12"/>
  <c r="S76" i="12"/>
  <c r="S74" i="12"/>
  <c r="Q74" i="12"/>
  <c r="S100" i="12"/>
  <c r="Q100" i="12"/>
  <c r="S7" i="12"/>
  <c r="R7" i="12"/>
  <c r="Q153" i="12"/>
  <c r="S153" i="12"/>
  <c r="S55" i="12"/>
  <c r="R55" i="12"/>
  <c r="Q102" i="12"/>
  <c r="S102" i="12"/>
  <c r="S95" i="12"/>
  <c r="Q95" i="12"/>
  <c r="S57" i="12"/>
  <c r="R57" i="12"/>
  <c r="S94" i="12"/>
  <c r="Q94" i="12"/>
  <c r="Q80" i="12"/>
  <c r="S80" i="12"/>
  <c r="S139" i="12"/>
  <c r="R139" i="12"/>
  <c r="Q144" i="12"/>
  <c r="S144" i="12"/>
  <c r="S6" i="12"/>
  <c r="Q6" i="12"/>
  <c r="S72" i="12"/>
  <c r="Q72" i="12"/>
  <c r="S28" i="12"/>
  <c r="R28" i="12"/>
  <c r="S111" i="12"/>
  <c r="Q111" i="12"/>
  <c r="Q146" i="12"/>
  <c r="S146" i="12"/>
  <c r="Q64" i="12"/>
  <c r="S64" i="12"/>
  <c r="S161" i="12"/>
  <c r="R161" i="12"/>
  <c r="S138" i="12"/>
  <c r="Q138" i="12"/>
  <c r="S79" i="12"/>
  <c r="Q79" i="12"/>
  <c r="Q163" i="12"/>
  <c r="S163" i="12"/>
  <c r="S34" i="12"/>
  <c r="R34" i="12"/>
  <c r="Q87" i="12"/>
  <c r="S87" i="12"/>
  <c r="S136" i="12"/>
  <c r="R136" i="12"/>
  <c r="S78" i="12"/>
  <c r="R24" i="12"/>
  <c r="S158" i="12"/>
  <c r="Q135" i="12"/>
  <c r="Q16" i="12"/>
  <c r="S140" i="12"/>
  <c r="R50" i="12"/>
  <c r="Q82" i="12"/>
  <c r="R94" i="12"/>
  <c r="R76" i="12"/>
  <c r="Q148" i="12"/>
  <c r="S122" i="12"/>
  <c r="Q77" i="12"/>
  <c r="Q44" i="12"/>
  <c r="R8" i="12"/>
  <c r="Q139" i="12"/>
  <c r="Q89" i="12"/>
  <c r="R74" i="12"/>
  <c r="S106" i="12"/>
  <c r="S84" i="12"/>
  <c r="Q160" i="12"/>
  <c r="Q152" i="12"/>
  <c r="R6" i="12"/>
  <c r="Q5" i="12"/>
  <c r="R72" i="12"/>
  <c r="R153" i="12"/>
  <c r="Q55" i="12"/>
  <c r="Q68" i="12"/>
  <c r="R95" i="12"/>
  <c r="Q97" i="12"/>
  <c r="R111" i="12"/>
  <c r="R146" i="12"/>
  <c r="Q57" i="12"/>
  <c r="Q115" i="12"/>
  <c r="R138" i="12"/>
  <c r="Q41" i="12"/>
  <c r="R79" i="12"/>
  <c r="R163" i="12"/>
  <c r="Q34" i="12"/>
  <c r="S50" i="12"/>
  <c r="S77" i="12"/>
  <c r="S160" i="12"/>
  <c r="N158" i="12"/>
  <c r="P158" i="12"/>
  <c r="N140" i="12"/>
  <c r="P140" i="12"/>
  <c r="N12" i="12"/>
  <c r="P12" i="12"/>
  <c r="N76" i="12"/>
  <c r="P76" i="12"/>
  <c r="N44" i="12"/>
  <c r="P44" i="12"/>
  <c r="N84" i="12"/>
  <c r="P84" i="12"/>
  <c r="N7" i="12"/>
  <c r="P7" i="12"/>
  <c r="N6" i="12"/>
  <c r="P6" i="12"/>
  <c r="N72" i="12"/>
  <c r="P72" i="12"/>
  <c r="N55" i="12"/>
  <c r="P55" i="12"/>
  <c r="N28" i="12"/>
  <c r="P28" i="12"/>
  <c r="N95" i="12"/>
  <c r="P95" i="12"/>
  <c r="N111" i="12"/>
  <c r="P111" i="12"/>
  <c r="N57" i="12"/>
  <c r="P57" i="12"/>
  <c r="N161" i="12"/>
  <c r="P161" i="12"/>
  <c r="N138" i="12"/>
  <c r="P138" i="12"/>
  <c r="P79" i="12"/>
  <c r="N34" i="12"/>
  <c r="P34" i="12"/>
  <c r="N136" i="12"/>
  <c r="P136" i="12"/>
  <c r="O98" i="12"/>
  <c r="N78" i="12"/>
  <c r="O158" i="12"/>
  <c r="P70" i="12"/>
  <c r="N16" i="12"/>
  <c r="O60" i="12"/>
  <c r="N73" i="12"/>
  <c r="O12" i="12"/>
  <c r="P82" i="12"/>
  <c r="N94" i="12"/>
  <c r="O148" i="12"/>
  <c r="N122" i="12"/>
  <c r="P80" i="12"/>
  <c r="O8" i="12"/>
  <c r="P89" i="12"/>
  <c r="N74" i="12"/>
  <c r="N106" i="12"/>
  <c r="O84" i="12"/>
  <c r="P144" i="12"/>
  <c r="O7" i="12"/>
  <c r="N152" i="12"/>
  <c r="P5" i="12"/>
  <c r="O72" i="12"/>
  <c r="N153" i="12"/>
  <c r="P102" i="12"/>
  <c r="O28" i="12"/>
  <c r="N68" i="12"/>
  <c r="P97" i="12"/>
  <c r="O111" i="12"/>
  <c r="N146" i="12"/>
  <c r="P64" i="12"/>
  <c r="O161" i="12"/>
  <c r="N115" i="12"/>
  <c r="P41" i="12"/>
  <c r="O79" i="12"/>
  <c r="N163" i="12"/>
  <c r="P87" i="12"/>
  <c r="O136" i="12"/>
  <c r="O104" i="12" l="1"/>
  <c r="F104" i="12" s="1"/>
  <c r="S104" i="12"/>
  <c r="L104" i="12" s="1"/>
  <c r="S171" i="12"/>
  <c r="L171" i="12" s="1"/>
  <c r="Q171" i="12"/>
  <c r="J171" i="12" s="1"/>
  <c r="O171" i="12"/>
  <c r="F171" i="12" s="1"/>
  <c r="Q104" i="12"/>
  <c r="J104" i="12" s="1"/>
  <c r="R104" i="12"/>
  <c r="K104" i="12" s="1"/>
  <c r="X170" i="8"/>
  <c r="AA170" i="8"/>
  <c r="W170" i="8"/>
  <c r="W65" i="8"/>
  <c r="X65" i="8"/>
  <c r="AA65" i="8"/>
  <c r="X47" i="8"/>
  <c r="AA47" i="8"/>
  <c r="W47" i="8"/>
  <c r="W157" i="8"/>
  <c r="AA157" i="8"/>
  <c r="X157" i="8"/>
  <c r="X160" i="8"/>
  <c r="W160" i="8"/>
  <c r="AA160" i="8"/>
  <c r="AA146" i="8"/>
  <c r="X146" i="8"/>
  <c r="W146" i="8"/>
  <c r="AA95" i="8"/>
  <c r="X95" i="8"/>
  <c r="W95" i="8"/>
  <c r="W145" i="8"/>
  <c r="X145" i="8"/>
  <c r="AA145" i="8"/>
  <c r="W97" i="8"/>
  <c r="AA97" i="8"/>
  <c r="X97" i="8"/>
  <c r="X153" i="8"/>
  <c r="AA153" i="8"/>
  <c r="W153" i="8"/>
  <c r="X42" i="8"/>
  <c r="W42" i="8"/>
  <c r="AA42" i="8"/>
  <c r="X103" i="8"/>
  <c r="AA103" i="8"/>
  <c r="W103" i="8"/>
  <c r="X45" i="8"/>
  <c r="W45" i="8"/>
  <c r="AA45" i="8"/>
  <c r="AA46" i="8"/>
  <c r="X46" i="8"/>
  <c r="W46" i="8"/>
  <c r="AA163" i="8"/>
  <c r="X163" i="8"/>
  <c r="W163" i="8"/>
  <c r="AA56" i="8"/>
  <c r="W56" i="8"/>
  <c r="X56" i="8"/>
  <c r="X164" i="8"/>
  <c r="AA164" i="8"/>
  <c r="W164" i="8"/>
  <c r="AA62" i="8"/>
  <c r="W62" i="8"/>
  <c r="X62" i="8"/>
  <c r="X64" i="8"/>
  <c r="W64" i="8"/>
  <c r="AA64" i="8"/>
  <c r="W71" i="8"/>
  <c r="AA71" i="8"/>
  <c r="X71" i="8"/>
  <c r="X73" i="8"/>
  <c r="AA73" i="8"/>
  <c r="W73" i="8"/>
  <c r="X77" i="8"/>
  <c r="W77" i="8"/>
  <c r="AA77" i="8"/>
  <c r="X171" i="8"/>
  <c r="AA171" i="8"/>
  <c r="W171" i="8"/>
  <c r="W142" i="8"/>
  <c r="AA142" i="8"/>
  <c r="X142" i="8"/>
  <c r="X81" i="8"/>
  <c r="AA81" i="8"/>
  <c r="W81" i="8"/>
  <c r="X76" i="8"/>
  <c r="AA76" i="8"/>
  <c r="W76" i="8"/>
  <c r="AA79" i="8"/>
  <c r="X79" i="8"/>
  <c r="W79" i="8"/>
  <c r="Q154" i="4"/>
  <c r="R154" i="4" s="1"/>
  <c r="S154" i="4" s="1"/>
  <c r="T154" i="4" s="1"/>
  <c r="I171" i="12"/>
  <c r="N104" i="12"/>
  <c r="E104" i="12" s="1"/>
  <c r="P104" i="12"/>
  <c r="G104" i="12" s="1"/>
  <c r="R171" i="12"/>
  <c r="K171" i="12" s="1"/>
  <c r="P171" i="12"/>
  <c r="G171" i="12" s="1"/>
  <c r="AA144" i="8"/>
  <c r="W144" i="8"/>
  <c r="X144" i="8"/>
  <c r="Z170" i="8"/>
  <c r="V65" i="8"/>
  <c r="Z65" i="8" s="1"/>
  <c r="V47" i="8"/>
  <c r="Z47" i="8" s="1"/>
  <c r="V157" i="8"/>
  <c r="Z157" i="8" s="1"/>
  <c r="V160" i="8"/>
  <c r="Z160" i="8" s="1"/>
  <c r="V146" i="8"/>
  <c r="Z146" i="8" s="1"/>
  <c r="V95" i="8"/>
  <c r="R105" i="8"/>
  <c r="Z145" i="8"/>
  <c r="Z97" i="8"/>
  <c r="Z153" i="8"/>
  <c r="T84" i="8"/>
  <c r="R84" i="8"/>
  <c r="Z103" i="8"/>
  <c r="Z45" i="8"/>
  <c r="Z46" i="8"/>
  <c r="Z163" i="8"/>
  <c r="Z56" i="8"/>
  <c r="Z164" i="8"/>
  <c r="Z62" i="8"/>
  <c r="Z64" i="8"/>
  <c r="Z71" i="8"/>
  <c r="Z73" i="8"/>
  <c r="Z77" i="8"/>
  <c r="Z171" i="8"/>
  <c r="Z81" i="8"/>
  <c r="Z76" i="8"/>
  <c r="V79" i="8"/>
  <c r="Z79" i="8" s="1"/>
  <c r="Q101" i="4"/>
  <c r="R101" i="4" s="1"/>
  <c r="S101" i="4" s="1"/>
  <c r="T101" i="4" s="1"/>
  <c r="R173" i="8" l="1"/>
  <c r="W172" i="8"/>
  <c r="S172" i="8" s="1"/>
  <c r="U172" i="8" s="1"/>
  <c r="AA172" i="8" s="1"/>
  <c r="W84" i="8"/>
  <c r="S84" i="8" s="1"/>
  <c r="U84" i="8" s="1"/>
  <c r="Z142" i="8"/>
  <c r="T173" i="8"/>
  <c r="V84" i="8"/>
  <c r="Z42" i="8"/>
  <c r="Z95" i="8"/>
  <c r="V105" i="8"/>
  <c r="Z105" i="8" s="1"/>
  <c r="X173" i="8"/>
  <c r="S173" i="8" s="1"/>
  <c r="W105" i="8"/>
  <c r="S105" i="8" s="1"/>
  <c r="U105" i="8" s="1"/>
  <c r="AA105" i="8" s="1"/>
  <c r="V173" i="8" l="1"/>
  <c r="Z173" i="8" s="1"/>
  <c r="Z172" i="8"/>
  <c r="W173" i="8"/>
  <c r="U173" i="8"/>
  <c r="AA173" i="8" s="1"/>
  <c r="I83" i="12"/>
  <c r="I172" i="12" s="1"/>
  <c r="H172" i="12"/>
  <c r="N169" i="12" l="1"/>
  <c r="N79" i="12"/>
  <c r="N25" i="12"/>
  <c r="N168" i="12"/>
  <c r="N170" i="12"/>
  <c r="N82" i="12"/>
  <c r="S25" i="12"/>
  <c r="O25" i="12"/>
  <c r="P25" i="12"/>
  <c r="R25" i="12"/>
  <c r="Q25" i="12"/>
  <c r="N83" i="12" l="1"/>
  <c r="E83" i="12" s="1"/>
  <c r="S83" i="12"/>
  <c r="L83" i="12" s="1"/>
  <c r="S172" i="12" s="1"/>
  <c r="L172" i="12" s="1"/>
  <c r="O83" i="12"/>
  <c r="F83" i="12" s="1"/>
  <c r="O172" i="12" s="1"/>
  <c r="F172" i="12" s="1"/>
  <c r="Q83" i="12"/>
  <c r="J83" i="12" s="1"/>
  <c r="Q172" i="12" s="1"/>
  <c r="J172" i="12" s="1"/>
  <c r="R83" i="12"/>
  <c r="K83" i="12" s="1"/>
  <c r="R172" i="12" s="1"/>
  <c r="K172" i="12" s="1"/>
  <c r="P83" i="12"/>
  <c r="G83" i="12" s="1"/>
  <c r="P172" i="12" s="1"/>
  <c r="G172" i="12" s="1"/>
  <c r="N171" i="12"/>
  <c r="E171" i="12" s="1"/>
  <c r="N172" i="12" l="1"/>
  <c r="E172" i="12" s="1"/>
  <c r="Q84" i="8" l="1"/>
</calcChain>
</file>

<file path=xl/sharedStrings.xml><?xml version="1.0" encoding="utf-8"?>
<sst xmlns="http://schemas.openxmlformats.org/spreadsheetml/2006/main" count="1676" uniqueCount="631">
  <si>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</si>
  <si>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</si>
  <si>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</si>
  <si>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</si>
  <si>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</si>
  <si>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</si>
  <si>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</si>
  <si>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</si>
  <si>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</si>
  <si>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</si>
  <si>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</si>
  <si>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</si>
  <si>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</si>
  <si>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</si>
  <si>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</si>
  <si>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</si>
  <si>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</si>
  <si>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</si>
  <si>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</si>
  <si>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</si>
  <si>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</si>
  <si>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</si>
  <si>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</si>
  <si>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</si>
  <si>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</si>
  <si>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</si>
  <si>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</si>
  <si>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</si>
  <si>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</si>
  <si>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</si>
  <si>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</si>
  <si>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</si>
  <si>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</si>
  <si>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</si>
  <si>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</si>
  <si>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</si>
  <si>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</si>
  <si>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</si>
  <si>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</si>
  <si>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</si>
  <si>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</si>
  <si>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</si>
  <si>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</si>
  <si>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</si>
  <si>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</si>
  <si>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</si>
  <si>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</si>
  <si>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</si>
  <si>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</si>
  <si>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</si>
  <si>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</si>
  <si>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</si>
  <si>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</si>
  <si>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</si>
  <si>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</si>
  <si>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</si>
  <si>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</si>
  <si>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</si>
  <si>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</si>
  <si>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</si>
  <si>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</si>
  <si>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</si>
  <si>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</si>
  <si>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</si>
  <si>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</si>
  <si>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</si>
  <si>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</si>
  <si>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</si>
  <si>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</si>
  <si>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</si>
  <si>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</si>
  <si>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</si>
  <si>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</si>
  <si>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</si>
  <si>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</si>
  <si>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</si>
  <si>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</si>
  <si>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</si>
  <si>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</si>
  <si>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</si>
  <si>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</si>
  <si>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</si>
  <si>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</si>
  <si>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</si>
  <si>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</si>
  <si>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</si>
  <si>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</si>
  <si>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</si>
  <si>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</si>
  <si>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</si>
  <si>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</si>
  <si>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</si>
  <si>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</si>
  <si>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</si>
  <si>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</si>
  <si>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</si>
  <si>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</si>
  <si>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</si>
  <si>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</si>
  <si>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</si>
  <si>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</si>
  <si>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</si>
  <si>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</si>
  <si>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</si>
  <si>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</si>
  <si>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</si>
  <si>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</si>
  <si>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</si>
  <si>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</si>
  <si>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</si>
  <si>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</si>
  <si>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</si>
  <si>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</si>
  <si>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</si>
  <si>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</si>
  <si>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</si>
  <si>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</si>
  <si>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</si>
  <si>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</si>
  <si>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</si>
  <si>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</si>
  <si>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</si>
  <si>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</si>
  <si>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</si>
  <si>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</si>
  <si>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</si>
  <si>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</si>
  <si>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</si>
  <si>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</si>
  <si>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</si>
  <si>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</si>
  <si>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</si>
  <si>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</si>
  <si>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</si>
  <si>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</si>
  <si>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</si>
  <si>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</si>
  <si>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</si>
  <si>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</si>
  <si>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</si>
  <si>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</si>
  <si>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</si>
  <si>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</si>
  <si>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</si>
  <si>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</si>
  <si>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</si>
  <si>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</si>
  <si>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</si>
  <si>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</si>
  <si>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</si>
  <si>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</si>
  <si>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</si>
  <si>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</si>
  <si>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</si>
  <si>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</si>
  <si>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</si>
  <si>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</si>
  <si>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</si>
  <si>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</si>
  <si>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</si>
  <si>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</si>
  <si>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</si>
  <si>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</si>
  <si>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</si>
  <si>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</si>
  <si>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</si>
  <si>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</si>
  <si>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</si>
  <si>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</si>
  <si>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</si>
  <si>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</si>
  <si>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</si>
  <si>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</si>
  <si>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</si>
  <si>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</si>
  <si>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</si>
  <si>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</si>
  <si>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</si>
  <si>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</si>
  <si>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</si>
  <si>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</si>
  <si>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</si>
  <si>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</si>
  <si>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</si>
  <si>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</si>
  <si>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</si>
  <si>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</si>
  <si>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</si>
  <si>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</si>
  <si>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</si>
  <si>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</si>
  <si>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</si>
  <si>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</si>
  <si>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</si>
  <si>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</si>
  <si>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</si>
  <si>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</si>
  <si>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</si>
  <si>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</si>
  <si>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</si>
  <si>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</si>
  <si>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</si>
  <si>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</si>
  <si>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</si>
  <si>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</si>
  <si>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</si>
  <si>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</si>
  <si>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</si>
  <si>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</si>
  <si>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</si>
  <si>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</si>
  <si>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</si>
  <si>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</si>
  <si>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</si>
  <si>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</si>
  <si>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</si>
  <si>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</si>
  <si>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</si>
  <si>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</si>
  <si>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</si>
  <si>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</si>
  <si>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</si>
  <si>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</si>
  <si>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</si>
  <si>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</si>
  <si>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</si>
  <si>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</si>
  <si>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</si>
  <si>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</si>
  <si>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</si>
  <si>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</si>
  <si>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</si>
  <si>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</si>
  <si>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</si>
  <si>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</si>
  <si>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 xml:space="preserve"> تنها در اوراق بهادار با درامد ثابت و با پیش بینی سود</t>
  </si>
  <si>
    <t>مشاور سرمایه کذاری ارزش پرداز آریان</t>
  </si>
  <si>
    <t xml:space="preserve"> کارگزاری آبان</t>
  </si>
  <si>
    <t>کارگزاری بانک پاسارگاد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</si>
  <si>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</si>
  <si>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</si>
  <si>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</si>
  <si>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</si>
  <si>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</si>
  <si>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</si>
  <si>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</si>
  <si>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</si>
  <si>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</si>
  <si>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</si>
  <si>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</si>
  <si>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</si>
  <si>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</si>
  <si>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</si>
  <si>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</si>
  <si>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</si>
  <si>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</si>
  <si>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</si>
  <si>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</si>
  <si>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</si>
  <si>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</si>
  <si>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</si>
  <si>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</si>
  <si>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</si>
  <si>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</si>
  <si>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</si>
  <si>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</si>
  <si>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</si>
  <si>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</si>
  <si>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کارگزاری بانک توسعه صادرات</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</si>
  <si>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</si>
  <si>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</si>
  <si>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</si>
  <si>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</si>
  <si>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</si>
  <si>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</si>
  <si>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</si>
  <si>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</si>
  <si>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</si>
  <si>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</si>
  <si>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</si>
  <si>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تنها در اوراق بهادار با درآمد ثابت و قابل معامله</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</si>
  <si>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</si>
  <si>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</si>
  <si>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</si>
  <si>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</si>
  <si>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</si>
  <si>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</si>
  <si>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</si>
  <si>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</si>
  <si>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</si>
  <si>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درصد سهم</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</si>
  <si>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</si>
  <si>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</si>
  <si>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</si>
  <si>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</si>
  <si>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</si>
  <si>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</si>
  <si>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</si>
  <si>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</si>
  <si>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</si>
  <si>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</si>
  <si>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</si>
  <si>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</si>
  <si>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</si>
  <si>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</si>
  <si>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</si>
  <si>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</si>
  <si>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</si>
  <si>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</si>
  <si>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</si>
  <si>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</si>
  <si>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</si>
  <si>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</si>
  <si>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</si>
  <si>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</si>
  <si>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</si>
  <si>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</si>
  <si>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</si>
  <si>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</si>
  <si>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</si>
  <si>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</si>
  <si>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</si>
  <si>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</si>
  <si>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</si>
  <si>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</si>
  <si>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</si>
  <si>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</si>
  <si>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</si>
  <si>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</si>
  <si>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</si>
  <si>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</si>
  <si>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</si>
  <si>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</si>
  <si>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</si>
  <si>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</si>
  <si>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</si>
  <si>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</si>
  <si>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</si>
  <si>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</si>
  <si>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</si>
  <si>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</si>
  <si>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</si>
  <si>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</si>
  <si>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</si>
  <si>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</si>
  <si>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</si>
  <si>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</si>
  <si>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</si>
  <si>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</si>
  <si>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</si>
  <si>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</si>
  <si>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</si>
  <si>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</si>
  <si>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</si>
  <si>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</si>
  <si>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</si>
  <si>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</si>
  <si>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</si>
  <si>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</si>
  <si>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</si>
  <si>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</si>
  <si>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</si>
  <si>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</si>
  <si>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</si>
  <si>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</si>
  <si>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</si>
  <si>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</si>
  <si>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</si>
  <si>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</si>
  <si>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</si>
  <si>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</si>
  <si>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</si>
  <si>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</si>
  <si>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</si>
  <si>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</si>
  <si>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</si>
  <si>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</si>
  <si>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</si>
  <si>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</si>
  <si>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</si>
  <si>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</si>
  <si>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</si>
  <si>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</si>
  <si>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</si>
  <si>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</si>
  <si>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</si>
  <si>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</si>
  <si>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</si>
  <si>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</si>
  <si>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</si>
  <si>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</si>
  <si>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گزارش عملکرد صندوق های سرمایه گذاری در پایان سال 1397 و</t>
  </si>
  <si>
    <t>1396/05/02</t>
  </si>
  <si>
    <t>*3</t>
  </si>
  <si>
    <t>* به علت عدم دسترسی به اطلاعات صندوق یاد شده، فیلدهای اطلاعاتی صندوق یاد شده خالی نمایش داده می شوند</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</si>
  <si>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</si>
  <si>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</si>
  <si>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</si>
  <si>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</si>
  <si>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</si>
  <si>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</si>
  <si>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</si>
  <si>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</si>
  <si>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</si>
  <si>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</si>
  <si>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مشاور سرمایه گذاری فراز ایده نوآفرین تک</t>
  </si>
  <si>
    <t>1398/06/16</t>
  </si>
  <si>
    <t>سرمایه گذاری مدبران اقتصاد</t>
  </si>
  <si>
    <t>1398/06/17</t>
  </si>
  <si>
    <t>*8</t>
  </si>
  <si>
    <t>29*</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</si>
  <si>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</si>
  <si>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</si>
  <si>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</si>
  <si>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</si>
  <si>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</si>
  <si>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</si>
  <si>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</si>
  <si>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</si>
  <si>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</si>
  <si>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</si>
  <si>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</si>
  <si>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</si>
  <si>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*6</t>
  </si>
  <si>
    <t>اندوخته توسعه صادرات آرمانی</t>
  </si>
  <si>
    <t>1398/08/26</t>
  </si>
  <si>
    <t>* با توجه به محدودیت قانونی شرکت سپرده‌گذاری مرکزی اوراق بهادار در انتشار اطلاعات دارندگان واحدهای سرمایه‌گذاری صندوق‌های سرمایه‌گذاری قابل معامله، اطلاعات مربوط به تملک این صندوق‌ها ارائه نشده است.</t>
  </si>
  <si>
    <t>1398/09/30</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</si>
  <si>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</si>
  <si>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</si>
  <si>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</si>
  <si>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</si>
  <si>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</si>
  <si>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</si>
  <si>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</si>
  <si>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</si>
  <si>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</si>
  <si>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</si>
  <si>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</si>
  <si>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</si>
  <si>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</si>
  <si>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</si>
  <si>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</si>
  <si>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</si>
  <si>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</si>
  <si>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</si>
  <si>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</si>
  <si>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</si>
  <si>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</si>
  <si>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</si>
  <si>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</si>
  <si>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</si>
  <si>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</si>
  <si>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</si>
  <si>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</si>
  <si>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</si>
  <si>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</si>
  <si>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</si>
  <si>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</si>
  <si>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</si>
  <si>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</si>
  <si>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</si>
  <si>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</si>
  <si>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</si>
  <si>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</si>
  <si>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</si>
  <si>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</si>
  <si>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</si>
  <si>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</si>
  <si>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</si>
  <si>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</si>
  <si>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</si>
  <si>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</si>
  <si>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</si>
  <si>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</si>
  <si>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</si>
  <si>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</si>
  <si>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</si>
  <si>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</si>
  <si>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</si>
  <si>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</si>
  <si>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</si>
  <si>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</si>
  <si>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</si>
  <si>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</si>
  <si>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</si>
  <si>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</si>
  <si>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</si>
  <si>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</si>
  <si>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</si>
  <si>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</si>
  <si>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</si>
  <si>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</si>
  <si>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</si>
  <si>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</si>
  <si>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</si>
  <si>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</si>
  <si>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</si>
  <si>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</si>
  <si>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</si>
  <si>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</si>
  <si>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</si>
  <si>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</si>
  <si>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</si>
  <si>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</si>
  <si>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</si>
  <si>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</si>
  <si>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</si>
  <si>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</si>
  <si>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</si>
  <si>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</si>
  <si>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</si>
  <si>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</si>
  <si>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</si>
  <si>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</si>
  <si>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</si>
  <si>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</si>
  <si>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</si>
  <si>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</si>
  <si>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</si>
  <si>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</si>
  <si>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</si>
  <si>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</si>
  <si>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بورسیران</t>
  </si>
  <si>
    <t>مشترک دماسنج</t>
  </si>
  <si>
    <t xml:space="preserve">مشترک ارزش کاوان آینده </t>
  </si>
  <si>
    <t>مشترک بانک خاورمیانه</t>
  </si>
  <si>
    <t>گنجینه رفاه</t>
  </si>
  <si>
    <t>بانک توسعه تعاون</t>
  </si>
  <si>
    <t>سهم آشنا</t>
  </si>
  <si>
    <t>آوای سهام کیان</t>
  </si>
  <si>
    <t>مشترک توسعه ملی</t>
  </si>
  <si>
    <t>مشترك نقش جهان</t>
  </si>
  <si>
    <t>کارگزاری پارسیان</t>
  </si>
  <si>
    <t>مشترک آسمان یکم</t>
  </si>
  <si>
    <t>مشترک یکم اکسیر فارابی</t>
  </si>
  <si>
    <t>مشترک ذوب آهن نوویرا</t>
  </si>
  <si>
    <t>سهام بزرگ کاردان</t>
  </si>
  <si>
    <t>مشترک سرمایه دنیا</t>
  </si>
  <si>
    <t>مشترک آگاه</t>
  </si>
  <si>
    <t>آسمان آرمانی سهام</t>
  </si>
  <si>
    <t>هستی بخش آگاه</t>
  </si>
  <si>
    <t>توسعه اندوخته آینده</t>
  </si>
  <si>
    <t>مشترک افق روشن کارگزاری بانک خاورمیانه</t>
  </si>
  <si>
    <t>مشترک رشد سامان</t>
  </si>
  <si>
    <t>فیروزه موفقیت</t>
  </si>
  <si>
    <t>مشترک گنجینه ارمغان الماس</t>
  </si>
  <si>
    <t>مشترك افق</t>
  </si>
  <si>
    <t>مشترک عقیق</t>
  </si>
  <si>
    <t>مشترک یکم آبان</t>
  </si>
  <si>
    <t>مشترک نوید انصار</t>
  </si>
  <si>
    <t>مشترک پیشرو</t>
  </si>
  <si>
    <t>سپهر کاریزما</t>
  </si>
  <si>
    <t>مشترك كارگزاري بانك ملي ايران</t>
  </si>
  <si>
    <t>مشترک ایساتیس پویای یزد</t>
  </si>
  <si>
    <t>زرین پارسیان</t>
  </si>
  <si>
    <t>مشترک کاریزما</t>
  </si>
  <si>
    <t>مشترک یکم سامان</t>
  </si>
  <si>
    <t>مشترک مبین سرمایه</t>
  </si>
  <si>
    <t>آرمان آتیه درخشان مس</t>
  </si>
  <si>
    <t>مشترک امید توسعه</t>
  </si>
  <si>
    <t>مشترک پیشتاز</t>
  </si>
  <si>
    <t>باران کارگزاری بانک کشاورزی </t>
  </si>
  <si>
    <t>مشترک پویا</t>
  </si>
  <si>
    <t>ثروت آفرین تمدن</t>
  </si>
  <si>
    <t>مشترک صبا</t>
  </si>
  <si>
    <t>اندیشه خبرگان سهام</t>
  </si>
  <si>
    <t>توسعه صادرات</t>
  </si>
  <si>
    <t>تجارت شاخصی کاردان</t>
  </si>
  <si>
    <t>سپهر اول کارگزاری بانک صادرات</t>
  </si>
  <si>
    <t>مشترک سینا</t>
  </si>
  <si>
    <t>افق ملت</t>
  </si>
  <si>
    <t>همیان سپهر</t>
  </si>
  <si>
    <t>مشترك امين آويد</t>
  </si>
  <si>
    <t>مشترك خوارزمي</t>
  </si>
  <si>
    <t>شاخص سی شرکت بزرگ فیروزه</t>
  </si>
  <si>
    <t>مشترک نوین پایدار</t>
  </si>
  <si>
    <t>مشترک بانک اقتصاد نوین</t>
  </si>
  <si>
    <t>مشترک میعاد ایرانیان</t>
  </si>
  <si>
    <t>مشترك شاخصي كار آفرين</t>
  </si>
  <si>
    <t>پاداش سرمایه پارس</t>
  </si>
  <si>
    <t>امین تدبیرگران فردا</t>
  </si>
  <si>
    <t>مشترك سبحان</t>
  </si>
  <si>
    <t>مشترک تدبیرگران فردا</t>
  </si>
  <si>
    <t>مشترک کارگزاری حافظ</t>
  </si>
  <si>
    <t>بانک دی</t>
  </si>
  <si>
    <t>بذر امید آفرین</t>
  </si>
  <si>
    <t>مشترک نیکوکاری ندای امید</t>
  </si>
  <si>
    <t>سرو سودمند مدبران</t>
  </si>
  <si>
    <t>اختصاصی بازارگردانی آرمان اندیش</t>
  </si>
  <si>
    <t>مشترك توسعه بازار سرمايه</t>
  </si>
  <si>
    <t>صندوق تثبیت بازار سرمایه</t>
  </si>
  <si>
    <t>بازارگردانی نوین پیشرو</t>
  </si>
  <si>
    <t>اختصاصی بازارگردانی افتخار حافظ</t>
  </si>
  <si>
    <t>اختصاصی بازارگرداني اميد لوتوس پارسيان</t>
  </si>
  <si>
    <t>اختصاصی بازارگردانی گنجینه سپهر صادرات</t>
  </si>
  <si>
    <t>اختصاصی بازارگرداني حمكت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</si>
  <si>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</si>
  <si>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</si>
  <si>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</si>
  <si>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</si>
  <si>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</si>
  <si>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</si>
  <si>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 تجارت ایرانیان اعتماد</t>
  </si>
  <si>
    <t>اختصاصی بازارگردانی بانک سینا</t>
  </si>
  <si>
    <t>اختصاصی بازارگردانی صبا نیک</t>
  </si>
  <si>
    <t xml:space="preserve">اختصاصی بازارگردان آرمان انصار  </t>
  </si>
  <si>
    <t>اختصاصی بازارگردانی آینده نگر توسعه سینا</t>
  </si>
  <si>
    <t>اختصاصی بازارگردانی ملت</t>
  </si>
  <si>
    <t>اختصاصی بازارگردانی سپهر آتی خوارزمی</t>
  </si>
  <si>
    <t>اختصاصی بازارگردانی گروه گردشگری ایرانیان</t>
  </si>
  <si>
    <t>اختصاصی بازارگردانی پست بانک ایران</t>
  </si>
  <si>
    <t>اختصاصی بازارگردانی گروه دی</t>
  </si>
  <si>
    <t>اختصاصی بازارگردانی صنعت مس</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</si>
  <si>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</si>
  <si>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</si>
  <si>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</si>
  <si>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نماد صنعت و معدن</t>
  </si>
  <si>
    <t>اختصاصی بازارگردانی سهم آشنا یکم</t>
  </si>
  <si>
    <t>اختصاصی بازارگردانی ارزش آفرین صندوق بازنشستگی کشوری</t>
  </si>
  <si>
    <t>اختصاصی بازارگردانی آینده نگر دانا</t>
  </si>
  <si>
    <t>اختصاصی بازارگردانی سینا بهگزین</t>
  </si>
  <si>
    <t>اختصاصی بازارگردانی گوهر فام امید</t>
  </si>
  <si>
    <t>اختصاصی بازارگردانی اکسیر سودا</t>
  </si>
  <si>
    <t>اختصاصی بازارگردانی مفید</t>
  </si>
  <si>
    <t>اختصاصی بازارگردانی صبا گستر نفت و گاز تامین</t>
  </si>
  <si>
    <t>اختصاصی بازارگردانی هوشمند آبان</t>
  </si>
  <si>
    <t>اختصاصی بازارگردانی پاداش پشتیبان پارس</t>
  </si>
  <si>
    <t>اختصاصی بازارگردانی خلیج فارس</t>
  </si>
  <si>
    <t>اختصاصی بازارگردانی مهرگان</t>
  </si>
  <si>
    <t>اختصاصی بازارگردانی معیار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</si>
</sst>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0_-;\(#,##0\)"/>
    <numFmt numFmtId="165" formatCode="_(* #,##0_);_(* \(#,##0\);_(* &quot;-&quot;??_);_(@_)"/>
    <numFmt numFmtId="166" formatCode="_(* #,##0.0000_);_(* \(#,##0.0000\);_(* &quot;-&quot;??_);_(@_)"/>
  </numFmts>
  <fonts count="83"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sz val="28"/>
      <color theme="0"/>
      <name val="B Nazanin"/>
      <charset val="178"/>
    </font>
    <font>
      <b/>
      <sz val="11"/>
      <color theme="0"/>
      <name val="B Zar"/>
      <charset val="178"/>
    </font>
    <font>
      <b/>
      <sz val="28"/>
      <color theme="0"/>
      <name val="B Nazanin"/>
      <charset val="178"/>
    </font>
    <font>
      <b/>
      <sz val="22"/>
      <color theme="0"/>
      <name val="B Nazanin"/>
      <charset val="178"/>
    </font>
    <font>
      <sz val="20"/>
      <color theme="0"/>
      <name val="B Nazanin"/>
      <charset val="178"/>
    </font>
    <font>
      <sz val="16"/>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8"/>
      <color rgb="FFFF0000"/>
      <name val="B Zar"/>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
      <patternFill patternType="solid">
        <fgColor rgb="FFF2F2F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64"/>
      </right>
      <top style="double">
        <color indexed="64"/>
      </top>
      <bottom style="double">
        <color indexed="64"/>
      </bottom>
      <diagonal/>
    </border>
    <border>
      <left/>
      <right style="thin">
        <color indexed="64"/>
      </right>
      <top/>
      <bottom/>
      <diagonal/>
    </border>
  </borders>
  <cellStyleXfs count="7">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cellStyleXfs>
  <cellXfs count="450">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9" fontId="4" fillId="7" borderId="1" xfId="0" applyNumberFormat="1" applyFont="1" applyFill="1" applyBorder="1" applyAlignment="1">
      <alignment horizontal="right" vertical="center" readingOrder="2"/>
    </xf>
    <xf numFmtId="41" fontId="4" fillId="7" borderId="1" xfId="6" applyFont="1" applyFill="1" applyBorder="1" applyAlignment="1">
      <alignment horizontal="right" vertical="center" readingOrder="2"/>
    </xf>
    <xf numFmtId="2" fontId="4" fillId="7" borderId="1" xfId="5" applyNumberFormat="1" applyFont="1" applyFill="1" applyBorder="1" applyAlignment="1">
      <alignment horizontal="right" vertical="center" readingOrder="2"/>
    </xf>
    <xf numFmtId="41" fontId="21" fillId="8" borderId="1" xfId="6" applyFont="1" applyFill="1" applyBorder="1" applyAlignment="1">
      <alignment horizontal="right" vertical="center"/>
    </xf>
    <xf numFmtId="2" fontId="21" fillId="8" borderId="1" xfId="5" applyNumberFormat="1" applyFont="1" applyFill="1" applyBorder="1" applyAlignment="1">
      <alignment horizontal="right"/>
    </xf>
    <xf numFmtId="2" fontId="21" fillId="8" borderId="1" xfId="5" applyNumberFormat="1" applyFont="1" applyFill="1" applyBorder="1" applyAlignment="1">
      <alignment horizontal="right" readingOrder="2"/>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2" fontId="50" fillId="8" borderId="1" xfId="5" applyNumberFormat="1"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4" fillId="6" borderId="1" xfId="0" applyFont="1" applyFill="1" applyBorder="1" applyAlignment="1">
      <alignment horizontal="center" vertical="center" readingOrder="2"/>
    </xf>
    <xf numFmtId="165" fontId="54" fillId="6" borderId="1" xfId="5" applyNumberFormat="1" applyFont="1" applyFill="1" applyBorder="1" applyAlignment="1">
      <alignment horizontal="right" vertical="center" readingOrder="2"/>
    </xf>
    <xf numFmtId="41" fontId="54" fillId="6" borderId="1" xfId="6" applyFont="1" applyFill="1" applyBorder="1" applyAlignment="1">
      <alignment horizontal="right" vertical="center" readingOrder="2"/>
    </xf>
    <xf numFmtId="1" fontId="54" fillId="6" borderId="1" xfId="0" applyNumberFormat="1" applyFont="1" applyFill="1" applyBorder="1" applyAlignment="1">
      <alignment horizontal="right" vertical="center" readingOrder="2"/>
    </xf>
    <xf numFmtId="2" fontId="54" fillId="6" borderId="1" xfId="6" applyNumberFormat="1" applyFont="1" applyFill="1" applyBorder="1" applyAlignment="1">
      <alignment horizontal="right" vertical="center" readingOrder="1"/>
    </xf>
    <xf numFmtId="3" fontId="54"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6" fillId="6" borderId="1" xfId="6" applyFont="1" applyFill="1" applyBorder="1" applyAlignment="1">
      <alignment horizontal="right" vertical="center" readingOrder="2"/>
    </xf>
    <xf numFmtId="1" fontId="56" fillId="6" borderId="1" xfId="0" applyNumberFormat="1" applyFont="1" applyFill="1" applyBorder="1" applyAlignment="1">
      <alignment horizontal="right" vertical="center" readingOrder="2"/>
    </xf>
    <xf numFmtId="3" fontId="56" fillId="6" borderId="1" xfId="0" applyNumberFormat="1" applyFont="1" applyFill="1" applyBorder="1" applyAlignment="1">
      <alignment horizontal="right" vertical="center" readingOrder="2"/>
    </xf>
    <xf numFmtId="0" fontId="59" fillId="6" borderId="1" xfId="0" applyNumberFormat="1" applyFont="1" applyFill="1" applyBorder="1" applyAlignment="1">
      <alignment horizontal="center" vertical="center" wrapText="1" readingOrder="2"/>
    </xf>
    <xf numFmtId="0" fontId="58" fillId="6" borderId="1" xfId="0" applyNumberFormat="1" applyFont="1" applyFill="1" applyBorder="1" applyAlignment="1">
      <alignment horizontal="right" vertical="center" readingOrder="2"/>
    </xf>
    <xf numFmtId="1" fontId="60" fillId="4" borderId="1" xfId="0" applyNumberFormat="1" applyFont="1" applyFill="1" applyBorder="1"/>
    <xf numFmtId="0" fontId="53" fillId="6" borderId="1" xfId="0" applyNumberFormat="1" applyFont="1" applyFill="1" applyBorder="1" applyAlignment="1">
      <alignment vertical="center" readingOrder="2"/>
    </xf>
    <xf numFmtId="0" fontId="54" fillId="6" borderId="1" xfId="0" applyFont="1" applyFill="1" applyBorder="1" applyAlignment="1">
      <alignment horizontal="center" vertical="top" readingOrder="2"/>
    </xf>
    <xf numFmtId="1" fontId="54" fillId="6" borderId="1" xfId="0" applyNumberFormat="1" applyFont="1" applyFill="1" applyBorder="1" applyAlignment="1">
      <alignment horizontal="right" readingOrder="2"/>
    </xf>
    <xf numFmtId="0" fontId="51" fillId="2" borderId="0" xfId="0" applyFont="1" applyFill="1" applyAlignment="1">
      <alignment horizontal="right" vertical="center" readingOrder="2"/>
    </xf>
    <xf numFmtId="1" fontId="19" fillId="2" borderId="1" xfId="0" applyNumberFormat="1" applyFont="1" applyFill="1" applyBorder="1"/>
    <xf numFmtId="0" fontId="55" fillId="6" borderId="1" xfId="0" applyFont="1" applyFill="1" applyBorder="1" applyAlignment="1">
      <alignment horizontal="right" vertical="center" readingOrder="2"/>
    </xf>
    <xf numFmtId="0" fontId="56" fillId="6" borderId="1" xfId="0" applyFont="1" applyFill="1" applyBorder="1" applyAlignment="1">
      <alignment horizontal="center" vertical="top" readingOrder="2"/>
    </xf>
    <xf numFmtId="2" fontId="56" fillId="6" borderId="1" xfId="0" applyNumberFormat="1" applyFont="1" applyFill="1" applyBorder="1" applyAlignment="1">
      <alignment horizontal="right" vertical="center" readingOrder="1"/>
    </xf>
    <xf numFmtId="0" fontId="55"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61"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7" fillId="8" borderId="1" xfId="0" applyNumberFormat="1" applyFont="1" applyFill="1" applyBorder="1" applyAlignment="1">
      <alignment horizontal="right" vertical="center" readingOrder="2"/>
    </xf>
    <xf numFmtId="164" fontId="62" fillId="8" borderId="1" xfId="2" applyNumberFormat="1" applyFont="1" applyFill="1" applyBorder="1" applyAlignment="1">
      <alignment horizontal="right" vertical="center"/>
    </xf>
    <xf numFmtId="0" fontId="63"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4" fillId="2" borderId="6" xfId="6" applyFont="1" applyFill="1" applyBorder="1" applyAlignment="1">
      <alignment horizontal="center" vertical="center" wrapText="1" readingOrder="2"/>
    </xf>
    <xf numFmtId="0" fontId="64" fillId="2" borderId="0" xfId="0" applyFont="1" applyFill="1" applyBorder="1" applyAlignment="1">
      <alignment vertical="center" wrapText="1" readingOrder="2"/>
    </xf>
    <xf numFmtId="2" fontId="64"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6" fillId="2" borderId="0" xfId="0" applyFont="1" applyFill="1" applyBorder="1" applyAlignment="1">
      <alignment horizontal="right" vertical="center" wrapText="1" readingOrder="2"/>
    </xf>
    <xf numFmtId="1" fontId="64" fillId="2" borderId="6" xfId="0" applyNumberFormat="1" applyFont="1" applyFill="1" applyBorder="1" applyAlignment="1">
      <alignment horizontal="center" vertical="center" wrapText="1" readingOrder="2"/>
    </xf>
    <xf numFmtId="0" fontId="64" fillId="2" borderId="9" xfId="0" applyFont="1" applyFill="1" applyBorder="1" applyAlignment="1">
      <alignment horizontal="center" vertical="center" wrapText="1" readingOrder="2"/>
    </xf>
    <xf numFmtId="41" fontId="64" fillId="2" borderId="5" xfId="6" applyFont="1" applyFill="1" applyBorder="1" applyAlignment="1">
      <alignment horizontal="center" vertical="center" wrapText="1" readingOrder="2"/>
    </xf>
    <xf numFmtId="0" fontId="66"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5" fillId="2" borderId="0" xfId="1" applyFont="1" applyFill="1" applyBorder="1" applyAlignment="1">
      <alignment vertical="center"/>
    </xf>
    <xf numFmtId="0" fontId="65"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2" fontId="37" fillId="0" borderId="1" xfId="5" applyNumberFormat="1" applyFont="1" applyFill="1" applyBorder="1" applyAlignment="1">
      <alignment horizontal="right" readingOrder="2"/>
    </xf>
    <xf numFmtId="2" fontId="37" fillId="0" borderId="1" xfId="5" applyNumberFormat="1" applyFont="1" applyFill="1" applyBorder="1" applyAlignment="1"/>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165" fontId="34" fillId="7" borderId="1" xfId="5" applyNumberFormat="1" applyFont="1" applyFill="1" applyBorder="1" applyAlignment="1">
      <alignment horizontal="right" wrapText="1" readingOrder="1"/>
    </xf>
    <xf numFmtId="0" fontId="4" fillId="2" borderId="0" xfId="0" applyFont="1" applyFill="1" applyAlignment="1">
      <alignment horizontal="right" readingOrder="2"/>
    </xf>
    <xf numFmtId="49" fontId="4" fillId="0" borderId="1" xfId="0" applyNumberFormat="1" applyFont="1" applyFill="1" applyBorder="1" applyAlignment="1">
      <alignment horizontal="right" vertical="center" readingOrder="2"/>
    </xf>
    <xf numFmtId="41" fontId="4" fillId="0" borderId="1" xfId="6" applyFont="1" applyFill="1" applyBorder="1" applyAlignment="1">
      <alignment horizontal="right" vertical="center" readingOrder="2"/>
    </xf>
    <xf numFmtId="2" fontId="4" fillId="0" borderId="1" xfId="5" applyNumberFormat="1" applyFont="1" applyFill="1" applyBorder="1" applyAlignment="1">
      <alignment horizontal="right" vertical="center"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9" fontId="29" fillId="7" borderId="1" xfId="2" applyNumberFormat="1" applyFont="1" applyFill="1" applyBorder="1" applyAlignment="1">
      <alignment vertical="center"/>
    </xf>
    <xf numFmtId="165" fontId="29" fillId="7" borderId="1" xfId="5" applyNumberFormat="1" applyFont="1" applyFill="1" applyBorder="1" applyAlignment="1">
      <alignment vertical="center"/>
    </xf>
    <xf numFmtId="9" fontId="29" fillId="0" borderId="1" xfId="2" applyNumberFormat="1" applyFont="1" applyFill="1" applyBorder="1" applyAlignment="1">
      <alignment vertical="center"/>
    </xf>
    <xf numFmtId="165" fontId="29" fillId="0" borderId="1" xfId="5" applyNumberFormat="1" applyFont="1" applyFill="1" applyBorder="1" applyAlignment="1">
      <alignmen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10" fontId="25" fillId="2" borderId="1" xfId="2" applyNumberFormat="1" applyFont="1" applyFill="1" applyBorder="1" applyAlignment="1">
      <alignment horizontal="right" vertical="center" wrapText="1"/>
    </xf>
    <xf numFmtId="10" fontId="25" fillId="2" borderId="1" xfId="2" applyNumberFormat="1" applyFont="1" applyFill="1" applyBorder="1" applyAlignment="1">
      <alignment horizontal="right" vertical="center" wrapText="1" readingOrder="1"/>
    </xf>
    <xf numFmtId="9" fontId="25" fillId="2" borderId="1" xfId="2" applyNumberFormat="1" applyFont="1" applyFill="1" applyBorder="1" applyAlignment="1">
      <alignment horizontal="right" vertical="center" wrapText="1"/>
    </xf>
    <xf numFmtId="165" fontId="25" fillId="2" borderId="1" xfId="5" applyNumberFormat="1" applyFont="1" applyFill="1" applyBorder="1" applyAlignment="1">
      <alignment horizontal="right" vertical="center" wrapText="1"/>
    </xf>
    <xf numFmtId="0" fontId="25" fillId="2" borderId="0" xfId="0" applyFont="1" applyFill="1" applyBorder="1" applyAlignment="1">
      <alignment horizontal="right" vertical="center"/>
    </xf>
    <xf numFmtId="0" fontId="70" fillId="2" borderId="0" xfId="0" applyFont="1" applyFill="1" applyBorder="1" applyAlignment="1">
      <alignment horizontal="right" vertical="center" wrapText="1" readingOrder="2"/>
    </xf>
    <xf numFmtId="0" fontId="70" fillId="2" borderId="0" xfId="0" applyFont="1" applyFill="1" applyBorder="1" applyAlignment="1">
      <alignment horizontal="left" vertical="center" wrapText="1" readingOrder="2"/>
    </xf>
    <xf numFmtId="3" fontId="70"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4" fillId="6" borderId="1" xfId="6" applyNumberFormat="1" applyFont="1" applyFill="1" applyBorder="1" applyAlignment="1">
      <alignment horizontal="center" vertical="center" readingOrder="2"/>
    </xf>
    <xf numFmtId="3" fontId="56"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43" fontId="50" fillId="8" borderId="1" xfId="5" applyFont="1" applyFill="1" applyBorder="1" applyAlignment="1">
      <alignment horizontal="right" vertical="center" readingOrder="2"/>
    </xf>
    <xf numFmtId="1" fontId="65" fillId="9" borderId="1" xfId="5" applyNumberFormat="1" applyFont="1" applyFill="1" applyBorder="1" applyAlignment="1">
      <alignment horizontal="right" vertical="center"/>
    </xf>
    <xf numFmtId="165" fontId="65" fillId="9" borderId="1" xfId="5" applyNumberFormat="1" applyFont="1" applyFill="1" applyBorder="1" applyAlignment="1">
      <alignment horizontal="right" vertical="center" wrapText="1"/>
    </xf>
    <xf numFmtId="165" fontId="65"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0" fontId="39" fillId="7" borderId="1" xfId="0" applyFont="1" applyFill="1" applyBorder="1" applyAlignment="1">
      <alignment horizontal="right" wrapText="1"/>
    </xf>
    <xf numFmtId="2" fontId="35" fillId="0" borderId="1" xfId="5" applyNumberFormat="1" applyFont="1" applyFill="1" applyBorder="1" applyAlignment="1">
      <alignment horizontal="right"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7" fillId="0" borderId="1" xfId="5" applyNumberFormat="1" applyFont="1" applyFill="1" applyBorder="1"/>
    <xf numFmtId="166" fontId="68" fillId="0" borderId="1" xfId="5" applyNumberFormat="1" applyFont="1" applyFill="1" applyBorder="1"/>
    <xf numFmtId="0" fontId="68" fillId="0" borderId="1" xfId="0" applyFont="1" applyFill="1" applyBorder="1"/>
    <xf numFmtId="166" fontId="65" fillId="0" borderId="1" xfId="5" applyNumberFormat="1" applyFont="1" applyFill="1" applyBorder="1" applyAlignment="1">
      <alignment horizontal="right" vertical="center" wrapText="1"/>
    </xf>
    <xf numFmtId="166" fontId="65" fillId="0" borderId="1" xfId="5" applyNumberFormat="1" applyFont="1" applyFill="1" applyBorder="1" applyAlignment="1">
      <alignment horizontal="right" vertical="center" wrapText="1" readingOrder="2"/>
    </xf>
    <xf numFmtId="166" fontId="65" fillId="0" borderId="1" xfId="5" applyNumberFormat="1" applyFont="1" applyFill="1" applyBorder="1" applyAlignment="1">
      <alignment horizontal="right" vertical="center" readingOrder="2"/>
    </xf>
    <xf numFmtId="43" fontId="69" fillId="0" borderId="1" xfId="5" applyNumberFormat="1" applyFont="1" applyFill="1" applyBorder="1" applyAlignment="1">
      <alignment horizontal="right" vertical="center" readingOrder="2"/>
    </xf>
    <xf numFmtId="43" fontId="69" fillId="0" borderId="1" xfId="5" applyFont="1" applyFill="1" applyBorder="1" applyAlignment="1">
      <alignment horizontal="right" vertical="center" readingOrder="2"/>
    </xf>
    <xf numFmtId="1" fontId="67"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7" fillId="0" borderId="1" xfId="0" applyNumberFormat="1" applyFont="1" applyFill="1" applyBorder="1"/>
    <xf numFmtId="1" fontId="71" fillId="0" borderId="1" xfId="0" applyNumberFormat="1" applyFont="1" applyFill="1" applyBorder="1"/>
    <xf numFmtId="3" fontId="72" fillId="2" borderId="0" xfId="6" applyNumberFormat="1" applyFont="1" applyFill="1" applyBorder="1" applyAlignment="1">
      <alignment horizontal="center" vertical="center" wrapText="1" readingOrder="2"/>
    </xf>
    <xf numFmtId="0" fontId="72" fillId="2" borderId="0" xfId="0" applyFont="1" applyFill="1" applyBorder="1" applyAlignment="1">
      <alignment horizontal="right" vertical="center" readingOrder="2"/>
    </xf>
    <xf numFmtId="0" fontId="72"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2" fontId="36" fillId="0" borderId="1" xfId="5" applyNumberFormat="1" applyFont="1" applyFill="1" applyBorder="1" applyAlignment="1">
      <alignment horizontal="right" readingOrder="2"/>
    </xf>
    <xf numFmtId="43" fontId="22" fillId="3" borderId="1" xfId="5" applyFont="1" applyFill="1" applyBorder="1" applyAlignment="1">
      <alignment horizontal="right" vertical="center" readingOrder="2"/>
    </xf>
    <xf numFmtId="43" fontId="67" fillId="0" borderId="1" xfId="5" applyFont="1" applyFill="1" applyBorder="1"/>
    <xf numFmtId="43" fontId="68" fillId="0" borderId="1" xfId="5" applyFont="1" applyFill="1" applyBorder="1"/>
    <xf numFmtId="43" fontId="68"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3" fillId="3" borderId="1" xfId="0" applyNumberFormat="1" applyFont="1" applyFill="1" applyBorder="1" applyAlignment="1">
      <alignment horizontal="right" vertical="center" readingOrder="2"/>
    </xf>
    <xf numFmtId="0" fontId="74" fillId="6" borderId="1" xfId="0"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5" fillId="0" borderId="0" xfId="5" applyFont="1" applyFill="1" applyAlignment="1">
      <alignment horizontal="right" vertical="center" readingOrder="2"/>
    </xf>
    <xf numFmtId="43" fontId="76"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54" fillId="6" borderId="1" xfId="5" applyNumberFormat="1" applyFont="1" applyFill="1" applyBorder="1" applyAlignment="1">
      <alignment horizontal="right" vertical="center" readingOrder="1"/>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5"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43" fontId="35" fillId="2" borderId="0" xfId="5" applyFont="1" applyFill="1" applyAlignment="1">
      <alignment horizontal="right" vertical="center"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7" fillId="0" borderId="1" xfId="0" applyNumberFormat="1" applyFont="1" applyFill="1" applyBorder="1" applyAlignment="1">
      <alignment horizontal="right" vertical="center" readingOrder="2"/>
    </xf>
    <xf numFmtId="3" fontId="78" fillId="0" borderId="1" xfId="0" applyNumberFormat="1" applyFont="1" applyFill="1" applyBorder="1" applyAlignment="1">
      <alignment horizontal="right" vertical="center" readingOrder="2"/>
    </xf>
    <xf numFmtId="0" fontId="49" fillId="0" borderId="0" xfId="0" applyFont="1" applyFill="1"/>
    <xf numFmtId="165" fontId="37" fillId="0" borderId="0" xfId="5" applyNumberFormat="1" applyFont="1" applyAlignment="1">
      <alignment vertical="center"/>
    </xf>
    <xf numFmtId="0" fontId="32" fillId="10" borderId="13" xfId="0" applyFont="1" applyFill="1" applyBorder="1" applyAlignment="1">
      <alignment horizontal="right" vertical="center" wrapText="1" readingOrder="2"/>
    </xf>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61"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6"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5"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6" fillId="0" borderId="8" xfId="0" applyFont="1" applyFill="1" applyBorder="1" applyAlignment="1">
      <alignment horizontal="center" vertical="top" readingOrder="2"/>
    </xf>
    <xf numFmtId="41" fontId="56" fillId="0" borderId="8" xfId="6" applyFont="1" applyFill="1" applyBorder="1" applyAlignment="1">
      <alignment horizontal="right" vertical="center" readingOrder="2"/>
    </xf>
    <xf numFmtId="1" fontId="56" fillId="0" borderId="8" xfId="0" applyNumberFormat="1" applyFont="1" applyFill="1" applyBorder="1" applyAlignment="1">
      <alignment horizontal="right" vertical="center" readingOrder="2"/>
    </xf>
    <xf numFmtId="3" fontId="56" fillId="0" borderId="8" xfId="6" applyNumberFormat="1" applyFont="1" applyFill="1" applyBorder="1" applyAlignment="1">
      <alignment horizontal="center" vertical="center" readingOrder="2"/>
    </xf>
    <xf numFmtId="3" fontId="56" fillId="0" borderId="8" xfId="0" applyNumberFormat="1" applyFont="1" applyFill="1" applyBorder="1" applyAlignment="1">
      <alignment horizontal="right" vertical="center" readingOrder="2"/>
    </xf>
    <xf numFmtId="2" fontId="56" fillId="0" borderId="8" xfId="0" applyNumberFormat="1" applyFont="1" applyFill="1" applyBorder="1" applyAlignment="1">
      <alignment horizontal="right" vertical="center" readingOrder="1"/>
    </xf>
    <xf numFmtId="0" fontId="55"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6"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165" fontId="34" fillId="7" borderId="1" xfId="5" applyNumberFormat="1" applyFont="1" applyFill="1" applyBorder="1" applyAlignment="1">
      <alignment horizontal="right" wrapText="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80" fillId="7" borderId="1" xfId="5" applyNumberFormat="1" applyFont="1" applyFill="1" applyBorder="1" applyAlignment="1">
      <alignment readingOrder="1"/>
    </xf>
    <xf numFmtId="0" fontId="81" fillId="7" borderId="1" xfId="0" applyFont="1" applyFill="1" applyBorder="1" applyAlignment="1"/>
    <xf numFmtId="0" fontId="81" fillId="7" borderId="1" xfId="0" applyFont="1" applyFill="1" applyBorder="1" applyAlignment="1">
      <alignment horizontal="right" wrapText="1"/>
    </xf>
    <xf numFmtId="1" fontId="80" fillId="7" borderId="1" xfId="0" applyNumberFormat="1" applyFont="1" applyFill="1" applyBorder="1" applyAlignment="1">
      <alignment horizontal="right" readingOrder="2"/>
    </xf>
    <xf numFmtId="1" fontId="80" fillId="7" borderId="1" xfId="0" applyNumberFormat="1" applyFont="1" applyFill="1" applyBorder="1" applyAlignment="1">
      <alignment horizontal="center" readingOrder="2"/>
    </xf>
    <xf numFmtId="0" fontId="80" fillId="2" borderId="6" xfId="0" applyFont="1" applyFill="1" applyBorder="1" applyAlignment="1">
      <alignment horizontal="right" vertical="center" wrapText="1" readingOrder="2"/>
    </xf>
    <xf numFmtId="0" fontId="80" fillId="2" borderId="1" xfId="0" applyFont="1" applyFill="1" applyBorder="1" applyAlignment="1">
      <alignment horizontal="right" vertical="center" wrapText="1" readingOrder="2"/>
    </xf>
    <xf numFmtId="0" fontId="80"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43" fontId="48" fillId="8" borderId="1" xfId="0" applyNumberFormat="1" applyFont="1" applyFill="1" applyBorder="1" applyAlignment="1">
      <alignment readingOrder="2"/>
    </xf>
    <xf numFmtId="165" fontId="82"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6" fillId="2" borderId="8" xfId="0" applyFont="1" applyFill="1" applyBorder="1" applyAlignment="1">
      <alignment horizontal="right" vertical="center" wrapText="1" readingOrder="2"/>
    </xf>
    <xf numFmtId="0" fontId="66" fillId="2" borderId="12" xfId="0" applyFont="1" applyFill="1" applyBorder="1" applyAlignment="1">
      <alignment horizontal="right" vertical="center" wrapText="1" readingOrder="2"/>
    </xf>
    <xf numFmtId="0" fontId="66" fillId="2" borderId="11" xfId="0" applyFont="1" applyFill="1" applyBorder="1" applyAlignment="1">
      <alignment horizontal="right" vertical="center" wrapText="1" readingOrder="2"/>
    </xf>
    <xf numFmtId="0" fontId="66"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8" fillId="7" borderId="1" xfId="0" applyFont="1" applyFill="1" applyBorder="1" applyAlignment="1">
      <alignment horizontal="right"/>
    </xf>
    <xf numFmtId="165" fontId="37" fillId="0" borderId="1" xfId="5" applyNumberFormat="1" applyFont="1" applyFill="1" applyBorder="1" applyAlignment="1">
      <alignment horizontal="right"/>
    </xf>
    <xf numFmtId="165" fontId="37" fillId="0" borderId="6" xfId="5" applyNumberFormat="1" applyFont="1" applyFill="1" applyBorder="1" applyAlignment="1">
      <alignment horizontal="right"/>
    </xf>
    <xf numFmtId="165" fontId="34" fillId="0" borderId="1" xfId="5" applyNumberFormat="1" applyFont="1" applyFill="1" applyBorder="1" applyAlignment="1">
      <alignment horizontal="right" wrapText="1" readingOrder="1"/>
    </xf>
    <xf numFmtId="165" fontId="37" fillId="0" borderId="2" xfId="5"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2" fontId="34" fillId="7" borderId="1" xfId="5" applyNumberFormat="1" applyFont="1" applyFill="1" applyBorder="1" applyAlignment="1">
      <alignment wrapText="1" readingOrder="1"/>
    </xf>
    <xf numFmtId="2" fontId="34" fillId="7" borderId="1" xfId="5" applyNumberFormat="1" applyFont="1" applyFill="1" applyBorder="1" applyAlignment="1">
      <alignment wrapText="1"/>
    </xf>
    <xf numFmtId="43" fontId="57" fillId="8" borderId="1" xfId="5" applyFont="1" applyFill="1" applyBorder="1" applyAlignment="1">
      <alignment vertical="center" readingOrder="2"/>
    </xf>
    <xf numFmtId="0" fontId="4" fillId="0" borderId="0" xfId="0" applyFont="1" applyFill="1" applyAlignment="1">
      <alignment vertical="center" readingOrder="2"/>
    </xf>
    <xf numFmtId="0" fontId="4" fillId="0" borderId="1" xfId="0" applyFont="1" applyFill="1" applyBorder="1" applyAlignment="1">
      <alignment horizontal="center"/>
    </xf>
    <xf numFmtId="165" fontId="25" fillId="0" borderId="1" xfId="5" applyNumberFormat="1" applyFont="1" applyFill="1" applyBorder="1" applyAlignment="1">
      <alignment horizontal="right" vertical="center" wrapText="1"/>
    </xf>
    <xf numFmtId="43" fontId="22" fillId="0" borderId="1" xfId="5" applyFont="1" applyFill="1" applyBorder="1" applyAlignment="1">
      <alignment horizontal="right" vertical="center" readingOrder="2"/>
    </xf>
    <xf numFmtId="0" fontId="4" fillId="0" borderId="1" xfId="0" applyFont="1" applyFill="1" applyBorder="1" applyAlignment="1">
      <alignment horizontal="center"/>
    </xf>
    <xf numFmtId="0" fontId="4" fillId="0" borderId="1" xfId="0" applyFont="1" applyFill="1" applyBorder="1" applyAlignment="1">
      <alignment horizontal="center"/>
    </xf>
    <xf numFmtId="165" fontId="4" fillId="2" borderId="0" xfId="5" applyNumberFormat="1" applyFont="1" applyFill="1" applyAlignment="1">
      <alignment horizontal="right" vertical="center" readingOrder="2"/>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9" fillId="0" borderId="8" xfId="0" applyFont="1" applyFill="1" applyBorder="1" applyAlignment="1">
      <alignment horizontal="right" vertical="center" readingOrder="2"/>
    </xf>
    <xf numFmtId="3" fontId="64" fillId="2" borderId="1" xfId="0" applyNumberFormat="1" applyFont="1" applyFill="1" applyBorder="1" applyAlignment="1">
      <alignment horizontal="center" vertical="center" wrapText="1" readingOrder="2"/>
    </xf>
    <xf numFmtId="2" fontId="64" fillId="2" borderId="1" xfId="0" applyNumberFormat="1" applyFont="1" applyFill="1" applyBorder="1" applyAlignment="1">
      <alignment horizontal="center" vertical="center" wrapText="1" readingOrder="1"/>
    </xf>
    <xf numFmtId="3" fontId="64" fillId="2" borderId="1" xfId="6" applyNumberFormat="1" applyFont="1" applyFill="1" applyBorder="1" applyAlignment="1">
      <alignment horizontal="center" vertical="center" wrapText="1" readingOrder="2"/>
    </xf>
    <xf numFmtId="0" fontId="64" fillId="2" borderId="1" xfId="0" applyFont="1" applyFill="1" applyBorder="1" applyAlignment="1">
      <alignment horizontal="center" vertical="center" wrapText="1" readingOrder="2"/>
    </xf>
    <xf numFmtId="0" fontId="72" fillId="2" borderId="0" xfId="0" applyFont="1" applyFill="1" applyBorder="1" applyAlignment="1">
      <alignment horizontal="left" vertical="center" wrapText="1" readingOrder="2"/>
    </xf>
    <xf numFmtId="0" fontId="64" fillId="2" borderId="1" xfId="0" applyFont="1" applyFill="1" applyBorder="1" applyAlignment="1">
      <alignment horizontal="center" vertical="center" textRotation="90" wrapText="1" readingOrder="2"/>
    </xf>
    <xf numFmtId="0" fontId="64" fillId="2" borderId="2" xfId="0" applyFont="1" applyFill="1" applyBorder="1" applyAlignment="1">
      <alignment horizontal="center" vertical="center" wrapText="1" readingOrder="2"/>
    </xf>
    <xf numFmtId="0" fontId="64" fillId="2" borderId="4" xfId="0" applyFont="1" applyFill="1" applyBorder="1" applyAlignment="1">
      <alignment horizontal="center" vertical="center" wrapText="1" readingOrder="2"/>
    </xf>
    <xf numFmtId="0" fontId="64" fillId="2" borderId="5" xfId="0" applyFont="1" applyFill="1" applyBorder="1" applyAlignment="1">
      <alignment horizontal="center" vertical="center" wrapText="1" readingOrder="2"/>
    </xf>
    <xf numFmtId="0" fontId="64" fillId="2" borderId="6" xfId="0" applyFont="1" applyFill="1" applyBorder="1" applyAlignment="1">
      <alignment horizontal="center" vertical="center" wrapText="1" readingOrder="2"/>
    </xf>
    <xf numFmtId="0" fontId="65" fillId="2" borderId="0" xfId="0" applyFont="1" applyFill="1" applyBorder="1" applyAlignment="1">
      <alignment horizontal="center" vertical="center"/>
    </xf>
    <xf numFmtId="0" fontId="65" fillId="2" borderId="14" xfId="0" applyFont="1" applyFill="1" applyBorder="1" applyAlignment="1">
      <alignment horizontal="center" vertical="center"/>
    </xf>
    <xf numFmtId="0" fontId="65" fillId="2" borderId="2" xfId="0" applyFont="1" applyFill="1" applyBorder="1" applyAlignment="1">
      <alignment horizontal="center" vertical="center"/>
    </xf>
    <xf numFmtId="0" fontId="65" fillId="2" borderId="3" xfId="0" applyFont="1" applyFill="1" applyBorder="1" applyAlignment="1">
      <alignment horizontal="center" vertical="center"/>
    </xf>
    <xf numFmtId="0" fontId="65" fillId="2" borderId="4" xfId="0" applyFont="1" applyFill="1" applyBorder="1" applyAlignment="1">
      <alignment horizontal="center" vertical="center"/>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5" fillId="9" borderId="1" xfId="0" applyFont="1" applyFill="1" applyBorder="1" applyAlignment="1">
      <alignment horizontal="center" vertical="center"/>
    </xf>
    <xf numFmtId="2" fontId="65" fillId="9" borderId="1" xfId="5" applyNumberFormat="1" applyFont="1" applyFill="1" applyBorder="1" applyAlignment="1">
      <alignment horizontal="center" vertical="center"/>
    </xf>
    <xf numFmtId="1" fontId="0" fillId="0" borderId="14" xfId="0" applyNumberFormat="1" applyFill="1" applyBorder="1" applyAlignment="1">
      <alignment horizontal="center" vertical="center"/>
    </xf>
    <xf numFmtId="0" fontId="65" fillId="0" borderId="1" xfId="0" applyFont="1" applyFill="1" applyBorder="1" applyAlignment="1">
      <alignment horizontal="right" vertical="center" readingOrder="2"/>
    </xf>
    <xf numFmtId="1" fontId="65" fillId="9" borderId="1" xfId="0" applyNumberFormat="1" applyFont="1" applyFill="1" applyBorder="1" applyAlignment="1">
      <alignment horizontal="right" vertical="center" readingOrder="2"/>
    </xf>
    <xf numFmtId="41" fontId="65"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62"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9"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0" fontId="30" fillId="6" borderId="1" xfId="0" applyFont="1" applyFill="1" applyBorder="1" applyAlignment="1">
      <alignment horizontal="right" vertical="center" readingOrder="2"/>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6" fillId="2" borderId="9" xfId="0" applyFont="1" applyFill="1" applyBorder="1" applyAlignment="1">
      <alignment vertical="top" wrapText="1" readingOrder="2"/>
    </xf>
    <xf numFmtId="0" fontId="66" fillId="2" borderId="8" xfId="0" applyFont="1" applyFill="1" applyBorder="1" applyAlignment="1">
      <alignment vertical="top" wrapText="1" readingOrder="2"/>
    </xf>
    <xf numFmtId="0" fontId="66" fillId="2" borderId="11" xfId="0" applyFont="1" applyFill="1" applyBorder="1" applyAlignment="1">
      <alignment vertical="top" wrapText="1" readingOrder="2"/>
    </xf>
    <xf numFmtId="0" fontId="66" fillId="2" borderId="7" xfId="0" applyFont="1" applyFill="1" applyBorder="1" applyAlignment="1">
      <alignment vertical="top" wrapText="1" readingOrder="2"/>
    </xf>
    <xf numFmtId="0" fontId="66" fillId="2" borderId="9" xfId="0" applyFont="1" applyFill="1" applyBorder="1" applyAlignment="1">
      <alignment horizontal="right" vertical="center" wrapText="1" readingOrder="2"/>
    </xf>
    <xf numFmtId="0" fontId="66"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6" fillId="2" borderId="9" xfId="0" applyFont="1" applyFill="1" applyBorder="1" applyAlignment="1">
      <alignment horizontal="center" vertical="center" wrapText="1" readingOrder="2"/>
    </xf>
    <xf numFmtId="0" fontId="66"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7">
    <cellStyle name="Comma" xfId="5" builtinId="3"/>
    <cellStyle name="Comma [0]" xfId="6" builtinId="6"/>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76"/>
  <sheetViews>
    <sheetView rightToLeft="1" tabSelected="1" view="pageBreakPreview" zoomScale="25" zoomScaleNormal="48" zoomScaleSheetLayoutView="25" workbookViewId="0">
      <pane xSplit="4" ySplit="4" topLeftCell="E5" activePane="bottomRight" state="frozen"/>
      <selection pane="topRight" activeCell="F1" sqref="F1"/>
      <selection pane="bottomLeft" activeCell="A4" sqref="A4"/>
      <selection pane="bottomRight" activeCell="E5" sqref="E5"/>
    </sheetView>
  </sheetViews>
  <sheetFormatPr defaultColWidth="42.28515625" defaultRowHeight="47.25" x14ac:dyDescent="0.25"/>
  <cols>
    <col min="1" max="1" width="30.85546875" style="45" hidden="1" customWidth="1"/>
    <col min="2" max="2" width="5.140625" style="36" hidden="1" customWidth="1"/>
    <col min="3" max="3" width="9.28515625" style="37" bestFit="1" customWidth="1"/>
    <col min="4" max="4" width="47.42578125" style="39" customWidth="1"/>
    <col min="5" max="5" width="40.5703125" style="39" customWidth="1"/>
    <col min="6" max="6" width="54.140625" style="40" customWidth="1"/>
    <col min="7" max="7" width="37" style="41" customWidth="1"/>
    <col min="8" max="8" width="51.5703125" style="38" customWidth="1"/>
    <col min="9" max="9" width="50.140625" style="72" customWidth="1"/>
    <col min="10" max="10" width="32" style="37" customWidth="1"/>
    <col min="11" max="11" width="47.5703125" style="206" customWidth="1"/>
    <col min="12" max="12" width="45.85546875" style="37" customWidth="1"/>
    <col min="13" max="13" width="50.140625" style="37" customWidth="1"/>
    <col min="14" max="14" width="46.85546875" style="42" customWidth="1"/>
    <col min="15" max="15" width="33" style="87" customWidth="1"/>
    <col min="16" max="16" width="32" style="87" customWidth="1"/>
    <col min="17" max="17" width="29.42578125" style="87" customWidth="1"/>
    <col min="18" max="18" width="31.5703125" style="43" customWidth="1"/>
    <col min="19" max="19" width="26.140625" style="43" customWidth="1"/>
    <col min="20" max="20" width="27.7109375" style="43" customWidth="1"/>
    <col min="21" max="21" width="25.85546875" style="37" customWidth="1"/>
    <col min="22" max="22" width="31.140625" style="37" customWidth="1"/>
    <col min="23" max="23" width="28" style="44" hidden="1" customWidth="1"/>
    <col min="24" max="24" width="27.7109375" style="59" hidden="1" customWidth="1"/>
    <col min="25" max="25" width="36.5703125" style="61" hidden="1" customWidth="1"/>
    <col min="26" max="26" width="48.42578125" style="60" hidden="1" customWidth="1"/>
    <col min="27" max="27" width="35.140625" style="37" hidden="1" customWidth="1"/>
    <col min="28" max="28" width="23.42578125" style="37" hidden="1" customWidth="1"/>
    <col min="29" max="29" width="32.28515625" style="37" hidden="1" customWidth="1"/>
    <col min="30" max="32" width="42.28515625" style="257" hidden="1" customWidth="1"/>
    <col min="33" max="35" width="42.28515625" style="37" hidden="1" customWidth="1"/>
    <col min="36" max="36" width="42.28515625" style="37" customWidth="1"/>
    <col min="37" max="16384" width="42.28515625" style="37"/>
  </cols>
  <sheetData>
    <row r="1" spans="1:32" s="6" customFormat="1" ht="78" x14ac:dyDescent="0.25">
      <c r="A1" s="75"/>
      <c r="B1" s="148"/>
      <c r="C1" s="390" t="s">
        <v>391</v>
      </c>
      <c r="D1" s="390"/>
      <c r="E1" s="390"/>
      <c r="F1" s="390"/>
      <c r="G1" s="390"/>
      <c r="H1" s="390"/>
      <c r="I1" s="390"/>
      <c r="J1" s="390"/>
      <c r="K1" s="233" t="s">
        <v>427</v>
      </c>
      <c r="L1" s="234" t="s">
        <v>317</v>
      </c>
      <c r="M1" s="235"/>
      <c r="N1" s="146"/>
      <c r="O1" s="147"/>
      <c r="P1" s="147"/>
      <c r="Q1" s="147"/>
      <c r="R1" s="146"/>
      <c r="S1" s="146"/>
      <c r="T1" s="146"/>
      <c r="U1" s="146"/>
      <c r="V1" s="146"/>
      <c r="W1" s="144"/>
      <c r="X1" s="88"/>
      <c r="Y1" s="76"/>
      <c r="Z1" s="77"/>
      <c r="AD1" s="253"/>
      <c r="AE1" s="253"/>
      <c r="AF1" s="253"/>
    </row>
    <row r="2" spans="1:32" s="6" customFormat="1" ht="59.25" x14ac:dyDescent="0.25">
      <c r="A2" s="75"/>
      <c r="B2" s="148"/>
      <c r="C2" s="200"/>
      <c r="D2" s="200"/>
      <c r="E2" s="200"/>
      <c r="F2" s="200"/>
      <c r="G2" s="200"/>
      <c r="H2" s="200"/>
      <c r="I2" s="200"/>
      <c r="J2" s="200"/>
      <c r="K2" s="201"/>
      <c r="L2" s="199"/>
      <c r="M2" s="146"/>
      <c r="N2" s="146"/>
      <c r="O2" s="147"/>
      <c r="P2" s="147"/>
      <c r="Q2" s="147"/>
      <c r="R2" s="146"/>
      <c r="S2" s="146"/>
      <c r="T2" s="146"/>
      <c r="U2" s="146"/>
      <c r="V2" s="146"/>
      <c r="W2" s="144"/>
      <c r="X2" s="88"/>
      <c r="Y2" s="76"/>
      <c r="Z2" s="77"/>
      <c r="AD2" s="253"/>
      <c r="AE2" s="253"/>
      <c r="AF2" s="253"/>
    </row>
    <row r="3" spans="1:32" s="58" customFormat="1" ht="47.25" customHeight="1" x14ac:dyDescent="0.25">
      <c r="A3" s="80"/>
      <c r="B3" s="383" t="s">
        <v>163</v>
      </c>
      <c r="C3" s="391" t="s">
        <v>48</v>
      </c>
      <c r="D3" s="389" t="s">
        <v>1</v>
      </c>
      <c r="E3" s="389" t="s">
        <v>2</v>
      </c>
      <c r="F3" s="394" t="s">
        <v>3</v>
      </c>
      <c r="G3" s="392" t="s">
        <v>344</v>
      </c>
      <c r="H3" s="158" t="s">
        <v>260</v>
      </c>
      <c r="I3" s="159" t="s">
        <v>260</v>
      </c>
      <c r="J3" s="393" t="s">
        <v>4</v>
      </c>
      <c r="K3" s="388" t="s">
        <v>5</v>
      </c>
      <c r="L3" s="389" t="s">
        <v>6</v>
      </c>
      <c r="M3" s="389" t="s">
        <v>7</v>
      </c>
      <c r="N3" s="389" t="s">
        <v>8</v>
      </c>
      <c r="O3" s="387" t="s">
        <v>9</v>
      </c>
      <c r="P3" s="387" t="s">
        <v>42</v>
      </c>
      <c r="Q3" s="387" t="s">
        <v>242</v>
      </c>
      <c r="R3" s="386" t="s">
        <v>10</v>
      </c>
      <c r="S3" s="386" t="s">
        <v>11</v>
      </c>
      <c r="T3" s="386" t="s">
        <v>12</v>
      </c>
      <c r="U3" s="386" t="s">
        <v>13</v>
      </c>
      <c r="V3" s="386" t="s">
        <v>14</v>
      </c>
      <c r="W3" s="78"/>
      <c r="X3" s="79"/>
      <c r="Y3" s="81"/>
      <c r="Z3" s="77"/>
      <c r="AD3" s="254"/>
      <c r="AE3" s="254"/>
      <c r="AF3" s="254"/>
    </row>
    <row r="4" spans="1:32" s="7" customFormat="1" ht="47.25" customHeight="1" x14ac:dyDescent="0.25">
      <c r="A4" s="73" t="s">
        <v>232</v>
      </c>
      <c r="B4" s="384"/>
      <c r="C4" s="391"/>
      <c r="D4" s="389"/>
      <c r="E4" s="389"/>
      <c r="F4" s="395"/>
      <c r="G4" s="389"/>
      <c r="H4" s="157" t="s">
        <v>357</v>
      </c>
      <c r="I4" s="145" t="s">
        <v>427</v>
      </c>
      <c r="J4" s="389"/>
      <c r="K4" s="388"/>
      <c r="L4" s="389"/>
      <c r="M4" s="389"/>
      <c r="N4" s="389"/>
      <c r="O4" s="387"/>
      <c r="P4" s="387"/>
      <c r="Q4" s="387"/>
      <c r="R4" s="386"/>
      <c r="S4" s="386"/>
      <c r="T4" s="386"/>
      <c r="U4" s="386"/>
      <c r="V4" s="386"/>
      <c r="W4" s="73" t="s">
        <v>186</v>
      </c>
      <c r="X4" s="74" t="s">
        <v>187</v>
      </c>
      <c r="Y4" s="82" t="s">
        <v>269</v>
      </c>
      <c r="Z4" s="77" t="s">
        <v>270</v>
      </c>
      <c r="AA4" s="77" t="s">
        <v>292</v>
      </c>
      <c r="AB4" s="77" t="s">
        <v>310</v>
      </c>
      <c r="AC4" s="77" t="s">
        <v>311</v>
      </c>
      <c r="AD4" s="255" t="s">
        <v>339</v>
      </c>
      <c r="AE4" s="255" t="s">
        <v>340</v>
      </c>
      <c r="AF4" s="255" t="s">
        <v>341</v>
      </c>
    </row>
    <row r="5" spans="1:32" s="5" customFormat="1" x14ac:dyDescent="1.25">
      <c r="A5" s="86">
        <v>10581</v>
      </c>
      <c r="B5" s="83">
        <v>7</v>
      </c>
      <c r="C5" s="16">
        <v>1</v>
      </c>
      <c r="D5" s="68" t="s">
        <v>428</v>
      </c>
      <c r="E5" s="10" t="s">
        <v>15</v>
      </c>
      <c r="F5" s="10" t="s">
        <v>326</v>
      </c>
      <c r="G5" s="11">
        <v>17</v>
      </c>
      <c r="H5" s="12">
        <v>10473187.797747999</v>
      </c>
      <c r="I5" s="12">
        <v>12707257.120526001</v>
      </c>
      <c r="J5" s="12" t="s">
        <v>73</v>
      </c>
      <c r="K5" s="202">
        <v>150.9</v>
      </c>
      <c r="L5" s="54">
        <v>12636361</v>
      </c>
      <c r="M5" s="54">
        <v>20000000</v>
      </c>
      <c r="N5" s="54">
        <v>1005610</v>
      </c>
      <c r="O5" s="240">
        <v>1.98</v>
      </c>
      <c r="P5" s="240">
        <v>5.49</v>
      </c>
      <c r="Q5" s="240">
        <v>21.42</v>
      </c>
      <c r="R5" s="53">
        <v>5777</v>
      </c>
      <c r="S5" s="53">
        <v>78</v>
      </c>
      <c r="T5" s="53">
        <v>39</v>
      </c>
      <c r="U5" s="53">
        <v>22</v>
      </c>
      <c r="V5" s="12">
        <f>R5+T5</f>
        <v>5816</v>
      </c>
      <c r="W5" s="84">
        <f>S5*I5/$I$84</f>
        <v>0.5706481340907944</v>
      </c>
      <c r="X5" s="85">
        <f t="shared" ref="X5:X36" si="0">S5*I5/$I$173</f>
        <v>0.55086790546370201</v>
      </c>
      <c r="Y5" s="77">
        <f t="shared" ref="Y5:Y37" si="1">IF(L5&gt;M5,1,0)</f>
        <v>0</v>
      </c>
      <c r="Z5" s="77">
        <f>IF(V5=0,1,0)</f>
        <v>0</v>
      </c>
      <c r="AA5" s="169">
        <f>IF((S5+U5)=100,0,1)</f>
        <v>0</v>
      </c>
      <c r="AB5" s="169">
        <f t="shared" ref="AB5:AB37" si="2">IF(I5=0,1,0)</f>
        <v>0</v>
      </c>
      <c r="AC5" s="169">
        <f t="shared" ref="AC5:AC37" si="3">IF(L5=0,1,0)</f>
        <v>0</v>
      </c>
      <c r="AD5" s="256">
        <f t="shared" ref="AD5:AF8" si="4">$I5/$I$84*O5</f>
        <v>1.4485683403843241E-2</v>
      </c>
      <c r="AE5" s="256">
        <f t="shared" si="4"/>
        <v>4.0164849437928987E-2</v>
      </c>
      <c r="AF5" s="256">
        <f t="shared" si="4"/>
        <v>0.15670875682339508</v>
      </c>
    </row>
    <row r="6" spans="1:32" s="8" customFormat="1" x14ac:dyDescent="1.25">
      <c r="A6" s="86">
        <v>10639</v>
      </c>
      <c r="B6" s="250">
        <v>11</v>
      </c>
      <c r="C6" s="19">
        <v>2</v>
      </c>
      <c r="D6" s="69" t="s">
        <v>429</v>
      </c>
      <c r="E6" s="20" t="s">
        <v>17</v>
      </c>
      <c r="F6" s="20" t="s">
        <v>279</v>
      </c>
      <c r="G6" s="21">
        <v>15</v>
      </c>
      <c r="H6" s="18">
        <v>20149758.992051002</v>
      </c>
      <c r="I6" s="18">
        <v>22992946.671062998</v>
      </c>
      <c r="J6" s="18" t="s">
        <v>74</v>
      </c>
      <c r="K6" s="203">
        <v>131.93333333333334</v>
      </c>
      <c r="L6" s="56">
        <v>22813212</v>
      </c>
      <c r="M6" s="55">
        <v>40000000</v>
      </c>
      <c r="N6" s="56">
        <v>1007878</v>
      </c>
      <c r="O6" s="251">
        <v>1.63</v>
      </c>
      <c r="P6" s="251">
        <v>5.09</v>
      </c>
      <c r="Q6" s="251">
        <v>20.190000000000001</v>
      </c>
      <c r="R6" s="252">
        <v>27776</v>
      </c>
      <c r="S6" s="252">
        <v>88</v>
      </c>
      <c r="T6" s="252">
        <v>45</v>
      </c>
      <c r="U6" s="252">
        <v>12</v>
      </c>
      <c r="V6" s="18">
        <f t="shared" ref="V6:V69" si="5">R6+T6</f>
        <v>27821</v>
      </c>
      <c r="W6" s="84">
        <f>S6*I6/$I$84</f>
        <v>1.1649285403149325</v>
      </c>
      <c r="X6" s="85">
        <f t="shared" si="0"/>
        <v>1.1245489237262134</v>
      </c>
      <c r="Y6" s="77">
        <f t="shared" si="1"/>
        <v>0</v>
      </c>
      <c r="Z6" s="77">
        <f t="shared" ref="Z6:Z69" si="6">IF(V6=0,1,0)</f>
        <v>0</v>
      </c>
      <c r="AA6" s="169">
        <f t="shared" ref="AA6:AA69" si="7">IF((S6+U6)=100,0,1)</f>
        <v>0</v>
      </c>
      <c r="AB6" s="169">
        <f t="shared" si="2"/>
        <v>0</v>
      </c>
      <c r="AC6" s="169">
        <f t="shared" si="3"/>
        <v>0</v>
      </c>
      <c r="AD6" s="256">
        <f t="shared" si="4"/>
        <v>2.1577653644469771E-2</v>
      </c>
      <c r="AE6" s="256">
        <f t="shared" si="4"/>
        <v>6.7380525797761437E-2</v>
      </c>
      <c r="AF6" s="256">
        <f t="shared" si="4"/>
        <v>0.26727167305634647</v>
      </c>
    </row>
    <row r="7" spans="1:32" s="5" customFormat="1" x14ac:dyDescent="1.25">
      <c r="A7" s="86">
        <v>10720</v>
      </c>
      <c r="B7" s="83">
        <v>53</v>
      </c>
      <c r="C7" s="16">
        <v>3</v>
      </c>
      <c r="D7" s="68" t="s">
        <v>430</v>
      </c>
      <c r="E7" s="10" t="s">
        <v>31</v>
      </c>
      <c r="F7" s="10" t="s">
        <v>326</v>
      </c>
      <c r="G7" s="11" t="s">
        <v>24</v>
      </c>
      <c r="H7" s="12">
        <v>131023.93539100001</v>
      </c>
      <c r="I7" s="12">
        <v>1060385</v>
      </c>
      <c r="J7" s="12" t="s">
        <v>124</v>
      </c>
      <c r="K7" s="202">
        <v>127</v>
      </c>
      <c r="L7" s="54">
        <v>1000000</v>
      </c>
      <c r="M7" s="54">
        <v>1000000</v>
      </c>
      <c r="N7" s="54">
        <v>1060385</v>
      </c>
      <c r="O7" s="240">
        <v>6.68</v>
      </c>
      <c r="P7" s="240">
        <v>13.38</v>
      </c>
      <c r="Q7" s="240">
        <v>43.04</v>
      </c>
      <c r="R7" s="53">
        <v>682</v>
      </c>
      <c r="S7" s="53">
        <v>70</v>
      </c>
      <c r="T7" s="53">
        <v>10</v>
      </c>
      <c r="U7" s="53">
        <v>30</v>
      </c>
      <c r="V7" s="12">
        <f t="shared" si="5"/>
        <v>692</v>
      </c>
      <c r="W7" s="84">
        <f>S7*I7/$I$84</f>
        <v>4.2734989042388823E-2</v>
      </c>
      <c r="X7" s="85">
        <f t="shared" si="0"/>
        <v>4.1253677174118979E-2</v>
      </c>
      <c r="Y7" s="77">
        <f t="shared" si="1"/>
        <v>0</v>
      </c>
      <c r="Z7" s="77">
        <f t="shared" si="6"/>
        <v>0</v>
      </c>
      <c r="AA7" s="169">
        <f t="shared" si="7"/>
        <v>0</v>
      </c>
      <c r="AB7" s="169">
        <f t="shared" si="2"/>
        <v>0</v>
      </c>
      <c r="AC7" s="169">
        <f t="shared" si="3"/>
        <v>0</v>
      </c>
      <c r="AD7" s="256">
        <f t="shared" si="4"/>
        <v>4.0781389543308195E-3</v>
      </c>
      <c r="AE7" s="256">
        <f t="shared" si="4"/>
        <v>8.1684879055308936E-3</v>
      </c>
      <c r="AF7" s="256">
        <f t="shared" si="4"/>
        <v>2.6275913262634499E-2</v>
      </c>
    </row>
    <row r="8" spans="1:32" s="8" customFormat="1" x14ac:dyDescent="1.25">
      <c r="A8" s="86">
        <v>10748</v>
      </c>
      <c r="B8" s="250">
        <v>6</v>
      </c>
      <c r="C8" s="19">
        <v>4</v>
      </c>
      <c r="D8" s="69" t="s">
        <v>431</v>
      </c>
      <c r="E8" s="20" t="s">
        <v>17</v>
      </c>
      <c r="F8" s="20" t="s">
        <v>279</v>
      </c>
      <c r="G8" s="21">
        <v>15</v>
      </c>
      <c r="H8" s="18">
        <v>1414881.6492630001</v>
      </c>
      <c r="I8" s="18">
        <v>4233891.6230290001</v>
      </c>
      <c r="J8" s="18" t="s">
        <v>75</v>
      </c>
      <c r="K8" s="203">
        <v>120.5</v>
      </c>
      <c r="L8" s="56">
        <v>4200249</v>
      </c>
      <c r="M8" s="55">
        <v>5000000</v>
      </c>
      <c r="N8" s="56">
        <v>1008009</v>
      </c>
      <c r="O8" s="251">
        <v>1.65</v>
      </c>
      <c r="P8" s="251">
        <v>5.26</v>
      </c>
      <c r="Q8" s="251">
        <v>19.899999999999999</v>
      </c>
      <c r="R8" s="252">
        <v>2355</v>
      </c>
      <c r="S8" s="252">
        <v>67</v>
      </c>
      <c r="T8" s="252">
        <v>11</v>
      </c>
      <c r="U8" s="252">
        <v>33</v>
      </c>
      <c r="V8" s="18">
        <f t="shared" si="5"/>
        <v>2366</v>
      </c>
      <c r="W8" s="84">
        <f>S8*I8/$I$84</f>
        <v>0.16331892812281809</v>
      </c>
      <c r="X8" s="85">
        <f t="shared" si="0"/>
        <v>0.15765784637311941</v>
      </c>
      <c r="Y8" s="77">
        <f t="shared" si="1"/>
        <v>0</v>
      </c>
      <c r="Z8" s="77">
        <f t="shared" si="6"/>
        <v>0</v>
      </c>
      <c r="AA8" s="169">
        <f t="shared" si="7"/>
        <v>0</v>
      </c>
      <c r="AB8" s="169">
        <f t="shared" si="2"/>
        <v>0</v>
      </c>
      <c r="AC8" s="169">
        <f t="shared" si="3"/>
        <v>0</v>
      </c>
      <c r="AD8" s="256">
        <f t="shared" si="4"/>
        <v>4.0220333045171619E-3</v>
      </c>
      <c r="AE8" s="256">
        <f t="shared" si="4"/>
        <v>1.2821754655612286E-2</v>
      </c>
      <c r="AF8" s="256">
        <f t="shared" si="4"/>
        <v>4.8508159248419107E-2</v>
      </c>
    </row>
    <row r="9" spans="1:32" s="5" customFormat="1" x14ac:dyDescent="1.25">
      <c r="A9" s="86">
        <v>10766</v>
      </c>
      <c r="B9" s="83">
        <v>56</v>
      </c>
      <c r="C9" s="16">
        <v>5</v>
      </c>
      <c r="D9" s="68" t="s">
        <v>432</v>
      </c>
      <c r="E9" s="10" t="s">
        <v>313</v>
      </c>
      <c r="F9" s="10" t="s">
        <v>279</v>
      </c>
      <c r="G9" s="11">
        <v>15</v>
      </c>
      <c r="H9" s="12">
        <v>235425.18440299999</v>
      </c>
      <c r="I9" s="12">
        <v>3971348.7586460002</v>
      </c>
      <c r="J9" s="12" t="s">
        <v>128</v>
      </c>
      <c r="K9" s="202">
        <v>118.66666666666667</v>
      </c>
      <c r="L9" s="54">
        <v>3945259</v>
      </c>
      <c r="M9" s="54">
        <v>4000000</v>
      </c>
      <c r="N9" s="54">
        <v>1006612</v>
      </c>
      <c r="O9" s="240">
        <v>1.77</v>
      </c>
      <c r="P9" s="240">
        <v>4.88</v>
      </c>
      <c r="Q9" s="240">
        <v>58.15</v>
      </c>
      <c r="R9" s="53">
        <v>2120</v>
      </c>
      <c r="S9" s="53">
        <v>83</v>
      </c>
      <c r="T9" s="53">
        <v>14</v>
      </c>
      <c r="U9" s="53">
        <v>17</v>
      </c>
      <c r="V9" s="12">
        <f t="shared" si="5"/>
        <v>2134</v>
      </c>
      <c r="W9" s="84">
        <f>S9*I9/$I$172</f>
        <v>6.6288344912463257</v>
      </c>
      <c r="X9" s="85">
        <f t="shared" si="0"/>
        <v>0.18319649924598383</v>
      </c>
      <c r="Y9" s="77">
        <f t="shared" si="1"/>
        <v>0</v>
      </c>
      <c r="Z9" s="77">
        <f>IF(V9=0,1,0)</f>
        <v>0</v>
      </c>
      <c r="AA9" s="169">
        <f>IF((S9+U9)=100,0,1)</f>
        <v>0</v>
      </c>
      <c r="AB9" s="169">
        <f t="shared" si="2"/>
        <v>0</v>
      </c>
      <c r="AC9" s="169">
        <f t="shared" si="3"/>
        <v>0</v>
      </c>
      <c r="AD9" s="256">
        <f>$I9/$I$172*O9</f>
        <v>0.14136189216272285</v>
      </c>
      <c r="AE9" s="256">
        <f>$I9/$I$172*P9</f>
        <v>0.38974352189496475</v>
      </c>
      <c r="AF9" s="256">
        <f>$I9/$I$172*Q9</f>
        <v>4.6441774176623358</v>
      </c>
    </row>
    <row r="10" spans="1:32" s="8" customFormat="1" x14ac:dyDescent="1.25">
      <c r="A10" s="86">
        <v>10765</v>
      </c>
      <c r="B10" s="250">
        <v>5</v>
      </c>
      <c r="C10" s="19">
        <v>6</v>
      </c>
      <c r="D10" s="69" t="s">
        <v>433</v>
      </c>
      <c r="E10" s="20" t="s">
        <v>17</v>
      </c>
      <c r="F10" s="20" t="s">
        <v>279</v>
      </c>
      <c r="G10" s="21">
        <v>16</v>
      </c>
      <c r="H10" s="18">
        <v>93172926.748106003</v>
      </c>
      <c r="I10" s="18">
        <v>99282664.188045993</v>
      </c>
      <c r="J10" s="18" t="s">
        <v>76</v>
      </c>
      <c r="K10" s="203">
        <v>118.33333333333333</v>
      </c>
      <c r="L10" s="56">
        <v>98499385</v>
      </c>
      <c r="M10" s="55">
        <v>100000000</v>
      </c>
      <c r="N10" s="56">
        <v>1007952</v>
      </c>
      <c r="O10" s="251">
        <v>1.64</v>
      </c>
      <c r="P10" s="251">
        <v>5.12</v>
      </c>
      <c r="Q10" s="251">
        <v>20.12</v>
      </c>
      <c r="R10" s="252">
        <v>79772</v>
      </c>
      <c r="S10" s="252">
        <v>94</v>
      </c>
      <c r="T10" s="252">
        <v>175</v>
      </c>
      <c r="U10" s="252">
        <v>6</v>
      </c>
      <c r="V10" s="18">
        <f t="shared" si="5"/>
        <v>79947</v>
      </c>
      <c r="W10" s="84">
        <f t="shared" ref="W10:W30" si="8">S10*I10/$I$84</f>
        <v>5.3730793899046043</v>
      </c>
      <c r="X10" s="85">
        <f t="shared" si="0"/>
        <v>5.1868337291995772</v>
      </c>
      <c r="Y10" s="77">
        <f t="shared" si="1"/>
        <v>0</v>
      </c>
      <c r="Z10" s="77">
        <f t="shared" si="6"/>
        <v>0</v>
      </c>
      <c r="AA10" s="169">
        <f t="shared" si="7"/>
        <v>0</v>
      </c>
      <c r="AB10" s="169">
        <f t="shared" si="2"/>
        <v>0</v>
      </c>
      <c r="AC10" s="169">
        <f t="shared" si="3"/>
        <v>0</v>
      </c>
      <c r="AD10" s="256">
        <f t="shared" ref="AD10:AD30" si="9">$I10/$I$84*O10</f>
        <v>9.3743087228122884E-2</v>
      </c>
      <c r="AE10" s="256">
        <f t="shared" ref="AE10:AE30" si="10">$I10/$I$84*P10</f>
        <v>0.29266134549267636</v>
      </c>
      <c r="AF10" s="256">
        <f t="shared" ref="AF10:AF30" si="11">$I10/$I$84*Q10</f>
        <v>1.1500676311157516</v>
      </c>
    </row>
    <row r="11" spans="1:32" s="5" customFormat="1" x14ac:dyDescent="1.25">
      <c r="A11" s="86">
        <v>10778</v>
      </c>
      <c r="B11" s="83">
        <v>2</v>
      </c>
      <c r="C11" s="16">
        <v>7</v>
      </c>
      <c r="D11" s="68" t="s">
        <v>434</v>
      </c>
      <c r="E11" s="10" t="s">
        <v>16</v>
      </c>
      <c r="F11" s="10" t="s">
        <v>279</v>
      </c>
      <c r="G11" s="11">
        <v>20</v>
      </c>
      <c r="H11" s="12">
        <v>2723227.4932800001</v>
      </c>
      <c r="I11" s="12">
        <v>1832089.182364</v>
      </c>
      <c r="J11" s="12" t="s">
        <v>77</v>
      </c>
      <c r="K11" s="202">
        <v>116.56666666666666</v>
      </c>
      <c r="L11" s="54">
        <v>1827052</v>
      </c>
      <c r="M11" s="54">
        <v>5000000</v>
      </c>
      <c r="N11" s="54">
        <v>1002757</v>
      </c>
      <c r="O11" s="240">
        <v>1.86</v>
      </c>
      <c r="P11" s="240">
        <v>5.41</v>
      </c>
      <c r="Q11" s="240">
        <v>19.84</v>
      </c>
      <c r="R11" s="53">
        <v>471</v>
      </c>
      <c r="S11" s="53">
        <v>44</v>
      </c>
      <c r="T11" s="53">
        <v>10</v>
      </c>
      <c r="U11" s="53">
        <v>56.000000000000007</v>
      </c>
      <c r="V11" s="12">
        <f t="shared" si="5"/>
        <v>481</v>
      </c>
      <c r="W11" s="84">
        <f t="shared" si="8"/>
        <v>4.6411036555485626E-2</v>
      </c>
      <c r="X11" s="85">
        <f t="shared" si="0"/>
        <v>4.4802302803380198E-2</v>
      </c>
      <c r="Y11" s="77">
        <f t="shared" si="1"/>
        <v>0</v>
      </c>
      <c r="Z11" s="77">
        <f t="shared" si="6"/>
        <v>0</v>
      </c>
      <c r="AA11" s="169">
        <f t="shared" si="7"/>
        <v>0</v>
      </c>
      <c r="AB11" s="169">
        <f t="shared" si="2"/>
        <v>0</v>
      </c>
      <c r="AC11" s="169">
        <f t="shared" si="3"/>
        <v>0</v>
      </c>
      <c r="AD11" s="256">
        <f t="shared" si="9"/>
        <v>1.9619210907546201E-3</v>
      </c>
      <c r="AE11" s="256">
        <f t="shared" si="10"/>
        <v>5.7064479037540299E-3</v>
      </c>
      <c r="AF11" s="256">
        <f t="shared" si="11"/>
        <v>2.0927158301382615E-2</v>
      </c>
    </row>
    <row r="12" spans="1:32" s="8" customFormat="1" x14ac:dyDescent="1.25">
      <c r="A12" s="86">
        <v>10784</v>
      </c>
      <c r="B12" s="250">
        <v>42</v>
      </c>
      <c r="C12" s="19">
        <v>8</v>
      </c>
      <c r="D12" s="69" t="s">
        <v>435</v>
      </c>
      <c r="E12" s="20" t="s">
        <v>330</v>
      </c>
      <c r="F12" s="20" t="s">
        <v>279</v>
      </c>
      <c r="G12" s="21">
        <v>17</v>
      </c>
      <c r="H12" s="18">
        <v>4478783.9767690003</v>
      </c>
      <c r="I12" s="18">
        <v>9985492.9665959999</v>
      </c>
      <c r="J12" s="18" t="s">
        <v>131</v>
      </c>
      <c r="K12" s="203">
        <v>114.46666666666667</v>
      </c>
      <c r="L12" s="56">
        <v>9900029</v>
      </c>
      <c r="M12" s="55">
        <v>10000000</v>
      </c>
      <c r="N12" s="56">
        <v>1008632</v>
      </c>
      <c r="O12" s="251">
        <v>1.75</v>
      </c>
      <c r="P12" s="251">
        <v>5.46</v>
      </c>
      <c r="Q12" s="251">
        <v>21.26</v>
      </c>
      <c r="R12" s="252">
        <v>10851</v>
      </c>
      <c r="S12" s="252">
        <v>83</v>
      </c>
      <c r="T12" s="252">
        <v>21</v>
      </c>
      <c r="U12" s="252">
        <v>17</v>
      </c>
      <c r="V12" s="18">
        <f t="shared" si="5"/>
        <v>10872</v>
      </c>
      <c r="W12" s="84">
        <f t="shared" si="8"/>
        <v>0.47716610204726789</v>
      </c>
      <c r="X12" s="85">
        <f t="shared" si="0"/>
        <v>0.46062621691011313</v>
      </c>
      <c r="Y12" s="77">
        <f t="shared" si="1"/>
        <v>0</v>
      </c>
      <c r="Z12" s="77">
        <f t="shared" si="6"/>
        <v>0</v>
      </c>
      <c r="AA12" s="169">
        <f t="shared" si="7"/>
        <v>0</v>
      </c>
      <c r="AB12" s="169">
        <f t="shared" si="2"/>
        <v>0</v>
      </c>
      <c r="AC12" s="169">
        <f t="shared" si="3"/>
        <v>0</v>
      </c>
      <c r="AD12" s="256">
        <f t="shared" si="9"/>
        <v>1.0060731067261672E-2</v>
      </c>
      <c r="AE12" s="256">
        <f t="shared" si="10"/>
        <v>3.1389480929856418E-2</v>
      </c>
      <c r="AF12" s="256">
        <f t="shared" si="11"/>
        <v>0.1222235099942761</v>
      </c>
    </row>
    <row r="13" spans="1:32" s="5" customFormat="1" x14ac:dyDescent="1.25">
      <c r="A13" s="86">
        <v>10837</v>
      </c>
      <c r="B13" s="83">
        <v>1</v>
      </c>
      <c r="C13" s="16">
        <v>9</v>
      </c>
      <c r="D13" s="68" t="s">
        <v>436</v>
      </c>
      <c r="E13" s="10" t="s">
        <v>18</v>
      </c>
      <c r="F13" s="10" t="s">
        <v>279</v>
      </c>
      <c r="G13" s="11">
        <v>16</v>
      </c>
      <c r="H13" s="12">
        <v>163188817.431317</v>
      </c>
      <c r="I13" s="12">
        <v>80941293.502283007</v>
      </c>
      <c r="J13" s="12" t="s">
        <v>78</v>
      </c>
      <c r="K13" s="202">
        <v>106.2</v>
      </c>
      <c r="L13" s="54">
        <v>78754743</v>
      </c>
      <c r="M13" s="54">
        <v>200000000</v>
      </c>
      <c r="N13" s="54">
        <v>1027764</v>
      </c>
      <c r="O13" s="240">
        <v>2.78</v>
      </c>
      <c r="P13" s="240">
        <v>5.33</v>
      </c>
      <c r="Q13" s="240">
        <v>20.59</v>
      </c>
      <c r="R13" s="53">
        <v>174497</v>
      </c>
      <c r="S13" s="53">
        <v>92</v>
      </c>
      <c r="T13" s="53">
        <v>527</v>
      </c>
      <c r="U13" s="53">
        <v>8</v>
      </c>
      <c r="V13" s="12">
        <f t="shared" si="5"/>
        <v>175024</v>
      </c>
      <c r="W13" s="84">
        <f t="shared" si="8"/>
        <v>4.2872612543356485</v>
      </c>
      <c r="X13" s="85">
        <f t="shared" si="0"/>
        <v>4.1386530267280195</v>
      </c>
      <c r="Y13" s="77">
        <f t="shared" si="1"/>
        <v>0</v>
      </c>
      <c r="Z13" s="77">
        <f t="shared" si="6"/>
        <v>0</v>
      </c>
      <c r="AA13" s="169">
        <f t="shared" si="7"/>
        <v>0</v>
      </c>
      <c r="AB13" s="169">
        <f t="shared" si="2"/>
        <v>0</v>
      </c>
      <c r="AC13" s="169">
        <f t="shared" si="3"/>
        <v>0</v>
      </c>
      <c r="AD13" s="256">
        <f t="shared" si="9"/>
        <v>0.12954985094622937</v>
      </c>
      <c r="AE13" s="256">
        <f t="shared" si="10"/>
        <v>0.24838154875661966</v>
      </c>
      <c r="AF13" s="256">
        <f t="shared" si="11"/>
        <v>0.95950770898664139</v>
      </c>
    </row>
    <row r="14" spans="1:32" s="8" customFormat="1" x14ac:dyDescent="1.25">
      <c r="A14" s="86">
        <v>10845</v>
      </c>
      <c r="B14" s="250">
        <v>3</v>
      </c>
      <c r="C14" s="19">
        <v>10</v>
      </c>
      <c r="D14" s="69" t="s">
        <v>437</v>
      </c>
      <c r="E14" s="20" t="s">
        <v>15</v>
      </c>
      <c r="F14" s="20" t="s">
        <v>279</v>
      </c>
      <c r="G14" s="21">
        <v>17</v>
      </c>
      <c r="H14" s="18">
        <v>11047076.109066</v>
      </c>
      <c r="I14" s="18">
        <v>12996408.888011999</v>
      </c>
      <c r="J14" s="18" t="s">
        <v>79</v>
      </c>
      <c r="K14" s="203">
        <v>105.6</v>
      </c>
      <c r="L14" s="56">
        <v>12996406</v>
      </c>
      <c r="M14" s="55">
        <v>15000000</v>
      </c>
      <c r="N14" s="56">
        <v>1000000</v>
      </c>
      <c r="O14" s="251">
        <v>1.81</v>
      </c>
      <c r="P14" s="251">
        <v>5.35</v>
      </c>
      <c r="Q14" s="251">
        <v>21.33</v>
      </c>
      <c r="R14" s="252">
        <v>5471</v>
      </c>
      <c r="S14" s="252">
        <v>81</v>
      </c>
      <c r="T14" s="252">
        <v>35</v>
      </c>
      <c r="U14" s="252">
        <v>19</v>
      </c>
      <c r="V14" s="18">
        <f t="shared" si="5"/>
        <v>5506</v>
      </c>
      <c r="W14" s="84">
        <f t="shared" si="8"/>
        <v>0.6060805772699458</v>
      </c>
      <c r="X14" s="85">
        <f t="shared" si="0"/>
        <v>0.58507216303243914</v>
      </c>
      <c r="Y14" s="77">
        <f t="shared" si="1"/>
        <v>0</v>
      </c>
      <c r="Z14" s="77">
        <f t="shared" si="6"/>
        <v>0</v>
      </c>
      <c r="AA14" s="169">
        <f t="shared" si="7"/>
        <v>0</v>
      </c>
      <c r="AB14" s="169">
        <f t="shared" si="2"/>
        <v>0</v>
      </c>
      <c r="AC14" s="169">
        <f t="shared" si="3"/>
        <v>0</v>
      </c>
      <c r="AD14" s="256">
        <f t="shared" si="9"/>
        <v>1.3543282035291381E-2</v>
      </c>
      <c r="AE14" s="256">
        <f t="shared" si="10"/>
        <v>4.0031248004866786E-2</v>
      </c>
      <c r="AF14" s="256">
        <f t="shared" si="11"/>
        <v>0.1596012186810857</v>
      </c>
    </row>
    <row r="15" spans="1:32" s="5" customFormat="1" x14ac:dyDescent="1.25">
      <c r="A15" s="86">
        <v>10883</v>
      </c>
      <c r="B15" s="83">
        <v>16</v>
      </c>
      <c r="C15" s="16">
        <v>11</v>
      </c>
      <c r="D15" s="68" t="s">
        <v>438</v>
      </c>
      <c r="E15" s="10" t="s">
        <v>299</v>
      </c>
      <c r="F15" s="10" t="s">
        <v>279</v>
      </c>
      <c r="G15" s="11">
        <v>20</v>
      </c>
      <c r="H15" s="12">
        <v>11402363.9154</v>
      </c>
      <c r="I15" s="12">
        <v>17473343.381825998</v>
      </c>
      <c r="J15" s="12" t="s">
        <v>80</v>
      </c>
      <c r="K15" s="202">
        <v>102.06666666666666</v>
      </c>
      <c r="L15" s="54">
        <v>17473337</v>
      </c>
      <c r="M15" s="54">
        <v>25000000</v>
      </c>
      <c r="N15" s="54">
        <v>1000000</v>
      </c>
      <c r="O15" s="240">
        <v>1.81</v>
      </c>
      <c r="P15" s="240">
        <v>5.3</v>
      </c>
      <c r="Q15" s="240">
        <v>20.97</v>
      </c>
      <c r="R15" s="53">
        <v>10831</v>
      </c>
      <c r="S15" s="53">
        <v>89</v>
      </c>
      <c r="T15" s="53">
        <v>26</v>
      </c>
      <c r="U15" s="53">
        <v>11</v>
      </c>
      <c r="V15" s="12">
        <f t="shared" si="5"/>
        <v>10857</v>
      </c>
      <c r="W15" s="84">
        <f t="shared" si="8"/>
        <v>0.89534002512705413</v>
      </c>
      <c r="X15" s="85">
        <f t="shared" si="0"/>
        <v>0.86430508548913376</v>
      </c>
      <c r="Y15" s="77">
        <f t="shared" si="1"/>
        <v>0</v>
      </c>
      <c r="Z15" s="77">
        <f t="shared" si="6"/>
        <v>0</v>
      </c>
      <c r="AA15" s="169">
        <f t="shared" si="7"/>
        <v>0</v>
      </c>
      <c r="AB15" s="169">
        <f t="shared" si="2"/>
        <v>0</v>
      </c>
      <c r="AC15" s="169">
        <f t="shared" si="3"/>
        <v>0</v>
      </c>
      <c r="AD15" s="256">
        <f t="shared" si="9"/>
        <v>1.8208600511010874E-2</v>
      </c>
      <c r="AE15" s="256">
        <f t="shared" si="10"/>
        <v>5.3318001496330182E-2</v>
      </c>
      <c r="AF15" s="256">
        <f t="shared" si="11"/>
        <v>0.21095820592038564</v>
      </c>
    </row>
    <row r="16" spans="1:32" s="8" customFormat="1" x14ac:dyDescent="1.25">
      <c r="A16" s="86">
        <v>10895</v>
      </c>
      <c r="B16" s="250">
        <v>102</v>
      </c>
      <c r="C16" s="19">
        <v>12</v>
      </c>
      <c r="D16" s="69" t="s">
        <v>439</v>
      </c>
      <c r="E16" s="20" t="s">
        <v>29</v>
      </c>
      <c r="F16" s="20" t="s">
        <v>279</v>
      </c>
      <c r="G16" s="21">
        <v>17</v>
      </c>
      <c r="H16" s="18">
        <v>1066194</v>
      </c>
      <c r="I16" s="18">
        <v>612406</v>
      </c>
      <c r="J16" s="18" t="s">
        <v>82</v>
      </c>
      <c r="K16" s="203">
        <v>101.16666666666667</v>
      </c>
      <c r="L16" s="56">
        <v>612406</v>
      </c>
      <c r="M16" s="55">
        <v>5000000</v>
      </c>
      <c r="N16" s="56">
        <v>1000000</v>
      </c>
      <c r="O16" s="251">
        <v>2.2400000000000002</v>
      </c>
      <c r="P16" s="251">
        <v>5.42</v>
      </c>
      <c r="Q16" s="251">
        <v>22.63</v>
      </c>
      <c r="R16" s="252">
        <v>21645</v>
      </c>
      <c r="S16" s="252">
        <v>64</v>
      </c>
      <c r="T16" s="252">
        <v>8</v>
      </c>
      <c r="U16" s="252">
        <v>36</v>
      </c>
      <c r="V16" s="18">
        <f t="shared" si="5"/>
        <v>21653</v>
      </c>
      <c r="W16" s="84">
        <f t="shared" si="8"/>
        <v>2.2565314576007273E-2</v>
      </c>
      <c r="X16" s="85">
        <f t="shared" si="0"/>
        <v>2.1783138915226673E-2</v>
      </c>
      <c r="Y16" s="77">
        <f t="shared" si="1"/>
        <v>0</v>
      </c>
      <c r="Z16" s="77">
        <f t="shared" si="6"/>
        <v>0</v>
      </c>
      <c r="AA16" s="169">
        <f t="shared" si="7"/>
        <v>0</v>
      </c>
      <c r="AB16" s="169">
        <f t="shared" si="2"/>
        <v>0</v>
      </c>
      <c r="AC16" s="169">
        <f t="shared" si="3"/>
        <v>0</v>
      </c>
      <c r="AD16" s="256">
        <f t="shared" si="9"/>
        <v>7.8978601016025459E-4</v>
      </c>
      <c r="AE16" s="256">
        <f t="shared" si="10"/>
        <v>1.9110000781556158E-3</v>
      </c>
      <c r="AF16" s="256">
        <f t="shared" si="11"/>
        <v>7.9789542008600715E-3</v>
      </c>
    </row>
    <row r="17" spans="1:32" s="5" customFormat="1" x14ac:dyDescent="1.25">
      <c r="A17" s="86">
        <v>10919</v>
      </c>
      <c r="B17" s="83">
        <v>104</v>
      </c>
      <c r="C17" s="16">
        <v>13</v>
      </c>
      <c r="D17" s="68" t="s">
        <v>412</v>
      </c>
      <c r="E17" s="10" t="s">
        <v>314</v>
      </c>
      <c r="F17" s="10" t="s">
        <v>279</v>
      </c>
      <c r="G17" s="11">
        <v>15</v>
      </c>
      <c r="H17" s="12">
        <v>271354148.22701198</v>
      </c>
      <c r="I17" s="12">
        <v>288572676.88485098</v>
      </c>
      <c r="J17" s="12" t="s">
        <v>83</v>
      </c>
      <c r="K17" s="202">
        <v>99.3</v>
      </c>
      <c r="L17" s="54">
        <v>283905305</v>
      </c>
      <c r="M17" s="54">
        <v>300000000</v>
      </c>
      <c r="N17" s="54">
        <v>1016439</v>
      </c>
      <c r="O17" s="240">
        <v>1.64</v>
      </c>
      <c r="P17" s="240">
        <v>4.97</v>
      </c>
      <c r="Q17" s="240">
        <v>19.82</v>
      </c>
      <c r="R17" s="53">
        <v>476872</v>
      </c>
      <c r="S17" s="53">
        <v>0.97</v>
      </c>
      <c r="T17" s="53">
        <v>356</v>
      </c>
      <c r="U17" s="53">
        <v>0.03</v>
      </c>
      <c r="V17" s="12">
        <f t="shared" si="5"/>
        <v>477228</v>
      </c>
      <c r="W17" s="84">
        <f t="shared" si="8"/>
        <v>0.1611569070138098</v>
      </c>
      <c r="X17" s="85">
        <f t="shared" si="0"/>
        <v>0.15557076684242876</v>
      </c>
      <c r="Y17" s="77">
        <f t="shared" si="1"/>
        <v>0</v>
      </c>
      <c r="Z17" s="77">
        <f t="shared" si="6"/>
        <v>0</v>
      </c>
      <c r="AA17" s="169">
        <f t="shared" si="7"/>
        <v>1</v>
      </c>
      <c r="AB17" s="169">
        <f t="shared" si="2"/>
        <v>0</v>
      </c>
      <c r="AC17" s="169">
        <f t="shared" si="3"/>
        <v>0</v>
      </c>
      <c r="AD17" s="256">
        <f t="shared" si="9"/>
        <v>0.27247147165221453</v>
      </c>
      <c r="AE17" s="256">
        <f t="shared" si="10"/>
        <v>0.82572147201921109</v>
      </c>
      <c r="AF17" s="256">
        <f t="shared" si="11"/>
        <v>3.2929174196017632</v>
      </c>
    </row>
    <row r="18" spans="1:32" s="8" customFormat="1" x14ac:dyDescent="1.25">
      <c r="A18" s="86">
        <v>10915</v>
      </c>
      <c r="B18" s="250">
        <v>105</v>
      </c>
      <c r="C18" s="19">
        <v>14</v>
      </c>
      <c r="D18" s="69" t="s">
        <v>440</v>
      </c>
      <c r="E18" s="20" t="s">
        <v>204</v>
      </c>
      <c r="F18" s="20" t="s">
        <v>279</v>
      </c>
      <c r="G18" s="21">
        <v>20</v>
      </c>
      <c r="H18" s="18">
        <v>58632530.588536002</v>
      </c>
      <c r="I18" s="18">
        <v>60312015.871628001</v>
      </c>
      <c r="J18" s="18" t="s">
        <v>84</v>
      </c>
      <c r="K18" s="203">
        <v>99.1</v>
      </c>
      <c r="L18" s="56">
        <v>59190200</v>
      </c>
      <c r="M18" s="55">
        <v>60000000</v>
      </c>
      <c r="N18" s="56">
        <v>1018952</v>
      </c>
      <c r="O18" s="251">
        <v>2.81</v>
      </c>
      <c r="P18" s="251">
        <v>5.58</v>
      </c>
      <c r="Q18" s="251">
        <v>24.07</v>
      </c>
      <c r="R18" s="252">
        <v>44223</v>
      </c>
      <c r="S18" s="252">
        <v>95</v>
      </c>
      <c r="T18" s="252">
        <v>40</v>
      </c>
      <c r="U18" s="252">
        <v>5</v>
      </c>
      <c r="V18" s="18">
        <f t="shared" si="5"/>
        <v>44263</v>
      </c>
      <c r="W18" s="84">
        <f t="shared" si="8"/>
        <v>3.2987502120570538</v>
      </c>
      <c r="X18" s="85">
        <f t="shared" si="0"/>
        <v>3.1844064869485509</v>
      </c>
      <c r="Y18" s="77">
        <f t="shared" si="1"/>
        <v>0</v>
      </c>
      <c r="Z18" s="77">
        <f t="shared" si="6"/>
        <v>0</v>
      </c>
      <c r="AA18" s="169">
        <f t="shared" si="7"/>
        <v>0</v>
      </c>
      <c r="AB18" s="169">
        <f t="shared" si="2"/>
        <v>0</v>
      </c>
      <c r="AC18" s="169">
        <f t="shared" si="3"/>
        <v>0</v>
      </c>
      <c r="AD18" s="256">
        <f t="shared" si="9"/>
        <v>9.7573558904003377E-2</v>
      </c>
      <c r="AE18" s="256">
        <f t="shared" si="10"/>
        <v>0.19375817035029852</v>
      </c>
      <c r="AF18" s="256">
        <f t="shared" si="11"/>
        <v>0.83579913267592931</v>
      </c>
    </row>
    <row r="19" spans="1:32" s="5" customFormat="1" x14ac:dyDescent="1.25">
      <c r="A19" s="86">
        <v>10920</v>
      </c>
      <c r="B19" s="83">
        <v>106</v>
      </c>
      <c r="C19" s="16">
        <v>15</v>
      </c>
      <c r="D19" s="68" t="s">
        <v>441</v>
      </c>
      <c r="E19" s="10" t="s">
        <v>17</v>
      </c>
      <c r="F19" s="10" t="s">
        <v>298</v>
      </c>
      <c r="G19" s="11">
        <v>15</v>
      </c>
      <c r="H19" s="12">
        <v>176477.867898</v>
      </c>
      <c r="I19" s="12">
        <v>189978.33322199999</v>
      </c>
      <c r="J19" s="12" t="s">
        <v>85</v>
      </c>
      <c r="K19" s="202">
        <v>99.2</v>
      </c>
      <c r="L19" s="54">
        <v>18676570</v>
      </c>
      <c r="M19" s="54">
        <v>100000000</v>
      </c>
      <c r="N19" s="54">
        <v>10173</v>
      </c>
      <c r="O19" s="240">
        <v>2.75</v>
      </c>
      <c r="P19" s="240">
        <v>0</v>
      </c>
      <c r="Q19" s="240">
        <v>0</v>
      </c>
      <c r="R19" s="53">
        <v>0</v>
      </c>
      <c r="S19" s="53">
        <v>0</v>
      </c>
      <c r="T19" s="53">
        <v>0</v>
      </c>
      <c r="U19" s="53">
        <v>0</v>
      </c>
      <c r="V19" s="12">
        <v>0</v>
      </c>
      <c r="W19" s="84">
        <f t="shared" si="8"/>
        <v>0</v>
      </c>
      <c r="X19" s="85">
        <f t="shared" si="0"/>
        <v>0</v>
      </c>
      <c r="Y19" s="77">
        <f t="shared" si="1"/>
        <v>0</v>
      </c>
      <c r="Z19" s="77">
        <f t="shared" si="6"/>
        <v>1</v>
      </c>
      <c r="AA19" s="169">
        <f t="shared" si="7"/>
        <v>1</v>
      </c>
      <c r="AB19" s="169">
        <f t="shared" si="2"/>
        <v>0</v>
      </c>
      <c r="AC19" s="169">
        <f t="shared" si="3"/>
        <v>0</v>
      </c>
      <c r="AD19" s="256">
        <f t="shared" si="9"/>
        <v>3.0078678254282334E-4</v>
      </c>
      <c r="AE19" s="256">
        <f t="shared" si="10"/>
        <v>0</v>
      </c>
      <c r="AF19" s="256">
        <f t="shared" si="11"/>
        <v>0</v>
      </c>
    </row>
    <row r="20" spans="1:32" s="8" customFormat="1" x14ac:dyDescent="1.25">
      <c r="A20" s="86">
        <v>10929</v>
      </c>
      <c r="B20" s="250">
        <v>110</v>
      </c>
      <c r="C20" s="19">
        <v>16</v>
      </c>
      <c r="D20" s="69" t="s">
        <v>442</v>
      </c>
      <c r="E20" s="20" t="s">
        <v>16</v>
      </c>
      <c r="F20" s="20" t="s">
        <v>279</v>
      </c>
      <c r="G20" s="21">
        <v>16</v>
      </c>
      <c r="H20" s="18">
        <v>952254.91936599999</v>
      </c>
      <c r="I20" s="18">
        <v>1138907.243269</v>
      </c>
      <c r="J20" s="18" t="s">
        <v>86</v>
      </c>
      <c r="K20" s="203">
        <v>98.733333333333334</v>
      </c>
      <c r="L20" s="56">
        <v>1138907</v>
      </c>
      <c r="M20" s="55">
        <v>5000000</v>
      </c>
      <c r="N20" s="56">
        <v>1000000</v>
      </c>
      <c r="O20" s="251">
        <v>1.64</v>
      </c>
      <c r="P20" s="251">
        <v>4.93</v>
      </c>
      <c r="Q20" s="251">
        <v>20.010000000000002</v>
      </c>
      <c r="R20" s="252">
        <v>996</v>
      </c>
      <c r="S20" s="252">
        <v>61</v>
      </c>
      <c r="T20" s="252">
        <v>6</v>
      </c>
      <c r="U20" s="252">
        <v>39</v>
      </c>
      <c r="V20" s="18">
        <f t="shared" si="5"/>
        <v>1002</v>
      </c>
      <c r="W20" s="84">
        <f t="shared" si="8"/>
        <v>3.9998174547725272E-2</v>
      </c>
      <c r="X20" s="85">
        <f t="shared" si="0"/>
        <v>3.8611728172182634E-2</v>
      </c>
      <c r="Y20" s="77">
        <f t="shared" si="1"/>
        <v>0</v>
      </c>
      <c r="Z20" s="77">
        <f t="shared" si="6"/>
        <v>0</v>
      </c>
      <c r="AA20" s="169">
        <f t="shared" si="7"/>
        <v>0</v>
      </c>
      <c r="AB20" s="169">
        <f t="shared" si="2"/>
        <v>0</v>
      </c>
      <c r="AC20" s="169">
        <f t="shared" si="3"/>
        <v>0</v>
      </c>
      <c r="AD20" s="256">
        <f t="shared" si="9"/>
        <v>1.0753607583322861E-3</v>
      </c>
      <c r="AE20" s="256">
        <f t="shared" si="10"/>
        <v>3.2326393527915671E-3</v>
      </c>
      <c r="AF20" s="256">
        <f t="shared" si="11"/>
        <v>1.3120712667212833E-2</v>
      </c>
    </row>
    <row r="21" spans="1:32" s="5" customFormat="1" x14ac:dyDescent="1.25">
      <c r="A21" s="86">
        <v>10911</v>
      </c>
      <c r="B21" s="83">
        <v>107</v>
      </c>
      <c r="C21" s="16">
        <v>17</v>
      </c>
      <c r="D21" s="68" t="s">
        <v>443</v>
      </c>
      <c r="E21" s="10" t="s">
        <v>43</v>
      </c>
      <c r="F21" s="10" t="s">
        <v>279</v>
      </c>
      <c r="G21" s="11">
        <v>17.2</v>
      </c>
      <c r="H21" s="12">
        <v>46200725.346720003</v>
      </c>
      <c r="I21" s="12">
        <v>69778367.506266996</v>
      </c>
      <c r="J21" s="12" t="s">
        <v>87</v>
      </c>
      <c r="K21" s="202">
        <v>99.466666666666669</v>
      </c>
      <c r="L21" s="54">
        <v>69341181</v>
      </c>
      <c r="M21" s="54">
        <v>70000000</v>
      </c>
      <c r="N21" s="54">
        <v>1006304</v>
      </c>
      <c r="O21" s="240">
        <v>1.86</v>
      </c>
      <c r="P21" s="240">
        <v>5.3</v>
      </c>
      <c r="Q21" s="240">
        <v>22.29</v>
      </c>
      <c r="R21" s="53">
        <v>73328</v>
      </c>
      <c r="S21" s="53">
        <v>97</v>
      </c>
      <c r="T21" s="53">
        <v>78</v>
      </c>
      <c r="U21" s="53">
        <v>3</v>
      </c>
      <c r="V21" s="12">
        <f t="shared" si="5"/>
        <v>73406</v>
      </c>
      <c r="W21" s="84">
        <f t="shared" si="8"/>
        <v>3.8968574589860121</v>
      </c>
      <c r="X21" s="85">
        <f t="shared" si="0"/>
        <v>3.7617816971266569</v>
      </c>
      <c r="Y21" s="77">
        <f t="shared" si="1"/>
        <v>0</v>
      </c>
      <c r="Z21" s="77">
        <f t="shared" si="6"/>
        <v>0</v>
      </c>
      <c r="AA21" s="169">
        <f t="shared" si="7"/>
        <v>0</v>
      </c>
      <c r="AB21" s="169">
        <f t="shared" si="2"/>
        <v>0</v>
      </c>
      <c r="AC21" s="169">
        <f t="shared" si="3"/>
        <v>0</v>
      </c>
      <c r="AD21" s="256">
        <f t="shared" si="9"/>
        <v>7.4723246120762712E-2</v>
      </c>
      <c r="AE21" s="256">
        <f t="shared" si="10"/>
        <v>0.21292107765593674</v>
      </c>
      <c r="AF21" s="256">
        <f t="shared" si="11"/>
        <v>0.89547373980204337</v>
      </c>
    </row>
    <row r="22" spans="1:32" s="8" customFormat="1" x14ac:dyDescent="1.25">
      <c r="A22" s="86">
        <v>10923</v>
      </c>
      <c r="B22" s="250">
        <v>108</v>
      </c>
      <c r="C22" s="19">
        <v>18</v>
      </c>
      <c r="D22" s="69" t="s">
        <v>444</v>
      </c>
      <c r="E22" s="20" t="s">
        <v>17</v>
      </c>
      <c r="F22" s="20" t="s">
        <v>279</v>
      </c>
      <c r="G22" s="21">
        <v>20</v>
      </c>
      <c r="H22" s="18">
        <v>639444.66367299994</v>
      </c>
      <c r="I22" s="18">
        <v>1543191.030516</v>
      </c>
      <c r="J22" s="18" t="s">
        <v>88</v>
      </c>
      <c r="K22" s="203">
        <v>99.233333333333334</v>
      </c>
      <c r="L22" s="56">
        <v>1530916</v>
      </c>
      <c r="M22" s="55">
        <v>3000000</v>
      </c>
      <c r="N22" s="56">
        <v>1008018</v>
      </c>
      <c r="O22" s="251">
        <v>1.65</v>
      </c>
      <c r="P22" s="251">
        <v>5.28</v>
      </c>
      <c r="Q22" s="251">
        <v>21.92</v>
      </c>
      <c r="R22" s="252">
        <v>1441</v>
      </c>
      <c r="S22" s="252">
        <v>66</v>
      </c>
      <c r="T22" s="252">
        <v>8</v>
      </c>
      <c r="U22" s="252">
        <v>34</v>
      </c>
      <c r="V22" s="18">
        <f t="shared" si="5"/>
        <v>1449</v>
      </c>
      <c r="W22" s="84">
        <f t="shared" si="8"/>
        <v>5.8638871965523608E-2</v>
      </c>
      <c r="X22" s="85">
        <f t="shared" si="0"/>
        <v>5.6606287918331569E-2</v>
      </c>
      <c r="Y22" s="77">
        <f t="shared" si="1"/>
        <v>0</v>
      </c>
      <c r="Z22" s="77">
        <f t="shared" si="6"/>
        <v>0</v>
      </c>
      <c r="AA22" s="169">
        <f t="shared" si="7"/>
        <v>0</v>
      </c>
      <c r="AB22" s="169">
        <f t="shared" si="2"/>
        <v>0</v>
      </c>
      <c r="AC22" s="169">
        <f t="shared" si="3"/>
        <v>0</v>
      </c>
      <c r="AD22" s="256">
        <f t="shared" si="9"/>
        <v>1.4659717991380901E-3</v>
      </c>
      <c r="AE22" s="256">
        <f t="shared" si="10"/>
        <v>4.6911097572418887E-3</v>
      </c>
      <c r="AF22" s="256">
        <f t="shared" si="11"/>
        <v>1.9475213234610267E-2</v>
      </c>
    </row>
    <row r="23" spans="1:32" s="5" customFormat="1" x14ac:dyDescent="1.25">
      <c r="A23" s="86">
        <v>11008</v>
      </c>
      <c r="B23" s="83">
        <v>113</v>
      </c>
      <c r="C23" s="16">
        <v>19</v>
      </c>
      <c r="D23" s="68" t="s">
        <v>445</v>
      </c>
      <c r="E23" s="10" t="s">
        <v>325</v>
      </c>
      <c r="F23" s="10" t="s">
        <v>279</v>
      </c>
      <c r="G23" s="11">
        <v>16</v>
      </c>
      <c r="H23" s="12">
        <v>36875489.789793</v>
      </c>
      <c r="I23" s="12">
        <v>38386886.610840999</v>
      </c>
      <c r="J23" s="12" t="s">
        <v>89</v>
      </c>
      <c r="K23" s="202">
        <v>94.9</v>
      </c>
      <c r="L23" s="54">
        <v>37766028</v>
      </c>
      <c r="M23" s="54">
        <v>40000000</v>
      </c>
      <c r="N23" s="54">
        <v>1016439</v>
      </c>
      <c r="O23" s="240">
        <v>1.64</v>
      </c>
      <c r="P23" s="240">
        <v>4.97</v>
      </c>
      <c r="Q23" s="240">
        <v>20.97</v>
      </c>
      <c r="R23" s="53">
        <v>59482</v>
      </c>
      <c r="S23" s="53">
        <v>98</v>
      </c>
      <c r="T23" s="53">
        <v>63</v>
      </c>
      <c r="U23" s="53">
        <v>2</v>
      </c>
      <c r="V23" s="12">
        <f t="shared" si="5"/>
        <v>59545</v>
      </c>
      <c r="W23" s="84">
        <f t="shared" si="8"/>
        <v>2.1658628235593649</v>
      </c>
      <c r="X23" s="85">
        <f t="shared" si="0"/>
        <v>2.0907880808842094</v>
      </c>
      <c r="Y23" s="77">
        <f t="shared" si="1"/>
        <v>0</v>
      </c>
      <c r="Z23" s="77">
        <f t="shared" si="6"/>
        <v>0</v>
      </c>
      <c r="AA23" s="169">
        <f t="shared" si="7"/>
        <v>0</v>
      </c>
      <c r="AB23" s="169">
        <f t="shared" si="2"/>
        <v>0</v>
      </c>
      <c r="AC23" s="169">
        <f t="shared" si="3"/>
        <v>0</v>
      </c>
      <c r="AD23" s="256">
        <f t="shared" si="9"/>
        <v>3.6245051333034274E-2</v>
      </c>
      <c r="AE23" s="256">
        <f t="shared" si="10"/>
        <v>0.10984018605193924</v>
      </c>
      <c r="AF23" s="256">
        <f t="shared" si="11"/>
        <v>0.4634504429595907</v>
      </c>
    </row>
    <row r="24" spans="1:32" s="8" customFormat="1" x14ac:dyDescent="1.25">
      <c r="A24" s="86">
        <v>11014</v>
      </c>
      <c r="B24" s="250">
        <v>114</v>
      </c>
      <c r="C24" s="19">
        <v>20</v>
      </c>
      <c r="D24" s="69" t="s">
        <v>446</v>
      </c>
      <c r="E24" s="20" t="s">
        <v>29</v>
      </c>
      <c r="F24" s="20" t="s">
        <v>297</v>
      </c>
      <c r="G24" s="21">
        <v>16</v>
      </c>
      <c r="H24" s="18">
        <v>6215658</v>
      </c>
      <c r="I24" s="18">
        <v>4215323</v>
      </c>
      <c r="J24" s="18" t="s">
        <v>90</v>
      </c>
      <c r="K24" s="203">
        <v>94.566666666666663</v>
      </c>
      <c r="L24" s="56">
        <v>4215323</v>
      </c>
      <c r="M24" s="55">
        <v>50000000</v>
      </c>
      <c r="N24" s="56">
        <v>1000000</v>
      </c>
      <c r="O24" s="251">
        <v>1.5</v>
      </c>
      <c r="P24" s="251">
        <v>4.55</v>
      </c>
      <c r="Q24" s="251">
        <v>18.440000000000001</v>
      </c>
      <c r="R24" s="252">
        <v>7383</v>
      </c>
      <c r="S24" s="252">
        <v>97</v>
      </c>
      <c r="T24" s="252">
        <v>25</v>
      </c>
      <c r="U24" s="252">
        <v>3</v>
      </c>
      <c r="V24" s="18">
        <f t="shared" si="5"/>
        <v>7408</v>
      </c>
      <c r="W24" s="84">
        <f t="shared" si="8"/>
        <v>0.23540981914072409</v>
      </c>
      <c r="X24" s="85">
        <f t="shared" si="0"/>
        <v>0.22724986948788758</v>
      </c>
      <c r="Y24" s="77">
        <f t="shared" si="1"/>
        <v>0</v>
      </c>
      <c r="Z24" s="77">
        <f t="shared" si="6"/>
        <v>0</v>
      </c>
      <c r="AA24" s="169">
        <f t="shared" si="7"/>
        <v>0</v>
      </c>
      <c r="AB24" s="169">
        <f t="shared" si="2"/>
        <v>0</v>
      </c>
      <c r="AC24" s="169">
        <f t="shared" si="3"/>
        <v>0</v>
      </c>
      <c r="AD24" s="256">
        <f t="shared" si="9"/>
        <v>3.6403580279493418E-3</v>
      </c>
      <c r="AE24" s="256">
        <f t="shared" si="10"/>
        <v>1.1042419351446337E-2</v>
      </c>
      <c r="AF24" s="256">
        <f t="shared" si="11"/>
        <v>4.4752134690257246E-2</v>
      </c>
    </row>
    <row r="25" spans="1:32" s="5" customFormat="1" x14ac:dyDescent="1.25">
      <c r="A25" s="86">
        <v>11049</v>
      </c>
      <c r="B25" s="83">
        <v>115</v>
      </c>
      <c r="C25" s="16">
        <v>21</v>
      </c>
      <c r="D25" s="68" t="s">
        <v>447</v>
      </c>
      <c r="E25" s="10" t="s">
        <v>330</v>
      </c>
      <c r="F25" s="10" t="s">
        <v>279</v>
      </c>
      <c r="G25" s="11">
        <v>20</v>
      </c>
      <c r="H25" s="12">
        <v>16770754.770103</v>
      </c>
      <c r="I25" s="12">
        <v>23966010.795593001</v>
      </c>
      <c r="J25" s="12" t="s">
        <v>91</v>
      </c>
      <c r="K25" s="202">
        <v>92.333333333333343</v>
      </c>
      <c r="L25" s="54">
        <v>23895600</v>
      </c>
      <c r="M25" s="54">
        <v>30000000</v>
      </c>
      <c r="N25" s="54">
        <v>1002946</v>
      </c>
      <c r="O25" s="240">
        <v>1.98</v>
      </c>
      <c r="P25" s="240">
        <v>5.9</v>
      </c>
      <c r="Q25" s="240">
        <v>24.37</v>
      </c>
      <c r="R25" s="53">
        <v>22050</v>
      </c>
      <c r="S25" s="53">
        <v>82</v>
      </c>
      <c r="T25" s="53">
        <v>107</v>
      </c>
      <c r="U25" s="53">
        <v>18</v>
      </c>
      <c r="V25" s="12">
        <f t="shared" si="5"/>
        <v>22157</v>
      </c>
      <c r="W25" s="84">
        <f t="shared" si="8"/>
        <v>1.1314401456160332</v>
      </c>
      <c r="X25" s="85">
        <f t="shared" si="0"/>
        <v>1.0922213285882447</v>
      </c>
      <c r="Y25" s="77">
        <f t="shared" si="1"/>
        <v>0</v>
      </c>
      <c r="Z25" s="77">
        <f t="shared" si="6"/>
        <v>0</v>
      </c>
      <c r="AA25" s="169">
        <f t="shared" si="7"/>
        <v>0</v>
      </c>
      <c r="AB25" s="169">
        <f t="shared" si="2"/>
        <v>0</v>
      </c>
      <c r="AC25" s="169">
        <f t="shared" si="3"/>
        <v>0</v>
      </c>
      <c r="AD25" s="256">
        <f t="shared" si="9"/>
        <v>2.7320140101460312E-2</v>
      </c>
      <c r="AE25" s="256">
        <f t="shared" si="10"/>
        <v>8.1408498282129219E-2</v>
      </c>
      <c r="AF25" s="256">
        <f t="shared" si="11"/>
        <v>0.33625849205686253</v>
      </c>
    </row>
    <row r="26" spans="1:32" s="8" customFormat="1" x14ac:dyDescent="1.25">
      <c r="A26" s="86">
        <v>11075</v>
      </c>
      <c r="B26" s="250">
        <v>118</v>
      </c>
      <c r="C26" s="19">
        <v>22</v>
      </c>
      <c r="D26" s="69" t="s">
        <v>448</v>
      </c>
      <c r="E26" s="20" t="s">
        <v>29</v>
      </c>
      <c r="F26" s="20" t="s">
        <v>297</v>
      </c>
      <c r="G26" s="21">
        <v>17</v>
      </c>
      <c r="H26" s="18">
        <v>33269470</v>
      </c>
      <c r="I26" s="18">
        <v>51289694</v>
      </c>
      <c r="J26" s="18" t="s">
        <v>92</v>
      </c>
      <c r="K26" s="203">
        <v>90.1</v>
      </c>
      <c r="L26" s="56">
        <v>51289694</v>
      </c>
      <c r="M26" s="55">
        <v>60000000</v>
      </c>
      <c r="N26" s="56">
        <v>1000000</v>
      </c>
      <c r="O26" s="251">
        <v>1.66</v>
      </c>
      <c r="P26" s="251">
        <v>4.99</v>
      </c>
      <c r="Q26" s="251">
        <v>20.2</v>
      </c>
      <c r="R26" s="252">
        <v>11771</v>
      </c>
      <c r="S26" s="252">
        <v>77</v>
      </c>
      <c r="T26" s="252">
        <v>111</v>
      </c>
      <c r="U26" s="252">
        <v>23</v>
      </c>
      <c r="V26" s="18">
        <f t="shared" si="5"/>
        <v>11882</v>
      </c>
      <c r="W26" s="84">
        <f t="shared" si="8"/>
        <v>2.2737505360649419</v>
      </c>
      <c r="X26" s="85">
        <f t="shared" si="0"/>
        <v>2.1949361095252025</v>
      </c>
      <c r="Y26" s="77">
        <f t="shared" si="1"/>
        <v>0</v>
      </c>
      <c r="Z26" s="77">
        <f t="shared" si="6"/>
        <v>0</v>
      </c>
      <c r="AA26" s="169">
        <f t="shared" si="7"/>
        <v>0</v>
      </c>
      <c r="AB26" s="169">
        <f t="shared" si="2"/>
        <v>0</v>
      </c>
      <c r="AC26" s="169">
        <f t="shared" si="3"/>
        <v>0</v>
      </c>
      <c r="AD26" s="256">
        <f t="shared" si="9"/>
        <v>4.9018518050231212E-2</v>
      </c>
      <c r="AE26" s="256">
        <f t="shared" si="10"/>
        <v>0.1473508464281047</v>
      </c>
      <c r="AF26" s="256">
        <f t="shared" si="11"/>
        <v>0.59649040037028345</v>
      </c>
    </row>
    <row r="27" spans="1:32" s="5" customFormat="1" x14ac:dyDescent="1.25">
      <c r="A27" s="86">
        <v>11090</v>
      </c>
      <c r="B27" s="83">
        <v>121</v>
      </c>
      <c r="C27" s="16">
        <v>23</v>
      </c>
      <c r="D27" s="68" t="s">
        <v>449</v>
      </c>
      <c r="E27" s="10" t="s">
        <v>37</v>
      </c>
      <c r="F27" s="10" t="s">
        <v>279</v>
      </c>
      <c r="G27" s="11">
        <v>15</v>
      </c>
      <c r="H27" s="12">
        <v>42507617</v>
      </c>
      <c r="I27" s="12">
        <v>49788108.305409998</v>
      </c>
      <c r="J27" s="12" t="s">
        <v>93</v>
      </c>
      <c r="K27" s="202">
        <v>87.566666666666663</v>
      </c>
      <c r="L27" s="54">
        <v>49000330</v>
      </c>
      <c r="M27" s="54">
        <v>50000000</v>
      </c>
      <c r="N27" s="54">
        <v>1016077</v>
      </c>
      <c r="O27" s="240">
        <v>2.2400000000000002</v>
      </c>
      <c r="P27" s="240">
        <v>4.71</v>
      </c>
      <c r="Q27" s="240">
        <v>21.55</v>
      </c>
      <c r="R27" s="53">
        <v>50559</v>
      </c>
      <c r="S27" s="53">
        <v>87</v>
      </c>
      <c r="T27" s="53">
        <v>75</v>
      </c>
      <c r="U27" s="53">
        <v>13</v>
      </c>
      <c r="V27" s="12">
        <f t="shared" si="5"/>
        <v>50634</v>
      </c>
      <c r="W27" s="84">
        <f t="shared" si="8"/>
        <v>2.4938300828735103</v>
      </c>
      <c r="X27" s="85">
        <f t="shared" si="0"/>
        <v>2.4073870959443529</v>
      </c>
      <c r="Y27" s="77">
        <f t="shared" si="1"/>
        <v>0</v>
      </c>
      <c r="Z27" s="77">
        <f t="shared" si="6"/>
        <v>0</v>
      </c>
      <c r="AA27" s="169">
        <f t="shared" si="7"/>
        <v>0</v>
      </c>
      <c r="AB27" s="169">
        <f t="shared" si="2"/>
        <v>0</v>
      </c>
      <c r="AC27" s="169">
        <f t="shared" si="3"/>
        <v>0</v>
      </c>
      <c r="AD27" s="256">
        <f t="shared" si="9"/>
        <v>6.4208958455593837E-2</v>
      </c>
      <c r="AE27" s="256">
        <f t="shared" si="10"/>
        <v>0.13501080103832452</v>
      </c>
      <c r="AF27" s="256">
        <f t="shared" si="11"/>
        <v>0.61772457799912817</v>
      </c>
    </row>
    <row r="28" spans="1:32" s="8" customFormat="1" x14ac:dyDescent="1.25">
      <c r="A28" s="86">
        <v>11098</v>
      </c>
      <c r="B28" s="250">
        <v>123</v>
      </c>
      <c r="C28" s="19">
        <v>24</v>
      </c>
      <c r="D28" s="69" t="s">
        <v>450</v>
      </c>
      <c r="E28" s="20" t="s">
        <v>39</v>
      </c>
      <c r="F28" s="20" t="s">
        <v>279</v>
      </c>
      <c r="G28" s="21">
        <v>17</v>
      </c>
      <c r="H28" s="18">
        <v>108671374.29690801</v>
      </c>
      <c r="I28" s="18">
        <v>132598124.623877</v>
      </c>
      <c r="J28" s="18" t="s">
        <v>94</v>
      </c>
      <c r="K28" s="203">
        <v>86.866666666666674</v>
      </c>
      <c r="L28" s="56">
        <v>132107231</v>
      </c>
      <c r="M28" s="55">
        <v>200000000</v>
      </c>
      <c r="N28" s="56">
        <v>1003715</v>
      </c>
      <c r="O28" s="251">
        <v>1.67</v>
      </c>
      <c r="P28" s="251">
        <v>5.22</v>
      </c>
      <c r="Q28" s="251">
        <v>19.989999999999998</v>
      </c>
      <c r="R28" s="252">
        <v>188718</v>
      </c>
      <c r="S28" s="252">
        <v>94</v>
      </c>
      <c r="T28" s="252">
        <v>162</v>
      </c>
      <c r="U28" s="252">
        <v>6</v>
      </c>
      <c r="V28" s="18">
        <f t="shared" si="5"/>
        <v>188880</v>
      </c>
      <c r="W28" s="84">
        <f t="shared" si="8"/>
        <v>7.1760790907778507</v>
      </c>
      <c r="X28" s="85">
        <f t="shared" si="0"/>
        <v>6.9273365179350588</v>
      </c>
      <c r="Y28" s="77">
        <f t="shared" si="1"/>
        <v>0</v>
      </c>
      <c r="Z28" s="77">
        <f t="shared" si="6"/>
        <v>0</v>
      </c>
      <c r="AA28" s="169">
        <f t="shared" si="7"/>
        <v>0</v>
      </c>
      <c r="AB28" s="169">
        <f t="shared" si="2"/>
        <v>0</v>
      </c>
      <c r="AC28" s="169">
        <f t="shared" si="3"/>
        <v>0</v>
      </c>
      <c r="AD28" s="256">
        <f t="shared" si="9"/>
        <v>0.12748991576169161</v>
      </c>
      <c r="AE28" s="256">
        <f t="shared" si="10"/>
        <v>0.39850141333894024</v>
      </c>
      <c r="AF28" s="256">
        <f t="shared" si="11"/>
        <v>1.5260619257941408</v>
      </c>
    </row>
    <row r="29" spans="1:32" s="5" customFormat="1" x14ac:dyDescent="1.25">
      <c r="A29" s="86">
        <v>11142</v>
      </c>
      <c r="B29" s="83">
        <v>130</v>
      </c>
      <c r="C29" s="16">
        <v>25</v>
      </c>
      <c r="D29" s="68" t="s">
        <v>451</v>
      </c>
      <c r="E29" s="10" t="s">
        <v>34</v>
      </c>
      <c r="F29" s="10" t="s">
        <v>279</v>
      </c>
      <c r="G29" s="11">
        <v>17</v>
      </c>
      <c r="H29" s="12">
        <v>142887713.16044</v>
      </c>
      <c r="I29" s="12">
        <v>150688989</v>
      </c>
      <c r="J29" s="12" t="s">
        <v>95</v>
      </c>
      <c r="K29" s="202">
        <v>80.133333333333326</v>
      </c>
      <c r="L29" s="54">
        <v>149240459</v>
      </c>
      <c r="M29" s="54">
        <v>150000000</v>
      </c>
      <c r="N29" s="54">
        <v>1011978</v>
      </c>
      <c r="O29" s="240">
        <v>2.0699999999999998</v>
      </c>
      <c r="P29" s="240">
        <v>4.95</v>
      </c>
      <c r="Q29" s="240">
        <v>20.07</v>
      </c>
      <c r="R29" s="53">
        <v>157791</v>
      </c>
      <c r="S29" s="53">
        <v>98</v>
      </c>
      <c r="T29" s="53">
        <v>85</v>
      </c>
      <c r="U29" s="53">
        <v>2</v>
      </c>
      <c r="V29" s="12">
        <f t="shared" si="5"/>
        <v>157876</v>
      </c>
      <c r="W29" s="84">
        <f t="shared" si="8"/>
        <v>8.5021659220123915</v>
      </c>
      <c r="X29" s="85">
        <f t="shared" si="0"/>
        <v>8.2074575444395315</v>
      </c>
      <c r="Y29" s="77">
        <f t="shared" si="1"/>
        <v>0</v>
      </c>
      <c r="Z29" s="77">
        <f t="shared" si="6"/>
        <v>0</v>
      </c>
      <c r="AA29" s="169">
        <f t="shared" si="7"/>
        <v>0</v>
      </c>
      <c r="AB29" s="169">
        <f t="shared" si="2"/>
        <v>0</v>
      </c>
      <c r="AC29" s="169">
        <f t="shared" si="3"/>
        <v>0</v>
      </c>
      <c r="AD29" s="256">
        <f t="shared" si="9"/>
        <v>0.17958656590373112</v>
      </c>
      <c r="AE29" s="256">
        <f t="shared" si="10"/>
        <v>0.4294461358567484</v>
      </c>
      <c r="AF29" s="256">
        <f t="shared" si="11"/>
        <v>1.741208878110089</v>
      </c>
    </row>
    <row r="30" spans="1:32" s="8" customFormat="1" x14ac:dyDescent="1.25">
      <c r="A30" s="86">
        <v>11145</v>
      </c>
      <c r="B30" s="250">
        <v>132</v>
      </c>
      <c r="C30" s="19">
        <v>26</v>
      </c>
      <c r="D30" s="69" t="s">
        <v>452</v>
      </c>
      <c r="E30" s="20" t="s">
        <v>214</v>
      </c>
      <c r="F30" s="20" t="s">
        <v>279</v>
      </c>
      <c r="G30" s="21">
        <v>15</v>
      </c>
      <c r="H30" s="18">
        <v>41922532.406919003</v>
      </c>
      <c r="I30" s="18">
        <v>70332420.573960006</v>
      </c>
      <c r="J30" s="18" t="s">
        <v>96</v>
      </c>
      <c r="K30" s="203">
        <v>79.933333333333337</v>
      </c>
      <c r="L30" s="56">
        <v>69194885</v>
      </c>
      <c r="M30" s="55">
        <v>70000000</v>
      </c>
      <c r="N30" s="56">
        <v>1000000</v>
      </c>
      <c r="O30" s="251">
        <v>1.64</v>
      </c>
      <c r="P30" s="251">
        <v>4.93</v>
      </c>
      <c r="Q30" s="251">
        <v>20</v>
      </c>
      <c r="R30" s="252">
        <v>52893</v>
      </c>
      <c r="S30" s="252">
        <v>91</v>
      </c>
      <c r="T30" s="252">
        <v>97</v>
      </c>
      <c r="U30" s="252">
        <v>9</v>
      </c>
      <c r="V30" s="18">
        <f t="shared" si="5"/>
        <v>52990</v>
      </c>
      <c r="W30" s="84">
        <f t="shared" si="8"/>
        <v>3.684842570687743</v>
      </c>
      <c r="X30" s="85">
        <f t="shared" si="0"/>
        <v>3.5571158260464486</v>
      </c>
      <c r="Y30" s="77">
        <f t="shared" si="1"/>
        <v>0</v>
      </c>
      <c r="Z30" s="77">
        <f t="shared" si="6"/>
        <v>0</v>
      </c>
      <c r="AA30" s="169">
        <f t="shared" si="7"/>
        <v>0</v>
      </c>
      <c r="AB30" s="169">
        <f t="shared" si="2"/>
        <v>0</v>
      </c>
      <c r="AC30" s="169">
        <f t="shared" si="3"/>
        <v>0</v>
      </c>
      <c r="AD30" s="256">
        <f t="shared" si="9"/>
        <v>6.6408151823383499E-2</v>
      </c>
      <c r="AE30" s="256">
        <f t="shared" si="10"/>
        <v>0.1996293832251711</v>
      </c>
      <c r="AF30" s="256">
        <f t="shared" si="11"/>
        <v>0.80985551004126211</v>
      </c>
    </row>
    <row r="31" spans="1:32" s="5" customFormat="1" x14ac:dyDescent="1.25">
      <c r="A31" s="86">
        <v>11148</v>
      </c>
      <c r="B31" s="83">
        <v>131</v>
      </c>
      <c r="C31" s="16">
        <v>27</v>
      </c>
      <c r="D31" s="68" t="s">
        <v>453</v>
      </c>
      <c r="E31" s="10" t="s">
        <v>348</v>
      </c>
      <c r="F31" s="10" t="s">
        <v>282</v>
      </c>
      <c r="G31" s="11" t="s">
        <v>24</v>
      </c>
      <c r="H31" s="12">
        <v>12377.95289</v>
      </c>
      <c r="I31" s="12">
        <v>77997.604221999994</v>
      </c>
      <c r="J31" s="12" t="s">
        <v>145</v>
      </c>
      <c r="K31" s="202">
        <v>79.900000000000006</v>
      </c>
      <c r="L31" s="54">
        <v>72393</v>
      </c>
      <c r="M31" s="54">
        <v>1000000</v>
      </c>
      <c r="N31" s="54">
        <v>1077419</v>
      </c>
      <c r="O31" s="240">
        <v>7.74</v>
      </c>
      <c r="P31" s="240">
        <v>10.74</v>
      </c>
      <c r="Q31" s="240">
        <v>72.66</v>
      </c>
      <c r="R31" s="53">
        <v>184</v>
      </c>
      <c r="S31" s="53">
        <v>59</v>
      </c>
      <c r="T31" s="53">
        <v>3</v>
      </c>
      <c r="U31" s="53">
        <v>41</v>
      </c>
      <c r="V31" s="12">
        <f t="shared" si="5"/>
        <v>187</v>
      </c>
      <c r="W31" s="84">
        <f>S31*I31/$I$172</f>
        <v>9.2545292015940445E-2</v>
      </c>
      <c r="X31" s="85">
        <f t="shared" si="0"/>
        <v>2.5576100204954687E-3</v>
      </c>
      <c r="Y31" s="77">
        <f>IF(L31&gt;M31,1,0)</f>
        <v>0</v>
      </c>
      <c r="Z31" s="77">
        <f>IF(V31=0,1,0)</f>
        <v>0</v>
      </c>
      <c r="AA31" s="169">
        <f>IF((S31+U31)=100,0,1)</f>
        <v>0</v>
      </c>
      <c r="AB31" s="169">
        <f>IF(I31=0,1,0)</f>
        <v>0</v>
      </c>
      <c r="AC31" s="169">
        <f>IF(L31=0,1,0)</f>
        <v>0</v>
      </c>
      <c r="AD31" s="256">
        <f>$I31/$I$172*O31</f>
        <v>1.2140687461074221E-2</v>
      </c>
      <c r="AE31" s="256">
        <f>$I31/$I$172*P31</f>
        <v>1.6846380275444075E-2</v>
      </c>
      <c r="AF31" s="256">
        <f>$I31/$I$172*Q31</f>
        <v>0.11397187996403785</v>
      </c>
    </row>
    <row r="32" spans="1:32" s="8" customFormat="1" x14ac:dyDescent="1.25">
      <c r="A32" s="86">
        <v>11158</v>
      </c>
      <c r="B32" s="250">
        <v>136</v>
      </c>
      <c r="C32" s="19">
        <v>28</v>
      </c>
      <c r="D32" s="69" t="s">
        <v>454</v>
      </c>
      <c r="E32" s="20" t="s">
        <v>39</v>
      </c>
      <c r="F32" s="20" t="s">
        <v>279</v>
      </c>
      <c r="G32" s="21">
        <v>17</v>
      </c>
      <c r="H32" s="18">
        <v>7014142.8974270001</v>
      </c>
      <c r="I32" s="18">
        <v>6928994.2191270003</v>
      </c>
      <c r="J32" s="18" t="s">
        <v>97</v>
      </c>
      <c r="K32" s="203">
        <v>77.966666666666669</v>
      </c>
      <c r="L32" s="56">
        <v>6645315</v>
      </c>
      <c r="M32" s="55">
        <v>10000000</v>
      </c>
      <c r="N32" s="56">
        <v>1042688</v>
      </c>
      <c r="O32" s="251">
        <v>3.19</v>
      </c>
      <c r="P32" s="251">
        <v>6.56</v>
      </c>
      <c r="Q32" s="251">
        <v>19.54</v>
      </c>
      <c r="R32" s="252">
        <v>6760</v>
      </c>
      <c r="S32" s="252">
        <v>67</v>
      </c>
      <c r="T32" s="252">
        <v>17</v>
      </c>
      <c r="U32" s="252">
        <v>33</v>
      </c>
      <c r="V32" s="18">
        <f t="shared" si="5"/>
        <v>6777</v>
      </c>
      <c r="W32" s="84">
        <f t="shared" ref="W32:W63" si="12">S32*I32/$I$84</f>
        <v>0.26728032023347648</v>
      </c>
      <c r="X32" s="85">
        <f t="shared" si="0"/>
        <v>0.25801565164717838</v>
      </c>
      <c r="Y32" s="77">
        <f t="shared" si="1"/>
        <v>0</v>
      </c>
      <c r="Z32" s="77">
        <f t="shared" si="6"/>
        <v>0</v>
      </c>
      <c r="AA32" s="169">
        <f t="shared" si="7"/>
        <v>0</v>
      </c>
      <c r="AB32" s="169">
        <f t="shared" si="2"/>
        <v>0</v>
      </c>
      <c r="AC32" s="169">
        <f t="shared" si="3"/>
        <v>0</v>
      </c>
      <c r="AD32" s="256">
        <f t="shared" ref="AD32:AD76" si="13">$I32/$I$84*O32</f>
        <v>1.2725734649922238E-2</v>
      </c>
      <c r="AE32" s="256">
        <f t="shared" ref="AE32:AE76" si="14">$I32/$I$84*P32</f>
        <v>2.616953583181501E-2</v>
      </c>
      <c r="AF32" s="256">
        <f t="shared" ref="AF32:AF82" si="15">$I32/$I$84*Q32</f>
        <v>7.7950111303912384E-2</v>
      </c>
    </row>
    <row r="33" spans="1:32" s="5" customFormat="1" x14ac:dyDescent="1.25">
      <c r="A33" s="86">
        <v>11161</v>
      </c>
      <c r="B33" s="83">
        <v>138</v>
      </c>
      <c r="C33" s="16">
        <v>29</v>
      </c>
      <c r="D33" s="68" t="s">
        <v>455</v>
      </c>
      <c r="E33" s="10" t="s">
        <v>16</v>
      </c>
      <c r="F33" s="10" t="s">
        <v>279</v>
      </c>
      <c r="G33" s="11">
        <v>18</v>
      </c>
      <c r="H33" s="12">
        <v>19779278.078315001</v>
      </c>
      <c r="I33" s="12">
        <v>20084017.852173001</v>
      </c>
      <c r="J33" s="12" t="s">
        <v>98</v>
      </c>
      <c r="K33" s="202">
        <v>77.733333333333334</v>
      </c>
      <c r="L33" s="54">
        <v>19928397</v>
      </c>
      <c r="M33" s="54">
        <v>20000000</v>
      </c>
      <c r="N33" s="54">
        <v>1007809</v>
      </c>
      <c r="O33" s="240">
        <v>1.63</v>
      </c>
      <c r="P33" s="240">
        <v>4.8899999999999997</v>
      </c>
      <c r="Q33" s="240">
        <v>19.8</v>
      </c>
      <c r="R33" s="53">
        <v>19451</v>
      </c>
      <c r="S33" s="53">
        <v>95</v>
      </c>
      <c r="T33" s="53">
        <v>70</v>
      </c>
      <c r="U33" s="53">
        <v>5</v>
      </c>
      <c r="V33" s="12">
        <f t="shared" si="5"/>
        <v>19521</v>
      </c>
      <c r="W33" s="84">
        <f t="shared" si="12"/>
        <v>1.0984901962127864</v>
      </c>
      <c r="X33" s="85">
        <f t="shared" si="0"/>
        <v>1.0604135147559586</v>
      </c>
      <c r="Y33" s="77">
        <f t="shared" si="1"/>
        <v>0</v>
      </c>
      <c r="Z33" s="77">
        <f t="shared" si="6"/>
        <v>0</v>
      </c>
      <c r="AA33" s="169">
        <f t="shared" si="7"/>
        <v>0</v>
      </c>
      <c r="AB33" s="169">
        <f t="shared" si="2"/>
        <v>0</v>
      </c>
      <c r="AC33" s="169">
        <f t="shared" si="3"/>
        <v>0</v>
      </c>
      <c r="AD33" s="256">
        <f t="shared" si="13"/>
        <v>1.8847779156072018E-2</v>
      </c>
      <c r="AE33" s="256">
        <f t="shared" si="14"/>
        <v>5.6543337468216062E-2</v>
      </c>
      <c r="AF33" s="256">
        <f t="shared" si="15"/>
        <v>0.22894848300013868</v>
      </c>
    </row>
    <row r="34" spans="1:32" s="8" customFormat="1" x14ac:dyDescent="1.25">
      <c r="A34" s="86">
        <v>11168</v>
      </c>
      <c r="B34" s="250">
        <v>139</v>
      </c>
      <c r="C34" s="19">
        <v>30</v>
      </c>
      <c r="D34" s="69" t="s">
        <v>456</v>
      </c>
      <c r="E34" s="20" t="s">
        <v>236</v>
      </c>
      <c r="F34" s="20" t="s">
        <v>279</v>
      </c>
      <c r="G34" s="21">
        <v>16</v>
      </c>
      <c r="H34" s="18">
        <v>202434.30690299999</v>
      </c>
      <c r="I34" s="18">
        <v>204526.305161</v>
      </c>
      <c r="J34" s="18" t="s">
        <v>99</v>
      </c>
      <c r="K34" s="203">
        <v>76.333333333333343</v>
      </c>
      <c r="L34" s="56">
        <v>192503</v>
      </c>
      <c r="M34" s="55">
        <v>25000000</v>
      </c>
      <c r="N34" s="56">
        <v>1000000</v>
      </c>
      <c r="O34" s="251">
        <v>6.25</v>
      </c>
      <c r="P34" s="251">
        <v>16.41</v>
      </c>
      <c r="Q34" s="251">
        <v>66.55</v>
      </c>
      <c r="R34" s="252">
        <v>4</v>
      </c>
      <c r="S34" s="252">
        <v>3</v>
      </c>
      <c r="T34" s="252">
        <v>4</v>
      </c>
      <c r="U34" s="252">
        <v>97</v>
      </c>
      <c r="V34" s="18">
        <f t="shared" si="5"/>
        <v>8</v>
      </c>
      <c r="W34" s="84">
        <f t="shared" si="12"/>
        <v>3.5325832773415618E-4</v>
      </c>
      <c r="X34" s="85">
        <f t="shared" si="0"/>
        <v>3.4101342571911841E-4</v>
      </c>
      <c r="Y34" s="77">
        <f t="shared" si="1"/>
        <v>0</v>
      </c>
      <c r="Z34" s="77">
        <f t="shared" si="6"/>
        <v>0</v>
      </c>
      <c r="AA34" s="169">
        <f t="shared" si="7"/>
        <v>0</v>
      </c>
      <c r="AB34" s="169">
        <f t="shared" si="2"/>
        <v>0</v>
      </c>
      <c r="AC34" s="169">
        <f t="shared" si="3"/>
        <v>0</v>
      </c>
      <c r="AD34" s="256">
        <f t="shared" si="13"/>
        <v>7.3595484944615863E-4</v>
      </c>
      <c r="AE34" s="256">
        <f t="shared" si="14"/>
        <v>1.9323230527058342E-3</v>
      </c>
      <c r="AF34" s="256">
        <f t="shared" si="15"/>
        <v>7.836447236902697E-3</v>
      </c>
    </row>
    <row r="35" spans="1:32" s="5" customFormat="1" x14ac:dyDescent="1.25">
      <c r="A35" s="86">
        <v>11198</v>
      </c>
      <c r="B35" s="83">
        <v>150</v>
      </c>
      <c r="C35" s="16">
        <v>31</v>
      </c>
      <c r="D35" s="68" t="s">
        <v>457</v>
      </c>
      <c r="E35" s="10" t="s">
        <v>330</v>
      </c>
      <c r="F35" s="10" t="s">
        <v>279</v>
      </c>
      <c r="G35" s="11">
        <v>17</v>
      </c>
      <c r="H35" s="12">
        <v>5841.4672810000002</v>
      </c>
      <c r="I35" s="12">
        <v>909.14397299999996</v>
      </c>
      <c r="J35" s="12" t="s">
        <v>211</v>
      </c>
      <c r="K35" s="202">
        <v>71.333333333333343</v>
      </c>
      <c r="L35" s="54">
        <v>1000</v>
      </c>
      <c r="M35" s="54">
        <v>500000</v>
      </c>
      <c r="N35" s="54">
        <v>909143</v>
      </c>
      <c r="O35" s="240">
        <v>-0.01</v>
      </c>
      <c r="P35" s="240">
        <v>-1.61</v>
      </c>
      <c r="Q35" s="240">
        <v>-10.15</v>
      </c>
      <c r="R35" s="53">
        <v>2</v>
      </c>
      <c r="S35" s="53">
        <v>0</v>
      </c>
      <c r="T35" s="53">
        <v>1</v>
      </c>
      <c r="U35" s="53">
        <v>100</v>
      </c>
      <c r="V35" s="12">
        <f t="shared" si="5"/>
        <v>3</v>
      </c>
      <c r="W35" s="84">
        <f t="shared" si="12"/>
        <v>0</v>
      </c>
      <c r="X35" s="85">
        <f t="shared" si="0"/>
        <v>0</v>
      </c>
      <c r="Y35" s="77">
        <f t="shared" si="1"/>
        <v>0</v>
      </c>
      <c r="Z35" s="77">
        <f t="shared" si="6"/>
        <v>0</v>
      </c>
      <c r="AA35" s="169">
        <f t="shared" si="7"/>
        <v>0</v>
      </c>
      <c r="AB35" s="169">
        <f t="shared" si="2"/>
        <v>0</v>
      </c>
      <c r="AC35" s="169">
        <f t="shared" si="3"/>
        <v>0</v>
      </c>
      <c r="AD35" s="256">
        <f t="shared" si="13"/>
        <v>-5.2342522121828849E-9</v>
      </c>
      <c r="AE35" s="256">
        <f t="shared" si="14"/>
        <v>-8.4271460616144452E-7</v>
      </c>
      <c r="AF35" s="256">
        <f t="shared" si="15"/>
        <v>-5.3127659953656283E-6</v>
      </c>
    </row>
    <row r="36" spans="1:32" s="8" customFormat="1" x14ac:dyDescent="1.25">
      <c r="A36" s="86">
        <v>11217</v>
      </c>
      <c r="B36" s="250">
        <v>154</v>
      </c>
      <c r="C36" s="19">
        <v>32</v>
      </c>
      <c r="D36" s="69" t="s">
        <v>458</v>
      </c>
      <c r="E36" s="20" t="s">
        <v>38</v>
      </c>
      <c r="F36" s="20" t="s">
        <v>279</v>
      </c>
      <c r="G36" s="21">
        <v>18</v>
      </c>
      <c r="H36" s="18">
        <v>4708466.2490389999</v>
      </c>
      <c r="I36" s="18">
        <v>5818641.7001010003</v>
      </c>
      <c r="J36" s="18" t="s">
        <v>212</v>
      </c>
      <c r="K36" s="203">
        <v>71.233333333333334</v>
      </c>
      <c r="L36" s="56">
        <v>5764159</v>
      </c>
      <c r="M36" s="55">
        <v>8000000</v>
      </c>
      <c r="N36" s="56">
        <v>1009452</v>
      </c>
      <c r="O36" s="251">
        <v>1.83</v>
      </c>
      <c r="P36" s="251">
        <v>5.58</v>
      </c>
      <c r="Q36" s="251">
        <v>21.25</v>
      </c>
      <c r="R36" s="252">
        <v>1398</v>
      </c>
      <c r="S36" s="252">
        <v>21</v>
      </c>
      <c r="T36" s="252">
        <v>45</v>
      </c>
      <c r="U36" s="252">
        <v>79</v>
      </c>
      <c r="V36" s="18">
        <f t="shared" si="5"/>
        <v>1443</v>
      </c>
      <c r="W36" s="84">
        <f t="shared" si="12"/>
        <v>7.0349803881251505E-2</v>
      </c>
      <c r="X36" s="85">
        <f t="shared" si="0"/>
        <v>6.7911286831056683E-2</v>
      </c>
      <c r="Y36" s="77">
        <f t="shared" si="1"/>
        <v>0</v>
      </c>
      <c r="Z36" s="77">
        <f t="shared" si="6"/>
        <v>0</v>
      </c>
      <c r="AA36" s="169">
        <f t="shared" si="7"/>
        <v>0</v>
      </c>
      <c r="AB36" s="169">
        <f t="shared" si="2"/>
        <v>0</v>
      </c>
      <c r="AC36" s="169">
        <f t="shared" si="3"/>
        <v>0</v>
      </c>
      <c r="AD36" s="256">
        <f t="shared" si="13"/>
        <v>6.1304829096519176E-3</v>
      </c>
      <c r="AE36" s="256">
        <f t="shared" si="14"/>
        <v>1.8692947888446831E-2</v>
      </c>
      <c r="AF36" s="256">
        <f t="shared" si="15"/>
        <v>7.1187301546504503E-2</v>
      </c>
    </row>
    <row r="37" spans="1:32" s="5" customFormat="1" x14ac:dyDescent="1.25">
      <c r="A37" s="86">
        <v>11256</v>
      </c>
      <c r="B37" s="83">
        <v>164</v>
      </c>
      <c r="C37" s="16">
        <v>33</v>
      </c>
      <c r="D37" s="68" t="s">
        <v>459</v>
      </c>
      <c r="E37" s="10" t="s">
        <v>41</v>
      </c>
      <c r="F37" s="10" t="s">
        <v>279</v>
      </c>
      <c r="G37" s="11">
        <v>15</v>
      </c>
      <c r="H37" s="12">
        <v>17471.314052000002</v>
      </c>
      <c r="I37" s="12">
        <v>35657.424571000003</v>
      </c>
      <c r="J37" s="12" t="s">
        <v>155</v>
      </c>
      <c r="K37" s="202">
        <v>67.133333333333326</v>
      </c>
      <c r="L37" s="54">
        <v>33841</v>
      </c>
      <c r="M37" s="54">
        <v>50000</v>
      </c>
      <c r="N37" s="54">
        <v>1066175</v>
      </c>
      <c r="O37" s="240">
        <v>1.97</v>
      </c>
      <c r="P37" s="240">
        <v>5.67</v>
      </c>
      <c r="Q37" s="240">
        <v>21.05</v>
      </c>
      <c r="R37" s="53">
        <v>42</v>
      </c>
      <c r="S37" s="53">
        <v>4</v>
      </c>
      <c r="T37" s="53">
        <v>7</v>
      </c>
      <c r="U37" s="53">
        <v>96</v>
      </c>
      <c r="V37" s="12">
        <f t="shared" si="5"/>
        <v>49</v>
      </c>
      <c r="W37" s="84">
        <f t="shared" si="12"/>
        <v>8.2116786332807215E-5</v>
      </c>
      <c r="X37" s="85">
        <f t="shared" ref="X37:X68" si="16">S37*I37/$I$173</f>
        <v>7.9270393414388284E-5</v>
      </c>
      <c r="Y37" s="77">
        <f t="shared" si="1"/>
        <v>0</v>
      </c>
      <c r="Z37" s="77">
        <f t="shared" si="6"/>
        <v>0</v>
      </c>
      <c r="AA37" s="169">
        <f t="shared" si="7"/>
        <v>0</v>
      </c>
      <c r="AB37" s="169">
        <f t="shared" si="2"/>
        <v>0</v>
      </c>
      <c r="AC37" s="169">
        <f t="shared" si="3"/>
        <v>0</v>
      </c>
      <c r="AD37" s="256">
        <f t="shared" si="13"/>
        <v>4.0442517268907554E-5</v>
      </c>
      <c r="AE37" s="256">
        <f t="shared" si="14"/>
        <v>1.1640054462675423E-4</v>
      </c>
      <c r="AF37" s="256">
        <f t="shared" si="15"/>
        <v>4.3213958807639797E-4</v>
      </c>
    </row>
    <row r="38" spans="1:32" s="8" customFormat="1" x14ac:dyDescent="1.25">
      <c r="A38" s="86">
        <v>11277</v>
      </c>
      <c r="B38" s="250">
        <v>172</v>
      </c>
      <c r="C38" s="19">
        <v>34</v>
      </c>
      <c r="D38" s="69" t="s">
        <v>460</v>
      </c>
      <c r="E38" s="20" t="s">
        <v>295</v>
      </c>
      <c r="F38" s="20" t="s">
        <v>282</v>
      </c>
      <c r="G38" s="21" t="s">
        <v>24</v>
      </c>
      <c r="H38" s="18">
        <v>5870614.2147960002</v>
      </c>
      <c r="I38" s="18">
        <v>19687990.659456</v>
      </c>
      <c r="J38" s="18" t="s">
        <v>161</v>
      </c>
      <c r="K38" s="203">
        <v>63.966666666666669</v>
      </c>
      <c r="L38" s="56">
        <v>6581337</v>
      </c>
      <c r="M38" s="55">
        <v>10000000</v>
      </c>
      <c r="N38" s="56">
        <v>2991488</v>
      </c>
      <c r="O38" s="251">
        <v>1.59</v>
      </c>
      <c r="P38" s="251">
        <v>4.8499999999999996</v>
      </c>
      <c r="Q38" s="251">
        <v>22.08</v>
      </c>
      <c r="R38" s="252">
        <v>101709</v>
      </c>
      <c r="S38" s="252">
        <v>84</v>
      </c>
      <c r="T38" s="252">
        <v>436</v>
      </c>
      <c r="U38" s="252">
        <v>16</v>
      </c>
      <c r="V38" s="18">
        <f t="shared" si="5"/>
        <v>102145</v>
      </c>
      <c r="W38" s="84">
        <f t="shared" si="12"/>
        <v>0.95214405910891498</v>
      </c>
      <c r="X38" s="85">
        <f t="shared" si="16"/>
        <v>0.91914013593809907</v>
      </c>
      <c r="Y38" s="77">
        <f t="shared" ref="Y38:Y69" si="17">IF(L38&gt;M38,1,0)</f>
        <v>0</v>
      </c>
      <c r="Z38" s="77">
        <f t="shared" si="6"/>
        <v>0</v>
      </c>
      <c r="AA38" s="169">
        <f t="shared" si="7"/>
        <v>0</v>
      </c>
      <c r="AB38" s="169">
        <f t="shared" ref="AB38:AB69" si="18">IF(I38=0,1,0)</f>
        <v>0</v>
      </c>
      <c r="AC38" s="169">
        <f t="shared" ref="AC38:AC69" si="19">IF(L38=0,1,0)</f>
        <v>0</v>
      </c>
      <c r="AD38" s="256">
        <f t="shared" si="13"/>
        <v>1.8022726833133034E-2</v>
      </c>
      <c r="AE38" s="256">
        <f t="shared" si="14"/>
        <v>5.4974984365217111E-2</v>
      </c>
      <c r="AF38" s="256">
        <f t="shared" si="15"/>
        <v>0.25027786696577192</v>
      </c>
    </row>
    <row r="39" spans="1:32" s="5" customFormat="1" x14ac:dyDescent="1.25">
      <c r="A39" s="86">
        <v>11290</v>
      </c>
      <c r="B39" s="83">
        <v>175</v>
      </c>
      <c r="C39" s="16">
        <v>35</v>
      </c>
      <c r="D39" s="68" t="s">
        <v>461</v>
      </c>
      <c r="E39" s="10" t="s">
        <v>39</v>
      </c>
      <c r="F39" s="10" t="s">
        <v>279</v>
      </c>
      <c r="G39" s="11">
        <v>17</v>
      </c>
      <c r="H39" s="12">
        <v>53092.019763999997</v>
      </c>
      <c r="I39" s="12">
        <v>52728.011933000002</v>
      </c>
      <c r="J39" s="12" t="s">
        <v>166</v>
      </c>
      <c r="K39" s="202">
        <v>62.866666666666667</v>
      </c>
      <c r="L39" s="54">
        <v>52728</v>
      </c>
      <c r="M39" s="54">
        <v>200000</v>
      </c>
      <c r="N39" s="54">
        <v>1077208</v>
      </c>
      <c r="O39" s="240">
        <v>3.54</v>
      </c>
      <c r="P39" s="240">
        <v>7.72</v>
      </c>
      <c r="Q39" s="240">
        <v>29.22</v>
      </c>
      <c r="R39" s="53">
        <v>17</v>
      </c>
      <c r="S39" s="53">
        <v>1</v>
      </c>
      <c r="T39" s="53">
        <v>10</v>
      </c>
      <c r="U39" s="53">
        <v>99</v>
      </c>
      <c r="V39" s="12">
        <f t="shared" si="5"/>
        <v>27</v>
      </c>
      <c r="W39" s="84">
        <f t="shared" si="12"/>
        <v>3.0357316475804304E-5</v>
      </c>
      <c r="X39" s="85">
        <f t="shared" si="16"/>
        <v>2.9305048669210783E-5</v>
      </c>
      <c r="Y39" s="77">
        <f t="shared" si="17"/>
        <v>0</v>
      </c>
      <c r="Z39" s="77">
        <f t="shared" si="6"/>
        <v>0</v>
      </c>
      <c r="AA39" s="169">
        <f t="shared" si="7"/>
        <v>0</v>
      </c>
      <c r="AB39" s="169">
        <f t="shared" si="18"/>
        <v>0</v>
      </c>
      <c r="AC39" s="169">
        <f t="shared" si="19"/>
        <v>0</v>
      </c>
      <c r="AD39" s="256">
        <f t="shared" si="13"/>
        <v>1.0746490032434723E-4</v>
      </c>
      <c r="AE39" s="256">
        <f t="shared" si="14"/>
        <v>2.3435848319320921E-4</v>
      </c>
      <c r="AF39" s="256">
        <f t="shared" si="15"/>
        <v>8.8704078742300177E-4</v>
      </c>
    </row>
    <row r="40" spans="1:32" s="8" customFormat="1" x14ac:dyDescent="1.25">
      <c r="A40" s="86">
        <v>11302</v>
      </c>
      <c r="B40" s="250">
        <v>178</v>
      </c>
      <c r="C40" s="19">
        <v>36</v>
      </c>
      <c r="D40" s="69" t="s">
        <v>462</v>
      </c>
      <c r="E40" s="20" t="s">
        <v>41</v>
      </c>
      <c r="F40" s="20" t="s">
        <v>282</v>
      </c>
      <c r="G40" s="21" t="s">
        <v>24</v>
      </c>
      <c r="H40" s="18">
        <v>2491704.9743220001</v>
      </c>
      <c r="I40" s="18">
        <v>6856962.1541400002</v>
      </c>
      <c r="J40" s="18" t="s">
        <v>170</v>
      </c>
      <c r="K40" s="203">
        <v>59.8</v>
      </c>
      <c r="L40" s="56">
        <v>6837198</v>
      </c>
      <c r="M40" s="55">
        <v>7000000</v>
      </c>
      <c r="N40" s="56">
        <v>1002890</v>
      </c>
      <c r="O40" s="251">
        <v>1.73</v>
      </c>
      <c r="P40" s="251">
        <v>5.22</v>
      </c>
      <c r="Q40" s="251">
        <v>9.5500000000000007</v>
      </c>
      <c r="R40" s="252">
        <v>9501</v>
      </c>
      <c r="S40" s="252">
        <v>95</v>
      </c>
      <c r="T40" s="252">
        <v>18</v>
      </c>
      <c r="U40" s="252">
        <v>5</v>
      </c>
      <c r="V40" s="18">
        <f t="shared" si="5"/>
        <v>9519</v>
      </c>
      <c r="W40" s="84">
        <f t="shared" si="12"/>
        <v>0.37503978325282855</v>
      </c>
      <c r="X40" s="85">
        <f t="shared" si="16"/>
        <v>0.36203987628070516</v>
      </c>
      <c r="Y40" s="77">
        <f t="shared" si="17"/>
        <v>0</v>
      </c>
      <c r="Z40" s="77">
        <f t="shared" si="6"/>
        <v>0</v>
      </c>
      <c r="AA40" s="169">
        <f t="shared" si="7"/>
        <v>0</v>
      </c>
      <c r="AB40" s="169">
        <f t="shared" si="18"/>
        <v>0</v>
      </c>
      <c r="AC40" s="169">
        <f t="shared" si="19"/>
        <v>0</v>
      </c>
      <c r="AD40" s="256">
        <f t="shared" si="13"/>
        <v>6.8296718423936148E-3</v>
      </c>
      <c r="AE40" s="256">
        <f t="shared" si="14"/>
        <v>2.0607449142944895E-2</v>
      </c>
      <c r="AF40" s="256">
        <f t="shared" si="15"/>
        <v>3.770136768488961E-2</v>
      </c>
    </row>
    <row r="41" spans="1:32" s="5" customFormat="1" x14ac:dyDescent="1.25">
      <c r="A41" s="86">
        <v>11310</v>
      </c>
      <c r="B41" s="83">
        <v>183</v>
      </c>
      <c r="C41" s="16">
        <v>37</v>
      </c>
      <c r="D41" s="68" t="s">
        <v>463</v>
      </c>
      <c r="E41" s="10" t="s">
        <v>179</v>
      </c>
      <c r="F41" s="10" t="s">
        <v>279</v>
      </c>
      <c r="G41" s="11">
        <v>20</v>
      </c>
      <c r="H41" s="12">
        <v>39647561</v>
      </c>
      <c r="I41" s="12">
        <v>56427985</v>
      </c>
      <c r="J41" s="12" t="s">
        <v>180</v>
      </c>
      <c r="K41" s="202">
        <v>56.8</v>
      </c>
      <c r="L41" s="54">
        <v>56427985</v>
      </c>
      <c r="M41" s="54">
        <v>60000000</v>
      </c>
      <c r="N41" s="54">
        <v>1000000</v>
      </c>
      <c r="O41" s="240">
        <v>1.64</v>
      </c>
      <c r="P41" s="240">
        <v>4.93</v>
      </c>
      <c r="Q41" s="240">
        <v>20.05</v>
      </c>
      <c r="R41" s="53">
        <v>56823</v>
      </c>
      <c r="S41" s="53">
        <v>91</v>
      </c>
      <c r="T41" s="53">
        <v>115</v>
      </c>
      <c r="U41" s="53">
        <v>9</v>
      </c>
      <c r="V41" s="12">
        <f t="shared" si="5"/>
        <v>56938</v>
      </c>
      <c r="W41" s="84">
        <f t="shared" si="12"/>
        <v>2.9563640723480673</v>
      </c>
      <c r="X41" s="85">
        <f t="shared" si="16"/>
        <v>2.8538883894140681</v>
      </c>
      <c r="Y41" s="77">
        <f t="shared" si="17"/>
        <v>0</v>
      </c>
      <c r="Z41" s="77">
        <f t="shared" si="6"/>
        <v>0</v>
      </c>
      <c r="AA41" s="169">
        <f t="shared" si="7"/>
        <v>0</v>
      </c>
      <c r="AB41" s="169">
        <f t="shared" si="18"/>
        <v>0</v>
      </c>
      <c r="AC41" s="169">
        <f t="shared" si="19"/>
        <v>0</v>
      </c>
      <c r="AD41" s="256">
        <f t="shared" si="13"/>
        <v>5.3279528336822306E-2</v>
      </c>
      <c r="AE41" s="256">
        <f t="shared" si="14"/>
        <v>0.16016346018325242</v>
      </c>
      <c r="AF41" s="256">
        <f t="shared" si="15"/>
        <v>0.65137472143493136</v>
      </c>
    </row>
    <row r="42" spans="1:32" s="8" customFormat="1" x14ac:dyDescent="1.25">
      <c r="A42" s="86">
        <v>11315</v>
      </c>
      <c r="B42" s="250">
        <v>191</v>
      </c>
      <c r="C42" s="19">
        <v>38</v>
      </c>
      <c r="D42" s="69" t="s">
        <v>464</v>
      </c>
      <c r="E42" s="20" t="s">
        <v>39</v>
      </c>
      <c r="F42" s="20" t="s">
        <v>280</v>
      </c>
      <c r="G42" s="21" t="s">
        <v>24</v>
      </c>
      <c r="H42" s="18">
        <v>10030017.11906</v>
      </c>
      <c r="I42" s="18">
        <v>13784940.579764999</v>
      </c>
      <c r="J42" s="18" t="s">
        <v>188</v>
      </c>
      <c r="K42" s="203">
        <v>56.166666666666671</v>
      </c>
      <c r="L42" s="56">
        <v>499721420</v>
      </c>
      <c r="M42" s="55">
        <v>500000000</v>
      </c>
      <c r="N42" s="56">
        <v>27586</v>
      </c>
      <c r="O42" s="251">
        <v>0.63</v>
      </c>
      <c r="P42" s="251">
        <v>4.5999999999999996</v>
      </c>
      <c r="Q42" s="251">
        <v>20.93</v>
      </c>
      <c r="R42" s="252">
        <v>0</v>
      </c>
      <c r="S42" s="252">
        <v>0</v>
      </c>
      <c r="T42" s="252">
        <v>0</v>
      </c>
      <c r="U42" s="252">
        <v>0</v>
      </c>
      <c r="V42" s="18">
        <v>0</v>
      </c>
      <c r="W42" s="84">
        <f t="shared" si="12"/>
        <v>0</v>
      </c>
      <c r="X42" s="85">
        <f t="shared" si="16"/>
        <v>0</v>
      </c>
      <c r="Y42" s="77">
        <f t="shared" si="17"/>
        <v>0</v>
      </c>
      <c r="Z42" s="77">
        <f t="shared" si="6"/>
        <v>1</v>
      </c>
      <c r="AA42" s="169">
        <f t="shared" si="7"/>
        <v>1</v>
      </c>
      <c r="AB42" s="169">
        <f t="shared" si="18"/>
        <v>0</v>
      </c>
      <c r="AC42" s="169">
        <f t="shared" si="19"/>
        <v>0</v>
      </c>
      <c r="AD42" s="256">
        <f t="shared" si="13"/>
        <v>4.9999703519345755E-3</v>
      </c>
      <c r="AE42" s="256">
        <f t="shared" si="14"/>
        <v>3.6507720029998483E-2</v>
      </c>
      <c r="AF42" s="256">
        <f t="shared" si="15"/>
        <v>0.16611012613649312</v>
      </c>
    </row>
    <row r="43" spans="1:32" s="5" customFormat="1" x14ac:dyDescent="1.25">
      <c r="A43" s="86">
        <v>11338</v>
      </c>
      <c r="B43" s="83">
        <v>195</v>
      </c>
      <c r="C43" s="16">
        <v>39</v>
      </c>
      <c r="D43" s="68" t="s">
        <v>465</v>
      </c>
      <c r="E43" s="10" t="s">
        <v>190</v>
      </c>
      <c r="F43" s="10" t="s">
        <v>279</v>
      </c>
      <c r="G43" s="11">
        <v>17</v>
      </c>
      <c r="H43" s="12">
        <v>14396621.769119</v>
      </c>
      <c r="I43" s="12">
        <v>24644448.935910001</v>
      </c>
      <c r="J43" s="12" t="s">
        <v>192</v>
      </c>
      <c r="K43" s="202">
        <v>54.666666666666671</v>
      </c>
      <c r="L43" s="54">
        <v>24567326</v>
      </c>
      <c r="M43" s="54">
        <v>25000000</v>
      </c>
      <c r="N43" s="54">
        <v>1003139</v>
      </c>
      <c r="O43" s="240">
        <v>1.89</v>
      </c>
      <c r="P43" s="240">
        <v>5.37</v>
      </c>
      <c r="Q43" s="240">
        <v>21.94</v>
      </c>
      <c r="R43" s="53">
        <v>3933</v>
      </c>
      <c r="S43" s="53">
        <v>73</v>
      </c>
      <c r="T43" s="53">
        <v>44</v>
      </c>
      <c r="U43" s="53">
        <v>27</v>
      </c>
      <c r="V43" s="12">
        <f t="shared" si="5"/>
        <v>3977</v>
      </c>
      <c r="W43" s="84">
        <f t="shared" si="12"/>
        <v>1.0357714904347171</v>
      </c>
      <c r="X43" s="85">
        <f t="shared" si="16"/>
        <v>0.99986881124894211</v>
      </c>
      <c r="Y43" s="77">
        <f t="shared" si="17"/>
        <v>0</v>
      </c>
      <c r="Z43" s="77">
        <f t="shared" si="6"/>
        <v>0</v>
      </c>
      <c r="AA43" s="169">
        <f t="shared" si="7"/>
        <v>0</v>
      </c>
      <c r="AB43" s="169">
        <f t="shared" si="18"/>
        <v>0</v>
      </c>
      <c r="AC43" s="169">
        <f t="shared" si="19"/>
        <v>0</v>
      </c>
      <c r="AD43" s="256">
        <f t="shared" si="13"/>
        <v>2.6816549546871436E-2</v>
      </c>
      <c r="AE43" s="256">
        <f t="shared" si="14"/>
        <v>7.6193053474444244E-2</v>
      </c>
      <c r="AF43" s="256">
        <f t="shared" si="15"/>
        <v>0.31129899315257109</v>
      </c>
    </row>
    <row r="44" spans="1:32" s="8" customFormat="1" x14ac:dyDescent="1.25">
      <c r="A44" s="86">
        <v>11343</v>
      </c>
      <c r="B44" s="250">
        <v>196</v>
      </c>
      <c r="C44" s="19">
        <v>40</v>
      </c>
      <c r="D44" s="69" t="s">
        <v>466</v>
      </c>
      <c r="E44" s="20" t="s">
        <v>191</v>
      </c>
      <c r="F44" s="20" t="s">
        <v>279</v>
      </c>
      <c r="G44" s="21">
        <v>17</v>
      </c>
      <c r="H44" s="18">
        <v>23810396.394228</v>
      </c>
      <c r="I44" s="18">
        <v>29391444.194111999</v>
      </c>
      <c r="J44" s="18" t="s">
        <v>193</v>
      </c>
      <c r="K44" s="203">
        <v>54.3</v>
      </c>
      <c r="L44" s="56">
        <v>29066136</v>
      </c>
      <c r="M44" s="55">
        <v>50000000</v>
      </c>
      <c r="N44" s="56">
        <v>1011192</v>
      </c>
      <c r="O44" s="251">
        <v>1.98</v>
      </c>
      <c r="P44" s="251">
        <v>5.08</v>
      </c>
      <c r="Q44" s="251">
        <v>21.28</v>
      </c>
      <c r="R44" s="252">
        <v>49108</v>
      </c>
      <c r="S44" s="252">
        <v>90</v>
      </c>
      <c r="T44" s="252">
        <v>59</v>
      </c>
      <c r="U44" s="252">
        <v>10</v>
      </c>
      <c r="V44" s="18">
        <f t="shared" si="5"/>
        <v>49167</v>
      </c>
      <c r="W44" s="84">
        <f t="shared" si="12"/>
        <v>1.5229491997419038</v>
      </c>
      <c r="X44" s="85">
        <f t="shared" si="16"/>
        <v>1.470159605666846</v>
      </c>
      <c r="Y44" s="77">
        <f t="shared" si="17"/>
        <v>0</v>
      </c>
      <c r="Z44" s="77">
        <f t="shared" si="6"/>
        <v>0</v>
      </c>
      <c r="AA44" s="169">
        <f t="shared" si="7"/>
        <v>0</v>
      </c>
      <c r="AB44" s="169">
        <f t="shared" si="18"/>
        <v>0</v>
      </c>
      <c r="AC44" s="169">
        <f t="shared" si="19"/>
        <v>0</v>
      </c>
      <c r="AD44" s="256">
        <f t="shared" si="13"/>
        <v>3.350488239432188E-2</v>
      </c>
      <c r="AE44" s="256">
        <f t="shared" si="14"/>
        <v>8.5962021496543015E-2</v>
      </c>
      <c r="AF44" s="256">
        <f t="shared" si="15"/>
        <v>0.36009287745008572</v>
      </c>
    </row>
    <row r="45" spans="1:32" s="5" customFormat="1" x14ac:dyDescent="1.25">
      <c r="A45" s="86">
        <v>11323</v>
      </c>
      <c r="B45" s="83">
        <v>197</v>
      </c>
      <c r="C45" s="16">
        <v>41</v>
      </c>
      <c r="D45" s="68" t="s">
        <v>467</v>
      </c>
      <c r="E45" s="10" t="s">
        <v>204</v>
      </c>
      <c r="F45" s="10" t="s">
        <v>281</v>
      </c>
      <c r="G45" s="11" t="s">
        <v>24</v>
      </c>
      <c r="H45" s="12">
        <v>64839.701908000003</v>
      </c>
      <c r="I45" s="12">
        <v>76905.605110000004</v>
      </c>
      <c r="J45" s="12" t="s">
        <v>199</v>
      </c>
      <c r="K45" s="202">
        <v>53.966666666666669</v>
      </c>
      <c r="L45" s="54">
        <v>7478740</v>
      </c>
      <c r="M45" s="54">
        <v>50000000</v>
      </c>
      <c r="N45" s="54">
        <v>10284</v>
      </c>
      <c r="O45" s="240">
        <v>3.61</v>
      </c>
      <c r="P45" s="240">
        <v>6.52</v>
      </c>
      <c r="Q45" s="240">
        <v>27.08</v>
      </c>
      <c r="R45" s="53">
        <v>0</v>
      </c>
      <c r="S45" s="53">
        <v>0</v>
      </c>
      <c r="T45" s="53">
        <v>0</v>
      </c>
      <c r="U45" s="53">
        <v>0</v>
      </c>
      <c r="V45" s="12">
        <v>0</v>
      </c>
      <c r="W45" s="84">
        <f t="shared" si="12"/>
        <v>0</v>
      </c>
      <c r="X45" s="85">
        <f t="shared" si="16"/>
        <v>0</v>
      </c>
      <c r="Y45" s="77">
        <f t="shared" si="17"/>
        <v>0</v>
      </c>
      <c r="Z45" s="77">
        <f t="shared" si="6"/>
        <v>1</v>
      </c>
      <c r="AA45" s="169">
        <f t="shared" si="7"/>
        <v>1</v>
      </c>
      <c r="AB45" s="169">
        <f t="shared" si="18"/>
        <v>0</v>
      </c>
      <c r="AC45" s="169">
        <f t="shared" si="19"/>
        <v>0</v>
      </c>
      <c r="AD45" s="256">
        <f t="shared" si="13"/>
        <v>1.5984062785745091E-4</v>
      </c>
      <c r="AE45" s="256">
        <f t="shared" si="14"/>
        <v>2.886872281525152E-4</v>
      </c>
      <c r="AF45" s="256">
        <f t="shared" si="15"/>
        <v>1.1990260948420417E-3</v>
      </c>
    </row>
    <row r="46" spans="1:32" s="8" customFormat="1" x14ac:dyDescent="1.25">
      <c r="A46" s="86">
        <v>11340</v>
      </c>
      <c r="B46" s="250">
        <v>201</v>
      </c>
      <c r="C46" s="19">
        <v>42</v>
      </c>
      <c r="D46" s="69" t="s">
        <v>468</v>
      </c>
      <c r="E46" s="20" t="s">
        <v>352</v>
      </c>
      <c r="F46" s="20" t="s">
        <v>281</v>
      </c>
      <c r="G46" s="21" t="s">
        <v>24</v>
      </c>
      <c r="H46" s="18">
        <v>498035.323301</v>
      </c>
      <c r="I46" s="18">
        <v>637339.71698200004</v>
      </c>
      <c r="J46" s="18" t="s">
        <v>205</v>
      </c>
      <c r="K46" s="203">
        <v>52.666666666666671</v>
      </c>
      <c r="L46" s="56">
        <v>60100000</v>
      </c>
      <c r="M46" s="55">
        <v>100000000</v>
      </c>
      <c r="N46" s="56">
        <v>10605</v>
      </c>
      <c r="O46" s="251">
        <v>2.1</v>
      </c>
      <c r="P46" s="251">
        <v>5.55</v>
      </c>
      <c r="Q46" s="251">
        <v>27.28</v>
      </c>
      <c r="R46" s="252">
        <v>0</v>
      </c>
      <c r="S46" s="252">
        <v>0</v>
      </c>
      <c r="T46" s="252">
        <v>0</v>
      </c>
      <c r="U46" s="252">
        <v>0</v>
      </c>
      <c r="V46" s="18">
        <v>0</v>
      </c>
      <c r="W46" s="84">
        <f t="shared" si="12"/>
        <v>0</v>
      </c>
      <c r="X46" s="85">
        <f t="shared" si="16"/>
        <v>0</v>
      </c>
      <c r="Y46" s="77">
        <f t="shared" si="17"/>
        <v>0</v>
      </c>
      <c r="Z46" s="77">
        <f t="shared" si="6"/>
        <v>1</v>
      </c>
      <c r="AA46" s="169">
        <f t="shared" si="7"/>
        <v>1</v>
      </c>
      <c r="AB46" s="169">
        <f t="shared" si="18"/>
        <v>0</v>
      </c>
      <c r="AC46" s="169">
        <f t="shared" si="19"/>
        <v>0</v>
      </c>
      <c r="AD46" s="256">
        <f t="shared" si="13"/>
        <v>7.7057028781541521E-4</v>
      </c>
      <c r="AE46" s="256">
        <f t="shared" si="14"/>
        <v>2.0365071892264543E-3</v>
      </c>
      <c r="AF46" s="256">
        <f t="shared" si="15"/>
        <v>1.0010074976954535E-2</v>
      </c>
    </row>
    <row r="47" spans="1:32" s="5" customFormat="1" x14ac:dyDescent="1.25">
      <c r="A47" s="86">
        <v>11367</v>
      </c>
      <c r="B47" s="83">
        <v>207</v>
      </c>
      <c r="C47" s="16">
        <v>43</v>
      </c>
      <c r="D47" s="68" t="s">
        <v>469</v>
      </c>
      <c r="E47" s="10" t="s">
        <v>314</v>
      </c>
      <c r="F47" s="10" t="s">
        <v>281</v>
      </c>
      <c r="G47" s="11" t="s">
        <v>24</v>
      </c>
      <c r="H47" s="12">
        <v>1010318.4</v>
      </c>
      <c r="I47" s="12">
        <v>5058000</v>
      </c>
      <c r="J47" s="12" t="s">
        <v>213</v>
      </c>
      <c r="K47" s="202">
        <v>51.233333333333334</v>
      </c>
      <c r="L47" s="54">
        <v>500000000</v>
      </c>
      <c r="M47" s="54">
        <v>500000000</v>
      </c>
      <c r="N47" s="54">
        <v>10116</v>
      </c>
      <c r="O47" s="240">
        <v>2.02</v>
      </c>
      <c r="P47" s="240">
        <v>5.74</v>
      </c>
      <c r="Q47" s="240">
        <v>22.4</v>
      </c>
      <c r="R47" s="53">
        <v>0</v>
      </c>
      <c r="S47" s="53">
        <v>0</v>
      </c>
      <c r="T47" s="53">
        <v>0</v>
      </c>
      <c r="U47" s="53">
        <v>0</v>
      </c>
      <c r="V47" s="12">
        <f t="shared" si="5"/>
        <v>0</v>
      </c>
      <c r="W47" s="84">
        <f t="shared" si="12"/>
        <v>0</v>
      </c>
      <c r="X47" s="85">
        <f t="shared" si="16"/>
        <v>0</v>
      </c>
      <c r="Y47" s="77">
        <f t="shared" si="17"/>
        <v>0</v>
      </c>
      <c r="Z47" s="77">
        <f t="shared" si="6"/>
        <v>1</v>
      </c>
      <c r="AA47" s="169">
        <f t="shared" si="7"/>
        <v>1</v>
      </c>
      <c r="AB47" s="169">
        <f t="shared" si="18"/>
        <v>0</v>
      </c>
      <c r="AC47" s="169">
        <f t="shared" si="19"/>
        <v>0</v>
      </c>
      <c r="AD47" s="256">
        <f t="shared" si="13"/>
        <v>5.8823678009716608E-3</v>
      </c>
      <c r="AE47" s="256">
        <f t="shared" si="14"/>
        <v>1.6715243157216501E-2</v>
      </c>
      <c r="AF47" s="256">
        <f t="shared" si="15"/>
        <v>6.5230217198893659E-2</v>
      </c>
    </row>
    <row r="48" spans="1:32" s="8" customFormat="1" x14ac:dyDescent="1.25">
      <c r="A48" s="86">
        <v>11379</v>
      </c>
      <c r="B48" s="250">
        <v>208</v>
      </c>
      <c r="C48" s="19">
        <v>44</v>
      </c>
      <c r="D48" s="69" t="s">
        <v>470</v>
      </c>
      <c r="E48" s="20" t="s">
        <v>237</v>
      </c>
      <c r="F48" s="20" t="s">
        <v>279</v>
      </c>
      <c r="G48" s="21">
        <v>16</v>
      </c>
      <c r="H48" s="18">
        <v>58180439.300504997</v>
      </c>
      <c r="I48" s="18">
        <v>42391917</v>
      </c>
      <c r="J48" s="18" t="s">
        <v>215</v>
      </c>
      <c r="K48" s="203">
        <v>50.3</v>
      </c>
      <c r="L48" s="56">
        <v>42391917</v>
      </c>
      <c r="M48" s="55">
        <v>100000000</v>
      </c>
      <c r="N48" s="56">
        <v>1000000</v>
      </c>
      <c r="O48" s="251">
        <v>1.57</v>
      </c>
      <c r="P48" s="251">
        <v>4.95</v>
      </c>
      <c r="Q48" s="251">
        <v>20.94</v>
      </c>
      <c r="R48" s="252">
        <v>103380</v>
      </c>
      <c r="S48" s="252">
        <v>99</v>
      </c>
      <c r="T48" s="252">
        <v>32</v>
      </c>
      <c r="U48" s="252">
        <v>1</v>
      </c>
      <c r="V48" s="18">
        <f t="shared" si="5"/>
        <v>103412</v>
      </c>
      <c r="W48" s="84">
        <f t="shared" si="12"/>
        <v>2.4162409036017887</v>
      </c>
      <c r="X48" s="85">
        <f t="shared" si="16"/>
        <v>2.3324873703189284</v>
      </c>
      <c r="Y48" s="77">
        <f t="shared" si="17"/>
        <v>0</v>
      </c>
      <c r="Z48" s="77">
        <f t="shared" si="6"/>
        <v>0</v>
      </c>
      <c r="AA48" s="169">
        <f t="shared" si="7"/>
        <v>0</v>
      </c>
      <c r="AB48" s="169">
        <f t="shared" si="18"/>
        <v>0</v>
      </c>
      <c r="AC48" s="169">
        <f t="shared" si="19"/>
        <v>0</v>
      </c>
      <c r="AD48" s="256">
        <f t="shared" si="13"/>
        <v>3.8318163824796046E-2</v>
      </c>
      <c r="AE48" s="256">
        <f t="shared" si="14"/>
        <v>0.12081204518008945</v>
      </c>
      <c r="AF48" s="256">
        <f t="shared" si="15"/>
        <v>0.51107156082243899</v>
      </c>
    </row>
    <row r="49" spans="1:32" s="5" customFormat="1" x14ac:dyDescent="1.25">
      <c r="A49" s="86">
        <v>11385</v>
      </c>
      <c r="B49" s="83">
        <v>210</v>
      </c>
      <c r="C49" s="16">
        <v>45</v>
      </c>
      <c r="D49" s="68" t="s">
        <v>471</v>
      </c>
      <c r="E49" s="10" t="s">
        <v>216</v>
      </c>
      <c r="F49" s="10" t="s">
        <v>279</v>
      </c>
      <c r="G49" s="11">
        <v>15</v>
      </c>
      <c r="H49" s="12">
        <v>34019723.715787001</v>
      </c>
      <c r="I49" s="12">
        <v>40101045.424694002</v>
      </c>
      <c r="J49" s="12" t="s">
        <v>217</v>
      </c>
      <c r="K49" s="202">
        <v>49.4</v>
      </c>
      <c r="L49" s="54">
        <v>40101035</v>
      </c>
      <c r="M49" s="54">
        <v>50000000</v>
      </c>
      <c r="N49" s="54">
        <v>1016032</v>
      </c>
      <c r="O49" s="240">
        <v>1.6</v>
      </c>
      <c r="P49" s="240">
        <v>4.7300000000000004</v>
      </c>
      <c r="Q49" s="240">
        <v>18.73</v>
      </c>
      <c r="R49" s="53">
        <v>70518</v>
      </c>
      <c r="S49" s="53">
        <v>91</v>
      </c>
      <c r="T49" s="53">
        <v>482</v>
      </c>
      <c r="U49" s="53">
        <v>9</v>
      </c>
      <c r="V49" s="12">
        <f t="shared" si="5"/>
        <v>71000</v>
      </c>
      <c r="W49" s="84">
        <f t="shared" si="12"/>
        <v>2.1009662130796127</v>
      </c>
      <c r="X49" s="85">
        <f t="shared" si="16"/>
        <v>2.0281409648226911</v>
      </c>
      <c r="Y49" s="77">
        <f t="shared" si="17"/>
        <v>0</v>
      </c>
      <c r="Z49" s="77">
        <f t="shared" si="6"/>
        <v>0</v>
      </c>
      <c r="AA49" s="169">
        <f t="shared" si="7"/>
        <v>0</v>
      </c>
      <c r="AB49" s="169">
        <f t="shared" si="18"/>
        <v>0</v>
      </c>
      <c r="AC49" s="169">
        <f t="shared" si="19"/>
        <v>0</v>
      </c>
      <c r="AD49" s="256">
        <f t="shared" si="13"/>
        <v>3.6940065284916272E-2</v>
      </c>
      <c r="AE49" s="256">
        <f t="shared" si="14"/>
        <v>0.10920406799853373</v>
      </c>
      <c r="AF49" s="256">
        <f t="shared" si="15"/>
        <v>0.43242963924155109</v>
      </c>
    </row>
    <row r="50" spans="1:32" s="8" customFormat="1" x14ac:dyDescent="1.25">
      <c r="A50" s="86">
        <v>11383</v>
      </c>
      <c r="B50" s="250">
        <v>214</v>
      </c>
      <c r="C50" s="19">
        <v>46</v>
      </c>
      <c r="D50" s="69" t="s">
        <v>472</v>
      </c>
      <c r="E50" s="20" t="s">
        <v>296</v>
      </c>
      <c r="F50" s="20" t="s">
        <v>279</v>
      </c>
      <c r="G50" s="21">
        <v>16</v>
      </c>
      <c r="H50" s="18">
        <v>39400680.921823002</v>
      </c>
      <c r="I50" s="18">
        <v>40130579.424234003</v>
      </c>
      <c r="J50" s="18" t="s">
        <v>223</v>
      </c>
      <c r="K50" s="203">
        <v>48.833333333333336</v>
      </c>
      <c r="L50" s="56">
        <v>39847938</v>
      </c>
      <c r="M50" s="55">
        <v>40000000</v>
      </c>
      <c r="N50" s="56">
        <v>1007093</v>
      </c>
      <c r="O50" s="251">
        <v>1.36</v>
      </c>
      <c r="P50" s="251">
        <v>4.3499999999999996</v>
      </c>
      <c r="Q50" s="251">
        <v>19.3</v>
      </c>
      <c r="R50" s="252">
        <v>33617</v>
      </c>
      <c r="S50" s="252">
        <v>91</v>
      </c>
      <c r="T50" s="252">
        <v>160</v>
      </c>
      <c r="U50" s="252">
        <v>9</v>
      </c>
      <c r="V50" s="18">
        <f t="shared" si="5"/>
        <v>33777</v>
      </c>
      <c r="W50" s="84">
        <f t="shared" si="12"/>
        <v>2.1025135526692296</v>
      </c>
      <c r="X50" s="85">
        <f t="shared" si="16"/>
        <v>2.0296346693804592</v>
      </c>
      <c r="Y50" s="77">
        <f t="shared" si="17"/>
        <v>0</v>
      </c>
      <c r="Z50" s="77">
        <f t="shared" si="6"/>
        <v>0</v>
      </c>
      <c r="AA50" s="169">
        <f t="shared" si="7"/>
        <v>0</v>
      </c>
      <c r="AB50" s="169">
        <f t="shared" si="18"/>
        <v>0</v>
      </c>
      <c r="AC50" s="169">
        <f t="shared" si="19"/>
        <v>0</v>
      </c>
      <c r="AD50" s="256">
        <f t="shared" si="13"/>
        <v>3.1422180567364309E-2</v>
      </c>
      <c r="AE50" s="256">
        <f t="shared" si="14"/>
        <v>0.10050476872649612</v>
      </c>
      <c r="AF50" s="256">
        <f t="shared" si="15"/>
        <v>0.44591770952215531</v>
      </c>
    </row>
    <row r="51" spans="1:32" s="5" customFormat="1" x14ac:dyDescent="1.25">
      <c r="A51" s="86">
        <v>11380</v>
      </c>
      <c r="B51" s="83">
        <v>212</v>
      </c>
      <c r="C51" s="16">
        <v>47</v>
      </c>
      <c r="D51" s="68" t="s">
        <v>473</v>
      </c>
      <c r="E51" s="10" t="s">
        <v>330</v>
      </c>
      <c r="F51" s="10" t="s">
        <v>279</v>
      </c>
      <c r="G51" s="11">
        <v>17</v>
      </c>
      <c r="H51" s="12">
        <v>240533.64407800001</v>
      </c>
      <c r="I51" s="12">
        <v>253831.757805</v>
      </c>
      <c r="J51" s="12" t="s">
        <v>224</v>
      </c>
      <c r="K51" s="202">
        <v>48.666666666666664</v>
      </c>
      <c r="L51" s="54">
        <v>224144</v>
      </c>
      <c r="M51" s="54">
        <v>500000</v>
      </c>
      <c r="N51" s="54">
        <v>1132449</v>
      </c>
      <c r="O51" s="240">
        <v>5.14</v>
      </c>
      <c r="P51" s="240">
        <v>6.93</v>
      </c>
      <c r="Q51" s="240">
        <v>25.54</v>
      </c>
      <c r="R51" s="53">
        <v>22</v>
      </c>
      <c r="S51" s="53">
        <v>1</v>
      </c>
      <c r="T51" s="53">
        <v>17</v>
      </c>
      <c r="U51" s="53">
        <v>99</v>
      </c>
      <c r="V51" s="12">
        <f t="shared" si="5"/>
        <v>39</v>
      </c>
      <c r="W51" s="84">
        <f t="shared" si="12"/>
        <v>1.461396081666695E-4</v>
      </c>
      <c r="X51" s="85">
        <f t="shared" si="16"/>
        <v>1.4107400873977207E-4</v>
      </c>
      <c r="Y51" s="77">
        <f t="shared" si="17"/>
        <v>0</v>
      </c>
      <c r="Z51" s="77">
        <f t="shared" si="6"/>
        <v>0</v>
      </c>
      <c r="AA51" s="169">
        <f t="shared" si="7"/>
        <v>0</v>
      </c>
      <c r="AB51" s="169">
        <f t="shared" si="18"/>
        <v>0</v>
      </c>
      <c r="AC51" s="169">
        <f t="shared" si="19"/>
        <v>0</v>
      </c>
      <c r="AD51" s="256">
        <f t="shared" si="13"/>
        <v>7.5115758597668115E-4</v>
      </c>
      <c r="AE51" s="256">
        <f t="shared" si="14"/>
        <v>1.0127474845950195E-3</v>
      </c>
      <c r="AF51" s="256">
        <f t="shared" si="15"/>
        <v>3.7324055925767388E-3</v>
      </c>
    </row>
    <row r="52" spans="1:32" s="8" customFormat="1" x14ac:dyDescent="1.25">
      <c r="A52" s="86">
        <v>11391</v>
      </c>
      <c r="B52" s="250">
        <v>215</v>
      </c>
      <c r="C52" s="19">
        <v>48</v>
      </c>
      <c r="D52" s="69" t="s">
        <v>474</v>
      </c>
      <c r="E52" s="20" t="s">
        <v>220</v>
      </c>
      <c r="F52" s="20" t="s">
        <v>279</v>
      </c>
      <c r="G52" s="21" t="s">
        <v>24</v>
      </c>
      <c r="H52" s="18">
        <v>120122.239976</v>
      </c>
      <c r="I52" s="18">
        <v>212733.99747599999</v>
      </c>
      <c r="J52" s="18" t="s">
        <v>221</v>
      </c>
      <c r="K52" s="203">
        <v>48.333333333333336</v>
      </c>
      <c r="L52" s="56">
        <v>141108</v>
      </c>
      <c r="M52" s="55">
        <v>200000</v>
      </c>
      <c r="N52" s="56">
        <v>1507597</v>
      </c>
      <c r="O52" s="251">
        <v>1.85</v>
      </c>
      <c r="P52" s="251">
        <v>5.57</v>
      </c>
      <c r="Q52" s="251">
        <v>27.61</v>
      </c>
      <c r="R52" s="252">
        <v>82</v>
      </c>
      <c r="S52" s="252">
        <v>70</v>
      </c>
      <c r="T52" s="252">
        <v>7</v>
      </c>
      <c r="U52" s="252">
        <v>30</v>
      </c>
      <c r="V52" s="18">
        <f t="shared" si="5"/>
        <v>89</v>
      </c>
      <c r="W52" s="84">
        <f t="shared" si="12"/>
        <v>8.5734757197437079E-3</v>
      </c>
      <c r="X52" s="85">
        <f t="shared" si="16"/>
        <v>8.2762955491022094E-3</v>
      </c>
      <c r="Y52" s="77">
        <f t="shared" si="17"/>
        <v>0</v>
      </c>
      <c r="Z52" s="77">
        <f t="shared" si="6"/>
        <v>0</v>
      </c>
      <c r="AA52" s="169">
        <f t="shared" si="7"/>
        <v>0</v>
      </c>
      <c r="AB52" s="169">
        <f t="shared" si="18"/>
        <v>0</v>
      </c>
      <c r="AC52" s="169">
        <f t="shared" si="19"/>
        <v>0</v>
      </c>
      <c r="AD52" s="256">
        <f t="shared" si="13"/>
        <v>2.2658471545036941E-4</v>
      </c>
      <c r="AE52" s="256">
        <f t="shared" si="14"/>
        <v>6.822037108424636E-4</v>
      </c>
      <c r="AF52" s="256">
        <f t="shared" si="15"/>
        <v>3.3816237803160534E-3</v>
      </c>
    </row>
    <row r="53" spans="1:32" s="5" customFormat="1" x14ac:dyDescent="1.25">
      <c r="A53" s="86">
        <v>11394</v>
      </c>
      <c r="B53" s="83">
        <v>217</v>
      </c>
      <c r="C53" s="16">
        <v>49</v>
      </c>
      <c r="D53" s="68" t="s">
        <v>475</v>
      </c>
      <c r="E53" s="10" t="s">
        <v>226</v>
      </c>
      <c r="F53" s="10" t="s">
        <v>279</v>
      </c>
      <c r="G53" s="11">
        <v>18</v>
      </c>
      <c r="H53" s="12">
        <v>4189002.2987119998</v>
      </c>
      <c r="I53" s="12">
        <v>4309976.9615940005</v>
      </c>
      <c r="J53" s="12" t="s">
        <v>227</v>
      </c>
      <c r="K53" s="202">
        <v>48.066666666666663</v>
      </c>
      <c r="L53" s="54">
        <v>4309973</v>
      </c>
      <c r="M53" s="54">
        <v>4600000</v>
      </c>
      <c r="N53" s="54">
        <v>1019013</v>
      </c>
      <c r="O53" s="240">
        <v>1.9</v>
      </c>
      <c r="P53" s="240">
        <v>5.69</v>
      </c>
      <c r="Q53" s="240">
        <v>19.11</v>
      </c>
      <c r="R53" s="53">
        <v>6201</v>
      </c>
      <c r="S53" s="53">
        <v>84</v>
      </c>
      <c r="T53" s="53">
        <v>9</v>
      </c>
      <c r="U53" s="53">
        <v>16</v>
      </c>
      <c r="V53" s="12">
        <f t="shared" si="5"/>
        <v>6210</v>
      </c>
      <c r="W53" s="84">
        <f t="shared" si="12"/>
        <v>0.20843767298858573</v>
      </c>
      <c r="X53" s="85">
        <f t="shared" si="16"/>
        <v>0.20121265185926518</v>
      </c>
      <c r="Y53" s="77">
        <f t="shared" si="17"/>
        <v>0</v>
      </c>
      <c r="Z53" s="77">
        <f t="shared" si="6"/>
        <v>0</v>
      </c>
      <c r="AA53" s="169">
        <f t="shared" si="7"/>
        <v>0</v>
      </c>
      <c r="AB53" s="169">
        <f t="shared" si="18"/>
        <v>0</v>
      </c>
      <c r="AC53" s="169">
        <f t="shared" si="19"/>
        <v>0</v>
      </c>
      <c r="AD53" s="256">
        <f t="shared" si="13"/>
        <v>4.7146616509322952E-3</v>
      </c>
      <c r="AE53" s="256">
        <f t="shared" si="14"/>
        <v>1.4119170944107771E-2</v>
      </c>
      <c r="AF53" s="256">
        <f t="shared" si="15"/>
        <v>4.7419570604903247E-2</v>
      </c>
    </row>
    <row r="54" spans="1:32" s="8" customFormat="1" x14ac:dyDescent="1.25">
      <c r="A54" s="86">
        <v>11405</v>
      </c>
      <c r="B54" s="250">
        <v>218</v>
      </c>
      <c r="C54" s="19">
        <v>50</v>
      </c>
      <c r="D54" s="69" t="s">
        <v>424</v>
      </c>
      <c r="E54" s="20" t="s">
        <v>314</v>
      </c>
      <c r="F54" s="20" t="s">
        <v>279</v>
      </c>
      <c r="G54" s="21">
        <v>15</v>
      </c>
      <c r="H54" s="18">
        <v>14418944.118593</v>
      </c>
      <c r="I54" s="18">
        <v>19993013.390880998</v>
      </c>
      <c r="J54" s="18" t="s">
        <v>231</v>
      </c>
      <c r="K54" s="203">
        <v>46.233333333333334</v>
      </c>
      <c r="L54" s="56">
        <v>19831706</v>
      </c>
      <c r="M54" s="55">
        <v>20000000</v>
      </c>
      <c r="N54" s="56">
        <v>1008133</v>
      </c>
      <c r="O54" s="251">
        <v>1.78</v>
      </c>
      <c r="P54" s="251">
        <v>5.23</v>
      </c>
      <c r="Q54" s="251">
        <v>20.63</v>
      </c>
      <c r="R54" s="252">
        <v>19471</v>
      </c>
      <c r="S54" s="252">
        <v>0.75</v>
      </c>
      <c r="T54" s="252">
        <v>45</v>
      </c>
      <c r="U54" s="252">
        <v>0.25</v>
      </c>
      <c r="V54" s="18">
        <f t="shared" si="5"/>
        <v>19516</v>
      </c>
      <c r="W54" s="84">
        <f t="shared" si="12"/>
        <v>8.6329952414550826E-3</v>
      </c>
      <c r="X54" s="85">
        <f t="shared" si="16"/>
        <v>8.3337519610321032E-3</v>
      </c>
      <c r="Y54" s="77">
        <f t="shared" si="17"/>
        <v>0</v>
      </c>
      <c r="Z54" s="77">
        <f t="shared" si="6"/>
        <v>0</v>
      </c>
      <c r="AA54" s="169">
        <f t="shared" si="7"/>
        <v>1</v>
      </c>
      <c r="AB54" s="169">
        <f t="shared" si="18"/>
        <v>0</v>
      </c>
      <c r="AC54" s="169">
        <f t="shared" si="19"/>
        <v>0</v>
      </c>
      <c r="AD54" s="256">
        <f t="shared" si="13"/>
        <v>2.0488975373053397E-2</v>
      </c>
      <c r="AE54" s="256">
        <f t="shared" si="14"/>
        <v>6.0200753483746781E-2</v>
      </c>
      <c r="AF54" s="256">
        <f t="shared" si="15"/>
        <v>0.23746492244162448</v>
      </c>
    </row>
    <row r="55" spans="1:32" s="5" customFormat="1" x14ac:dyDescent="1.25">
      <c r="A55" s="86">
        <v>11411</v>
      </c>
      <c r="B55" s="83">
        <v>220</v>
      </c>
      <c r="C55" s="16">
        <v>51</v>
      </c>
      <c r="D55" s="68" t="s">
        <v>476</v>
      </c>
      <c r="E55" s="10" t="s">
        <v>233</v>
      </c>
      <c r="F55" s="10" t="s">
        <v>282</v>
      </c>
      <c r="G55" s="11" t="s">
        <v>24</v>
      </c>
      <c r="H55" s="12">
        <v>538988</v>
      </c>
      <c r="I55" s="12">
        <v>785820</v>
      </c>
      <c r="J55" s="12" t="s">
        <v>234</v>
      </c>
      <c r="K55" s="202">
        <v>45.566666666666663</v>
      </c>
      <c r="L55" s="54">
        <v>785820</v>
      </c>
      <c r="M55" s="54">
        <v>1000000</v>
      </c>
      <c r="N55" s="54">
        <v>1000000</v>
      </c>
      <c r="O55" s="240">
        <v>4</v>
      </c>
      <c r="P55" s="240">
        <v>8</v>
      </c>
      <c r="Q55" s="240">
        <v>25.65</v>
      </c>
      <c r="R55" s="53">
        <v>246</v>
      </c>
      <c r="S55" s="53">
        <v>51</v>
      </c>
      <c r="T55" s="53">
        <v>22</v>
      </c>
      <c r="U55" s="53">
        <v>49</v>
      </c>
      <c r="V55" s="12">
        <f t="shared" si="5"/>
        <v>268</v>
      </c>
      <c r="W55" s="84">
        <f t="shared" si="12"/>
        <v>2.3073593399079301E-2</v>
      </c>
      <c r="X55" s="85">
        <f t="shared" si="16"/>
        <v>2.2273799400962521E-2</v>
      </c>
      <c r="Y55" s="77">
        <f t="shared" si="17"/>
        <v>0</v>
      </c>
      <c r="Z55" s="77">
        <f t="shared" si="6"/>
        <v>0</v>
      </c>
      <c r="AA55" s="169">
        <f t="shared" si="7"/>
        <v>0</v>
      </c>
      <c r="AB55" s="169">
        <f t="shared" si="18"/>
        <v>0</v>
      </c>
      <c r="AC55" s="169">
        <f t="shared" si="19"/>
        <v>0</v>
      </c>
      <c r="AD55" s="256">
        <f t="shared" si="13"/>
        <v>1.8096935999277882E-3</v>
      </c>
      <c r="AE55" s="256">
        <f t="shared" si="14"/>
        <v>3.6193871998555765E-3</v>
      </c>
      <c r="AF55" s="256">
        <f t="shared" si="15"/>
        <v>1.1604660209536941E-2</v>
      </c>
    </row>
    <row r="56" spans="1:32" s="8" customFormat="1" x14ac:dyDescent="1.25">
      <c r="A56" s="86">
        <v>11409</v>
      </c>
      <c r="B56" s="250">
        <v>219</v>
      </c>
      <c r="C56" s="19">
        <v>52</v>
      </c>
      <c r="D56" s="69" t="s">
        <v>477</v>
      </c>
      <c r="E56" s="20" t="s">
        <v>40</v>
      </c>
      <c r="F56" s="20" t="s">
        <v>298</v>
      </c>
      <c r="G56" s="21" t="s">
        <v>24</v>
      </c>
      <c r="H56" s="18">
        <v>1080930.1141570001</v>
      </c>
      <c r="I56" s="18">
        <v>7186046.9195760004</v>
      </c>
      <c r="J56" s="18" t="s">
        <v>234</v>
      </c>
      <c r="K56" s="203">
        <v>45.566666666666663</v>
      </c>
      <c r="L56" s="56">
        <v>332484042</v>
      </c>
      <c r="M56" s="55">
        <v>500000000</v>
      </c>
      <c r="N56" s="56">
        <v>21614</v>
      </c>
      <c r="O56" s="251">
        <v>1.51</v>
      </c>
      <c r="P56" s="251">
        <v>4.7699999999999996</v>
      </c>
      <c r="Q56" s="251">
        <v>21.73</v>
      </c>
      <c r="R56" s="252">
        <v>0</v>
      </c>
      <c r="S56" s="252">
        <v>0</v>
      </c>
      <c r="T56" s="252">
        <v>0</v>
      </c>
      <c r="U56" s="252">
        <v>0</v>
      </c>
      <c r="V56" s="18">
        <v>0</v>
      </c>
      <c r="W56" s="84">
        <f t="shared" si="12"/>
        <v>0</v>
      </c>
      <c r="X56" s="85">
        <f t="shared" si="16"/>
        <v>0</v>
      </c>
      <c r="Y56" s="77">
        <f t="shared" si="17"/>
        <v>0</v>
      </c>
      <c r="Z56" s="77">
        <f t="shared" si="6"/>
        <v>1</v>
      </c>
      <c r="AA56" s="169">
        <f t="shared" si="7"/>
        <v>1</v>
      </c>
      <c r="AB56" s="169">
        <f t="shared" si="18"/>
        <v>0</v>
      </c>
      <c r="AC56" s="169">
        <f t="shared" si="19"/>
        <v>0</v>
      </c>
      <c r="AD56" s="256">
        <f t="shared" si="13"/>
        <v>6.2472513138815515E-3</v>
      </c>
      <c r="AE56" s="256">
        <f t="shared" si="14"/>
        <v>1.9734694547824502E-2</v>
      </c>
      <c r="AF56" s="256">
        <f t="shared" si="15"/>
        <v>8.9902497384533861E-2</v>
      </c>
    </row>
    <row r="57" spans="1:32" s="5" customFormat="1" x14ac:dyDescent="1.25">
      <c r="A57" s="86">
        <v>11420</v>
      </c>
      <c r="B57" s="83">
        <v>223</v>
      </c>
      <c r="C57" s="16">
        <v>53</v>
      </c>
      <c r="D57" s="68" t="s">
        <v>478</v>
      </c>
      <c r="E57" s="10" t="s">
        <v>156</v>
      </c>
      <c r="F57" s="10" t="s">
        <v>282</v>
      </c>
      <c r="G57" s="11" t="s">
        <v>24</v>
      </c>
      <c r="H57" s="12">
        <v>126274.824718</v>
      </c>
      <c r="I57" s="12">
        <v>56769.082622000002</v>
      </c>
      <c r="J57" s="12" t="s">
        <v>239</v>
      </c>
      <c r="K57" s="202">
        <v>44.633333333333333</v>
      </c>
      <c r="L57" s="54">
        <v>22621</v>
      </c>
      <c r="M57" s="54">
        <v>500000</v>
      </c>
      <c r="N57" s="54">
        <v>2509574</v>
      </c>
      <c r="O57" s="240">
        <v>4.18</v>
      </c>
      <c r="P57" s="240">
        <v>5.22</v>
      </c>
      <c r="Q57" s="240">
        <v>30.35</v>
      </c>
      <c r="R57" s="53">
        <v>97</v>
      </c>
      <c r="S57" s="53">
        <v>50</v>
      </c>
      <c r="T57" s="53">
        <v>4</v>
      </c>
      <c r="U57" s="53">
        <v>50</v>
      </c>
      <c r="V57" s="12">
        <f t="shared" si="5"/>
        <v>101</v>
      </c>
      <c r="W57" s="84">
        <f t="shared" si="12"/>
        <v>1.6341949411889049E-3</v>
      </c>
      <c r="X57" s="85">
        <f t="shared" si="16"/>
        <v>1.5775492647608959E-3</v>
      </c>
      <c r="Y57" s="77">
        <f t="shared" si="17"/>
        <v>0</v>
      </c>
      <c r="Z57" s="77">
        <f t="shared" si="6"/>
        <v>0</v>
      </c>
      <c r="AA57" s="169">
        <f t="shared" si="7"/>
        <v>0</v>
      </c>
      <c r="AB57" s="169">
        <f t="shared" si="18"/>
        <v>0</v>
      </c>
      <c r="AC57" s="169">
        <f t="shared" si="19"/>
        <v>0</v>
      </c>
      <c r="AD57" s="256">
        <f t="shared" si="13"/>
        <v>1.3661869708339245E-4</v>
      </c>
      <c r="AE57" s="256">
        <f t="shared" si="14"/>
        <v>1.7060995186012168E-4</v>
      </c>
      <c r="AF57" s="256">
        <f t="shared" si="15"/>
        <v>9.9195632930166536E-4</v>
      </c>
    </row>
    <row r="58" spans="1:32" s="8" customFormat="1" x14ac:dyDescent="1.25">
      <c r="A58" s="86">
        <v>11419</v>
      </c>
      <c r="B58" s="250">
        <v>224</v>
      </c>
      <c r="C58" s="19">
        <v>54</v>
      </c>
      <c r="D58" s="69" t="s">
        <v>479</v>
      </c>
      <c r="E58" s="20" t="s">
        <v>238</v>
      </c>
      <c r="F58" s="20" t="s">
        <v>279</v>
      </c>
      <c r="G58" s="21">
        <v>15</v>
      </c>
      <c r="H58" s="18">
        <v>115074.20899299999</v>
      </c>
      <c r="I58" s="18">
        <v>109994</v>
      </c>
      <c r="J58" s="18" t="s">
        <v>240</v>
      </c>
      <c r="K58" s="203">
        <v>44.4</v>
      </c>
      <c r="L58" s="56">
        <v>107295</v>
      </c>
      <c r="M58" s="55">
        <v>20000000</v>
      </c>
      <c r="N58" s="56">
        <v>1025156</v>
      </c>
      <c r="O58" s="251">
        <v>0</v>
      </c>
      <c r="P58" s="251">
        <v>0</v>
      </c>
      <c r="Q58" s="251">
        <v>0</v>
      </c>
      <c r="R58" s="252">
        <v>3</v>
      </c>
      <c r="S58" s="252">
        <v>0</v>
      </c>
      <c r="T58" s="252">
        <v>5</v>
      </c>
      <c r="U58" s="252">
        <v>100</v>
      </c>
      <c r="V58" s="18">
        <f t="shared" si="5"/>
        <v>8</v>
      </c>
      <c r="W58" s="84">
        <f t="shared" si="12"/>
        <v>0</v>
      </c>
      <c r="X58" s="85">
        <f t="shared" si="16"/>
        <v>0</v>
      </c>
      <c r="Y58" s="77">
        <f t="shared" si="17"/>
        <v>0</v>
      </c>
      <c r="Z58" s="77">
        <f t="shared" si="6"/>
        <v>0</v>
      </c>
      <c r="AA58" s="169">
        <f t="shared" si="7"/>
        <v>0</v>
      </c>
      <c r="AB58" s="169">
        <f t="shared" si="18"/>
        <v>0</v>
      </c>
      <c r="AC58" s="169">
        <f t="shared" si="19"/>
        <v>0</v>
      </c>
      <c r="AD58" s="256">
        <f t="shared" si="13"/>
        <v>0</v>
      </c>
      <c r="AE58" s="256">
        <f t="shared" si="14"/>
        <v>0</v>
      </c>
      <c r="AF58" s="256">
        <f t="shared" si="15"/>
        <v>0</v>
      </c>
    </row>
    <row r="59" spans="1:32" s="5" customFormat="1" x14ac:dyDescent="1.25">
      <c r="A59" s="86">
        <v>11421</v>
      </c>
      <c r="B59" s="83">
        <v>225</v>
      </c>
      <c r="C59" s="16">
        <v>55</v>
      </c>
      <c r="D59" s="68" t="s">
        <v>480</v>
      </c>
      <c r="E59" s="10" t="s">
        <v>40</v>
      </c>
      <c r="F59" s="10" t="s">
        <v>307</v>
      </c>
      <c r="G59" s="11" t="s">
        <v>24</v>
      </c>
      <c r="H59" s="12">
        <v>495265.03337800002</v>
      </c>
      <c r="I59" s="12">
        <v>1969336.348853</v>
      </c>
      <c r="J59" s="12" t="s">
        <v>241</v>
      </c>
      <c r="K59" s="202">
        <v>44.233333333333334</v>
      </c>
      <c r="L59" s="54">
        <v>1963376</v>
      </c>
      <c r="M59" s="54">
        <v>2000000</v>
      </c>
      <c r="N59" s="54">
        <v>1003035</v>
      </c>
      <c r="O59" s="240">
        <v>2.08</v>
      </c>
      <c r="P59" s="240">
        <v>6.32</v>
      </c>
      <c r="Q59" s="240">
        <v>27.99</v>
      </c>
      <c r="R59" s="53">
        <v>1629</v>
      </c>
      <c r="S59" s="53">
        <v>59</v>
      </c>
      <c r="T59" s="53">
        <v>20</v>
      </c>
      <c r="U59" s="53">
        <v>41</v>
      </c>
      <c r="V59" s="12">
        <f t="shared" si="5"/>
        <v>1649</v>
      </c>
      <c r="W59" s="84">
        <f t="shared" si="12"/>
        <v>6.6895035698646479E-2</v>
      </c>
      <c r="X59" s="85">
        <f t="shared" si="16"/>
        <v>6.4576270384106432E-2</v>
      </c>
      <c r="Y59" s="77">
        <f t="shared" si="17"/>
        <v>0</v>
      </c>
      <c r="Z59" s="77">
        <f t="shared" si="6"/>
        <v>0</v>
      </c>
      <c r="AA59" s="169">
        <f t="shared" si="7"/>
        <v>0</v>
      </c>
      <c r="AB59" s="169">
        <f t="shared" si="18"/>
        <v>0</v>
      </c>
      <c r="AC59" s="169">
        <f t="shared" si="19"/>
        <v>0</v>
      </c>
      <c r="AD59" s="256">
        <f t="shared" si="13"/>
        <v>2.3583334619183844E-3</v>
      </c>
      <c r="AE59" s="256">
        <f t="shared" si="14"/>
        <v>7.1657055189058606E-3</v>
      </c>
      <c r="AF59" s="256">
        <f t="shared" si="15"/>
        <v>3.1735458461103642E-2</v>
      </c>
    </row>
    <row r="60" spans="1:32" s="8" customFormat="1" x14ac:dyDescent="1.25">
      <c r="A60" s="86">
        <v>11427</v>
      </c>
      <c r="B60" s="250">
        <v>227</v>
      </c>
      <c r="C60" s="19">
        <v>56</v>
      </c>
      <c r="D60" s="69" t="s">
        <v>481</v>
      </c>
      <c r="E60" s="20" t="s">
        <v>41</v>
      </c>
      <c r="F60" s="20" t="s">
        <v>307</v>
      </c>
      <c r="G60" s="21">
        <v>18</v>
      </c>
      <c r="H60" s="18">
        <v>91485.737049000003</v>
      </c>
      <c r="I60" s="18">
        <v>91719.096965999997</v>
      </c>
      <c r="J60" s="18" t="s">
        <v>255</v>
      </c>
      <c r="K60" s="203">
        <v>43.2</v>
      </c>
      <c r="L60" s="56">
        <v>86305</v>
      </c>
      <c r="M60" s="55">
        <v>500000</v>
      </c>
      <c r="N60" s="56">
        <v>1062732</v>
      </c>
      <c r="O60" s="251">
        <v>1.77</v>
      </c>
      <c r="P60" s="251">
        <v>5.23</v>
      </c>
      <c r="Q60" s="251">
        <v>18.09</v>
      </c>
      <c r="R60" s="252">
        <v>59</v>
      </c>
      <c r="S60" s="252">
        <v>0</v>
      </c>
      <c r="T60" s="252">
        <v>8</v>
      </c>
      <c r="U60" s="252">
        <v>100</v>
      </c>
      <c r="V60" s="18">
        <f t="shared" si="5"/>
        <v>67</v>
      </c>
      <c r="W60" s="84">
        <f t="shared" si="12"/>
        <v>0</v>
      </c>
      <c r="X60" s="85">
        <f t="shared" si="16"/>
        <v>0</v>
      </c>
      <c r="Y60" s="77">
        <f t="shared" si="17"/>
        <v>0</v>
      </c>
      <c r="Z60" s="77">
        <f t="shared" si="6"/>
        <v>0</v>
      </c>
      <c r="AA60" s="169">
        <f t="shared" si="7"/>
        <v>0</v>
      </c>
      <c r="AB60" s="169">
        <f t="shared" si="18"/>
        <v>0</v>
      </c>
      <c r="AC60" s="169">
        <f t="shared" si="19"/>
        <v>0</v>
      </c>
      <c r="AD60" s="256">
        <f t="shared" si="13"/>
        <v>9.3466292886358127E-5</v>
      </c>
      <c r="AE60" s="256">
        <f t="shared" si="14"/>
        <v>2.7617441344387176E-4</v>
      </c>
      <c r="AF60" s="256">
        <f t="shared" si="15"/>
        <v>9.5525719678769404E-4</v>
      </c>
    </row>
    <row r="61" spans="1:32" s="5" customFormat="1" x14ac:dyDescent="1.25">
      <c r="A61" s="86">
        <v>11442</v>
      </c>
      <c r="B61" s="83">
        <v>230</v>
      </c>
      <c r="C61" s="16">
        <v>57</v>
      </c>
      <c r="D61" s="68" t="s">
        <v>482</v>
      </c>
      <c r="E61" s="10" t="s">
        <v>264</v>
      </c>
      <c r="F61" s="10" t="s">
        <v>307</v>
      </c>
      <c r="G61" s="11" t="s">
        <v>24</v>
      </c>
      <c r="H61" s="12">
        <v>49812.114175000002</v>
      </c>
      <c r="I61" s="12">
        <v>752460.26205000002</v>
      </c>
      <c r="J61" s="12" t="s">
        <v>263</v>
      </c>
      <c r="K61" s="202">
        <v>41</v>
      </c>
      <c r="L61" s="54">
        <v>730010</v>
      </c>
      <c r="M61" s="54">
        <v>2000000</v>
      </c>
      <c r="N61" s="54">
        <v>1030753</v>
      </c>
      <c r="O61" s="240">
        <v>3.08</v>
      </c>
      <c r="P61" s="240">
        <v>5.66</v>
      </c>
      <c r="Q61" s="240">
        <v>31.64</v>
      </c>
      <c r="R61" s="53">
        <v>1276</v>
      </c>
      <c r="S61" s="53">
        <v>100</v>
      </c>
      <c r="T61" s="53">
        <v>2</v>
      </c>
      <c r="U61" s="53">
        <v>0</v>
      </c>
      <c r="V61" s="12">
        <f t="shared" si="5"/>
        <v>1278</v>
      </c>
      <c r="W61" s="84">
        <f t="shared" si="12"/>
        <v>4.3321706002388313E-2</v>
      </c>
      <c r="X61" s="85">
        <f t="shared" si="16"/>
        <v>4.1820056915936425E-2</v>
      </c>
      <c r="Y61" s="77">
        <f t="shared" si="17"/>
        <v>0</v>
      </c>
      <c r="Z61" s="77">
        <f t="shared" si="6"/>
        <v>0</v>
      </c>
      <c r="AA61" s="169">
        <f t="shared" si="7"/>
        <v>0</v>
      </c>
      <c r="AB61" s="169">
        <f t="shared" si="18"/>
        <v>0</v>
      </c>
      <c r="AC61" s="169">
        <f t="shared" si="19"/>
        <v>0</v>
      </c>
      <c r="AD61" s="256">
        <f t="shared" si="13"/>
        <v>1.3343085448735601E-3</v>
      </c>
      <c r="AE61" s="256">
        <f t="shared" si="14"/>
        <v>2.4520085597351787E-3</v>
      </c>
      <c r="AF61" s="256">
        <f t="shared" si="15"/>
        <v>1.3706987779155664E-2</v>
      </c>
    </row>
    <row r="62" spans="1:32" s="8" customFormat="1" x14ac:dyDescent="1.25">
      <c r="A62" s="86">
        <v>11416</v>
      </c>
      <c r="B62" s="250">
        <v>231</v>
      </c>
      <c r="C62" s="19">
        <v>58</v>
      </c>
      <c r="D62" s="69" t="s">
        <v>483</v>
      </c>
      <c r="E62" s="20" t="s">
        <v>214</v>
      </c>
      <c r="F62" s="20" t="s">
        <v>298</v>
      </c>
      <c r="G62" s="21" t="s">
        <v>24</v>
      </c>
      <c r="H62" s="18">
        <v>5040486.9418850001</v>
      </c>
      <c r="I62" s="18">
        <v>30280131.668377001</v>
      </c>
      <c r="J62" s="18" t="s">
        <v>265</v>
      </c>
      <c r="K62" s="203">
        <v>40.700000000000003</v>
      </c>
      <c r="L62" s="56">
        <v>3000000000</v>
      </c>
      <c r="M62" s="55">
        <v>3000000000</v>
      </c>
      <c r="N62" s="56">
        <v>10094</v>
      </c>
      <c r="O62" s="251">
        <v>2.04</v>
      </c>
      <c r="P62" s="251">
        <v>5.18</v>
      </c>
      <c r="Q62" s="251">
        <v>21.12</v>
      </c>
      <c r="R62" s="252">
        <v>0</v>
      </c>
      <c r="S62" s="252">
        <v>0</v>
      </c>
      <c r="T62" s="252">
        <v>0</v>
      </c>
      <c r="U62" s="252">
        <v>0</v>
      </c>
      <c r="V62" s="18">
        <v>0</v>
      </c>
      <c r="W62" s="84">
        <f t="shared" si="12"/>
        <v>0</v>
      </c>
      <c r="X62" s="85">
        <f t="shared" si="16"/>
        <v>0</v>
      </c>
      <c r="Y62" s="77">
        <f t="shared" si="17"/>
        <v>0</v>
      </c>
      <c r="Z62" s="77">
        <f t="shared" si="6"/>
        <v>1</v>
      </c>
      <c r="AA62" s="169">
        <f t="shared" si="7"/>
        <v>1</v>
      </c>
      <c r="AB62" s="169">
        <f t="shared" si="18"/>
        <v>0</v>
      </c>
      <c r="AC62" s="169">
        <f t="shared" si="19"/>
        <v>0</v>
      </c>
      <c r="AD62" s="256">
        <f t="shared" si="13"/>
        <v>3.5563943202601901E-2</v>
      </c>
      <c r="AE62" s="256">
        <f t="shared" si="14"/>
        <v>9.030452244582246E-2</v>
      </c>
      <c r="AF62" s="256">
        <f t="shared" si="15"/>
        <v>0.36819141197987848</v>
      </c>
    </row>
    <row r="63" spans="1:32" s="5" customFormat="1" x14ac:dyDescent="1.25">
      <c r="A63" s="86">
        <v>11449</v>
      </c>
      <c r="B63" s="83">
        <v>235</v>
      </c>
      <c r="C63" s="16">
        <v>59</v>
      </c>
      <c r="D63" s="68" t="s">
        <v>484</v>
      </c>
      <c r="E63" s="10" t="s">
        <v>220</v>
      </c>
      <c r="F63" s="10" t="s">
        <v>279</v>
      </c>
      <c r="G63" s="11">
        <v>15</v>
      </c>
      <c r="H63" s="12">
        <v>1157369.8402470001</v>
      </c>
      <c r="I63" s="12">
        <v>1794955.4218250001</v>
      </c>
      <c r="J63" s="12" t="s">
        <v>272</v>
      </c>
      <c r="K63" s="202">
        <v>38.9</v>
      </c>
      <c r="L63" s="54">
        <v>1763391</v>
      </c>
      <c r="M63" s="54">
        <v>3500000</v>
      </c>
      <c r="N63" s="54">
        <v>1000000</v>
      </c>
      <c r="O63" s="240">
        <v>1.79</v>
      </c>
      <c r="P63" s="240">
        <v>5.42</v>
      </c>
      <c r="Q63" s="240">
        <v>22.25</v>
      </c>
      <c r="R63" s="53">
        <v>1782</v>
      </c>
      <c r="S63" s="53">
        <v>89</v>
      </c>
      <c r="T63" s="53">
        <v>8</v>
      </c>
      <c r="U63" s="53">
        <v>11</v>
      </c>
      <c r="V63" s="12">
        <f t="shared" si="5"/>
        <v>1790</v>
      </c>
      <c r="W63" s="84">
        <f t="shared" si="12"/>
        <v>9.1974122946057099E-2</v>
      </c>
      <c r="X63" s="85">
        <f t="shared" si="16"/>
        <v>8.8786047719020877E-2</v>
      </c>
      <c r="Y63" s="77">
        <f t="shared" si="17"/>
        <v>0</v>
      </c>
      <c r="Z63" s="77">
        <f t="shared" si="6"/>
        <v>0</v>
      </c>
      <c r="AA63" s="169">
        <f t="shared" si="7"/>
        <v>0</v>
      </c>
      <c r="AB63" s="169">
        <f t="shared" si="18"/>
        <v>0</v>
      </c>
      <c r="AC63" s="169">
        <f t="shared" si="19"/>
        <v>0</v>
      </c>
      <c r="AD63" s="256">
        <f t="shared" si="13"/>
        <v>1.8498166300386768E-3</v>
      </c>
      <c r="AE63" s="256">
        <f t="shared" si="14"/>
        <v>5.601120745703703E-3</v>
      </c>
      <c r="AF63" s="256">
        <f t="shared" si="15"/>
        <v>2.2993530736514278E-2</v>
      </c>
    </row>
    <row r="64" spans="1:32" s="8" customFormat="1" x14ac:dyDescent="1.25">
      <c r="A64" s="86">
        <v>11459</v>
      </c>
      <c r="B64" s="250">
        <v>241</v>
      </c>
      <c r="C64" s="19">
        <v>60</v>
      </c>
      <c r="D64" s="69" t="s">
        <v>485</v>
      </c>
      <c r="E64" s="20" t="s">
        <v>347</v>
      </c>
      <c r="F64" s="20" t="s">
        <v>298</v>
      </c>
      <c r="G64" s="21" t="s">
        <v>24</v>
      </c>
      <c r="H64" s="18">
        <v>3352666.5714059998</v>
      </c>
      <c r="I64" s="18">
        <v>5660966.676682</v>
      </c>
      <c r="J64" s="18" t="s">
        <v>278</v>
      </c>
      <c r="K64" s="203">
        <v>36.066666666666663</v>
      </c>
      <c r="L64" s="56">
        <v>294906974</v>
      </c>
      <c r="M64" s="55">
        <v>300000000</v>
      </c>
      <c r="N64" s="56">
        <v>19196</v>
      </c>
      <c r="O64" s="251">
        <v>2.57</v>
      </c>
      <c r="P64" s="251">
        <v>6.11</v>
      </c>
      <c r="Q64" s="251">
        <v>24.16</v>
      </c>
      <c r="R64" s="252">
        <v>0</v>
      </c>
      <c r="S64" s="252">
        <v>0</v>
      </c>
      <c r="T64" s="252">
        <v>0</v>
      </c>
      <c r="U64" s="252">
        <v>0</v>
      </c>
      <c r="V64" s="18">
        <v>0</v>
      </c>
      <c r="W64" s="84">
        <f t="shared" ref="W64:W82" si="20">S64*I64/$I$84</f>
        <v>0</v>
      </c>
      <c r="X64" s="85">
        <f t="shared" si="16"/>
        <v>0</v>
      </c>
      <c r="Y64" s="77">
        <f t="shared" si="17"/>
        <v>0</v>
      </c>
      <c r="Z64" s="77">
        <f t="shared" si="6"/>
        <v>1</v>
      </c>
      <c r="AA64" s="169">
        <f t="shared" si="7"/>
        <v>1</v>
      </c>
      <c r="AB64" s="169">
        <f t="shared" si="18"/>
        <v>0</v>
      </c>
      <c r="AC64" s="169">
        <f t="shared" si="19"/>
        <v>0</v>
      </c>
      <c r="AD64" s="256">
        <f t="shared" si="13"/>
        <v>8.3761742421876052E-3</v>
      </c>
      <c r="AE64" s="256">
        <f t="shared" si="14"/>
        <v>1.9913783898741738E-2</v>
      </c>
      <c r="AF64" s="256">
        <f t="shared" si="15"/>
        <v>7.8742556300098257E-2</v>
      </c>
    </row>
    <row r="65" spans="1:32" s="5" customFormat="1" x14ac:dyDescent="1.25">
      <c r="A65" s="86">
        <v>11460</v>
      </c>
      <c r="B65" s="83">
        <v>243</v>
      </c>
      <c r="C65" s="16">
        <v>61</v>
      </c>
      <c r="D65" s="68" t="s">
        <v>486</v>
      </c>
      <c r="E65" s="10" t="s">
        <v>283</v>
      </c>
      <c r="F65" s="10" t="s">
        <v>298</v>
      </c>
      <c r="G65" s="11" t="s">
        <v>24</v>
      </c>
      <c r="H65" s="12">
        <v>7882652.3371249996</v>
      </c>
      <c r="I65" s="12">
        <v>13848994.85</v>
      </c>
      <c r="J65" s="12" t="s">
        <v>284</v>
      </c>
      <c r="K65" s="202">
        <v>35.866666666666667</v>
      </c>
      <c r="L65" s="54">
        <v>1384899485</v>
      </c>
      <c r="M65" s="54">
        <v>1500000000</v>
      </c>
      <c r="N65" s="54">
        <v>10000</v>
      </c>
      <c r="O65" s="240">
        <v>1.72</v>
      </c>
      <c r="P65" s="240">
        <v>5.18</v>
      </c>
      <c r="Q65" s="240">
        <v>21.12</v>
      </c>
      <c r="R65" s="53">
        <v>0</v>
      </c>
      <c r="S65" s="53">
        <v>0</v>
      </c>
      <c r="T65" s="53">
        <v>0</v>
      </c>
      <c r="U65" s="53">
        <v>0</v>
      </c>
      <c r="V65" s="12">
        <f t="shared" si="5"/>
        <v>0</v>
      </c>
      <c r="W65" s="84">
        <f t="shared" si="20"/>
        <v>0</v>
      </c>
      <c r="X65" s="85">
        <f t="shared" si="16"/>
        <v>0</v>
      </c>
      <c r="Y65" s="77">
        <f t="shared" si="17"/>
        <v>0</v>
      </c>
      <c r="Z65" s="77">
        <f t="shared" si="6"/>
        <v>1</v>
      </c>
      <c r="AA65" s="169">
        <f t="shared" si="7"/>
        <v>1</v>
      </c>
      <c r="AB65" s="169">
        <f t="shared" si="18"/>
        <v>0</v>
      </c>
      <c r="AC65" s="169">
        <f t="shared" si="19"/>
        <v>0</v>
      </c>
      <c r="AD65" s="256">
        <f t="shared" si="13"/>
        <v>1.3714143262522583E-2</v>
      </c>
      <c r="AE65" s="256">
        <f t="shared" si="14"/>
        <v>4.1301896569690098E-2</v>
      </c>
      <c r="AF65" s="256">
        <f t="shared" si="15"/>
        <v>0.16839692192120753</v>
      </c>
    </row>
    <row r="66" spans="1:32" s="8" customFormat="1" x14ac:dyDescent="1.25">
      <c r="A66" s="86">
        <v>11476</v>
      </c>
      <c r="B66" s="250">
        <v>246</v>
      </c>
      <c r="C66" s="19">
        <v>62</v>
      </c>
      <c r="D66" s="69" t="s">
        <v>487</v>
      </c>
      <c r="E66" s="20" t="s">
        <v>39</v>
      </c>
      <c r="F66" s="20" t="s">
        <v>279</v>
      </c>
      <c r="G66" s="21">
        <v>17</v>
      </c>
      <c r="H66" s="18">
        <v>136505.02179699999</v>
      </c>
      <c r="I66" s="18">
        <v>133410.09172999999</v>
      </c>
      <c r="J66" s="18" t="s">
        <v>294</v>
      </c>
      <c r="K66" s="203">
        <v>33</v>
      </c>
      <c r="L66" s="56">
        <v>125862</v>
      </c>
      <c r="M66" s="55">
        <v>1000000</v>
      </c>
      <c r="N66" s="56">
        <v>1059971</v>
      </c>
      <c r="O66" s="251">
        <v>1.31</v>
      </c>
      <c r="P66" s="251">
        <v>6</v>
      </c>
      <c r="Q66" s="251">
        <v>21.66</v>
      </c>
      <c r="R66" s="252">
        <v>490</v>
      </c>
      <c r="S66" s="252">
        <v>32</v>
      </c>
      <c r="T66" s="252">
        <v>5</v>
      </c>
      <c r="U66" s="252">
        <v>68</v>
      </c>
      <c r="V66" s="18">
        <f t="shared" si="5"/>
        <v>495</v>
      </c>
      <c r="W66" s="84">
        <f t="shared" si="20"/>
        <v>2.4578798113518122E-3</v>
      </c>
      <c r="X66" s="85">
        <f t="shared" si="16"/>
        <v>2.3726829593829278E-3</v>
      </c>
      <c r="Y66" s="77">
        <f t="shared" si="17"/>
        <v>0</v>
      </c>
      <c r="Z66" s="77">
        <f t="shared" si="6"/>
        <v>0</v>
      </c>
      <c r="AA66" s="169">
        <f t="shared" si="7"/>
        <v>0</v>
      </c>
      <c r="AB66" s="169">
        <f t="shared" si="18"/>
        <v>0</v>
      </c>
      <c r="AC66" s="169">
        <f t="shared" si="19"/>
        <v>0</v>
      </c>
      <c r="AD66" s="256">
        <f t="shared" si="13"/>
        <v>1.0061945477721481E-4</v>
      </c>
      <c r="AE66" s="256">
        <f t="shared" si="14"/>
        <v>4.6085246462846481E-4</v>
      </c>
      <c r="AF66" s="256">
        <f t="shared" si="15"/>
        <v>1.6636773973087578E-3</v>
      </c>
    </row>
    <row r="67" spans="1:32" s="5" customFormat="1" x14ac:dyDescent="1.25">
      <c r="A67" s="86">
        <v>11500</v>
      </c>
      <c r="B67" s="83">
        <v>247</v>
      </c>
      <c r="C67" s="16">
        <v>63</v>
      </c>
      <c r="D67" s="68" t="s">
        <v>488</v>
      </c>
      <c r="E67" s="10" t="s">
        <v>179</v>
      </c>
      <c r="F67" s="10" t="s">
        <v>279</v>
      </c>
      <c r="G67" s="11">
        <v>18</v>
      </c>
      <c r="H67" s="12">
        <v>1432532.6020490001</v>
      </c>
      <c r="I67" s="12">
        <v>1554560.377749</v>
      </c>
      <c r="J67" s="12" t="s">
        <v>300</v>
      </c>
      <c r="K67" s="202">
        <v>32</v>
      </c>
      <c r="L67" s="54">
        <v>1554559</v>
      </c>
      <c r="M67" s="54">
        <v>5000000</v>
      </c>
      <c r="N67" s="54">
        <v>1000000</v>
      </c>
      <c r="O67" s="240">
        <v>1.64</v>
      </c>
      <c r="P67" s="240">
        <v>4.93</v>
      </c>
      <c r="Q67" s="240">
        <v>15.48</v>
      </c>
      <c r="R67" s="53">
        <v>1050</v>
      </c>
      <c r="S67" s="53">
        <v>50</v>
      </c>
      <c r="T67" s="53">
        <v>3</v>
      </c>
      <c r="U67" s="53">
        <v>50</v>
      </c>
      <c r="V67" s="12">
        <f t="shared" si="5"/>
        <v>1053</v>
      </c>
      <c r="W67" s="84">
        <f t="shared" si="20"/>
        <v>4.4750673918863261E-2</v>
      </c>
      <c r="X67" s="85">
        <f t="shared" si="16"/>
        <v>4.319949288724223E-2</v>
      </c>
      <c r="Y67" s="77">
        <f t="shared" si="17"/>
        <v>0</v>
      </c>
      <c r="Z67" s="77">
        <f t="shared" si="6"/>
        <v>0</v>
      </c>
      <c r="AA67" s="169">
        <f t="shared" si="7"/>
        <v>0</v>
      </c>
      <c r="AB67" s="169">
        <f t="shared" si="18"/>
        <v>0</v>
      </c>
      <c r="AC67" s="169">
        <f t="shared" si="19"/>
        <v>0</v>
      </c>
      <c r="AD67" s="256">
        <f t="shared" si="13"/>
        <v>1.4678221045387148E-3</v>
      </c>
      <c r="AE67" s="256">
        <f t="shared" si="14"/>
        <v>4.4124164483999176E-3</v>
      </c>
      <c r="AF67" s="256">
        <f t="shared" si="15"/>
        <v>1.3854808645280067E-2</v>
      </c>
    </row>
    <row r="68" spans="1:32" s="8" customFormat="1" x14ac:dyDescent="1.25">
      <c r="A68" s="86">
        <v>11499</v>
      </c>
      <c r="B68" s="250">
        <v>249</v>
      </c>
      <c r="C68" s="19">
        <v>64</v>
      </c>
      <c r="D68" s="69" t="s">
        <v>489</v>
      </c>
      <c r="E68" s="20" t="s">
        <v>16</v>
      </c>
      <c r="F68" s="20" t="s">
        <v>235</v>
      </c>
      <c r="G68" s="21">
        <v>15</v>
      </c>
      <c r="H68" s="18">
        <v>101945.87261999999</v>
      </c>
      <c r="I68" s="18">
        <v>140951.39895199999</v>
      </c>
      <c r="J68" s="18" t="s">
        <v>301</v>
      </c>
      <c r="K68" s="203">
        <v>32</v>
      </c>
      <c r="L68" s="56">
        <v>136682</v>
      </c>
      <c r="M68" s="55">
        <v>1000000</v>
      </c>
      <c r="N68" s="56">
        <v>1031236</v>
      </c>
      <c r="O68" s="251">
        <v>4.12</v>
      </c>
      <c r="P68" s="251">
        <v>8.77</v>
      </c>
      <c r="Q68" s="251">
        <v>31.73</v>
      </c>
      <c r="R68" s="252">
        <v>35</v>
      </c>
      <c r="S68" s="252">
        <v>12</v>
      </c>
      <c r="T68" s="252">
        <v>3</v>
      </c>
      <c r="U68" s="252">
        <v>88</v>
      </c>
      <c r="V68" s="18">
        <f t="shared" si="5"/>
        <v>38</v>
      </c>
      <c r="W68" s="84">
        <f t="shared" si="20"/>
        <v>9.7380638537185142E-4</v>
      </c>
      <c r="X68" s="85">
        <f t="shared" si="16"/>
        <v>9.4005158659051901E-4</v>
      </c>
      <c r="Y68" s="77">
        <f t="shared" si="17"/>
        <v>0</v>
      </c>
      <c r="Z68" s="77">
        <f t="shared" si="6"/>
        <v>0</v>
      </c>
      <c r="AA68" s="169">
        <f t="shared" si="7"/>
        <v>0</v>
      </c>
      <c r="AB68" s="169">
        <f t="shared" si="18"/>
        <v>0</v>
      </c>
      <c r="AC68" s="169">
        <f t="shared" si="19"/>
        <v>0</v>
      </c>
      <c r="AD68" s="256">
        <f t="shared" si="13"/>
        <v>3.3434019231100227E-4</v>
      </c>
      <c r="AE68" s="256">
        <f t="shared" si="14"/>
        <v>7.1169016664259465E-4</v>
      </c>
      <c r="AF68" s="256">
        <f t="shared" si="15"/>
        <v>2.5749063839874036E-3</v>
      </c>
    </row>
    <row r="69" spans="1:32" s="5" customFormat="1" x14ac:dyDescent="1.25">
      <c r="A69" s="86">
        <v>11495</v>
      </c>
      <c r="B69" s="83">
        <v>248</v>
      </c>
      <c r="C69" s="16">
        <v>65</v>
      </c>
      <c r="D69" s="68" t="s">
        <v>413</v>
      </c>
      <c r="E69" s="10" t="s">
        <v>299</v>
      </c>
      <c r="F69" s="10" t="s">
        <v>279</v>
      </c>
      <c r="G69" s="11">
        <v>15</v>
      </c>
      <c r="H69" s="12">
        <v>17578099.002124</v>
      </c>
      <c r="I69" s="12">
        <v>24575043.797649998</v>
      </c>
      <c r="J69" s="12" t="s">
        <v>302</v>
      </c>
      <c r="K69" s="202">
        <v>32</v>
      </c>
      <c r="L69" s="54">
        <v>24507238</v>
      </c>
      <c r="M69" s="54">
        <v>50000000</v>
      </c>
      <c r="N69" s="54">
        <v>1002766</v>
      </c>
      <c r="O69" s="240">
        <v>1.86</v>
      </c>
      <c r="P69" s="240">
        <v>5.4</v>
      </c>
      <c r="Q69" s="240">
        <v>21.5</v>
      </c>
      <c r="R69" s="53">
        <v>5204</v>
      </c>
      <c r="S69" s="53">
        <v>0.53</v>
      </c>
      <c r="T69" s="53">
        <v>59</v>
      </c>
      <c r="U69" s="53">
        <v>0.47</v>
      </c>
      <c r="V69" s="12">
        <f t="shared" si="5"/>
        <v>5263</v>
      </c>
      <c r="W69" s="84">
        <f t="shared" si="20"/>
        <v>7.4988065726351817E-3</v>
      </c>
      <c r="X69" s="85">
        <f t="shared" ref="X69:X82" si="21">S69*I69/$I$173</f>
        <v>7.2388773805886755E-3</v>
      </c>
      <c r="Y69" s="77">
        <f t="shared" si="17"/>
        <v>0</v>
      </c>
      <c r="Z69" s="77">
        <f t="shared" si="6"/>
        <v>0</v>
      </c>
      <c r="AA69" s="169">
        <f t="shared" si="7"/>
        <v>1</v>
      </c>
      <c r="AB69" s="169">
        <f t="shared" si="18"/>
        <v>0</v>
      </c>
      <c r="AC69" s="169">
        <f t="shared" si="19"/>
        <v>0</v>
      </c>
      <c r="AD69" s="256">
        <f t="shared" si="13"/>
        <v>2.6316566462455546E-2</v>
      </c>
      <c r="AE69" s="256">
        <f t="shared" si="14"/>
        <v>7.6402934890999974E-2</v>
      </c>
      <c r="AF69" s="256">
        <f t="shared" si="15"/>
        <v>0.30419687039935173</v>
      </c>
    </row>
    <row r="70" spans="1:32" s="8" customFormat="1" x14ac:dyDescent="1.25">
      <c r="A70" s="86">
        <v>11517</v>
      </c>
      <c r="B70" s="250">
        <v>250</v>
      </c>
      <c r="C70" s="19">
        <v>66</v>
      </c>
      <c r="D70" s="69" t="s">
        <v>490</v>
      </c>
      <c r="E70" s="20" t="s">
        <v>44</v>
      </c>
      <c r="F70" s="20" t="s">
        <v>279</v>
      </c>
      <c r="G70" s="21">
        <v>15</v>
      </c>
      <c r="H70" s="18">
        <v>27008828.730526</v>
      </c>
      <c r="I70" s="18">
        <v>59204368.078813002</v>
      </c>
      <c r="J70" s="18" t="s">
        <v>305</v>
      </c>
      <c r="K70" s="203">
        <v>29</v>
      </c>
      <c r="L70" s="56">
        <v>58702722</v>
      </c>
      <c r="M70" s="55">
        <v>60000000</v>
      </c>
      <c r="N70" s="56">
        <v>1008545</v>
      </c>
      <c r="O70" s="251">
        <v>1.72</v>
      </c>
      <c r="P70" s="251">
        <v>5.12</v>
      </c>
      <c r="Q70" s="251">
        <v>20.94</v>
      </c>
      <c r="R70" s="252">
        <v>33266</v>
      </c>
      <c r="S70" s="252">
        <v>85</v>
      </c>
      <c r="T70" s="252">
        <v>79</v>
      </c>
      <c r="U70" s="252">
        <v>15</v>
      </c>
      <c r="V70" s="18">
        <f t="shared" ref="V70:V80" si="22">R70+T70</f>
        <v>33345</v>
      </c>
      <c r="W70" s="84">
        <f t="shared" si="20"/>
        <v>2.8973079426585415</v>
      </c>
      <c r="X70" s="85">
        <f t="shared" si="21"/>
        <v>2.7968793070682634</v>
      </c>
      <c r="Y70" s="77">
        <f t="shared" ref="Y70:Y103" si="23">IF(L70&gt;M70,1,0)</f>
        <v>0</v>
      </c>
      <c r="Z70" s="77">
        <f t="shared" ref="Z70:Z105" si="24">IF(V70=0,1,0)</f>
        <v>0</v>
      </c>
      <c r="AA70" s="169">
        <f t="shared" ref="AA70:AA105" si="25">IF((S70+U70)=100,0,1)</f>
        <v>0</v>
      </c>
      <c r="AB70" s="169">
        <f t="shared" ref="AB70:AB103" si="26">IF(I70=0,1,0)</f>
        <v>0</v>
      </c>
      <c r="AC70" s="169">
        <f t="shared" ref="AC70:AC103" si="27">IF(L70=0,1,0)</f>
        <v>0</v>
      </c>
      <c r="AD70" s="256">
        <f t="shared" si="13"/>
        <v>5.8627878369090482E-2</v>
      </c>
      <c r="AE70" s="256">
        <f t="shared" si="14"/>
        <v>0.17452019607543215</v>
      </c>
      <c r="AF70" s="256">
        <f t="shared" si="15"/>
        <v>0.71376033316788068</v>
      </c>
    </row>
    <row r="71" spans="1:32" s="5" customFormat="1" x14ac:dyDescent="1.25">
      <c r="A71" s="86">
        <v>11513</v>
      </c>
      <c r="B71" s="83">
        <v>254</v>
      </c>
      <c r="C71" s="16">
        <v>67</v>
      </c>
      <c r="D71" s="68" t="s">
        <v>491</v>
      </c>
      <c r="E71" s="10" t="s">
        <v>41</v>
      </c>
      <c r="F71" s="10" t="s">
        <v>298</v>
      </c>
      <c r="G71" s="11" t="s">
        <v>24</v>
      </c>
      <c r="H71" s="12">
        <v>3985855.4671820002</v>
      </c>
      <c r="I71" s="12">
        <v>19421338.077690002</v>
      </c>
      <c r="J71" s="12" t="s">
        <v>306</v>
      </c>
      <c r="K71" s="202">
        <v>28</v>
      </c>
      <c r="L71" s="54">
        <v>1925615409</v>
      </c>
      <c r="M71" s="54">
        <v>2000000000</v>
      </c>
      <c r="N71" s="54">
        <v>10086</v>
      </c>
      <c r="O71" s="240">
        <v>1.67</v>
      </c>
      <c r="P71" s="240">
        <v>5.1100000000000003</v>
      </c>
      <c r="Q71" s="240">
        <v>21.36</v>
      </c>
      <c r="R71" s="53">
        <v>0</v>
      </c>
      <c r="S71" s="53">
        <v>0</v>
      </c>
      <c r="T71" s="53">
        <v>0</v>
      </c>
      <c r="U71" s="53">
        <v>0</v>
      </c>
      <c r="V71" s="12">
        <v>0</v>
      </c>
      <c r="W71" s="84">
        <f t="shared" si="20"/>
        <v>0</v>
      </c>
      <c r="X71" s="85">
        <f t="shared" si="21"/>
        <v>0</v>
      </c>
      <c r="Y71" s="77">
        <f t="shared" si="23"/>
        <v>0</v>
      </c>
      <c r="Z71" s="77">
        <f t="shared" si="24"/>
        <v>1</v>
      </c>
      <c r="AA71" s="169">
        <f t="shared" si="25"/>
        <v>1</v>
      </c>
      <c r="AB71" s="169">
        <f t="shared" si="26"/>
        <v>0</v>
      </c>
      <c r="AC71" s="169">
        <f t="shared" si="27"/>
        <v>0</v>
      </c>
      <c r="AD71" s="256">
        <f t="shared" si="13"/>
        <v>1.8673150638649175E-2</v>
      </c>
      <c r="AE71" s="256">
        <f t="shared" si="14"/>
        <v>5.7137604648800779E-2</v>
      </c>
      <c r="AF71" s="256">
        <f t="shared" si="15"/>
        <v>0.23883742373745293</v>
      </c>
    </row>
    <row r="72" spans="1:32" s="8" customFormat="1" x14ac:dyDescent="1.25">
      <c r="A72" s="86">
        <v>11521</v>
      </c>
      <c r="B72" s="250">
        <v>255</v>
      </c>
      <c r="C72" s="19">
        <v>68</v>
      </c>
      <c r="D72" s="69" t="s">
        <v>492</v>
      </c>
      <c r="E72" s="20" t="s">
        <v>174</v>
      </c>
      <c r="F72" s="20" t="s">
        <v>279</v>
      </c>
      <c r="G72" s="21">
        <v>18</v>
      </c>
      <c r="H72" s="18">
        <v>3013160.3595810002</v>
      </c>
      <c r="I72" s="18">
        <v>3020695.6522039999</v>
      </c>
      <c r="J72" s="18" t="s">
        <v>308</v>
      </c>
      <c r="K72" s="203">
        <v>27</v>
      </c>
      <c r="L72" s="56">
        <v>2996456</v>
      </c>
      <c r="M72" s="55">
        <v>3000000</v>
      </c>
      <c r="N72" s="56">
        <v>1008089</v>
      </c>
      <c r="O72" s="251">
        <v>1.64</v>
      </c>
      <c r="P72" s="251">
        <v>4.9000000000000004</v>
      </c>
      <c r="Q72" s="251">
        <v>20.09</v>
      </c>
      <c r="R72" s="252">
        <v>3922</v>
      </c>
      <c r="S72" s="252">
        <v>90</v>
      </c>
      <c r="T72" s="252">
        <v>14</v>
      </c>
      <c r="U72" s="252">
        <v>10</v>
      </c>
      <c r="V72" s="18">
        <f t="shared" si="22"/>
        <v>3936</v>
      </c>
      <c r="W72" s="84">
        <f t="shared" si="20"/>
        <v>0.15652058455533541</v>
      </c>
      <c r="X72" s="85">
        <f t="shared" si="21"/>
        <v>0.15109515202976778</v>
      </c>
      <c r="Y72" s="77">
        <f t="shared" si="23"/>
        <v>0</v>
      </c>
      <c r="Z72" s="77">
        <f t="shared" si="24"/>
        <v>0</v>
      </c>
      <c r="AA72" s="169">
        <f t="shared" si="25"/>
        <v>0</v>
      </c>
      <c r="AB72" s="169">
        <f t="shared" si="26"/>
        <v>0</v>
      </c>
      <c r="AC72" s="169">
        <f t="shared" si="27"/>
        <v>0</v>
      </c>
      <c r="AD72" s="256">
        <f t="shared" si="13"/>
        <v>2.8521528741194454E-3</v>
      </c>
      <c r="AE72" s="256">
        <f t="shared" si="14"/>
        <v>8.5216762702349305E-3</v>
      </c>
      <c r="AF72" s="256">
        <f t="shared" si="15"/>
        <v>3.4938872707963212E-2</v>
      </c>
    </row>
    <row r="73" spans="1:32" s="5" customFormat="1" x14ac:dyDescent="1.25">
      <c r="A73" s="86">
        <v>11518</v>
      </c>
      <c r="B73" s="83">
        <v>259</v>
      </c>
      <c r="C73" s="16">
        <v>69</v>
      </c>
      <c r="D73" s="68" t="s">
        <v>493</v>
      </c>
      <c r="E73" s="10" t="s">
        <v>154</v>
      </c>
      <c r="F73" s="10" t="s">
        <v>298</v>
      </c>
      <c r="G73" s="11" t="s">
        <v>24</v>
      </c>
      <c r="H73" s="12">
        <v>163930.01160200001</v>
      </c>
      <c r="I73" s="12">
        <v>1674571.6590100001</v>
      </c>
      <c r="J73" s="12" t="s">
        <v>322</v>
      </c>
      <c r="K73" s="202">
        <v>24</v>
      </c>
      <c r="L73" s="54">
        <v>99702000</v>
      </c>
      <c r="M73" s="54">
        <v>300000000</v>
      </c>
      <c r="N73" s="54">
        <v>16796</v>
      </c>
      <c r="O73" s="240">
        <v>2.38</v>
      </c>
      <c r="P73" s="240">
        <v>6.12</v>
      </c>
      <c r="Q73" s="240">
        <v>30.67</v>
      </c>
      <c r="R73" s="53">
        <v>0</v>
      </c>
      <c r="S73" s="53">
        <v>0</v>
      </c>
      <c r="T73" s="53">
        <v>0</v>
      </c>
      <c r="U73" s="53">
        <v>0</v>
      </c>
      <c r="V73" s="12">
        <v>0</v>
      </c>
      <c r="W73" s="84">
        <f t="shared" si="20"/>
        <v>0</v>
      </c>
      <c r="X73" s="85">
        <f t="shared" si="21"/>
        <v>0</v>
      </c>
      <c r="Y73" s="77">
        <f t="shared" si="23"/>
        <v>0</v>
      </c>
      <c r="Z73" s="77">
        <f t="shared" si="24"/>
        <v>1</v>
      </c>
      <c r="AA73" s="169">
        <f t="shared" si="25"/>
        <v>1</v>
      </c>
      <c r="AB73" s="169">
        <f t="shared" si="26"/>
        <v>0</v>
      </c>
      <c r="AC73" s="169">
        <f t="shared" si="27"/>
        <v>0</v>
      </c>
      <c r="AD73" s="256">
        <f t="shared" si="13"/>
        <v>2.2945772063435129E-3</v>
      </c>
      <c r="AE73" s="256">
        <f t="shared" si="14"/>
        <v>5.9003413877404621E-3</v>
      </c>
      <c r="AF73" s="256">
        <f t="shared" si="15"/>
        <v>2.9569194503594767E-2</v>
      </c>
    </row>
    <row r="74" spans="1:32" s="8" customFormat="1" x14ac:dyDescent="1.25">
      <c r="A74" s="86">
        <v>11551</v>
      </c>
      <c r="B74" s="250">
        <v>262</v>
      </c>
      <c r="C74" s="19">
        <v>70</v>
      </c>
      <c r="D74" s="69" t="s">
        <v>494</v>
      </c>
      <c r="E74" s="20" t="s">
        <v>33</v>
      </c>
      <c r="F74" s="20" t="s">
        <v>279</v>
      </c>
      <c r="G74" s="21">
        <v>20</v>
      </c>
      <c r="H74" s="18">
        <v>768151.39835699997</v>
      </c>
      <c r="I74" s="18">
        <v>2299208.5754379998</v>
      </c>
      <c r="J74" s="18" t="s">
        <v>328</v>
      </c>
      <c r="K74" s="203">
        <v>22</v>
      </c>
      <c r="L74" s="56">
        <v>2278589</v>
      </c>
      <c r="M74" s="55">
        <v>5000000</v>
      </c>
      <c r="N74" s="56">
        <v>1009049</v>
      </c>
      <c r="O74" s="251">
        <v>1.89</v>
      </c>
      <c r="P74" s="251">
        <v>5.7</v>
      </c>
      <c r="Q74" s="251">
        <v>23.33</v>
      </c>
      <c r="R74" s="252">
        <v>1101</v>
      </c>
      <c r="S74" s="252">
        <v>55</v>
      </c>
      <c r="T74" s="252">
        <v>9</v>
      </c>
      <c r="U74" s="252">
        <v>45</v>
      </c>
      <c r="V74" s="18">
        <f t="shared" si="22"/>
        <v>1110</v>
      </c>
      <c r="W74" s="84">
        <f t="shared" si="20"/>
        <v>7.2805307644501271E-2</v>
      </c>
      <c r="X74" s="85">
        <f t="shared" si="21"/>
        <v>7.0281676102678173E-2</v>
      </c>
      <c r="Y74" s="77">
        <f t="shared" si="23"/>
        <v>0</v>
      </c>
      <c r="Z74" s="77">
        <f t="shared" si="24"/>
        <v>0</v>
      </c>
      <c r="AA74" s="169">
        <f t="shared" si="25"/>
        <v>0</v>
      </c>
      <c r="AB74" s="169">
        <f t="shared" si="26"/>
        <v>0</v>
      </c>
      <c r="AC74" s="169">
        <f t="shared" si="27"/>
        <v>0</v>
      </c>
      <c r="AD74" s="256">
        <f t="shared" si="13"/>
        <v>2.5018551172383166E-3</v>
      </c>
      <c r="AE74" s="256">
        <f t="shared" si="14"/>
        <v>7.54527733770286E-3</v>
      </c>
      <c r="AF74" s="256">
        <f t="shared" si="15"/>
        <v>3.0882687769931173E-2</v>
      </c>
    </row>
    <row r="75" spans="1:32" s="5" customFormat="1" x14ac:dyDescent="1.25">
      <c r="A75" s="86">
        <v>11562</v>
      </c>
      <c r="B75" s="83">
        <v>261</v>
      </c>
      <c r="C75" s="16">
        <v>71</v>
      </c>
      <c r="D75" s="68" t="s">
        <v>495</v>
      </c>
      <c r="E75" s="10" t="s">
        <v>295</v>
      </c>
      <c r="F75" s="10" t="s">
        <v>307</v>
      </c>
      <c r="G75" s="11" t="s">
        <v>24</v>
      </c>
      <c r="H75" s="12">
        <v>1108485.3899999999</v>
      </c>
      <c r="I75" s="12">
        <v>1373930.4</v>
      </c>
      <c r="J75" s="12" t="s">
        <v>329</v>
      </c>
      <c r="K75" s="202">
        <v>22</v>
      </c>
      <c r="L75" s="54">
        <v>137393040</v>
      </c>
      <c r="M75" s="54">
        <v>300000000</v>
      </c>
      <c r="N75" s="54">
        <v>10000</v>
      </c>
      <c r="O75" s="240">
        <v>1.66</v>
      </c>
      <c r="P75" s="240">
        <v>4.78</v>
      </c>
      <c r="Q75" s="240">
        <v>21.04</v>
      </c>
      <c r="R75" s="53">
        <v>1834</v>
      </c>
      <c r="S75" s="53">
        <v>78</v>
      </c>
      <c r="T75" s="53">
        <v>9</v>
      </c>
      <c r="U75" s="53">
        <v>22</v>
      </c>
      <c r="V75" s="12">
        <f t="shared" si="22"/>
        <v>1843</v>
      </c>
      <c r="W75" s="84">
        <f t="shared" si="20"/>
        <v>6.1699453445714543E-2</v>
      </c>
      <c r="X75" s="85">
        <f t="shared" si="21"/>
        <v>5.9560781254544823E-2</v>
      </c>
      <c r="Y75" s="77">
        <f t="shared" si="23"/>
        <v>0</v>
      </c>
      <c r="Z75" s="77">
        <f t="shared" si="24"/>
        <v>0</v>
      </c>
      <c r="AA75" s="169">
        <f t="shared" si="25"/>
        <v>0</v>
      </c>
      <c r="AB75" s="169">
        <f t="shared" si="26"/>
        <v>0</v>
      </c>
      <c r="AC75" s="169">
        <f t="shared" si="27"/>
        <v>0</v>
      </c>
      <c r="AD75" s="256">
        <f t="shared" si="13"/>
        <v>1.3130909323062327E-3</v>
      </c>
      <c r="AE75" s="256">
        <f t="shared" si="14"/>
        <v>3.7810690701348148E-3</v>
      </c>
      <c r="AF75" s="256">
        <f t="shared" si="15"/>
        <v>1.6643032057664538E-2</v>
      </c>
    </row>
    <row r="76" spans="1:32" s="8" customFormat="1" x14ac:dyDescent="1.25">
      <c r="A76" s="86">
        <v>11569</v>
      </c>
      <c r="B76" s="250">
        <v>263</v>
      </c>
      <c r="C76" s="19">
        <v>72</v>
      </c>
      <c r="D76" s="69" t="s">
        <v>496</v>
      </c>
      <c r="E76" s="20" t="s">
        <v>274</v>
      </c>
      <c r="F76" s="20" t="s">
        <v>298</v>
      </c>
      <c r="G76" s="21" t="s">
        <v>24</v>
      </c>
      <c r="H76" s="18">
        <v>1686352.3982589999</v>
      </c>
      <c r="I76" s="18">
        <v>3518233.9788290001</v>
      </c>
      <c r="J76" s="18" t="s">
        <v>333</v>
      </c>
      <c r="K76" s="203">
        <v>19</v>
      </c>
      <c r="L76" s="56">
        <v>340455500</v>
      </c>
      <c r="M76" s="55">
        <v>400000000</v>
      </c>
      <c r="N76" s="56">
        <v>10334</v>
      </c>
      <c r="O76" s="251">
        <v>-0.3</v>
      </c>
      <c r="P76" s="379">
        <v>0</v>
      </c>
      <c r="Q76" s="379">
        <v>0</v>
      </c>
      <c r="R76" s="252">
        <v>0</v>
      </c>
      <c r="S76" s="252">
        <v>0</v>
      </c>
      <c r="T76" s="252">
        <v>0</v>
      </c>
      <c r="U76" s="252">
        <v>0</v>
      </c>
      <c r="V76" s="18">
        <v>0</v>
      </c>
      <c r="W76" s="84">
        <f t="shared" si="20"/>
        <v>0</v>
      </c>
      <c r="X76" s="85">
        <f t="shared" si="21"/>
        <v>0</v>
      </c>
      <c r="Y76" s="77">
        <f t="shared" si="23"/>
        <v>0</v>
      </c>
      <c r="Z76" s="77">
        <f t="shared" si="24"/>
        <v>1</v>
      </c>
      <c r="AA76" s="169">
        <f t="shared" si="25"/>
        <v>1</v>
      </c>
      <c r="AB76" s="169">
        <f t="shared" si="26"/>
        <v>0</v>
      </c>
      <c r="AC76" s="169">
        <f t="shared" si="27"/>
        <v>0</v>
      </c>
      <c r="AD76" s="256">
        <f t="shared" si="13"/>
        <v>-6.0767022166672896E-4</v>
      </c>
      <c r="AE76" s="256">
        <f t="shared" si="14"/>
        <v>0</v>
      </c>
      <c r="AF76" s="256">
        <f t="shared" si="15"/>
        <v>0</v>
      </c>
    </row>
    <row r="77" spans="1:32" s="5" customFormat="1" x14ac:dyDescent="1.25">
      <c r="A77" s="86">
        <v>11588</v>
      </c>
      <c r="B77" s="83">
        <v>253</v>
      </c>
      <c r="C77" s="16">
        <v>73</v>
      </c>
      <c r="D77" s="68" t="s">
        <v>497</v>
      </c>
      <c r="E77" s="10" t="s">
        <v>216</v>
      </c>
      <c r="F77" s="10" t="s">
        <v>298</v>
      </c>
      <c r="G77" s="11" t="s">
        <v>24</v>
      </c>
      <c r="H77" s="12">
        <v>807226.14744099998</v>
      </c>
      <c r="I77" s="12">
        <v>3867656.0368189998</v>
      </c>
      <c r="J77" s="12" t="s">
        <v>335</v>
      </c>
      <c r="K77" s="202">
        <v>15</v>
      </c>
      <c r="L77" s="54">
        <v>284898538</v>
      </c>
      <c r="M77" s="54">
        <v>300000000</v>
      </c>
      <c r="N77" s="54">
        <v>13576</v>
      </c>
      <c r="O77" s="240">
        <v>2</v>
      </c>
      <c r="P77" s="240">
        <v>6.19</v>
      </c>
      <c r="Q77" s="240">
        <v>25.59</v>
      </c>
      <c r="R77" s="53">
        <v>0</v>
      </c>
      <c r="S77" s="53">
        <v>0</v>
      </c>
      <c r="T77" s="53">
        <v>0</v>
      </c>
      <c r="U77" s="53">
        <v>0</v>
      </c>
      <c r="V77" s="12">
        <v>0</v>
      </c>
      <c r="W77" s="84">
        <f t="shared" si="20"/>
        <v>0</v>
      </c>
      <c r="X77" s="85">
        <f t="shared" si="21"/>
        <v>0</v>
      </c>
      <c r="Y77" s="77">
        <f t="shared" si="23"/>
        <v>0</v>
      </c>
      <c r="Z77" s="77">
        <f>IF(V77=0,1,0)</f>
        <v>1</v>
      </c>
      <c r="AA77" s="169">
        <f>IF((S77+U77)=100,0,1)</f>
        <v>1</v>
      </c>
      <c r="AB77" s="169">
        <f t="shared" si="26"/>
        <v>0</v>
      </c>
      <c r="AC77" s="169">
        <f t="shared" si="27"/>
        <v>0</v>
      </c>
      <c r="AD77" s="256">
        <f t="shared" ref="AD77:AE82" si="28">$I77/$I$84*O77</f>
        <v>4.4534832255181964E-3</v>
      </c>
      <c r="AE77" s="256">
        <f t="shared" si="28"/>
        <v>1.3783530582978818E-2</v>
      </c>
      <c r="AF77" s="256">
        <f t="shared" si="15"/>
        <v>5.6982317870505325E-2</v>
      </c>
    </row>
    <row r="78" spans="1:32" s="8" customFormat="1" x14ac:dyDescent="1.25">
      <c r="A78" s="86">
        <v>11621</v>
      </c>
      <c r="B78" s="250">
        <v>271</v>
      </c>
      <c r="C78" s="19">
        <v>74</v>
      </c>
      <c r="D78" s="69" t="s">
        <v>498</v>
      </c>
      <c r="E78" s="20" t="s">
        <v>233</v>
      </c>
      <c r="F78" s="20" t="s">
        <v>307</v>
      </c>
      <c r="G78" s="21" t="s">
        <v>24</v>
      </c>
      <c r="H78" s="18">
        <v>315485</v>
      </c>
      <c r="I78" s="18">
        <v>382830.13513800001</v>
      </c>
      <c r="J78" s="18" t="s">
        <v>349</v>
      </c>
      <c r="K78" s="203">
        <v>11</v>
      </c>
      <c r="L78" s="56">
        <v>26904922</v>
      </c>
      <c r="M78" s="55">
        <v>100000000</v>
      </c>
      <c r="N78" s="56">
        <v>14229</v>
      </c>
      <c r="O78" s="251">
        <v>4.3899999999999997</v>
      </c>
      <c r="P78" s="251">
        <v>7.13</v>
      </c>
      <c r="Q78" s="251">
        <v>28</v>
      </c>
      <c r="R78" s="252">
        <v>118</v>
      </c>
      <c r="S78" s="252">
        <v>1</v>
      </c>
      <c r="T78" s="252">
        <v>4</v>
      </c>
      <c r="U78" s="252">
        <v>99</v>
      </c>
      <c r="V78" s="18">
        <f t="shared" si="22"/>
        <v>122</v>
      </c>
      <c r="W78" s="84">
        <f t="shared" si="20"/>
        <v>2.204083776878703E-4</v>
      </c>
      <c r="X78" s="85">
        <f t="shared" si="21"/>
        <v>2.1276841911876206E-4</v>
      </c>
      <c r="Y78" s="77">
        <f t="shared" si="23"/>
        <v>0</v>
      </c>
      <c r="Z78" s="77">
        <f>IF(V78=0,1,0)</f>
        <v>0</v>
      </c>
      <c r="AA78" s="169">
        <f>IF((S78+U78)=100,0,1)</f>
        <v>0</v>
      </c>
      <c r="AB78" s="169">
        <f t="shared" si="26"/>
        <v>0</v>
      </c>
      <c r="AC78" s="169">
        <f t="shared" si="27"/>
        <v>0</v>
      </c>
      <c r="AD78" s="256">
        <f t="shared" si="28"/>
        <v>9.6759277804975058E-4</v>
      </c>
      <c r="AE78" s="256">
        <f t="shared" si="28"/>
        <v>1.5715117329145151E-3</v>
      </c>
      <c r="AF78" s="256">
        <f t="shared" si="15"/>
        <v>6.1714345752603688E-3</v>
      </c>
    </row>
    <row r="79" spans="1:32" s="5" customFormat="1" x14ac:dyDescent="1.25">
      <c r="A79" s="86">
        <v>11626</v>
      </c>
      <c r="B79" s="83">
        <v>272</v>
      </c>
      <c r="C79" s="16">
        <v>75</v>
      </c>
      <c r="D79" s="68" t="s">
        <v>499</v>
      </c>
      <c r="E79" s="10" t="s">
        <v>191</v>
      </c>
      <c r="F79" s="10" t="s">
        <v>298</v>
      </c>
      <c r="G79" s="11">
        <v>16</v>
      </c>
      <c r="H79" s="12">
        <v>999966.46</v>
      </c>
      <c r="I79" s="12">
        <v>2686466.46</v>
      </c>
      <c r="J79" s="12" t="s">
        <v>351</v>
      </c>
      <c r="K79" s="202">
        <v>10</v>
      </c>
      <c r="L79" s="54">
        <v>268646646</v>
      </c>
      <c r="M79" s="54">
        <v>400000000</v>
      </c>
      <c r="N79" s="54">
        <v>10000</v>
      </c>
      <c r="O79" s="240">
        <v>1.9</v>
      </c>
      <c r="P79" s="240">
        <v>5.22</v>
      </c>
      <c r="Q79" s="240">
        <v>0</v>
      </c>
      <c r="R79" s="53">
        <v>0</v>
      </c>
      <c r="S79" s="53">
        <v>0</v>
      </c>
      <c r="T79" s="53">
        <v>0</v>
      </c>
      <c r="U79" s="53">
        <v>0</v>
      </c>
      <c r="V79" s="12">
        <f t="shared" si="22"/>
        <v>0</v>
      </c>
      <c r="W79" s="84">
        <f t="shared" si="20"/>
        <v>0</v>
      </c>
      <c r="X79" s="85">
        <f t="shared" si="21"/>
        <v>0</v>
      </c>
      <c r="Y79" s="77">
        <f>IF(L79&gt;M79,1,0)</f>
        <v>0</v>
      </c>
      <c r="Z79" s="77">
        <f>IF(V79=0,1,0)</f>
        <v>1</v>
      </c>
      <c r="AA79" s="169">
        <f>IF((S79+U79)=100,0,1)</f>
        <v>1</v>
      </c>
      <c r="AB79" s="169">
        <f>IF(I79=0,1,0)</f>
        <v>0</v>
      </c>
      <c r="AC79" s="169">
        <f>IF(L79=0,1,0)</f>
        <v>0</v>
      </c>
      <c r="AD79" s="256">
        <f t="shared" si="28"/>
        <v>2.9387118558502766E-3</v>
      </c>
      <c r="AE79" s="256">
        <f t="shared" si="28"/>
        <v>8.0737241513360227E-3</v>
      </c>
      <c r="AF79" s="256">
        <f t="shared" si="15"/>
        <v>0</v>
      </c>
    </row>
    <row r="80" spans="1:32" s="8" customFormat="1" x14ac:dyDescent="1.25">
      <c r="A80" s="86">
        <v>11661</v>
      </c>
      <c r="B80" s="250">
        <v>277</v>
      </c>
      <c r="C80" s="19">
        <v>76</v>
      </c>
      <c r="D80" s="69" t="s">
        <v>500</v>
      </c>
      <c r="E80" s="20" t="s">
        <v>405</v>
      </c>
      <c r="F80" s="20" t="s">
        <v>307</v>
      </c>
      <c r="G80" s="21" t="s">
        <v>24</v>
      </c>
      <c r="H80" s="18">
        <v>0</v>
      </c>
      <c r="I80" s="18">
        <v>222772.30979599999</v>
      </c>
      <c r="J80" s="18" t="s">
        <v>406</v>
      </c>
      <c r="K80" s="203">
        <v>3</v>
      </c>
      <c r="L80" s="56">
        <v>221233</v>
      </c>
      <c r="M80" s="55">
        <v>400000000</v>
      </c>
      <c r="N80" s="56">
        <v>1006957</v>
      </c>
      <c r="O80" s="251">
        <v>2.91</v>
      </c>
      <c r="P80" s="251">
        <v>7.02</v>
      </c>
      <c r="Q80" s="251">
        <v>0</v>
      </c>
      <c r="R80" s="252">
        <v>119</v>
      </c>
      <c r="S80" s="252">
        <v>2</v>
      </c>
      <c r="T80" s="252">
        <v>10</v>
      </c>
      <c r="U80" s="252">
        <v>98</v>
      </c>
      <c r="V80" s="18">
        <f t="shared" si="22"/>
        <v>129</v>
      </c>
      <c r="W80" s="84">
        <f t="shared" si="20"/>
        <v>2.5651524730787694E-4</v>
      </c>
      <c r="X80" s="85">
        <f t="shared" si="21"/>
        <v>2.476237256591307E-4</v>
      </c>
      <c r="Y80" s="77">
        <f>IF(L80&gt;M80,1,0)</f>
        <v>0</v>
      </c>
      <c r="Z80" s="77">
        <f>IF(V80=0,1,0)</f>
        <v>0</v>
      </c>
      <c r="AA80" s="169">
        <f>IF((S80+U80)=100,0,1)</f>
        <v>0</v>
      </c>
      <c r="AB80" s="169">
        <f>IF(I80=0,1,0)</f>
        <v>0</v>
      </c>
      <c r="AC80" s="169">
        <f>IF(L80=0,1,0)</f>
        <v>0</v>
      </c>
      <c r="AD80" s="256">
        <f t="shared" si="28"/>
        <v>3.7322968483296094E-4</v>
      </c>
      <c r="AE80" s="256">
        <f t="shared" si="28"/>
        <v>9.0036851805064798E-4</v>
      </c>
      <c r="AF80" s="256">
        <f t="shared" si="15"/>
        <v>0</v>
      </c>
    </row>
    <row r="81" spans="1:32" s="5" customFormat="1" x14ac:dyDescent="1.25">
      <c r="A81" s="86">
        <v>11660</v>
      </c>
      <c r="B81" s="83">
        <v>279</v>
      </c>
      <c r="C81" s="16">
        <v>77</v>
      </c>
      <c r="D81" s="68" t="s">
        <v>501</v>
      </c>
      <c r="E81" s="10" t="s">
        <v>338</v>
      </c>
      <c r="F81" s="10" t="s">
        <v>298</v>
      </c>
      <c r="G81" s="11" t="s">
        <v>24</v>
      </c>
      <c r="H81" s="12">
        <v>0</v>
      </c>
      <c r="I81" s="12">
        <v>1011664</v>
      </c>
      <c r="J81" s="12" t="s">
        <v>417</v>
      </c>
      <c r="K81" s="202">
        <v>3</v>
      </c>
      <c r="L81" s="54">
        <v>99929194</v>
      </c>
      <c r="M81" s="54">
        <v>100000000</v>
      </c>
      <c r="N81" s="54">
        <v>10196</v>
      </c>
      <c r="O81" s="240">
        <v>1.96</v>
      </c>
      <c r="P81" s="240">
        <v>0</v>
      </c>
      <c r="Q81" s="240">
        <v>0</v>
      </c>
      <c r="R81" s="53">
        <v>0</v>
      </c>
      <c r="S81" s="53">
        <v>0</v>
      </c>
      <c r="T81" s="53">
        <v>0</v>
      </c>
      <c r="U81" s="53">
        <v>0</v>
      </c>
      <c r="V81" s="12">
        <v>0</v>
      </c>
      <c r="W81" s="84">
        <f t="shared" si="20"/>
        <v>0</v>
      </c>
      <c r="X81" s="85">
        <f t="shared" si="21"/>
        <v>0</v>
      </c>
      <c r="Y81" s="77">
        <f t="shared" ref="Y81" si="29">IF(L81&gt;M81,1,0)</f>
        <v>0</v>
      </c>
      <c r="Z81" s="77">
        <f t="shared" ref="Z81" si="30">IF(V81=0,1,0)</f>
        <v>1</v>
      </c>
      <c r="AA81" s="169">
        <f t="shared" ref="AA81" si="31">IF((S81+U81)=100,0,1)</f>
        <v>1</v>
      </c>
      <c r="AB81" s="169">
        <f t="shared" ref="AB81" si="32">IF(I81=0,1,0)</f>
        <v>0</v>
      </c>
      <c r="AC81" s="169">
        <f t="shared" ref="AC81" si="33">IF(L81=0,1,0)</f>
        <v>0</v>
      </c>
      <c r="AD81" s="256">
        <f t="shared" si="28"/>
        <v>1.1416010210708552E-3</v>
      </c>
      <c r="AE81" s="256">
        <f t="shared" si="28"/>
        <v>0</v>
      </c>
      <c r="AF81" s="256">
        <f t="shared" si="15"/>
        <v>0</v>
      </c>
    </row>
    <row r="82" spans="1:32" s="8" customFormat="1" x14ac:dyDescent="1.25">
      <c r="A82" s="86">
        <v>11665</v>
      </c>
      <c r="B82" s="250">
        <v>280</v>
      </c>
      <c r="C82" s="19">
        <v>78</v>
      </c>
      <c r="D82" s="69" t="s">
        <v>502</v>
      </c>
      <c r="E82" s="20" t="s">
        <v>416</v>
      </c>
      <c r="F82" s="20" t="s">
        <v>307</v>
      </c>
      <c r="G82" s="21">
        <v>18</v>
      </c>
      <c r="H82" s="18">
        <v>0</v>
      </c>
      <c r="I82" s="18">
        <v>197086</v>
      </c>
      <c r="J82" s="18" t="s">
        <v>418</v>
      </c>
      <c r="K82" s="203">
        <v>3</v>
      </c>
      <c r="L82" s="56">
        <v>192381</v>
      </c>
      <c r="M82" s="55">
        <v>1000000</v>
      </c>
      <c r="N82" s="56">
        <v>1024461</v>
      </c>
      <c r="O82" s="251">
        <v>2.4500000000000002</v>
      </c>
      <c r="P82" s="251">
        <v>5.95</v>
      </c>
      <c r="Q82" s="251">
        <v>0</v>
      </c>
      <c r="R82" s="252">
        <v>131</v>
      </c>
      <c r="S82" s="252">
        <v>23</v>
      </c>
      <c r="T82" s="252">
        <v>7</v>
      </c>
      <c r="U82" s="252">
        <v>77</v>
      </c>
      <c r="V82" s="18">
        <f>R82+T82</f>
        <v>138</v>
      </c>
      <c r="W82" s="84">
        <f t="shared" si="20"/>
        <v>2.6097901794346879E-3</v>
      </c>
      <c r="X82" s="85">
        <f t="shared" si="21"/>
        <v>2.5193276976810106E-3</v>
      </c>
      <c r="Y82" s="77">
        <f>IF(L82&gt;M82,1,0)</f>
        <v>0</v>
      </c>
      <c r="Z82" s="77">
        <f>IF(V82=0,1,0)</f>
        <v>0</v>
      </c>
      <c r="AA82" s="169">
        <f>IF((S82+U82)=100,0,1)</f>
        <v>0</v>
      </c>
      <c r="AB82" s="169">
        <f>IF(I82=0,1,0)</f>
        <v>0</v>
      </c>
      <c r="AC82" s="169">
        <f>IF(L82=0,1,0)</f>
        <v>0</v>
      </c>
      <c r="AD82" s="256">
        <f t="shared" si="28"/>
        <v>2.7799938867891243E-4</v>
      </c>
      <c r="AE82" s="256">
        <f t="shared" si="28"/>
        <v>6.7514137250593016E-4</v>
      </c>
      <c r="AF82" s="256">
        <f t="shared" si="15"/>
        <v>0</v>
      </c>
    </row>
    <row r="83" spans="1:32" s="5" customFormat="1" x14ac:dyDescent="1.25">
      <c r="A83" s="86"/>
      <c r="B83" s="83">
        <v>283</v>
      </c>
      <c r="C83" s="16">
        <v>79</v>
      </c>
      <c r="D83" s="68" t="s">
        <v>503</v>
      </c>
      <c r="E83" s="10" t="s">
        <v>422</v>
      </c>
      <c r="F83" s="10" t="s">
        <v>298</v>
      </c>
      <c r="G83" s="11">
        <v>18</v>
      </c>
      <c r="H83" s="12">
        <v>0</v>
      </c>
      <c r="I83" s="12">
        <v>1038022.7893140001</v>
      </c>
      <c r="J83" s="12" t="s">
        <v>425</v>
      </c>
      <c r="K83" s="202">
        <v>1</v>
      </c>
      <c r="L83" s="54">
        <v>99999990</v>
      </c>
      <c r="M83" s="54">
        <v>100000000</v>
      </c>
      <c r="N83" s="54">
        <v>10381</v>
      </c>
      <c r="O83" s="240">
        <v>3.81</v>
      </c>
      <c r="P83" s="240">
        <v>0</v>
      </c>
      <c r="Q83" s="240">
        <v>0</v>
      </c>
      <c r="R83" s="53"/>
      <c r="S83" s="53"/>
      <c r="T83" s="53"/>
      <c r="U83" s="53"/>
      <c r="V83" s="12"/>
      <c r="W83" s="84"/>
      <c r="X83" s="85"/>
      <c r="Y83" s="77">
        <f>IF(L83&gt;M83,1,0)</f>
        <v>0</v>
      </c>
      <c r="Z83" s="77"/>
      <c r="AA83" s="169"/>
      <c r="AB83" s="169"/>
      <c r="AC83" s="169"/>
      <c r="AD83" s="256"/>
      <c r="AE83" s="256"/>
      <c r="AF83" s="256"/>
    </row>
    <row r="84" spans="1:32" s="110" customFormat="1" ht="49.5" x14ac:dyDescent="1.25">
      <c r="A84" s="86"/>
      <c r="B84" s="101"/>
      <c r="C84" s="16"/>
      <c r="D84" s="114" t="s">
        <v>343</v>
      </c>
      <c r="E84" s="115" t="s">
        <v>24</v>
      </c>
      <c r="F84" s="115" t="s">
        <v>24</v>
      </c>
      <c r="G84" s="104" t="s">
        <v>24</v>
      </c>
      <c r="H84" s="105">
        <f>SUM(H5:H83)</f>
        <v>1485780047.2767122</v>
      </c>
      <c r="I84" s="106">
        <f>SUM(I5:I83)</f>
        <v>1736912812.2713289</v>
      </c>
      <c r="J84" s="107" t="s">
        <v>24</v>
      </c>
      <c r="K84" s="107" t="s">
        <v>24</v>
      </c>
      <c r="L84" s="105">
        <f>SUM(L5:L83)</f>
        <v>10977479647</v>
      </c>
      <c r="M84" s="105" t="s">
        <v>24</v>
      </c>
      <c r="N84" s="105" t="s">
        <v>24</v>
      </c>
      <c r="O84" s="108">
        <f>AD84</f>
        <v>1.9842779043989884</v>
      </c>
      <c r="P84" s="108">
        <f>AE84</f>
        <v>5.4796899286576748</v>
      </c>
      <c r="Q84" s="108">
        <f>AF84</f>
        <v>25.240012478532993</v>
      </c>
      <c r="R84" s="109">
        <f>SUM(R5:R83)</f>
        <v>2024340</v>
      </c>
      <c r="S84" s="109">
        <f>W84</f>
        <v>74.084975408484638</v>
      </c>
      <c r="T84" s="109">
        <f>SUM(T5:T83)</f>
        <v>3986</v>
      </c>
      <c r="U84" s="109">
        <f>100-S84</f>
        <v>25.915024591515362</v>
      </c>
      <c r="V84" s="109">
        <f>SUM(V5:V83)</f>
        <v>2028326</v>
      </c>
      <c r="W84" s="84">
        <f>SUM(W5:W77)</f>
        <v>74.084975408484638</v>
      </c>
      <c r="X84" s="85" t="s">
        <v>24</v>
      </c>
      <c r="Y84" s="77"/>
      <c r="Z84" s="77"/>
      <c r="AA84" s="169"/>
      <c r="AB84" s="169"/>
      <c r="AC84" s="169"/>
      <c r="AD84" s="259">
        <f t="shared" ref="AD84:AE84" si="34">SUM(AD5:AD83)</f>
        <v>1.9842779043989884</v>
      </c>
      <c r="AE84" s="259">
        <f t="shared" si="34"/>
        <v>5.4796899286576748</v>
      </c>
      <c r="AF84" s="259">
        <f>SUM(AF5:AF83)</f>
        <v>25.240012478532993</v>
      </c>
    </row>
    <row r="85" spans="1:32" s="5" customFormat="1" x14ac:dyDescent="1.25">
      <c r="A85" s="86">
        <v>10615</v>
      </c>
      <c r="B85" s="83">
        <v>65</v>
      </c>
      <c r="C85" s="16">
        <v>80</v>
      </c>
      <c r="D85" s="68" t="s">
        <v>30</v>
      </c>
      <c r="E85" s="10" t="s">
        <v>30</v>
      </c>
      <c r="F85" s="10" t="s">
        <v>25</v>
      </c>
      <c r="G85" s="11" t="s">
        <v>24</v>
      </c>
      <c r="H85" s="12">
        <v>176914.983954</v>
      </c>
      <c r="I85" s="12">
        <v>316995.37229799997</v>
      </c>
      <c r="J85" s="12" t="s">
        <v>121</v>
      </c>
      <c r="K85" s="202">
        <v>137.76666666666665</v>
      </c>
      <c r="L85" s="54">
        <v>11664</v>
      </c>
      <c r="M85" s="54">
        <v>50000</v>
      </c>
      <c r="N85" s="54">
        <v>27177243</v>
      </c>
      <c r="O85" s="240">
        <v>11.63</v>
      </c>
      <c r="P85" s="240">
        <v>14.16</v>
      </c>
      <c r="Q85" s="240">
        <v>95.4</v>
      </c>
      <c r="R85" s="53">
        <v>92</v>
      </c>
      <c r="S85" s="53">
        <v>12</v>
      </c>
      <c r="T85" s="53">
        <v>8</v>
      </c>
      <c r="U85" s="53">
        <v>88</v>
      </c>
      <c r="V85" s="12">
        <f t="shared" ref="V85:V104" si="35">R85+T85</f>
        <v>100</v>
      </c>
      <c r="W85" s="84">
        <f>S85*I85/$I$105</f>
        <v>0.30088474981967017</v>
      </c>
      <c r="X85" s="85">
        <f t="shared" ref="X85:X104" si="36">S85*I85/$I$173</f>
        <v>2.1141471804197289E-3</v>
      </c>
      <c r="Y85" s="77">
        <f t="shared" si="23"/>
        <v>0</v>
      </c>
      <c r="Z85" s="77">
        <f t="shared" si="24"/>
        <v>0</v>
      </c>
      <c r="AA85" s="169">
        <f t="shared" si="25"/>
        <v>0</v>
      </c>
      <c r="AB85" s="169">
        <f t="shared" si="26"/>
        <v>0</v>
      </c>
      <c r="AC85" s="169">
        <f t="shared" si="27"/>
        <v>0</v>
      </c>
      <c r="AD85" s="256">
        <f t="shared" ref="AD85:AF87" si="37">$I85/$I$105*O85</f>
        <v>0.29160747003356363</v>
      </c>
      <c r="AE85" s="256">
        <f t="shared" si="37"/>
        <v>0.35504400478721077</v>
      </c>
      <c r="AF85" s="256">
        <f t="shared" si="37"/>
        <v>2.3920337610663776</v>
      </c>
    </row>
    <row r="86" spans="1:32" s="8" customFormat="1" x14ac:dyDescent="1.25">
      <c r="A86" s="86">
        <v>10762</v>
      </c>
      <c r="B86" s="250">
        <v>10</v>
      </c>
      <c r="C86" s="19">
        <v>81</v>
      </c>
      <c r="D86" s="69" t="s">
        <v>504</v>
      </c>
      <c r="E86" s="20" t="s">
        <v>295</v>
      </c>
      <c r="F86" s="20" t="s">
        <v>25</v>
      </c>
      <c r="G86" s="21" t="s">
        <v>24</v>
      </c>
      <c r="H86" s="18">
        <v>563659.31226399995</v>
      </c>
      <c r="I86" s="18">
        <v>1047295.1378500001</v>
      </c>
      <c r="J86" s="18" t="s">
        <v>109</v>
      </c>
      <c r="K86" s="203">
        <v>119.3</v>
      </c>
      <c r="L86" s="56">
        <v>173225</v>
      </c>
      <c r="M86" s="55">
        <v>2000000</v>
      </c>
      <c r="N86" s="56">
        <v>6045866</v>
      </c>
      <c r="O86" s="251">
        <v>8.84</v>
      </c>
      <c r="P86" s="251">
        <v>10.85</v>
      </c>
      <c r="Q86" s="251">
        <v>75.62</v>
      </c>
      <c r="R86" s="252">
        <v>1043</v>
      </c>
      <c r="S86" s="252">
        <v>77</v>
      </c>
      <c r="T86" s="252">
        <v>12</v>
      </c>
      <c r="U86" s="252">
        <v>23</v>
      </c>
      <c r="V86" s="18">
        <f t="shared" si="35"/>
        <v>1055</v>
      </c>
      <c r="W86" s="84">
        <f>S86*I86/$I$105</f>
        <v>6.3786066393319407</v>
      </c>
      <c r="X86" s="85">
        <f t="shared" si="36"/>
        <v>4.481886586020848E-2</v>
      </c>
      <c r="Y86" s="77">
        <f t="shared" si="23"/>
        <v>0</v>
      </c>
      <c r="Z86" s="77">
        <f t="shared" si="24"/>
        <v>0</v>
      </c>
      <c r="AA86" s="169">
        <f t="shared" si="25"/>
        <v>0</v>
      </c>
      <c r="AB86" s="169">
        <f t="shared" si="26"/>
        <v>0</v>
      </c>
      <c r="AC86" s="169">
        <f t="shared" si="27"/>
        <v>0</v>
      </c>
      <c r="AD86" s="256">
        <f t="shared" si="37"/>
        <v>0.73229717781421233</v>
      </c>
      <c r="AE86" s="256">
        <f t="shared" si="37"/>
        <v>0.89880366281495516</v>
      </c>
      <c r="AF86" s="256">
        <f t="shared" si="37"/>
        <v>6.2642887541075494</v>
      </c>
    </row>
    <row r="87" spans="1:32" s="5" customFormat="1" x14ac:dyDescent="1.25">
      <c r="A87" s="86">
        <v>10767</v>
      </c>
      <c r="B87" s="83">
        <v>32</v>
      </c>
      <c r="C87" s="16">
        <v>82</v>
      </c>
      <c r="D87" s="68" t="s">
        <v>505</v>
      </c>
      <c r="E87" s="10" t="s">
        <v>411</v>
      </c>
      <c r="F87" s="10" t="s">
        <v>25</v>
      </c>
      <c r="G87" s="11" t="s">
        <v>24</v>
      </c>
      <c r="H87" s="12">
        <v>99958.759137999994</v>
      </c>
      <c r="I87" s="12">
        <v>170967.934805</v>
      </c>
      <c r="J87" s="12" t="s">
        <v>100</v>
      </c>
      <c r="K87" s="202">
        <v>118.4</v>
      </c>
      <c r="L87" s="54">
        <v>8605</v>
      </c>
      <c r="M87" s="54">
        <v>200000</v>
      </c>
      <c r="N87" s="54">
        <v>19868441</v>
      </c>
      <c r="O87" s="240">
        <v>10.53</v>
      </c>
      <c r="P87" s="240">
        <v>12.51</v>
      </c>
      <c r="Q87" s="240">
        <v>89.12</v>
      </c>
      <c r="R87" s="53">
        <v>98</v>
      </c>
      <c r="S87" s="53">
        <v>77</v>
      </c>
      <c r="T87" s="53">
        <v>4</v>
      </c>
      <c r="U87" s="53">
        <v>23</v>
      </c>
      <c r="V87" s="12">
        <f t="shared" si="35"/>
        <v>102</v>
      </c>
      <c r="W87" s="84">
        <f>S87*I87/$I$105</f>
        <v>1.0412892838391432</v>
      </c>
      <c r="X87" s="85">
        <f t="shared" si="36"/>
        <v>7.3165516190142445E-3</v>
      </c>
      <c r="Y87" s="77">
        <f t="shared" si="23"/>
        <v>0</v>
      </c>
      <c r="Z87" s="77">
        <f t="shared" si="24"/>
        <v>0</v>
      </c>
      <c r="AA87" s="169">
        <f t="shared" si="25"/>
        <v>0</v>
      </c>
      <c r="AB87" s="169">
        <f t="shared" si="26"/>
        <v>0</v>
      </c>
      <c r="AC87" s="169">
        <f t="shared" si="27"/>
        <v>0</v>
      </c>
      <c r="AD87" s="256">
        <f t="shared" si="37"/>
        <v>0.14239969037436592</v>
      </c>
      <c r="AE87" s="256">
        <f t="shared" si="37"/>
        <v>0.16917570053022962</v>
      </c>
      <c r="AF87" s="256">
        <f t="shared" si="37"/>
        <v>1.2051909217629149</v>
      </c>
    </row>
    <row r="88" spans="1:32" s="8" customFormat="1" x14ac:dyDescent="1.25">
      <c r="A88" s="86">
        <v>10763</v>
      </c>
      <c r="B88" s="250">
        <v>37</v>
      </c>
      <c r="C88" s="19">
        <v>83</v>
      </c>
      <c r="D88" s="69" t="s">
        <v>506</v>
      </c>
      <c r="E88" s="20" t="s">
        <v>36</v>
      </c>
      <c r="F88" s="20" t="s">
        <v>25</v>
      </c>
      <c r="G88" s="21" t="s">
        <v>24</v>
      </c>
      <c r="H88" s="18">
        <v>20960.809839000001</v>
      </c>
      <c r="I88" s="18">
        <v>40671.237847999997</v>
      </c>
      <c r="J88" s="18" t="s">
        <v>129</v>
      </c>
      <c r="K88" s="203">
        <v>116.76666666666667</v>
      </c>
      <c r="L88" s="56">
        <v>10001</v>
      </c>
      <c r="M88" s="55">
        <v>50000</v>
      </c>
      <c r="N88" s="56">
        <v>4066717</v>
      </c>
      <c r="O88" s="251">
        <v>17.59</v>
      </c>
      <c r="P88" s="251">
        <v>14.9</v>
      </c>
      <c r="Q88" s="251">
        <v>66.97</v>
      </c>
      <c r="R88" s="252">
        <v>83</v>
      </c>
      <c r="S88" s="252">
        <v>55</v>
      </c>
      <c r="T88" s="252">
        <v>7</v>
      </c>
      <c r="U88" s="252">
        <v>45</v>
      </c>
      <c r="V88" s="18">
        <f t="shared" si="35"/>
        <v>90</v>
      </c>
      <c r="W88" s="84">
        <f>S88*I88/$I$172</f>
        <v>4.4985353281480719E-2</v>
      </c>
      <c r="X88" s="85">
        <f t="shared" si="36"/>
        <v>1.243228994387161E-3</v>
      </c>
      <c r="Y88" s="77">
        <f t="shared" si="23"/>
        <v>0</v>
      </c>
      <c r="Z88" s="77">
        <f>IF(V88=0,1,0)</f>
        <v>0</v>
      </c>
      <c r="AA88" s="169">
        <f>IF((S88+U88)=100,0,1)</f>
        <v>0</v>
      </c>
      <c r="AB88" s="169">
        <f t="shared" si="26"/>
        <v>0</v>
      </c>
      <c r="AC88" s="169">
        <f t="shared" si="27"/>
        <v>0</v>
      </c>
      <c r="AD88" s="256">
        <f>$I88/$I$172*O88</f>
        <v>1.4387133894931741E-2</v>
      </c>
      <c r="AE88" s="256">
        <f>$I88/$I$172*P88</f>
        <v>1.218694116171023E-2</v>
      </c>
      <c r="AF88" s="256">
        <f>$I88/$I$172*Q88</f>
        <v>5.4775801986559333E-2</v>
      </c>
    </row>
    <row r="89" spans="1:32" s="5" customFormat="1" x14ac:dyDescent="1.25">
      <c r="A89" s="86">
        <v>10885</v>
      </c>
      <c r="B89" s="83">
        <v>17</v>
      </c>
      <c r="C89" s="16">
        <v>84</v>
      </c>
      <c r="D89" s="68" t="s">
        <v>507</v>
      </c>
      <c r="E89" s="10" t="s">
        <v>204</v>
      </c>
      <c r="F89" s="10" t="s">
        <v>25</v>
      </c>
      <c r="G89" s="11" t="s">
        <v>24</v>
      </c>
      <c r="H89" s="12">
        <v>1029730.932023</v>
      </c>
      <c r="I89" s="12">
        <v>5713307.5702250004</v>
      </c>
      <c r="J89" s="12" t="s">
        <v>101</v>
      </c>
      <c r="K89" s="202">
        <v>101.76666666666667</v>
      </c>
      <c r="L89" s="54">
        <v>636742</v>
      </c>
      <c r="M89" s="54">
        <v>5000000</v>
      </c>
      <c r="N89" s="54">
        <v>8972719</v>
      </c>
      <c r="O89" s="240">
        <v>9.61</v>
      </c>
      <c r="P89" s="240">
        <v>11.8</v>
      </c>
      <c r="Q89" s="240">
        <v>74.680000000000007</v>
      </c>
      <c r="R89" s="53">
        <v>509</v>
      </c>
      <c r="S89" s="53">
        <v>52</v>
      </c>
      <c r="T89" s="53">
        <v>5</v>
      </c>
      <c r="U89" s="53">
        <v>48</v>
      </c>
      <c r="V89" s="12">
        <f t="shared" si="35"/>
        <v>514</v>
      </c>
      <c r="W89" s="84">
        <f t="shared" ref="W89:W104" si="38">S89*I89/$I$105</f>
        <v>23.499409874477312</v>
      </c>
      <c r="X89" s="85">
        <f t="shared" si="36"/>
        <v>0.16511707940475309</v>
      </c>
      <c r="Y89" s="77">
        <f t="shared" si="23"/>
        <v>0</v>
      </c>
      <c r="Z89" s="77">
        <f t="shared" si="24"/>
        <v>0</v>
      </c>
      <c r="AA89" s="169">
        <f t="shared" si="25"/>
        <v>0</v>
      </c>
      <c r="AB89" s="169">
        <f t="shared" si="26"/>
        <v>0</v>
      </c>
      <c r="AC89" s="169">
        <f t="shared" si="27"/>
        <v>0</v>
      </c>
      <c r="AD89" s="256">
        <f t="shared" ref="AD89:AD104" si="39">$I89/$I$105*O89</f>
        <v>4.3428717094947489</v>
      </c>
      <c r="AE89" s="256">
        <f t="shared" ref="AE89:AE104" si="40">$I89/$I$105*P89</f>
        <v>5.3325583945929287</v>
      </c>
      <c r="AF89" s="256">
        <f t="shared" ref="AF89:AF104" si="41">$I89/$I$105*Q89</f>
        <v>33.74876787357627</v>
      </c>
    </row>
    <row r="90" spans="1:32" s="8" customFormat="1" x14ac:dyDescent="1.25">
      <c r="A90" s="86">
        <v>10897</v>
      </c>
      <c r="B90" s="250">
        <v>101</v>
      </c>
      <c r="C90" s="19">
        <v>85</v>
      </c>
      <c r="D90" s="69" t="s">
        <v>508</v>
      </c>
      <c r="E90" s="20" t="s">
        <v>226</v>
      </c>
      <c r="F90" s="20" t="s">
        <v>25</v>
      </c>
      <c r="G90" s="21" t="s">
        <v>24</v>
      </c>
      <c r="H90" s="18">
        <v>173121.12607699999</v>
      </c>
      <c r="I90" s="18">
        <v>258131.24866700001</v>
      </c>
      <c r="J90" s="18" t="s">
        <v>81</v>
      </c>
      <c r="K90" s="203">
        <v>101.4</v>
      </c>
      <c r="L90" s="56">
        <v>73938</v>
      </c>
      <c r="M90" s="55">
        <v>200000</v>
      </c>
      <c r="N90" s="56">
        <v>3491185</v>
      </c>
      <c r="O90" s="251">
        <v>11.85</v>
      </c>
      <c r="P90" s="251">
        <v>13.1</v>
      </c>
      <c r="Q90" s="251">
        <v>101.66</v>
      </c>
      <c r="R90" s="252">
        <v>42</v>
      </c>
      <c r="S90" s="252">
        <v>6</v>
      </c>
      <c r="T90" s="252">
        <v>8</v>
      </c>
      <c r="U90" s="252">
        <v>94</v>
      </c>
      <c r="V90" s="18">
        <f t="shared" si="35"/>
        <v>50</v>
      </c>
      <c r="W90" s="84">
        <f t="shared" si="38"/>
        <v>0.12250613567758287</v>
      </c>
      <c r="X90" s="85">
        <f t="shared" si="36"/>
        <v>8.6078141707781198E-4</v>
      </c>
      <c r="Y90" s="77">
        <f t="shared" si="23"/>
        <v>0</v>
      </c>
      <c r="Z90" s="77">
        <f t="shared" si="24"/>
        <v>0</v>
      </c>
      <c r="AA90" s="169">
        <f t="shared" si="25"/>
        <v>0</v>
      </c>
      <c r="AB90" s="169">
        <f t="shared" si="26"/>
        <v>0</v>
      </c>
      <c r="AC90" s="169">
        <f t="shared" si="27"/>
        <v>0</v>
      </c>
      <c r="AD90" s="256">
        <f t="shared" si="39"/>
        <v>0.24194961796322614</v>
      </c>
      <c r="AE90" s="256">
        <f t="shared" si="40"/>
        <v>0.26747172956272258</v>
      </c>
      <c r="AF90" s="256">
        <f t="shared" si="41"/>
        <v>2.0756622921638455</v>
      </c>
    </row>
    <row r="91" spans="1:32" s="5" customFormat="1" x14ac:dyDescent="1.25">
      <c r="A91" s="86">
        <v>10934</v>
      </c>
      <c r="B91" s="83">
        <v>111</v>
      </c>
      <c r="C91" s="16">
        <v>86</v>
      </c>
      <c r="D91" s="68" t="s">
        <v>509</v>
      </c>
      <c r="E91" s="10" t="s">
        <v>401</v>
      </c>
      <c r="F91" s="10" t="s">
        <v>25</v>
      </c>
      <c r="G91" s="11" t="s">
        <v>24</v>
      </c>
      <c r="H91" s="12">
        <v>21794.889236999999</v>
      </c>
      <c r="I91" s="12">
        <v>37677.693118000003</v>
      </c>
      <c r="J91" s="12" t="s">
        <v>102</v>
      </c>
      <c r="K91" s="202">
        <v>97.833333333333343</v>
      </c>
      <c r="L91" s="54">
        <v>10579</v>
      </c>
      <c r="M91" s="54">
        <v>500000</v>
      </c>
      <c r="N91" s="54">
        <v>3479099</v>
      </c>
      <c r="O91" s="240">
        <v>10.82</v>
      </c>
      <c r="P91" s="240">
        <v>10.82</v>
      </c>
      <c r="Q91" s="240">
        <v>76.47</v>
      </c>
      <c r="R91" s="53">
        <v>581</v>
      </c>
      <c r="S91" s="53">
        <v>22</v>
      </c>
      <c r="T91" s="53">
        <v>44</v>
      </c>
      <c r="U91" s="53">
        <v>78</v>
      </c>
      <c r="V91" s="12">
        <f t="shared" si="35"/>
        <v>625</v>
      </c>
      <c r="W91" s="84">
        <f t="shared" si="38"/>
        <v>6.5565140083642739E-2</v>
      </c>
      <c r="X91" s="85">
        <f t="shared" si="36"/>
        <v>4.6068920450349798E-4</v>
      </c>
      <c r="Y91" s="77">
        <f t="shared" si="23"/>
        <v>0</v>
      </c>
      <c r="Z91" s="77">
        <f t="shared" si="24"/>
        <v>0</v>
      </c>
      <c r="AA91" s="169">
        <f t="shared" si="25"/>
        <v>0</v>
      </c>
      <c r="AB91" s="169">
        <f t="shared" si="26"/>
        <v>0</v>
      </c>
      <c r="AC91" s="169">
        <f t="shared" si="27"/>
        <v>0</v>
      </c>
      <c r="AD91" s="256">
        <f t="shared" si="39"/>
        <v>3.2246127986591572E-2</v>
      </c>
      <c r="AE91" s="256">
        <f t="shared" si="40"/>
        <v>3.2246127986591572E-2</v>
      </c>
      <c r="AF91" s="256">
        <f t="shared" si="41"/>
        <v>0.22789846646346187</v>
      </c>
    </row>
    <row r="92" spans="1:32" s="8" customFormat="1" x14ac:dyDescent="1.25">
      <c r="A92" s="86">
        <v>10980</v>
      </c>
      <c r="B92" s="250">
        <v>112</v>
      </c>
      <c r="C92" s="19">
        <v>87</v>
      </c>
      <c r="D92" s="69" t="s">
        <v>510</v>
      </c>
      <c r="E92" s="20" t="s">
        <v>20</v>
      </c>
      <c r="F92" s="20" t="s">
        <v>25</v>
      </c>
      <c r="G92" s="21" t="s">
        <v>24</v>
      </c>
      <c r="H92" s="18">
        <v>3074.082371</v>
      </c>
      <c r="I92" s="18">
        <v>3074</v>
      </c>
      <c r="J92" s="18" t="s">
        <v>103</v>
      </c>
      <c r="K92" s="203">
        <v>95.933333333333337</v>
      </c>
      <c r="L92" s="56">
        <v>0</v>
      </c>
      <c r="M92" s="55">
        <v>200000</v>
      </c>
      <c r="N92" s="56">
        <v>0</v>
      </c>
      <c r="O92" s="251">
        <v>0</v>
      </c>
      <c r="P92" s="251">
        <v>0</v>
      </c>
      <c r="Q92" s="251">
        <v>0</v>
      </c>
      <c r="R92" s="252">
        <v>0</v>
      </c>
      <c r="S92" s="252">
        <v>0</v>
      </c>
      <c r="T92" s="252">
        <v>0</v>
      </c>
      <c r="U92" s="252">
        <v>0</v>
      </c>
      <c r="V92" s="18">
        <f t="shared" si="35"/>
        <v>0</v>
      </c>
      <c r="W92" s="84">
        <f t="shared" si="38"/>
        <v>0</v>
      </c>
      <c r="X92" s="85">
        <f t="shared" si="36"/>
        <v>0</v>
      </c>
      <c r="Y92" s="77">
        <f t="shared" si="23"/>
        <v>0</v>
      </c>
      <c r="Z92" s="77">
        <f t="shared" si="24"/>
        <v>1</v>
      </c>
      <c r="AA92" s="169">
        <f t="shared" si="25"/>
        <v>1</v>
      </c>
      <c r="AB92" s="169">
        <f t="shared" si="26"/>
        <v>0</v>
      </c>
      <c r="AC92" s="169">
        <f t="shared" si="27"/>
        <v>1</v>
      </c>
      <c r="AD92" s="256">
        <f t="shared" si="39"/>
        <v>0</v>
      </c>
      <c r="AE92" s="256">
        <f t="shared" si="40"/>
        <v>0</v>
      </c>
      <c r="AF92" s="256">
        <f t="shared" si="41"/>
        <v>0</v>
      </c>
    </row>
    <row r="93" spans="1:32" s="5" customFormat="1" x14ac:dyDescent="1.25">
      <c r="A93" s="86">
        <v>11131</v>
      </c>
      <c r="B93" s="83">
        <v>128</v>
      </c>
      <c r="C93" s="16">
        <v>88</v>
      </c>
      <c r="D93" s="68" t="s">
        <v>511</v>
      </c>
      <c r="E93" s="10" t="s">
        <v>31</v>
      </c>
      <c r="F93" s="10" t="s">
        <v>25</v>
      </c>
      <c r="G93" s="11" t="s">
        <v>24</v>
      </c>
      <c r="H93" s="12">
        <v>90684.621776</v>
      </c>
      <c r="I93" s="12">
        <v>363919.13692800002</v>
      </c>
      <c r="J93" s="12" t="s">
        <v>105</v>
      </c>
      <c r="K93" s="202">
        <v>82.433333333333337</v>
      </c>
      <c r="L93" s="54">
        <v>95848</v>
      </c>
      <c r="M93" s="54">
        <v>100000</v>
      </c>
      <c r="N93" s="54">
        <v>3796836</v>
      </c>
      <c r="O93" s="240">
        <v>11.65</v>
      </c>
      <c r="P93" s="240">
        <v>17.170000000000002</v>
      </c>
      <c r="Q93" s="240">
        <v>154.09</v>
      </c>
      <c r="R93" s="53">
        <v>328</v>
      </c>
      <c r="S93" s="53">
        <v>56.000000000000007</v>
      </c>
      <c r="T93" s="53">
        <v>9</v>
      </c>
      <c r="U93" s="53">
        <v>44</v>
      </c>
      <c r="V93" s="12">
        <f t="shared" si="35"/>
        <v>337</v>
      </c>
      <c r="W93" s="84">
        <f t="shared" si="38"/>
        <v>1.6119773268354367</v>
      </c>
      <c r="X93" s="85">
        <f t="shared" si="36"/>
        <v>1.1326454140570994E-2</v>
      </c>
      <c r="Y93" s="77">
        <f t="shared" si="23"/>
        <v>0</v>
      </c>
      <c r="Z93" s="77">
        <f t="shared" si="24"/>
        <v>0</v>
      </c>
      <c r="AA93" s="169">
        <f t="shared" si="25"/>
        <v>0</v>
      </c>
      <c r="AB93" s="169">
        <f t="shared" si="26"/>
        <v>0</v>
      </c>
      <c r="AC93" s="169">
        <f t="shared" si="27"/>
        <v>0</v>
      </c>
      <c r="AD93" s="256">
        <f t="shared" si="39"/>
        <v>0.33534885460058633</v>
      </c>
      <c r="AE93" s="256">
        <f t="shared" si="40"/>
        <v>0.49424376253150798</v>
      </c>
      <c r="AF93" s="256">
        <f t="shared" si="41"/>
        <v>4.4355283266441505</v>
      </c>
    </row>
    <row r="94" spans="1:32" s="8" customFormat="1" x14ac:dyDescent="1.25">
      <c r="A94" s="86">
        <v>11157</v>
      </c>
      <c r="B94" s="250">
        <v>135</v>
      </c>
      <c r="C94" s="19">
        <v>89</v>
      </c>
      <c r="D94" s="69" t="s">
        <v>512</v>
      </c>
      <c r="E94" s="20" t="s">
        <v>47</v>
      </c>
      <c r="F94" s="20" t="s">
        <v>25</v>
      </c>
      <c r="G94" s="21" t="s">
        <v>24</v>
      </c>
      <c r="H94" s="18">
        <v>121707.214706</v>
      </c>
      <c r="I94" s="18">
        <v>363224.78476200002</v>
      </c>
      <c r="J94" s="18" t="s">
        <v>107</v>
      </c>
      <c r="K94" s="203">
        <v>78.2</v>
      </c>
      <c r="L94" s="56">
        <v>28098</v>
      </c>
      <c r="M94" s="55">
        <v>500000</v>
      </c>
      <c r="N94" s="56">
        <v>12927069</v>
      </c>
      <c r="O94" s="251">
        <v>10.7</v>
      </c>
      <c r="P94" s="251">
        <v>13.1</v>
      </c>
      <c r="Q94" s="251">
        <v>103.44</v>
      </c>
      <c r="R94" s="252">
        <v>250</v>
      </c>
      <c r="S94" s="252">
        <v>47</v>
      </c>
      <c r="T94" s="252">
        <v>4</v>
      </c>
      <c r="U94" s="252">
        <v>53</v>
      </c>
      <c r="V94" s="18">
        <f t="shared" si="35"/>
        <v>254</v>
      </c>
      <c r="W94" s="84">
        <f t="shared" si="38"/>
        <v>1.3503282113815498</v>
      </c>
      <c r="X94" s="85">
        <f t="shared" si="36"/>
        <v>9.4879936003552448E-3</v>
      </c>
      <c r="Y94" s="77">
        <f t="shared" si="23"/>
        <v>0</v>
      </c>
      <c r="Z94" s="77">
        <f t="shared" si="24"/>
        <v>0</v>
      </c>
      <c r="AA94" s="169">
        <f t="shared" si="25"/>
        <v>0</v>
      </c>
      <c r="AB94" s="169">
        <f t="shared" si="26"/>
        <v>0</v>
      </c>
      <c r="AC94" s="169">
        <f t="shared" si="27"/>
        <v>0</v>
      </c>
      <c r="AD94" s="256">
        <f t="shared" si="39"/>
        <v>0.30741514599537406</v>
      </c>
      <c r="AE94" s="256">
        <f t="shared" si="40"/>
        <v>0.37636807593826177</v>
      </c>
      <c r="AF94" s="256">
        <f t="shared" si="41"/>
        <v>2.9718712805384575</v>
      </c>
    </row>
    <row r="95" spans="1:32" s="5" customFormat="1" x14ac:dyDescent="1.25">
      <c r="A95" s="86">
        <v>11172</v>
      </c>
      <c r="B95" s="83">
        <v>143</v>
      </c>
      <c r="C95" s="16">
        <v>90</v>
      </c>
      <c r="D95" s="68" t="s">
        <v>513</v>
      </c>
      <c r="E95" s="10" t="s">
        <v>40</v>
      </c>
      <c r="F95" s="10" t="s">
        <v>45</v>
      </c>
      <c r="G95" s="11" t="s">
        <v>24</v>
      </c>
      <c r="H95" s="12">
        <v>158346.83425000001</v>
      </c>
      <c r="I95" s="12">
        <v>194742.16404999999</v>
      </c>
      <c r="J95" s="12" t="s">
        <v>151</v>
      </c>
      <c r="K95" s="202">
        <v>76.099999999999994</v>
      </c>
      <c r="L95" s="54">
        <v>4382630</v>
      </c>
      <c r="M95" s="54">
        <v>50000000</v>
      </c>
      <c r="N95" s="54">
        <v>44435</v>
      </c>
      <c r="O95" s="240">
        <v>7.98</v>
      </c>
      <c r="P95" s="240">
        <v>17.54</v>
      </c>
      <c r="Q95" s="240">
        <v>67.5</v>
      </c>
      <c r="R95" s="53">
        <v>0</v>
      </c>
      <c r="S95" s="53">
        <v>0</v>
      </c>
      <c r="T95" s="53">
        <v>0</v>
      </c>
      <c r="U95" s="53">
        <v>0</v>
      </c>
      <c r="V95" s="12">
        <f t="shared" si="35"/>
        <v>0</v>
      </c>
      <c r="W95" s="84">
        <f t="shared" si="38"/>
        <v>0</v>
      </c>
      <c r="X95" s="85">
        <f t="shared" si="36"/>
        <v>0</v>
      </c>
      <c r="Y95" s="77">
        <f t="shared" si="23"/>
        <v>0</v>
      </c>
      <c r="Z95" s="77">
        <f t="shared" si="24"/>
        <v>1</v>
      </c>
      <c r="AA95" s="169">
        <f t="shared" si="25"/>
        <v>1</v>
      </c>
      <c r="AB95" s="169">
        <f t="shared" si="26"/>
        <v>0</v>
      </c>
      <c r="AC95" s="169">
        <f t="shared" si="27"/>
        <v>0</v>
      </c>
      <c r="AD95" s="256">
        <f t="shared" si="39"/>
        <v>0.12292179434153917</v>
      </c>
      <c r="AE95" s="256">
        <f t="shared" si="40"/>
        <v>0.27018148781335805</v>
      </c>
      <c r="AF95" s="256">
        <f t="shared" si="41"/>
        <v>1.0397520198062524</v>
      </c>
    </row>
    <row r="96" spans="1:32" s="8" customFormat="1" x14ac:dyDescent="1.25">
      <c r="A96" s="86">
        <v>11188</v>
      </c>
      <c r="B96" s="250">
        <v>145</v>
      </c>
      <c r="C96" s="19">
        <v>91</v>
      </c>
      <c r="D96" s="69" t="s">
        <v>514</v>
      </c>
      <c r="E96" s="20" t="s">
        <v>314</v>
      </c>
      <c r="F96" s="20" t="s">
        <v>25</v>
      </c>
      <c r="G96" s="21" t="s">
        <v>24</v>
      </c>
      <c r="H96" s="18">
        <v>524315.598979</v>
      </c>
      <c r="I96" s="18">
        <v>890692.39387300005</v>
      </c>
      <c r="J96" s="18" t="s">
        <v>108</v>
      </c>
      <c r="K96" s="203">
        <v>74.133333333333326</v>
      </c>
      <c r="L96" s="56">
        <v>163215</v>
      </c>
      <c r="M96" s="55">
        <v>500000</v>
      </c>
      <c r="N96" s="56">
        <v>5457172</v>
      </c>
      <c r="O96" s="251">
        <v>7.96</v>
      </c>
      <c r="P96" s="251">
        <v>9.27</v>
      </c>
      <c r="Q96" s="251">
        <v>73.989999999999995</v>
      </c>
      <c r="R96" s="252">
        <v>2026</v>
      </c>
      <c r="S96" s="252">
        <v>55</v>
      </c>
      <c r="T96" s="252">
        <v>2</v>
      </c>
      <c r="U96" s="252">
        <v>45</v>
      </c>
      <c r="V96" s="18">
        <f t="shared" si="35"/>
        <v>2028</v>
      </c>
      <c r="W96" s="84">
        <f t="shared" si="38"/>
        <v>3.8748637949266671</v>
      </c>
      <c r="X96" s="85">
        <f t="shared" si="36"/>
        <v>2.7226479146797739E-2</v>
      </c>
      <c r="Y96" s="77">
        <f t="shared" si="23"/>
        <v>0</v>
      </c>
      <c r="Z96" s="77">
        <f t="shared" si="24"/>
        <v>0</v>
      </c>
      <c r="AA96" s="169">
        <f t="shared" si="25"/>
        <v>0</v>
      </c>
      <c r="AB96" s="169">
        <f t="shared" si="26"/>
        <v>0</v>
      </c>
      <c r="AC96" s="169">
        <f t="shared" si="27"/>
        <v>0</v>
      </c>
      <c r="AD96" s="256">
        <f t="shared" si="39"/>
        <v>0.56079846922938681</v>
      </c>
      <c r="AE96" s="256">
        <f t="shared" si="40"/>
        <v>0.65309067961764011</v>
      </c>
      <c r="AF96" s="256">
        <f t="shared" si="41"/>
        <v>5.2127485852113473</v>
      </c>
    </row>
    <row r="97" spans="1:32" s="5" customFormat="1" x14ac:dyDescent="1.25">
      <c r="A97" s="86">
        <v>11196</v>
      </c>
      <c r="B97" s="83">
        <v>151</v>
      </c>
      <c r="C97" s="16">
        <v>92</v>
      </c>
      <c r="D97" s="68" t="s">
        <v>515</v>
      </c>
      <c r="E97" s="10" t="s">
        <v>17</v>
      </c>
      <c r="F97" s="10" t="s">
        <v>45</v>
      </c>
      <c r="G97" s="11" t="s">
        <v>24</v>
      </c>
      <c r="H97" s="12">
        <v>344755.81664700003</v>
      </c>
      <c r="I97" s="12">
        <v>522654.531021</v>
      </c>
      <c r="J97" s="12" t="s">
        <v>211</v>
      </c>
      <c r="K97" s="202">
        <v>71.333333333333343</v>
      </c>
      <c r="L97" s="54">
        <v>14457539</v>
      </c>
      <c r="M97" s="54">
        <v>100000000</v>
      </c>
      <c r="N97" s="54">
        <v>36152</v>
      </c>
      <c r="O97" s="240">
        <v>7</v>
      </c>
      <c r="P97" s="240">
        <v>8</v>
      </c>
      <c r="Q97" s="240">
        <v>69.31</v>
      </c>
      <c r="R97" s="53">
        <v>0</v>
      </c>
      <c r="S97" s="53">
        <v>0</v>
      </c>
      <c r="T97" s="53">
        <v>0</v>
      </c>
      <c r="U97" s="53">
        <v>0</v>
      </c>
      <c r="V97" s="12">
        <v>0</v>
      </c>
      <c r="W97" s="84">
        <f t="shared" si="38"/>
        <v>0</v>
      </c>
      <c r="X97" s="85">
        <f t="shared" si="36"/>
        <v>0</v>
      </c>
      <c r="Y97" s="77">
        <f t="shared" si="23"/>
        <v>0</v>
      </c>
      <c r="Z97" s="77">
        <f t="shared" si="24"/>
        <v>1</v>
      </c>
      <c r="AA97" s="169">
        <f t="shared" si="25"/>
        <v>1</v>
      </c>
      <c r="AB97" s="169">
        <f t="shared" si="26"/>
        <v>0</v>
      </c>
      <c r="AC97" s="169">
        <f t="shared" si="27"/>
        <v>0</v>
      </c>
      <c r="AD97" s="256">
        <f t="shared" si="39"/>
        <v>0.28938683359908984</v>
      </c>
      <c r="AE97" s="256">
        <f t="shared" si="40"/>
        <v>0.33072780982753125</v>
      </c>
      <c r="AF97" s="256">
        <f t="shared" si="41"/>
        <v>2.8653430623932739</v>
      </c>
    </row>
    <row r="98" spans="1:32" s="8" customFormat="1" x14ac:dyDescent="1.25">
      <c r="A98" s="86">
        <v>11222</v>
      </c>
      <c r="B98" s="250">
        <v>153</v>
      </c>
      <c r="C98" s="19">
        <v>93</v>
      </c>
      <c r="D98" s="69" t="s">
        <v>516</v>
      </c>
      <c r="E98" s="20" t="s">
        <v>71</v>
      </c>
      <c r="F98" s="20" t="s">
        <v>25</v>
      </c>
      <c r="G98" s="21" t="s">
        <v>24</v>
      </c>
      <c r="H98" s="18">
        <v>158126.698336</v>
      </c>
      <c r="I98" s="18">
        <v>240325.78115600001</v>
      </c>
      <c r="J98" s="18" t="s">
        <v>209</v>
      </c>
      <c r="K98" s="203">
        <v>71.266666666666666</v>
      </c>
      <c r="L98" s="56">
        <v>65839</v>
      </c>
      <c r="M98" s="55">
        <v>700000</v>
      </c>
      <c r="N98" s="56">
        <v>3650204</v>
      </c>
      <c r="O98" s="251">
        <v>8.25</v>
      </c>
      <c r="P98" s="251">
        <v>12.27</v>
      </c>
      <c r="Q98" s="251">
        <v>65.08</v>
      </c>
      <c r="R98" s="252">
        <v>117</v>
      </c>
      <c r="S98" s="252">
        <v>1</v>
      </c>
      <c r="T98" s="252">
        <v>6</v>
      </c>
      <c r="U98" s="252">
        <v>99</v>
      </c>
      <c r="V98" s="18">
        <f t="shared" si="35"/>
        <v>123</v>
      </c>
      <c r="W98" s="84">
        <f t="shared" si="38"/>
        <v>1.9009310770621853E-2</v>
      </c>
      <c r="X98" s="85">
        <f t="shared" si="36"/>
        <v>1.3356768926148241E-4</v>
      </c>
      <c r="Y98" s="77">
        <f t="shared" si="23"/>
        <v>0</v>
      </c>
      <c r="Z98" s="77">
        <f t="shared" si="24"/>
        <v>0</v>
      </c>
      <c r="AA98" s="169">
        <f t="shared" si="25"/>
        <v>0</v>
      </c>
      <c r="AB98" s="169">
        <f t="shared" si="26"/>
        <v>0</v>
      </c>
      <c r="AC98" s="169">
        <f t="shared" si="27"/>
        <v>0</v>
      </c>
      <c r="AD98" s="256">
        <f t="shared" si="39"/>
        <v>0.15682681385763028</v>
      </c>
      <c r="AE98" s="256">
        <f t="shared" si="40"/>
        <v>0.23324424315553013</v>
      </c>
      <c r="AF98" s="256">
        <f t="shared" si="41"/>
        <v>1.2371259449520702</v>
      </c>
    </row>
    <row r="99" spans="1:32" s="5" customFormat="1" x14ac:dyDescent="1.25">
      <c r="A99" s="86">
        <v>11258</v>
      </c>
      <c r="B99" s="83">
        <v>166</v>
      </c>
      <c r="C99" s="16">
        <v>94</v>
      </c>
      <c r="D99" s="68" t="s">
        <v>517</v>
      </c>
      <c r="E99" s="10" t="s">
        <v>156</v>
      </c>
      <c r="F99" s="10" t="s">
        <v>25</v>
      </c>
      <c r="G99" s="11" t="s">
        <v>24</v>
      </c>
      <c r="H99" s="12">
        <v>58315.98861</v>
      </c>
      <c r="I99" s="12">
        <v>75720.969427000004</v>
      </c>
      <c r="J99" s="12" t="s">
        <v>168</v>
      </c>
      <c r="K99" s="202">
        <v>67.066666666666663</v>
      </c>
      <c r="L99" s="54">
        <v>30064</v>
      </c>
      <c r="M99" s="54">
        <v>200000</v>
      </c>
      <c r="N99" s="54">
        <v>2518659</v>
      </c>
      <c r="O99" s="240">
        <v>10.1</v>
      </c>
      <c r="P99" s="240">
        <v>10.31</v>
      </c>
      <c r="Q99" s="240">
        <v>55.86</v>
      </c>
      <c r="R99" s="53">
        <v>95</v>
      </c>
      <c r="S99" s="53">
        <v>4</v>
      </c>
      <c r="T99" s="53">
        <v>5</v>
      </c>
      <c r="U99" s="53">
        <v>96</v>
      </c>
      <c r="V99" s="12">
        <f t="shared" si="35"/>
        <v>100</v>
      </c>
      <c r="W99" s="84">
        <f t="shared" si="38"/>
        <v>2.3957536852964686E-2</v>
      </c>
      <c r="X99" s="85">
        <f t="shared" si="36"/>
        <v>1.683360789068009E-4</v>
      </c>
      <c r="Y99" s="77">
        <f t="shared" si="23"/>
        <v>0</v>
      </c>
      <c r="Z99" s="77">
        <f t="shared" si="24"/>
        <v>0</v>
      </c>
      <c r="AA99" s="169">
        <f t="shared" si="25"/>
        <v>0</v>
      </c>
      <c r="AB99" s="169">
        <f t="shared" si="26"/>
        <v>0</v>
      </c>
      <c r="AC99" s="169">
        <f t="shared" si="27"/>
        <v>0</v>
      </c>
      <c r="AD99" s="256">
        <f t="shared" si="39"/>
        <v>6.0492780553735831E-2</v>
      </c>
      <c r="AE99" s="256">
        <f t="shared" si="40"/>
        <v>6.1750551238516485E-2</v>
      </c>
      <c r="AF99" s="256">
        <f t="shared" si="41"/>
        <v>0.33456700215165186</v>
      </c>
    </row>
    <row r="100" spans="1:32" s="8" customFormat="1" x14ac:dyDescent="1.25">
      <c r="A100" s="86">
        <v>11304</v>
      </c>
      <c r="B100" s="250">
        <v>179</v>
      </c>
      <c r="C100" s="19">
        <v>95</v>
      </c>
      <c r="D100" s="69" t="s">
        <v>518</v>
      </c>
      <c r="E100" s="20" t="s">
        <v>38</v>
      </c>
      <c r="F100" s="20" t="s">
        <v>25</v>
      </c>
      <c r="G100" s="21" t="s">
        <v>24</v>
      </c>
      <c r="H100" s="18">
        <v>274152.70697599999</v>
      </c>
      <c r="I100" s="18">
        <v>352337.95053600002</v>
      </c>
      <c r="J100" s="18" t="s">
        <v>171</v>
      </c>
      <c r="K100" s="203">
        <v>59.333333333333329</v>
      </c>
      <c r="L100" s="56">
        <v>185661</v>
      </c>
      <c r="M100" s="55">
        <v>300000</v>
      </c>
      <c r="N100" s="56">
        <v>1897748</v>
      </c>
      <c r="O100" s="251">
        <v>8.31</v>
      </c>
      <c r="P100" s="251">
        <v>12.55</v>
      </c>
      <c r="Q100" s="251">
        <v>57.07</v>
      </c>
      <c r="R100" s="252">
        <v>111</v>
      </c>
      <c r="S100" s="252">
        <v>0</v>
      </c>
      <c r="T100" s="252">
        <v>18</v>
      </c>
      <c r="U100" s="252">
        <v>100</v>
      </c>
      <c r="V100" s="18">
        <f t="shared" si="35"/>
        <v>129</v>
      </c>
      <c r="W100" s="84">
        <f t="shared" si="38"/>
        <v>0</v>
      </c>
      <c r="X100" s="85">
        <f t="shared" si="36"/>
        <v>0</v>
      </c>
      <c r="Y100" s="77">
        <f t="shared" si="23"/>
        <v>0</v>
      </c>
      <c r="Z100" s="77">
        <f t="shared" si="24"/>
        <v>0</v>
      </c>
      <c r="AA100" s="169">
        <f t="shared" si="25"/>
        <v>0</v>
      </c>
      <c r="AB100" s="169">
        <f t="shared" si="26"/>
        <v>0</v>
      </c>
      <c r="AC100" s="169">
        <f t="shared" si="27"/>
        <v>0</v>
      </c>
      <c r="AD100" s="256">
        <f t="shared" si="39"/>
        <v>0.23159354777438962</v>
      </c>
      <c r="AE100" s="256">
        <f t="shared" si="40"/>
        <v>0.34975920873268229</v>
      </c>
      <c r="AF100" s="256">
        <f t="shared" si="41"/>
        <v>1.5904986487947552</v>
      </c>
    </row>
    <row r="101" spans="1:32" s="5" customFormat="1" x14ac:dyDescent="1.25">
      <c r="A101" s="86">
        <v>11305</v>
      </c>
      <c r="B101" s="83">
        <v>180</v>
      </c>
      <c r="C101" s="16">
        <v>96</v>
      </c>
      <c r="D101" s="68" t="s">
        <v>519</v>
      </c>
      <c r="E101" s="10" t="s">
        <v>174</v>
      </c>
      <c r="F101" s="10" t="s">
        <v>25</v>
      </c>
      <c r="G101" s="11" t="s">
        <v>24</v>
      </c>
      <c r="H101" s="12">
        <v>102563.336753</v>
      </c>
      <c r="I101" s="12">
        <v>136031.993533</v>
      </c>
      <c r="J101" s="12" t="s">
        <v>175</v>
      </c>
      <c r="K101" s="202">
        <v>58.966666666666669</v>
      </c>
      <c r="L101" s="54">
        <v>32718</v>
      </c>
      <c r="M101" s="54">
        <v>200000</v>
      </c>
      <c r="N101" s="54">
        <v>4157711</v>
      </c>
      <c r="O101" s="240">
        <v>12.07</v>
      </c>
      <c r="P101" s="240">
        <v>14.14</v>
      </c>
      <c r="Q101" s="240">
        <v>80.56</v>
      </c>
      <c r="R101" s="53">
        <v>1037</v>
      </c>
      <c r="S101" s="53">
        <v>37</v>
      </c>
      <c r="T101" s="53">
        <v>6</v>
      </c>
      <c r="U101" s="53">
        <v>63</v>
      </c>
      <c r="V101" s="12">
        <f t="shared" si="35"/>
        <v>1043</v>
      </c>
      <c r="W101" s="84">
        <f t="shared" si="38"/>
        <v>0.39811523263534809</v>
      </c>
      <c r="X101" s="85">
        <f t="shared" si="36"/>
        <v>2.7973308619416832E-3</v>
      </c>
      <c r="Y101" s="77">
        <f t="shared" si="23"/>
        <v>0</v>
      </c>
      <c r="Z101" s="77">
        <f t="shared" si="24"/>
        <v>0</v>
      </c>
      <c r="AA101" s="169">
        <f t="shared" si="25"/>
        <v>0</v>
      </c>
      <c r="AB101" s="169">
        <f t="shared" si="26"/>
        <v>0</v>
      </c>
      <c r="AC101" s="169">
        <f t="shared" si="27"/>
        <v>0</v>
      </c>
      <c r="AD101" s="256">
        <f t="shared" si="39"/>
        <v>0.12987164480834196</v>
      </c>
      <c r="AE101" s="256">
        <f t="shared" si="40"/>
        <v>0.15214457809361684</v>
      </c>
      <c r="AF101" s="256">
        <f t="shared" si="41"/>
        <v>0.86681522002982825</v>
      </c>
    </row>
    <row r="102" spans="1:32" s="8" customFormat="1" x14ac:dyDescent="1.25">
      <c r="A102" s="86">
        <v>11239</v>
      </c>
      <c r="B102" s="250">
        <v>165</v>
      </c>
      <c r="C102" s="19">
        <v>97</v>
      </c>
      <c r="D102" s="69" t="s">
        <v>520</v>
      </c>
      <c r="E102" s="20" t="s">
        <v>214</v>
      </c>
      <c r="F102" s="20" t="s">
        <v>25</v>
      </c>
      <c r="G102" s="21" t="s">
        <v>24</v>
      </c>
      <c r="H102" s="18">
        <v>138380.25870100001</v>
      </c>
      <c r="I102" s="18">
        <v>195758.27781699999</v>
      </c>
      <c r="J102" s="18" t="s">
        <v>155</v>
      </c>
      <c r="K102" s="203">
        <v>67.133333333333326</v>
      </c>
      <c r="L102" s="56">
        <v>137598</v>
      </c>
      <c r="M102" s="55">
        <v>500000</v>
      </c>
      <c r="N102" s="56">
        <v>1422682</v>
      </c>
      <c r="O102" s="251">
        <v>7.57</v>
      </c>
      <c r="P102" s="251">
        <v>9.42</v>
      </c>
      <c r="Q102" s="251">
        <v>61.85</v>
      </c>
      <c r="R102" s="252">
        <v>144</v>
      </c>
      <c r="S102" s="252">
        <v>4</v>
      </c>
      <c r="T102" s="252">
        <v>15</v>
      </c>
      <c r="U102" s="252">
        <v>96</v>
      </c>
      <c r="V102" s="18">
        <f t="shared" si="35"/>
        <v>159</v>
      </c>
      <c r="W102" s="84">
        <f t="shared" si="38"/>
        <v>6.1936425148320845E-2</v>
      </c>
      <c r="X102" s="85">
        <f t="shared" si="36"/>
        <v>4.3519227435447717E-4</v>
      </c>
      <c r="Y102" s="77">
        <f t="shared" si="23"/>
        <v>0</v>
      </c>
      <c r="Z102" s="77">
        <f t="shared" si="24"/>
        <v>0</v>
      </c>
      <c r="AA102" s="169">
        <f t="shared" si="25"/>
        <v>0</v>
      </c>
      <c r="AB102" s="169">
        <f t="shared" si="26"/>
        <v>0</v>
      </c>
      <c r="AC102" s="169">
        <f t="shared" si="27"/>
        <v>0</v>
      </c>
      <c r="AD102" s="256">
        <f t="shared" si="39"/>
        <v>0.1172146845931972</v>
      </c>
      <c r="AE102" s="256">
        <f t="shared" si="40"/>
        <v>0.14586028122429559</v>
      </c>
      <c r="AF102" s="256">
        <f t="shared" si="41"/>
        <v>0.95769197385591109</v>
      </c>
    </row>
    <row r="103" spans="1:32" s="5" customFormat="1" x14ac:dyDescent="1.25">
      <c r="A103" s="86">
        <v>11327</v>
      </c>
      <c r="B103" s="83">
        <v>204</v>
      </c>
      <c r="C103" s="16">
        <v>98</v>
      </c>
      <c r="D103" s="68" t="s">
        <v>521</v>
      </c>
      <c r="E103" s="10" t="s">
        <v>39</v>
      </c>
      <c r="F103" s="10" t="s">
        <v>45</v>
      </c>
      <c r="G103" s="11" t="s">
        <v>24</v>
      </c>
      <c r="H103" s="12">
        <v>759868.52394099999</v>
      </c>
      <c r="I103" s="12">
        <v>1262607.9707279999</v>
      </c>
      <c r="J103" s="12" t="s">
        <v>206</v>
      </c>
      <c r="K103" s="202">
        <v>52.2</v>
      </c>
      <c r="L103" s="54">
        <v>32810000</v>
      </c>
      <c r="M103" s="54">
        <v>50000000</v>
      </c>
      <c r="N103" s="54">
        <v>38483</v>
      </c>
      <c r="O103" s="240">
        <v>10.94</v>
      </c>
      <c r="P103" s="240">
        <v>9.9499999999999993</v>
      </c>
      <c r="Q103" s="240">
        <v>58.75</v>
      </c>
      <c r="R103" s="53">
        <v>0</v>
      </c>
      <c r="S103" s="53">
        <v>0</v>
      </c>
      <c r="T103" s="53">
        <v>0</v>
      </c>
      <c r="U103" s="53">
        <v>0</v>
      </c>
      <c r="V103" s="12">
        <v>0</v>
      </c>
      <c r="W103" s="84">
        <f t="shared" si="38"/>
        <v>0</v>
      </c>
      <c r="X103" s="85">
        <f t="shared" si="36"/>
        <v>0</v>
      </c>
      <c r="Y103" s="77">
        <f t="shared" si="23"/>
        <v>0</v>
      </c>
      <c r="Z103" s="77">
        <f t="shared" si="24"/>
        <v>1</v>
      </c>
      <c r="AA103" s="169">
        <f t="shared" si="25"/>
        <v>1</v>
      </c>
      <c r="AB103" s="169">
        <f t="shared" si="26"/>
        <v>0</v>
      </c>
      <c r="AC103" s="169">
        <f t="shared" si="27"/>
        <v>0</v>
      </c>
      <c r="AD103" s="256">
        <f t="shared" si="39"/>
        <v>1.0925765041375088</v>
      </c>
      <c r="AE103" s="256">
        <f t="shared" si="40"/>
        <v>0.99370532140477263</v>
      </c>
      <c r="AF103" s="256">
        <f t="shared" si="41"/>
        <v>5.8673555409578286</v>
      </c>
    </row>
    <row r="104" spans="1:32" s="8" customFormat="1" x14ac:dyDescent="1.25">
      <c r="A104" s="86">
        <v>11381</v>
      </c>
      <c r="B104" s="250">
        <v>213</v>
      </c>
      <c r="C104" s="19">
        <v>99</v>
      </c>
      <c r="D104" s="69" t="s">
        <v>522</v>
      </c>
      <c r="E104" s="20" t="s">
        <v>236</v>
      </c>
      <c r="F104" s="20" t="s">
        <v>25</v>
      </c>
      <c r="G104" s="21" t="s">
        <v>24</v>
      </c>
      <c r="H104" s="18">
        <v>294068.70712500002</v>
      </c>
      <c r="I104" s="18">
        <v>456393.82290299999</v>
      </c>
      <c r="J104" s="18" t="s">
        <v>222</v>
      </c>
      <c r="K104" s="203">
        <v>48.3</v>
      </c>
      <c r="L104" s="56">
        <v>236215</v>
      </c>
      <c r="M104" s="55">
        <v>500000</v>
      </c>
      <c r="N104" s="56">
        <v>1932111</v>
      </c>
      <c r="O104" s="251">
        <v>8.5</v>
      </c>
      <c r="P104" s="251">
        <v>15.1</v>
      </c>
      <c r="Q104" s="251">
        <v>80.88</v>
      </c>
      <c r="R104" s="252">
        <v>99</v>
      </c>
      <c r="S104" s="252">
        <v>0</v>
      </c>
      <c r="T104" s="252">
        <v>11</v>
      </c>
      <c r="U104" s="252">
        <v>100</v>
      </c>
      <c r="V104" s="18">
        <f t="shared" si="35"/>
        <v>110</v>
      </c>
      <c r="W104" s="84">
        <f t="shared" si="38"/>
        <v>0</v>
      </c>
      <c r="X104" s="85">
        <f t="shared" si="36"/>
        <v>0</v>
      </c>
      <c r="Y104" s="77">
        <f>IF(L104&gt;M104,1,0)</f>
        <v>0</v>
      </c>
      <c r="Z104" s="77">
        <f>IF(V104=0,1,0)</f>
        <v>0</v>
      </c>
      <c r="AA104" s="169">
        <f>IF((S104+U104)=100,0,1)</f>
        <v>0</v>
      </c>
      <c r="AB104" s="169">
        <f>IF(I104=0,1,0)</f>
        <v>0</v>
      </c>
      <c r="AC104" s="169">
        <f>IF(L104=0,1,0)</f>
        <v>0</v>
      </c>
      <c r="AD104" s="256">
        <f t="shared" si="39"/>
        <v>0.30684898540140992</v>
      </c>
      <c r="AE104" s="256">
        <f t="shared" si="40"/>
        <v>0.54510819759544582</v>
      </c>
      <c r="AF104" s="256">
        <f t="shared" si="41"/>
        <v>2.9197583457960041</v>
      </c>
    </row>
    <row r="105" spans="1:32" s="110" customFormat="1" x14ac:dyDescent="1.25">
      <c r="A105" s="86" t="e">
        <v>#N/A</v>
      </c>
      <c r="B105" s="116"/>
      <c r="C105" s="247"/>
      <c r="D105" s="117" t="s">
        <v>26</v>
      </c>
      <c r="E105" s="102"/>
      <c r="F105" s="103" t="s">
        <v>24</v>
      </c>
      <c r="G105" s="118" t="s">
        <v>22</v>
      </c>
      <c r="H105" s="109">
        <f>SUM(H85:H104)</f>
        <v>5114501.201702999</v>
      </c>
      <c r="I105" s="106">
        <f>SUM(I85:I104)</f>
        <v>12642529.971545003</v>
      </c>
      <c r="J105" s="119" t="s">
        <v>24</v>
      </c>
      <c r="K105" s="119" t="s">
        <v>24</v>
      </c>
      <c r="L105" s="109">
        <f>SUM(L85:L104)</f>
        <v>53550179</v>
      </c>
      <c r="M105" s="105" t="s">
        <v>24</v>
      </c>
      <c r="N105" s="105" t="s">
        <v>24</v>
      </c>
      <c r="O105" s="108">
        <f>AD105</f>
        <v>9.5090549864538314</v>
      </c>
      <c r="P105" s="108">
        <f>AE105</f>
        <v>11.673670758609511</v>
      </c>
      <c r="Q105" s="108">
        <f>AF105</f>
        <v>76.267673822258516</v>
      </c>
      <c r="R105" s="109">
        <f>SUM(R85:R104)</f>
        <v>6655</v>
      </c>
      <c r="S105" s="109">
        <f>W105</f>
        <v>38.793435015061675</v>
      </c>
      <c r="T105" s="109">
        <f>SUM(T85:T104)</f>
        <v>164</v>
      </c>
      <c r="U105" s="109">
        <f>100-S105</f>
        <v>61.206564984938325</v>
      </c>
      <c r="V105" s="109">
        <f>SUM(V85:V104)</f>
        <v>6819</v>
      </c>
      <c r="W105" s="84">
        <f>SUM(W85:W104)</f>
        <v>38.793435015061675</v>
      </c>
      <c r="X105" s="85" t="s">
        <v>24</v>
      </c>
      <c r="Y105" s="77">
        <f t="shared" ref="Y105" si="42">IF(L105&gt;M105,1,0)</f>
        <v>0</v>
      </c>
      <c r="Z105" s="77">
        <f t="shared" si="24"/>
        <v>0</v>
      </c>
      <c r="AA105" s="169">
        <f t="shared" si="25"/>
        <v>0</v>
      </c>
      <c r="AB105" s="169">
        <f t="shared" ref="AB105" si="43">IF(I105=0,1,0)</f>
        <v>0</v>
      </c>
      <c r="AC105" s="169">
        <f t="shared" ref="AC105" si="44">IF(L105=0,1,0)</f>
        <v>0</v>
      </c>
      <c r="AD105" s="258">
        <f>SUM(AD85:AD104)</f>
        <v>9.5090549864538314</v>
      </c>
      <c r="AE105" s="258">
        <f>SUM(AE85:AE104)</f>
        <v>11.673670758609511</v>
      </c>
      <c r="AF105" s="258">
        <f>SUM(AF85:AF104)</f>
        <v>76.267673822258516</v>
      </c>
    </row>
    <row r="106" spans="1:32" s="110" customFormat="1" x14ac:dyDescent="1.25">
      <c r="A106" s="86">
        <v>10589</v>
      </c>
      <c r="B106" s="83">
        <v>26</v>
      </c>
      <c r="C106" s="16">
        <v>100</v>
      </c>
      <c r="D106" s="68" t="s">
        <v>563</v>
      </c>
      <c r="E106" s="10" t="s">
        <v>348</v>
      </c>
      <c r="F106" s="10" t="s">
        <v>230</v>
      </c>
      <c r="G106" s="11" t="s">
        <v>24</v>
      </c>
      <c r="H106" s="12">
        <v>257133.385725</v>
      </c>
      <c r="I106" s="12">
        <v>536670.78809100005</v>
      </c>
      <c r="J106" s="12" t="s">
        <v>117</v>
      </c>
      <c r="K106" s="202">
        <v>142.43333333333334</v>
      </c>
      <c r="L106" s="54">
        <v>10963</v>
      </c>
      <c r="M106" s="54">
        <v>50000</v>
      </c>
      <c r="N106" s="54">
        <v>48952913</v>
      </c>
      <c r="O106" s="240">
        <v>10.3</v>
      </c>
      <c r="P106" s="240">
        <v>15.04</v>
      </c>
      <c r="Q106" s="240">
        <v>115.04</v>
      </c>
      <c r="R106" s="53">
        <v>61</v>
      </c>
      <c r="S106" s="53">
        <v>95</v>
      </c>
      <c r="T106" s="53">
        <v>5</v>
      </c>
      <c r="U106" s="53">
        <v>5</v>
      </c>
      <c r="V106" s="12">
        <f t="shared" ref="V106:V141" si="45">R106+T106</f>
        <v>66</v>
      </c>
      <c r="W106" s="84">
        <f t="shared" ref="W106:W139" si="46">S106*I106/$I$172</f>
        <v>1.0253039186577235</v>
      </c>
      <c r="X106" s="85">
        <f t="shared" ref="X106:X137" si="47">S106*I106/$I$173</f>
        <v>2.8335612966249896E-2</v>
      </c>
      <c r="Y106" s="77">
        <f t="shared" ref="Y106:Y137" si="48">IF(L106&gt;M106,1,0)</f>
        <v>0</v>
      </c>
      <c r="Z106" s="77">
        <f t="shared" ref="Z106:Z137" si="49">IF(V106=0,1,0)</f>
        <v>0</v>
      </c>
      <c r="AA106" s="169">
        <f t="shared" ref="AA106:AA137" si="50">IF((S106+U106)=100,0,1)</f>
        <v>0</v>
      </c>
      <c r="AB106" s="169">
        <f t="shared" ref="AB106:AB137" si="51">IF(I106=0,1,0)</f>
        <v>0</v>
      </c>
      <c r="AC106" s="169">
        <f t="shared" ref="AC106:AC137" si="52">IF(L106=0,1,0)</f>
        <v>0</v>
      </c>
      <c r="AD106" s="256">
        <f t="shared" ref="AD106:AD139" si="53">$I106/$I$172*O106</f>
        <v>0.11116453012815319</v>
      </c>
      <c r="AE106" s="256">
        <f t="shared" ref="AE106:AE139" si="54">$I106/$I$172*P106</f>
        <v>0.16232179933275961</v>
      </c>
      <c r="AF106" s="256">
        <f t="shared" ref="AF106:AF139" si="55">$I106/$I$172*Q106</f>
        <v>1.2415890821303635</v>
      </c>
    </row>
    <row r="107" spans="1:32" s="5" customFormat="1" x14ac:dyDescent="1.25">
      <c r="A107" s="86">
        <v>10591</v>
      </c>
      <c r="B107" s="250">
        <v>44</v>
      </c>
      <c r="C107" s="19">
        <v>101</v>
      </c>
      <c r="D107" s="69" t="s">
        <v>584</v>
      </c>
      <c r="E107" s="20" t="s">
        <v>325</v>
      </c>
      <c r="F107" s="20" t="s">
        <v>230</v>
      </c>
      <c r="G107" s="21" t="s">
        <v>24</v>
      </c>
      <c r="H107" s="18">
        <v>115813.352206</v>
      </c>
      <c r="I107" s="18">
        <v>322866.11529599997</v>
      </c>
      <c r="J107" s="18" t="s">
        <v>117</v>
      </c>
      <c r="K107" s="203">
        <v>142.43333333333334</v>
      </c>
      <c r="L107" s="56">
        <v>96986</v>
      </c>
      <c r="M107" s="55">
        <v>500000</v>
      </c>
      <c r="N107" s="56">
        <v>3328997</v>
      </c>
      <c r="O107" s="251">
        <v>14.35</v>
      </c>
      <c r="P107" s="251">
        <v>14.88</v>
      </c>
      <c r="Q107" s="251">
        <v>74.680000000000007</v>
      </c>
      <c r="R107" s="252">
        <v>81</v>
      </c>
      <c r="S107" s="252">
        <v>12</v>
      </c>
      <c r="T107" s="252">
        <v>9</v>
      </c>
      <c r="U107" s="252">
        <v>88</v>
      </c>
      <c r="V107" s="18">
        <f t="shared" si="45"/>
        <v>90</v>
      </c>
      <c r="W107" s="84">
        <f t="shared" si="46"/>
        <v>7.7915662867160715E-2</v>
      </c>
      <c r="X107" s="85">
        <f t="shared" si="47"/>
        <v>2.1533011108579394E-3</v>
      </c>
      <c r="Y107" s="77">
        <f t="shared" si="48"/>
        <v>0</v>
      </c>
      <c r="Z107" s="77">
        <f t="shared" si="49"/>
        <v>0</v>
      </c>
      <c r="AA107" s="169">
        <f t="shared" si="50"/>
        <v>0</v>
      </c>
      <c r="AB107" s="169">
        <f t="shared" si="51"/>
        <v>0</v>
      </c>
      <c r="AC107" s="169">
        <f t="shared" si="52"/>
        <v>0</v>
      </c>
      <c r="AD107" s="256">
        <f t="shared" si="53"/>
        <v>9.3174146845313013E-2</v>
      </c>
      <c r="AE107" s="256">
        <f t="shared" si="54"/>
        <v>9.6615421955279293E-2</v>
      </c>
      <c r="AF107" s="256">
        <f t="shared" si="55"/>
        <v>0.48489514190996358</v>
      </c>
    </row>
    <row r="108" spans="1:32" s="110" customFormat="1" x14ac:dyDescent="1.25">
      <c r="A108" s="86">
        <v>10596</v>
      </c>
      <c r="B108" s="83">
        <v>36</v>
      </c>
      <c r="C108" s="16">
        <v>102</v>
      </c>
      <c r="D108" s="68" t="s">
        <v>553</v>
      </c>
      <c r="E108" s="10" t="s">
        <v>44</v>
      </c>
      <c r="F108" s="10" t="s">
        <v>230</v>
      </c>
      <c r="G108" s="11" t="s">
        <v>24</v>
      </c>
      <c r="H108" s="12">
        <v>578155.70584399998</v>
      </c>
      <c r="I108" s="12">
        <v>980078.66610000003</v>
      </c>
      <c r="J108" s="12" t="s">
        <v>118</v>
      </c>
      <c r="K108" s="202">
        <v>140.86666666666667</v>
      </c>
      <c r="L108" s="54">
        <v>10936</v>
      </c>
      <c r="M108" s="54">
        <v>50000</v>
      </c>
      <c r="N108" s="54">
        <v>89619483</v>
      </c>
      <c r="O108" s="240">
        <v>15.04</v>
      </c>
      <c r="P108" s="240">
        <v>16.23</v>
      </c>
      <c r="Q108" s="240">
        <v>123.49</v>
      </c>
      <c r="R108" s="53">
        <v>427</v>
      </c>
      <c r="S108" s="53">
        <v>66</v>
      </c>
      <c r="T108" s="53">
        <v>5</v>
      </c>
      <c r="U108" s="53">
        <v>34</v>
      </c>
      <c r="V108" s="12">
        <f t="shared" si="45"/>
        <v>432</v>
      </c>
      <c r="W108" s="84">
        <f t="shared" si="46"/>
        <v>1.3008461223508776</v>
      </c>
      <c r="X108" s="85">
        <f t="shared" si="47"/>
        <v>3.5950581657619184E-2</v>
      </c>
      <c r="Y108" s="77">
        <f t="shared" si="48"/>
        <v>0</v>
      </c>
      <c r="Z108" s="77">
        <f t="shared" si="49"/>
        <v>0</v>
      </c>
      <c r="AA108" s="169">
        <f t="shared" si="50"/>
        <v>0</v>
      </c>
      <c r="AB108" s="169">
        <f t="shared" si="51"/>
        <v>0</v>
      </c>
      <c r="AC108" s="169">
        <f t="shared" si="52"/>
        <v>0</v>
      </c>
      <c r="AD108" s="256">
        <f t="shared" si="53"/>
        <v>0.29643523757813939</v>
      </c>
      <c r="AE108" s="256">
        <f t="shared" si="54"/>
        <v>0.31988988735992041</v>
      </c>
      <c r="AF108" s="256">
        <f t="shared" si="55"/>
        <v>2.4339619340774226</v>
      </c>
    </row>
    <row r="109" spans="1:32" s="5" customFormat="1" x14ac:dyDescent="1.25">
      <c r="A109" s="86">
        <v>10600</v>
      </c>
      <c r="B109" s="250">
        <v>20</v>
      </c>
      <c r="C109" s="19">
        <v>103</v>
      </c>
      <c r="D109" s="69" t="s">
        <v>561</v>
      </c>
      <c r="E109" s="20" t="s">
        <v>295</v>
      </c>
      <c r="F109" s="20" t="s">
        <v>230</v>
      </c>
      <c r="G109" s="21" t="s">
        <v>24</v>
      </c>
      <c r="H109" s="18">
        <v>1078104.8376800001</v>
      </c>
      <c r="I109" s="18">
        <v>3257245.0823769998</v>
      </c>
      <c r="J109" s="18" t="s">
        <v>119</v>
      </c>
      <c r="K109" s="203">
        <v>140.76666666666665</v>
      </c>
      <c r="L109" s="56">
        <v>47801</v>
      </c>
      <c r="M109" s="55">
        <v>50000</v>
      </c>
      <c r="N109" s="56">
        <v>68141777</v>
      </c>
      <c r="O109" s="251">
        <v>12.65</v>
      </c>
      <c r="P109" s="251">
        <v>15.44</v>
      </c>
      <c r="Q109" s="251">
        <v>116.03</v>
      </c>
      <c r="R109" s="252">
        <v>1327</v>
      </c>
      <c r="S109" s="252">
        <v>56.999999999999993</v>
      </c>
      <c r="T109" s="252">
        <v>7</v>
      </c>
      <c r="U109" s="252">
        <v>43</v>
      </c>
      <c r="V109" s="18">
        <f t="shared" si="45"/>
        <v>1334</v>
      </c>
      <c r="W109" s="84">
        <f t="shared" si="46"/>
        <v>3.7337595648192239</v>
      </c>
      <c r="X109" s="85">
        <f t="shared" si="47"/>
        <v>0.10318732232707846</v>
      </c>
      <c r="Y109" s="77">
        <f t="shared" si="48"/>
        <v>0</v>
      </c>
      <c r="Z109" s="77">
        <f t="shared" si="49"/>
        <v>0</v>
      </c>
      <c r="AA109" s="169">
        <f t="shared" si="50"/>
        <v>0</v>
      </c>
      <c r="AB109" s="169">
        <f t="shared" si="51"/>
        <v>0</v>
      </c>
      <c r="AC109" s="169">
        <f t="shared" si="52"/>
        <v>0</v>
      </c>
      <c r="AD109" s="256">
        <f t="shared" si="53"/>
        <v>0.82863260517479287</v>
      </c>
      <c r="AE109" s="256">
        <f t="shared" si="54"/>
        <v>1.0113903101896287</v>
      </c>
      <c r="AF109" s="256">
        <f t="shared" si="55"/>
        <v>7.6004933737890292</v>
      </c>
    </row>
    <row r="110" spans="1:32" s="110" customFormat="1" x14ac:dyDescent="1.25">
      <c r="A110" s="86">
        <v>10616</v>
      </c>
      <c r="B110" s="83">
        <v>25</v>
      </c>
      <c r="C110" s="16">
        <v>104</v>
      </c>
      <c r="D110" s="68" t="s">
        <v>539</v>
      </c>
      <c r="E110" s="10" t="s">
        <v>401</v>
      </c>
      <c r="F110" s="10" t="s">
        <v>230</v>
      </c>
      <c r="G110" s="11" t="s">
        <v>24</v>
      </c>
      <c r="H110" s="12">
        <v>365279.70959300001</v>
      </c>
      <c r="I110" s="12">
        <v>1346794.0762449999</v>
      </c>
      <c r="J110" s="12" t="s">
        <v>120</v>
      </c>
      <c r="K110" s="202">
        <v>137.93333333333334</v>
      </c>
      <c r="L110" s="54">
        <v>14058</v>
      </c>
      <c r="M110" s="54">
        <v>50000</v>
      </c>
      <c r="N110" s="54">
        <v>95802680</v>
      </c>
      <c r="O110" s="240">
        <v>14.78</v>
      </c>
      <c r="P110" s="240">
        <v>16.12</v>
      </c>
      <c r="Q110" s="240">
        <v>148.54</v>
      </c>
      <c r="R110" s="53">
        <v>1104</v>
      </c>
      <c r="S110" s="53">
        <v>92</v>
      </c>
      <c r="T110" s="53">
        <v>3</v>
      </c>
      <c r="U110" s="53">
        <v>8</v>
      </c>
      <c r="V110" s="12">
        <f t="shared" si="45"/>
        <v>1107</v>
      </c>
      <c r="W110" s="84">
        <f t="shared" si="46"/>
        <v>2.4917822064828865</v>
      </c>
      <c r="X110" s="85">
        <f t="shared" si="47"/>
        <v>6.8863655852911709E-2</v>
      </c>
      <c r="Y110" s="77">
        <f t="shared" si="48"/>
        <v>0</v>
      </c>
      <c r="Z110" s="77">
        <f t="shared" si="49"/>
        <v>0</v>
      </c>
      <c r="AA110" s="169">
        <f t="shared" si="50"/>
        <v>0</v>
      </c>
      <c r="AB110" s="169">
        <f t="shared" si="51"/>
        <v>0</v>
      </c>
      <c r="AC110" s="169">
        <f t="shared" si="52"/>
        <v>0</v>
      </c>
      <c r="AD110" s="256">
        <f t="shared" si="53"/>
        <v>0.40031022838931596</v>
      </c>
      <c r="AE110" s="256">
        <f t="shared" si="54"/>
        <v>0.43660357791852328</v>
      </c>
      <c r="AF110" s="256">
        <f t="shared" si="55"/>
        <v>4.0231448799018263</v>
      </c>
    </row>
    <row r="111" spans="1:32" s="5" customFormat="1" x14ac:dyDescent="1.25">
      <c r="A111" s="86">
        <v>10630</v>
      </c>
      <c r="B111" s="250">
        <v>19</v>
      </c>
      <c r="C111" s="19">
        <v>105</v>
      </c>
      <c r="D111" s="69" t="s">
        <v>577</v>
      </c>
      <c r="E111" s="20" t="s">
        <v>395</v>
      </c>
      <c r="F111" s="20" t="s">
        <v>230</v>
      </c>
      <c r="G111" s="21" t="s">
        <v>24</v>
      </c>
      <c r="H111" s="18">
        <v>41940.626287999999</v>
      </c>
      <c r="I111" s="18">
        <v>151593.072499</v>
      </c>
      <c r="J111" s="18" t="s">
        <v>122</v>
      </c>
      <c r="K111" s="203">
        <v>133.33333333333331</v>
      </c>
      <c r="L111" s="56">
        <v>10681</v>
      </c>
      <c r="M111" s="55">
        <v>50000</v>
      </c>
      <c r="N111" s="56">
        <v>14192779</v>
      </c>
      <c r="O111" s="251">
        <v>12.79</v>
      </c>
      <c r="P111" s="251">
        <v>11.73</v>
      </c>
      <c r="Q111" s="251">
        <v>95.77</v>
      </c>
      <c r="R111" s="252">
        <v>99</v>
      </c>
      <c r="S111" s="252">
        <v>17</v>
      </c>
      <c r="T111" s="252">
        <v>17</v>
      </c>
      <c r="U111" s="252">
        <v>83</v>
      </c>
      <c r="V111" s="18">
        <f t="shared" si="45"/>
        <v>116</v>
      </c>
      <c r="W111" s="84">
        <f t="shared" si="46"/>
        <v>5.1826195878697454E-2</v>
      </c>
      <c r="X111" s="85">
        <f t="shared" si="47"/>
        <v>1.4322846145505307E-3</v>
      </c>
      <c r="Y111" s="77">
        <f t="shared" si="48"/>
        <v>0</v>
      </c>
      <c r="Z111" s="77">
        <f t="shared" si="49"/>
        <v>0</v>
      </c>
      <c r="AA111" s="169">
        <f t="shared" si="50"/>
        <v>0</v>
      </c>
      <c r="AB111" s="169">
        <f t="shared" si="51"/>
        <v>0</v>
      </c>
      <c r="AC111" s="169">
        <f t="shared" si="52"/>
        <v>0</v>
      </c>
      <c r="AD111" s="256">
        <f t="shared" si="53"/>
        <v>3.8991590899325905E-2</v>
      </c>
      <c r="AE111" s="256">
        <f t="shared" si="54"/>
        <v>3.5760075156301238E-2</v>
      </c>
      <c r="AF111" s="256">
        <f t="shared" si="55"/>
        <v>0.29196439878252084</v>
      </c>
    </row>
    <row r="112" spans="1:32" s="110" customFormat="1" x14ac:dyDescent="1.25">
      <c r="A112" s="86">
        <v>10706</v>
      </c>
      <c r="B112" s="83">
        <v>27</v>
      </c>
      <c r="C112" s="16">
        <v>106</v>
      </c>
      <c r="D112" s="68" t="s">
        <v>525</v>
      </c>
      <c r="E112" s="10" t="s">
        <v>353</v>
      </c>
      <c r="F112" s="10" t="s">
        <v>230</v>
      </c>
      <c r="G112" s="11" t="s">
        <v>24</v>
      </c>
      <c r="H112" s="12">
        <v>198813.6925</v>
      </c>
      <c r="I112" s="12">
        <v>1389927.1940860001</v>
      </c>
      <c r="J112" s="12" t="s">
        <v>123</v>
      </c>
      <c r="K112" s="202">
        <v>128.5</v>
      </c>
      <c r="L112" s="54">
        <v>45885</v>
      </c>
      <c r="M112" s="54">
        <v>50000</v>
      </c>
      <c r="N112" s="54">
        <v>30291537</v>
      </c>
      <c r="O112" s="240">
        <v>26.79</v>
      </c>
      <c r="P112" s="240">
        <v>34.770000000000003</v>
      </c>
      <c r="Q112" s="240">
        <v>221.86</v>
      </c>
      <c r="R112" s="53">
        <v>640</v>
      </c>
      <c r="S112" s="53">
        <v>60</v>
      </c>
      <c r="T112" s="53">
        <v>5</v>
      </c>
      <c r="U112" s="53">
        <v>40</v>
      </c>
      <c r="V112" s="12">
        <f t="shared" si="45"/>
        <v>645</v>
      </c>
      <c r="W112" s="84">
        <f t="shared" si="46"/>
        <v>1.6771208487613805</v>
      </c>
      <c r="X112" s="85">
        <f t="shared" si="47"/>
        <v>4.6349425183456569E-2</v>
      </c>
      <c r="Y112" s="77">
        <f t="shared" si="48"/>
        <v>0</v>
      </c>
      <c r="Z112" s="77">
        <f t="shared" si="49"/>
        <v>0</v>
      </c>
      <c r="AA112" s="169">
        <f t="shared" si="50"/>
        <v>0</v>
      </c>
      <c r="AB112" s="169">
        <f t="shared" si="51"/>
        <v>0</v>
      </c>
      <c r="AC112" s="169">
        <f t="shared" si="52"/>
        <v>0</v>
      </c>
      <c r="AD112" s="256">
        <f t="shared" si="53"/>
        <v>0.74883445897195633</v>
      </c>
      <c r="AE112" s="256">
        <f t="shared" si="54"/>
        <v>0.97189153185721999</v>
      </c>
      <c r="AF112" s="256">
        <f t="shared" si="55"/>
        <v>6.2014338584366646</v>
      </c>
    </row>
    <row r="113" spans="1:32" s="5" customFormat="1" x14ac:dyDescent="1.25">
      <c r="A113" s="86">
        <v>10719</v>
      </c>
      <c r="B113" s="250">
        <v>22</v>
      </c>
      <c r="C113" s="19">
        <v>107</v>
      </c>
      <c r="D113" s="69" t="s">
        <v>523</v>
      </c>
      <c r="E113" s="20" t="s">
        <v>32</v>
      </c>
      <c r="F113" s="20" t="s">
        <v>230</v>
      </c>
      <c r="G113" s="21" t="s">
        <v>24</v>
      </c>
      <c r="H113" s="18">
        <v>1787160.177076</v>
      </c>
      <c r="I113" s="18">
        <v>4412490.5907269996</v>
      </c>
      <c r="J113" s="18" t="s">
        <v>125</v>
      </c>
      <c r="K113" s="203">
        <v>126.4</v>
      </c>
      <c r="L113" s="56">
        <v>61327</v>
      </c>
      <c r="M113" s="55">
        <v>100000</v>
      </c>
      <c r="N113" s="56">
        <v>71950211</v>
      </c>
      <c r="O113" s="251">
        <v>18.47</v>
      </c>
      <c r="P113" s="251">
        <v>20.100000000000001</v>
      </c>
      <c r="Q113" s="251">
        <v>237.39</v>
      </c>
      <c r="R113" s="252">
        <v>274</v>
      </c>
      <c r="S113" s="252">
        <v>96</v>
      </c>
      <c r="T113" s="252">
        <v>6</v>
      </c>
      <c r="U113" s="252">
        <v>4</v>
      </c>
      <c r="V113" s="18">
        <f t="shared" si="45"/>
        <v>280</v>
      </c>
      <c r="W113" s="84">
        <f t="shared" si="46"/>
        <v>8.5187540713316388</v>
      </c>
      <c r="X113" s="85">
        <f t="shared" si="47"/>
        <v>0.23542689531112571</v>
      </c>
      <c r="Y113" s="77">
        <f t="shared" si="48"/>
        <v>0</v>
      </c>
      <c r="Z113" s="77">
        <f t="shared" si="49"/>
        <v>0</v>
      </c>
      <c r="AA113" s="169">
        <f t="shared" si="50"/>
        <v>0</v>
      </c>
      <c r="AB113" s="169">
        <f t="shared" si="51"/>
        <v>0</v>
      </c>
      <c r="AC113" s="169">
        <f t="shared" si="52"/>
        <v>0</v>
      </c>
      <c r="AD113" s="256">
        <f t="shared" si="53"/>
        <v>1.6389727885155765</v>
      </c>
      <c r="AE113" s="256">
        <f t="shared" si="54"/>
        <v>1.7836141336850617</v>
      </c>
      <c r="AF113" s="256">
        <f t="shared" si="55"/>
        <v>21.065281552014763</v>
      </c>
    </row>
    <row r="114" spans="1:32" s="110" customFormat="1" x14ac:dyDescent="1.25">
      <c r="A114" s="86">
        <v>10743</v>
      </c>
      <c r="B114" s="83">
        <v>21</v>
      </c>
      <c r="C114" s="16">
        <v>108</v>
      </c>
      <c r="D114" s="68" t="s">
        <v>535</v>
      </c>
      <c r="E114" s="10" t="s">
        <v>33</v>
      </c>
      <c r="F114" s="10" t="s">
        <v>230</v>
      </c>
      <c r="G114" s="11" t="s">
        <v>24</v>
      </c>
      <c r="H114" s="12">
        <v>307493.60347500001</v>
      </c>
      <c r="I114" s="12">
        <v>1400756.6402980001</v>
      </c>
      <c r="J114" s="12" t="s">
        <v>126</v>
      </c>
      <c r="K114" s="202">
        <v>122.13333333333334</v>
      </c>
      <c r="L114" s="54">
        <v>36075</v>
      </c>
      <c r="M114" s="54">
        <v>100000</v>
      </c>
      <c r="N114" s="54">
        <v>38829012</v>
      </c>
      <c r="O114" s="240">
        <v>17.02</v>
      </c>
      <c r="P114" s="240">
        <v>16.09</v>
      </c>
      <c r="Q114" s="240">
        <v>157.34</v>
      </c>
      <c r="R114" s="53">
        <v>541</v>
      </c>
      <c r="S114" s="53">
        <v>78</v>
      </c>
      <c r="T114" s="53">
        <v>7</v>
      </c>
      <c r="U114" s="53">
        <v>22</v>
      </c>
      <c r="V114" s="12">
        <f t="shared" si="45"/>
        <v>548</v>
      </c>
      <c r="W114" s="84">
        <f t="shared" si="46"/>
        <v>2.1972443075613177</v>
      </c>
      <c r="X114" s="85">
        <f t="shared" si="47"/>
        <v>6.0723716313170098E-2</v>
      </c>
      <c r="Y114" s="77">
        <f t="shared" si="48"/>
        <v>0</v>
      </c>
      <c r="Z114" s="77">
        <f t="shared" si="49"/>
        <v>0</v>
      </c>
      <c r="AA114" s="169">
        <f t="shared" si="50"/>
        <v>0</v>
      </c>
      <c r="AB114" s="169">
        <f t="shared" si="51"/>
        <v>0</v>
      </c>
      <c r="AC114" s="169">
        <f t="shared" si="52"/>
        <v>0</v>
      </c>
      <c r="AD114" s="256">
        <f t="shared" si="53"/>
        <v>0.47944997582940541</v>
      </c>
      <c r="AE114" s="256">
        <f t="shared" si="54"/>
        <v>0.4532520629315589</v>
      </c>
      <c r="AF114" s="256">
        <f t="shared" si="55"/>
        <v>4.4322361455345858</v>
      </c>
    </row>
    <row r="115" spans="1:32" s="5" customFormat="1" x14ac:dyDescent="1.25">
      <c r="A115" s="86">
        <v>10753</v>
      </c>
      <c r="B115" s="250">
        <v>60</v>
      </c>
      <c r="C115" s="19">
        <v>109</v>
      </c>
      <c r="D115" s="69" t="s">
        <v>554</v>
      </c>
      <c r="E115" s="20" t="s">
        <v>355</v>
      </c>
      <c r="F115" s="20" t="s">
        <v>230</v>
      </c>
      <c r="G115" s="21" t="s">
        <v>24</v>
      </c>
      <c r="H115" s="18">
        <v>121511.610288</v>
      </c>
      <c r="I115" s="18">
        <v>199239.673798</v>
      </c>
      <c r="J115" s="18" t="s">
        <v>127</v>
      </c>
      <c r="K115" s="203">
        <v>119.26666666666667</v>
      </c>
      <c r="L115" s="56">
        <v>21841</v>
      </c>
      <c r="M115" s="55">
        <v>100000</v>
      </c>
      <c r="N115" s="56">
        <v>9122278</v>
      </c>
      <c r="O115" s="251">
        <v>16.55</v>
      </c>
      <c r="P115" s="251">
        <v>16.510000000000002</v>
      </c>
      <c r="Q115" s="251">
        <v>123.08</v>
      </c>
      <c r="R115" s="252">
        <v>108</v>
      </c>
      <c r="S115" s="252">
        <v>53</v>
      </c>
      <c r="T115" s="252">
        <v>6</v>
      </c>
      <c r="U115" s="252">
        <v>47</v>
      </c>
      <c r="V115" s="18">
        <f t="shared" si="45"/>
        <v>114</v>
      </c>
      <c r="W115" s="84">
        <f t="shared" si="46"/>
        <v>0.21236001484091005</v>
      </c>
      <c r="X115" s="85">
        <f t="shared" si="47"/>
        <v>5.8688463786588513E-3</v>
      </c>
      <c r="Y115" s="77">
        <f t="shared" si="48"/>
        <v>0</v>
      </c>
      <c r="Z115" s="77">
        <f t="shared" si="49"/>
        <v>0</v>
      </c>
      <c r="AA115" s="169">
        <f t="shared" si="50"/>
        <v>0</v>
      </c>
      <c r="AB115" s="169">
        <f t="shared" si="51"/>
        <v>0</v>
      </c>
      <c r="AC115" s="169">
        <f t="shared" si="52"/>
        <v>0</v>
      </c>
      <c r="AD115" s="256">
        <f t="shared" si="53"/>
        <v>6.6312419728623784E-2</v>
      </c>
      <c r="AE115" s="256">
        <f t="shared" si="54"/>
        <v>6.6152148019309895E-2</v>
      </c>
      <c r="AF115" s="256">
        <f t="shared" si="55"/>
        <v>0.49315604955885289</v>
      </c>
    </row>
    <row r="116" spans="1:32" s="110" customFormat="1" x14ac:dyDescent="1.25">
      <c r="A116" s="86">
        <v>10782</v>
      </c>
      <c r="B116" s="83">
        <v>45</v>
      </c>
      <c r="C116" s="16">
        <v>110</v>
      </c>
      <c r="D116" s="68" t="s">
        <v>562</v>
      </c>
      <c r="E116" s="10" t="s">
        <v>18</v>
      </c>
      <c r="F116" s="10" t="s">
        <v>230</v>
      </c>
      <c r="G116" s="11" t="s">
        <v>24</v>
      </c>
      <c r="H116" s="12">
        <v>184236.736038</v>
      </c>
      <c r="I116" s="12">
        <v>334030.805636</v>
      </c>
      <c r="J116" s="12" t="s">
        <v>128</v>
      </c>
      <c r="K116" s="202">
        <v>118.66666666666667</v>
      </c>
      <c r="L116" s="54">
        <v>26980</v>
      </c>
      <c r="M116" s="54">
        <v>50000</v>
      </c>
      <c r="N116" s="54">
        <v>12380682</v>
      </c>
      <c r="O116" s="240">
        <v>11.44</v>
      </c>
      <c r="P116" s="240">
        <v>18.11</v>
      </c>
      <c r="Q116" s="240">
        <v>115.33</v>
      </c>
      <c r="R116" s="53">
        <v>94</v>
      </c>
      <c r="S116" s="53">
        <v>3</v>
      </c>
      <c r="T116" s="53">
        <v>12</v>
      </c>
      <c r="U116" s="53">
        <v>97</v>
      </c>
      <c r="V116" s="12">
        <f t="shared" si="45"/>
        <v>106</v>
      </c>
      <c r="W116" s="84">
        <f t="shared" si="46"/>
        <v>2.0152495420059886E-2</v>
      </c>
      <c r="X116" s="85">
        <f t="shared" si="47"/>
        <v>5.5694053259301745E-4</v>
      </c>
      <c r="Y116" s="77">
        <f t="shared" si="48"/>
        <v>0</v>
      </c>
      <c r="Z116" s="77">
        <f t="shared" si="49"/>
        <v>0</v>
      </c>
      <c r="AA116" s="169">
        <f t="shared" si="50"/>
        <v>0</v>
      </c>
      <c r="AB116" s="169">
        <f t="shared" si="51"/>
        <v>0</v>
      </c>
      <c r="AC116" s="169">
        <f t="shared" si="52"/>
        <v>0</v>
      </c>
      <c r="AD116" s="256">
        <f t="shared" si="53"/>
        <v>7.6848182535161694E-2</v>
      </c>
      <c r="AE116" s="256">
        <f t="shared" si="54"/>
        <v>0.12165389735242817</v>
      </c>
      <c r="AF116" s="256">
        <f t="shared" si="55"/>
        <v>0.7747290989318355</v>
      </c>
    </row>
    <row r="117" spans="1:32" s="5" customFormat="1" x14ac:dyDescent="1.25">
      <c r="A117" s="86">
        <v>10764</v>
      </c>
      <c r="B117" s="250">
        <v>33</v>
      </c>
      <c r="C117" s="19">
        <v>111</v>
      </c>
      <c r="D117" s="69" t="s">
        <v>565</v>
      </c>
      <c r="E117" s="20" t="s">
        <v>216</v>
      </c>
      <c r="F117" s="20" t="s">
        <v>230</v>
      </c>
      <c r="G117" s="21" t="s">
        <v>24</v>
      </c>
      <c r="H117" s="18">
        <v>265166.26877000002</v>
      </c>
      <c r="I117" s="18">
        <v>388483.91581999999</v>
      </c>
      <c r="J117" s="18" t="s">
        <v>100</v>
      </c>
      <c r="K117" s="203">
        <v>118.4</v>
      </c>
      <c r="L117" s="56">
        <v>33418</v>
      </c>
      <c r="M117" s="55">
        <v>100000</v>
      </c>
      <c r="N117" s="56">
        <v>11624990</v>
      </c>
      <c r="O117" s="251">
        <v>17.149999999999999</v>
      </c>
      <c r="P117" s="251">
        <v>20.47</v>
      </c>
      <c r="Q117" s="251">
        <v>113.94</v>
      </c>
      <c r="R117" s="252">
        <v>103</v>
      </c>
      <c r="S117" s="252">
        <v>1</v>
      </c>
      <c r="T117" s="252">
        <v>6</v>
      </c>
      <c r="U117" s="252">
        <v>99</v>
      </c>
      <c r="V117" s="18">
        <f t="shared" si="45"/>
        <v>109</v>
      </c>
      <c r="W117" s="84">
        <f t="shared" si="46"/>
        <v>7.8125731741249538E-3</v>
      </c>
      <c r="X117" s="85">
        <f t="shared" si="47"/>
        <v>2.1591066385694E-4</v>
      </c>
      <c r="Y117" s="77">
        <f t="shared" si="48"/>
        <v>0</v>
      </c>
      <c r="Z117" s="77">
        <f t="shared" si="49"/>
        <v>0</v>
      </c>
      <c r="AA117" s="169">
        <f t="shared" si="50"/>
        <v>0</v>
      </c>
      <c r="AB117" s="169">
        <f t="shared" si="51"/>
        <v>0</v>
      </c>
      <c r="AC117" s="169">
        <f t="shared" si="52"/>
        <v>0</v>
      </c>
      <c r="AD117" s="256">
        <f t="shared" si="53"/>
        <v>0.13398562993624294</v>
      </c>
      <c r="AE117" s="256">
        <f t="shared" si="54"/>
        <v>0.1599233728743378</v>
      </c>
      <c r="AF117" s="256">
        <f t="shared" si="55"/>
        <v>0.89016458745979721</v>
      </c>
    </row>
    <row r="118" spans="1:32" s="110" customFormat="1" x14ac:dyDescent="1.25">
      <c r="A118" s="86">
        <v>10771</v>
      </c>
      <c r="B118" s="83">
        <v>49</v>
      </c>
      <c r="C118" s="16">
        <v>112</v>
      </c>
      <c r="D118" s="68" t="s">
        <v>576</v>
      </c>
      <c r="E118" s="10" t="s">
        <v>35</v>
      </c>
      <c r="F118" s="10" t="s">
        <v>230</v>
      </c>
      <c r="G118" s="11" t="s">
        <v>24</v>
      </c>
      <c r="H118" s="12">
        <v>189398.97521800001</v>
      </c>
      <c r="I118" s="12">
        <v>330180.693195</v>
      </c>
      <c r="J118" s="12" t="s">
        <v>76</v>
      </c>
      <c r="K118" s="202">
        <v>118.33333333333333</v>
      </c>
      <c r="L118" s="54">
        <v>15608</v>
      </c>
      <c r="M118" s="54">
        <v>50000</v>
      </c>
      <c r="N118" s="54">
        <v>21154580</v>
      </c>
      <c r="O118" s="240">
        <v>13.75</v>
      </c>
      <c r="P118" s="240">
        <v>12.07</v>
      </c>
      <c r="Q118" s="240">
        <v>100.69</v>
      </c>
      <c r="R118" s="53">
        <v>116</v>
      </c>
      <c r="S118" s="53">
        <v>20</v>
      </c>
      <c r="T118" s="53">
        <v>3</v>
      </c>
      <c r="U118" s="53">
        <v>80</v>
      </c>
      <c r="V118" s="12">
        <f t="shared" si="45"/>
        <v>119</v>
      </c>
      <c r="W118" s="84">
        <f t="shared" si="46"/>
        <v>0.13280142220685665</v>
      </c>
      <c r="X118" s="85">
        <f t="shared" si="47"/>
        <v>3.6701407578226923E-3</v>
      </c>
      <c r="Y118" s="77">
        <f t="shared" si="48"/>
        <v>0</v>
      </c>
      <c r="Z118" s="77">
        <f t="shared" si="49"/>
        <v>0</v>
      </c>
      <c r="AA118" s="169">
        <f t="shared" si="50"/>
        <v>0</v>
      </c>
      <c r="AB118" s="169">
        <f t="shared" si="51"/>
        <v>0</v>
      </c>
      <c r="AC118" s="169">
        <f t="shared" si="52"/>
        <v>0</v>
      </c>
      <c r="AD118" s="256">
        <f t="shared" si="53"/>
        <v>9.1300977767213923E-2</v>
      </c>
      <c r="AE118" s="256">
        <f t="shared" si="54"/>
        <v>8.014565830183798E-2</v>
      </c>
      <c r="AF118" s="256">
        <f t="shared" si="55"/>
        <v>0.66858876010041968</v>
      </c>
    </row>
    <row r="119" spans="1:32" s="5" customFormat="1" x14ac:dyDescent="1.25">
      <c r="A119" s="86">
        <v>10781</v>
      </c>
      <c r="B119" s="250">
        <v>51</v>
      </c>
      <c r="C119" s="19">
        <v>113</v>
      </c>
      <c r="D119" s="69" t="s">
        <v>527</v>
      </c>
      <c r="E119" s="20" t="s">
        <v>37</v>
      </c>
      <c r="F119" s="20" t="s">
        <v>230</v>
      </c>
      <c r="G119" s="21" t="s">
        <v>24</v>
      </c>
      <c r="H119" s="18">
        <v>201594.75006200001</v>
      </c>
      <c r="I119" s="18">
        <v>768124.07611200004</v>
      </c>
      <c r="J119" s="18" t="s">
        <v>130</v>
      </c>
      <c r="K119" s="203">
        <v>114.6</v>
      </c>
      <c r="L119" s="56">
        <v>40428</v>
      </c>
      <c r="M119" s="55">
        <v>200000</v>
      </c>
      <c r="N119" s="56">
        <v>18999804</v>
      </c>
      <c r="O119" s="251">
        <v>19.28</v>
      </c>
      <c r="P119" s="251">
        <v>16.649999999999999</v>
      </c>
      <c r="Q119" s="251">
        <v>204.36</v>
      </c>
      <c r="R119" s="252">
        <v>311</v>
      </c>
      <c r="S119" s="252">
        <v>50</v>
      </c>
      <c r="T119" s="252">
        <v>2</v>
      </c>
      <c r="U119" s="252">
        <v>50</v>
      </c>
      <c r="V119" s="18">
        <f t="shared" si="45"/>
        <v>313</v>
      </c>
      <c r="W119" s="84">
        <f t="shared" si="46"/>
        <v>0.77236473725885713</v>
      </c>
      <c r="X119" s="85">
        <f t="shared" si="47"/>
        <v>2.1345308318335084E-2</v>
      </c>
      <c r="Y119" s="77">
        <f t="shared" si="48"/>
        <v>0</v>
      </c>
      <c r="Z119" s="77">
        <f t="shared" si="49"/>
        <v>0</v>
      </c>
      <c r="AA119" s="169">
        <f t="shared" si="50"/>
        <v>0</v>
      </c>
      <c r="AB119" s="169">
        <f t="shared" si="51"/>
        <v>0</v>
      </c>
      <c r="AC119" s="169">
        <f t="shared" si="52"/>
        <v>0</v>
      </c>
      <c r="AD119" s="256">
        <f t="shared" si="53"/>
        <v>0.29782384268701534</v>
      </c>
      <c r="AE119" s="256">
        <f t="shared" si="54"/>
        <v>0.25719745750719941</v>
      </c>
      <c r="AF119" s="256">
        <f t="shared" si="55"/>
        <v>3.1568091541244012</v>
      </c>
    </row>
    <row r="120" spans="1:32" s="110" customFormat="1" x14ac:dyDescent="1.25">
      <c r="A120" s="86">
        <v>10789</v>
      </c>
      <c r="B120" s="83">
        <v>43</v>
      </c>
      <c r="C120" s="16">
        <v>114</v>
      </c>
      <c r="D120" s="68" t="s">
        <v>545</v>
      </c>
      <c r="E120" s="10" t="s">
        <v>154</v>
      </c>
      <c r="F120" s="10" t="s">
        <v>230</v>
      </c>
      <c r="G120" s="11" t="s">
        <v>24</v>
      </c>
      <c r="H120" s="12">
        <v>542000.91599999997</v>
      </c>
      <c r="I120" s="12">
        <v>993296.11024800001</v>
      </c>
      <c r="J120" s="12" t="s">
        <v>132</v>
      </c>
      <c r="K120" s="202">
        <v>113.3</v>
      </c>
      <c r="L120" s="54">
        <v>38564</v>
      </c>
      <c r="M120" s="54">
        <v>200000</v>
      </c>
      <c r="N120" s="54">
        <v>25757082</v>
      </c>
      <c r="O120" s="240">
        <v>13.36</v>
      </c>
      <c r="P120" s="240">
        <v>14.01</v>
      </c>
      <c r="Q120" s="240">
        <v>132.22999999999999</v>
      </c>
      <c r="R120" s="53">
        <v>203</v>
      </c>
      <c r="S120" s="53">
        <v>68</v>
      </c>
      <c r="T120" s="53">
        <v>7</v>
      </c>
      <c r="U120" s="53">
        <v>32</v>
      </c>
      <c r="V120" s="12">
        <f t="shared" si="45"/>
        <v>210</v>
      </c>
      <c r="W120" s="84">
        <f t="shared" si="46"/>
        <v>1.3583406662755173</v>
      </c>
      <c r="X120" s="85">
        <f t="shared" si="47"/>
        <v>3.7539518473985234E-2</v>
      </c>
      <c r="Y120" s="77">
        <f t="shared" si="48"/>
        <v>0</v>
      </c>
      <c r="Z120" s="77">
        <f t="shared" si="49"/>
        <v>0</v>
      </c>
      <c r="AA120" s="169">
        <f t="shared" si="50"/>
        <v>0</v>
      </c>
      <c r="AB120" s="169">
        <f t="shared" si="51"/>
        <v>0</v>
      </c>
      <c r="AC120" s="169">
        <f t="shared" si="52"/>
        <v>0</v>
      </c>
      <c r="AD120" s="256">
        <f t="shared" si="53"/>
        <v>0.26687398972707216</v>
      </c>
      <c r="AE120" s="256">
        <f t="shared" si="54"/>
        <v>0.27985812844882346</v>
      </c>
      <c r="AF120" s="256">
        <f t="shared" si="55"/>
        <v>2.6413733279648768</v>
      </c>
    </row>
    <row r="121" spans="1:32" s="5" customFormat="1" x14ac:dyDescent="1.25">
      <c r="A121" s="86">
        <v>10787</v>
      </c>
      <c r="B121" s="250">
        <v>54</v>
      </c>
      <c r="C121" s="19">
        <v>115</v>
      </c>
      <c r="D121" s="69" t="s">
        <v>532</v>
      </c>
      <c r="E121" s="20" t="s">
        <v>299</v>
      </c>
      <c r="F121" s="20" t="s">
        <v>230</v>
      </c>
      <c r="G121" s="21" t="s">
        <v>24</v>
      </c>
      <c r="H121" s="18">
        <v>168566.09376799999</v>
      </c>
      <c r="I121" s="18">
        <v>374493.24334799999</v>
      </c>
      <c r="J121" s="18" t="s">
        <v>133</v>
      </c>
      <c r="K121" s="203">
        <v>111.36666666666666</v>
      </c>
      <c r="L121" s="56">
        <v>18522</v>
      </c>
      <c r="M121" s="55">
        <v>50000</v>
      </c>
      <c r="N121" s="56">
        <v>20218834</v>
      </c>
      <c r="O121" s="251">
        <v>24.1</v>
      </c>
      <c r="P121" s="251">
        <v>19.63</v>
      </c>
      <c r="Q121" s="251">
        <v>162.72999999999999</v>
      </c>
      <c r="R121" s="252">
        <v>157</v>
      </c>
      <c r="S121" s="252">
        <v>17</v>
      </c>
      <c r="T121" s="252">
        <v>7</v>
      </c>
      <c r="U121" s="252">
        <v>83</v>
      </c>
      <c r="V121" s="18">
        <f t="shared" si="45"/>
        <v>164</v>
      </c>
      <c r="W121" s="84">
        <f t="shared" si="46"/>
        <v>0.12803065380926421</v>
      </c>
      <c r="X121" s="85">
        <f t="shared" si="47"/>
        <v>3.5382943419397118E-3</v>
      </c>
      <c r="Y121" s="77">
        <f t="shared" si="48"/>
        <v>0</v>
      </c>
      <c r="Z121" s="77">
        <f t="shared" si="49"/>
        <v>0</v>
      </c>
      <c r="AA121" s="169">
        <f t="shared" si="50"/>
        <v>0</v>
      </c>
      <c r="AB121" s="169">
        <f t="shared" si="51"/>
        <v>0</v>
      </c>
      <c r="AC121" s="169">
        <f t="shared" si="52"/>
        <v>0</v>
      </c>
      <c r="AD121" s="256">
        <f t="shared" si="53"/>
        <v>0.18150227981195691</v>
      </c>
      <c r="AE121" s="256">
        <f t="shared" si="54"/>
        <v>0.14783774907505037</v>
      </c>
      <c r="AF121" s="256">
        <f t="shared" si="55"/>
        <v>1.2255546055518567</v>
      </c>
    </row>
    <row r="122" spans="1:32" s="110" customFormat="1" x14ac:dyDescent="1.25">
      <c r="A122" s="86">
        <v>10801</v>
      </c>
      <c r="B122" s="83">
        <v>46</v>
      </c>
      <c r="C122" s="16">
        <v>116</v>
      </c>
      <c r="D122" s="68" t="s">
        <v>583</v>
      </c>
      <c r="E122" s="10" t="s">
        <v>38</v>
      </c>
      <c r="F122" s="10" t="s">
        <v>230</v>
      </c>
      <c r="G122" s="11" t="s">
        <v>24</v>
      </c>
      <c r="H122" s="12">
        <v>118367.47749</v>
      </c>
      <c r="I122" s="12">
        <v>183540.14952599999</v>
      </c>
      <c r="J122" s="12" t="s">
        <v>134</v>
      </c>
      <c r="K122" s="202">
        <v>109.73333333333333</v>
      </c>
      <c r="L122" s="54">
        <v>11570</v>
      </c>
      <c r="M122" s="54">
        <v>100000</v>
      </c>
      <c r="N122" s="54">
        <v>15863452</v>
      </c>
      <c r="O122" s="240">
        <v>10.61</v>
      </c>
      <c r="P122" s="240">
        <v>13.32</v>
      </c>
      <c r="Q122" s="240">
        <v>80.55</v>
      </c>
      <c r="R122" s="53">
        <v>164</v>
      </c>
      <c r="S122" s="53">
        <v>25</v>
      </c>
      <c r="T122" s="53">
        <v>5</v>
      </c>
      <c r="U122" s="53">
        <v>75</v>
      </c>
      <c r="V122" s="12">
        <f t="shared" si="45"/>
        <v>169</v>
      </c>
      <c r="W122" s="84">
        <f t="shared" si="46"/>
        <v>9.2276719200525575E-2</v>
      </c>
      <c r="X122" s="85">
        <f t="shared" si="47"/>
        <v>2.5501876599520559E-3</v>
      </c>
      <c r="Y122" s="77">
        <f t="shared" si="48"/>
        <v>0</v>
      </c>
      <c r="Z122" s="77">
        <f t="shared" si="49"/>
        <v>0</v>
      </c>
      <c r="AA122" s="169">
        <f t="shared" si="50"/>
        <v>0</v>
      </c>
      <c r="AB122" s="169">
        <f t="shared" si="51"/>
        <v>0</v>
      </c>
      <c r="AC122" s="169">
        <f t="shared" si="52"/>
        <v>0</v>
      </c>
      <c r="AD122" s="256">
        <f t="shared" si="53"/>
        <v>3.9162239628703056E-2</v>
      </c>
      <c r="AE122" s="256">
        <f t="shared" si="54"/>
        <v>4.9165035990040032E-2</v>
      </c>
      <c r="AF122" s="256">
        <f t="shared" si="55"/>
        <v>0.29731558926409341</v>
      </c>
    </row>
    <row r="123" spans="1:32" s="5" customFormat="1" x14ac:dyDescent="1.25">
      <c r="A123" s="86">
        <v>10825</v>
      </c>
      <c r="B123" s="250">
        <v>61</v>
      </c>
      <c r="C123" s="19">
        <v>117</v>
      </c>
      <c r="D123" s="69" t="s">
        <v>570</v>
      </c>
      <c r="E123" s="20" t="s">
        <v>72</v>
      </c>
      <c r="F123" s="20" t="s">
        <v>230</v>
      </c>
      <c r="G123" s="21" t="s">
        <v>24</v>
      </c>
      <c r="H123" s="18">
        <v>84902.890612999996</v>
      </c>
      <c r="I123" s="18">
        <v>111024.926674</v>
      </c>
      <c r="J123" s="18" t="s">
        <v>135</v>
      </c>
      <c r="K123" s="203">
        <v>107.66666666666667</v>
      </c>
      <c r="L123" s="56">
        <v>5465</v>
      </c>
      <c r="M123" s="55">
        <v>150000</v>
      </c>
      <c r="N123" s="56">
        <v>20315631</v>
      </c>
      <c r="O123" s="251">
        <v>13.78</v>
      </c>
      <c r="P123" s="251">
        <v>10.87</v>
      </c>
      <c r="Q123" s="251">
        <v>111.14</v>
      </c>
      <c r="R123" s="252">
        <v>55</v>
      </c>
      <c r="S123" s="252">
        <v>29</v>
      </c>
      <c r="T123" s="252">
        <v>5</v>
      </c>
      <c r="U123" s="252">
        <v>71</v>
      </c>
      <c r="V123" s="18">
        <f t="shared" si="45"/>
        <v>60</v>
      </c>
      <c r="W123" s="84">
        <f t="shared" si="46"/>
        <v>6.4749966538220807E-2</v>
      </c>
      <c r="X123" s="85">
        <f t="shared" si="47"/>
        <v>1.7894498967745999E-3</v>
      </c>
      <c r="Y123" s="77">
        <f t="shared" si="48"/>
        <v>0</v>
      </c>
      <c r="Z123" s="77">
        <f t="shared" si="49"/>
        <v>0</v>
      </c>
      <c r="AA123" s="169">
        <f t="shared" si="50"/>
        <v>0</v>
      </c>
      <c r="AB123" s="169">
        <f t="shared" si="51"/>
        <v>0</v>
      </c>
      <c r="AC123" s="169">
        <f t="shared" si="52"/>
        <v>0</v>
      </c>
      <c r="AD123" s="256">
        <f t="shared" si="53"/>
        <v>3.076739789298906E-2</v>
      </c>
      <c r="AE123" s="256">
        <f t="shared" si="54"/>
        <v>2.4270073664498626E-2</v>
      </c>
      <c r="AF123" s="256">
        <f t="shared" si="55"/>
        <v>0.24814866486406417</v>
      </c>
    </row>
    <row r="124" spans="1:32" s="110" customFormat="1" x14ac:dyDescent="1.25">
      <c r="A124" s="86">
        <v>10830</v>
      </c>
      <c r="B124" s="83">
        <v>38</v>
      </c>
      <c r="C124" s="16">
        <v>118</v>
      </c>
      <c r="D124" s="68" t="s">
        <v>548</v>
      </c>
      <c r="E124" s="10" t="s">
        <v>401</v>
      </c>
      <c r="F124" s="10" t="s">
        <v>230</v>
      </c>
      <c r="G124" s="11" t="s">
        <v>24</v>
      </c>
      <c r="H124" s="12">
        <v>149992.75738200001</v>
      </c>
      <c r="I124" s="12">
        <v>287697.84112200001</v>
      </c>
      <c r="J124" s="12" t="s">
        <v>136</v>
      </c>
      <c r="K124" s="202">
        <v>106.83333333333333</v>
      </c>
      <c r="L124" s="54">
        <v>13362</v>
      </c>
      <c r="M124" s="54">
        <v>100000</v>
      </c>
      <c r="N124" s="54">
        <v>21531046</v>
      </c>
      <c r="O124" s="240">
        <v>13.81</v>
      </c>
      <c r="P124" s="240">
        <v>14.03</v>
      </c>
      <c r="Q124" s="240">
        <v>127.93</v>
      </c>
      <c r="R124" s="53">
        <v>238</v>
      </c>
      <c r="S124" s="53">
        <v>86</v>
      </c>
      <c r="T124" s="53">
        <v>4</v>
      </c>
      <c r="U124" s="53">
        <v>14</v>
      </c>
      <c r="V124" s="12">
        <f t="shared" si="45"/>
        <v>242</v>
      </c>
      <c r="W124" s="84">
        <f t="shared" si="46"/>
        <v>0.49757220211056413</v>
      </c>
      <c r="X124" s="85">
        <f t="shared" si="47"/>
        <v>1.3751057696363176E-2</v>
      </c>
      <c r="Y124" s="77">
        <f t="shared" si="48"/>
        <v>0</v>
      </c>
      <c r="Z124" s="77">
        <f t="shared" si="49"/>
        <v>0</v>
      </c>
      <c r="AA124" s="169">
        <f t="shared" si="50"/>
        <v>0</v>
      </c>
      <c r="AB124" s="169">
        <f t="shared" si="51"/>
        <v>0</v>
      </c>
      <c r="AC124" s="169">
        <f t="shared" si="52"/>
        <v>0</v>
      </c>
      <c r="AD124" s="256">
        <f t="shared" si="53"/>
        <v>7.9900838501708024E-2</v>
      </c>
      <c r="AE124" s="256">
        <f t="shared" si="54"/>
        <v>8.1173697623386207E-2</v>
      </c>
      <c r="AF124" s="256">
        <f t="shared" si="55"/>
        <v>0.74016757925586596</v>
      </c>
    </row>
    <row r="125" spans="1:32" s="5" customFormat="1" x14ac:dyDescent="1.25">
      <c r="A125" s="86">
        <v>10835</v>
      </c>
      <c r="B125" s="250">
        <v>18</v>
      </c>
      <c r="C125" s="19">
        <v>119</v>
      </c>
      <c r="D125" s="69" t="s">
        <v>579</v>
      </c>
      <c r="E125" s="20" t="s">
        <v>15</v>
      </c>
      <c r="F125" s="20" t="s">
        <v>230</v>
      </c>
      <c r="G125" s="21"/>
      <c r="H125" s="18">
        <v>172337.00752399999</v>
      </c>
      <c r="I125" s="18">
        <v>291032.58637400001</v>
      </c>
      <c r="J125" s="18" t="s">
        <v>116</v>
      </c>
      <c r="K125" s="203">
        <v>106.23333333333333</v>
      </c>
      <c r="L125" s="56">
        <v>34213</v>
      </c>
      <c r="M125" s="55">
        <v>500000</v>
      </c>
      <c r="N125" s="56">
        <v>8506491</v>
      </c>
      <c r="O125" s="251">
        <v>12.85</v>
      </c>
      <c r="P125" s="251">
        <v>14.19</v>
      </c>
      <c r="Q125" s="251">
        <v>88.84</v>
      </c>
      <c r="R125" s="252">
        <v>16</v>
      </c>
      <c r="S125" s="252">
        <v>5</v>
      </c>
      <c r="T125" s="252">
        <v>4</v>
      </c>
      <c r="U125" s="252">
        <v>95</v>
      </c>
      <c r="V125" s="18">
        <f t="shared" si="45"/>
        <v>20</v>
      </c>
      <c r="W125" s="84">
        <f t="shared" si="46"/>
        <v>2.9263931973894347E-2</v>
      </c>
      <c r="X125" s="85">
        <f t="shared" si="47"/>
        <v>8.0874698242497465E-4</v>
      </c>
      <c r="Y125" s="77">
        <f t="shared" si="48"/>
        <v>0</v>
      </c>
      <c r="Z125" s="77">
        <f t="shared" si="49"/>
        <v>0</v>
      </c>
      <c r="AA125" s="169">
        <f t="shared" si="50"/>
        <v>0</v>
      </c>
      <c r="AB125" s="169">
        <f t="shared" si="51"/>
        <v>0</v>
      </c>
      <c r="AC125" s="169">
        <f t="shared" si="52"/>
        <v>0</v>
      </c>
      <c r="AD125" s="256">
        <f t="shared" si="53"/>
        <v>7.5208305172908468E-2</v>
      </c>
      <c r="AE125" s="256">
        <f t="shared" si="54"/>
        <v>8.3051038941912153E-2</v>
      </c>
      <c r="AF125" s="256">
        <f t="shared" si="55"/>
        <v>0.51996154331215483</v>
      </c>
    </row>
    <row r="126" spans="1:32" s="110" customFormat="1" x14ac:dyDescent="1.25">
      <c r="A126" s="86">
        <v>10843</v>
      </c>
      <c r="B126" s="83">
        <v>4</v>
      </c>
      <c r="C126" s="16">
        <v>120</v>
      </c>
      <c r="D126" s="68" t="s">
        <v>533</v>
      </c>
      <c r="E126" s="10" t="s">
        <v>19</v>
      </c>
      <c r="F126" s="10" t="s">
        <v>230</v>
      </c>
      <c r="G126" s="11" t="s">
        <v>24</v>
      </c>
      <c r="H126" s="12">
        <v>220403.650876</v>
      </c>
      <c r="I126" s="12">
        <v>559809.64700400003</v>
      </c>
      <c r="J126" s="12" t="s">
        <v>137</v>
      </c>
      <c r="K126" s="202">
        <v>105.13333333333334</v>
      </c>
      <c r="L126" s="54">
        <v>69745</v>
      </c>
      <c r="M126" s="54">
        <v>100000</v>
      </c>
      <c r="N126" s="54">
        <v>8026520</v>
      </c>
      <c r="O126" s="240">
        <v>17.3</v>
      </c>
      <c r="P126" s="240">
        <v>21.14</v>
      </c>
      <c r="Q126" s="240">
        <v>162.05000000000001</v>
      </c>
      <c r="R126" s="53">
        <v>325</v>
      </c>
      <c r="S126" s="53">
        <v>23</v>
      </c>
      <c r="T126" s="53">
        <v>8</v>
      </c>
      <c r="U126" s="53">
        <v>77</v>
      </c>
      <c r="V126" s="12">
        <f t="shared" si="45"/>
        <v>333</v>
      </c>
      <c r="W126" s="84">
        <f t="shared" si="46"/>
        <v>0.25893411287329532</v>
      </c>
      <c r="X126" s="85">
        <f t="shared" si="47"/>
        <v>7.155982409335045E-3</v>
      </c>
      <c r="Y126" s="77">
        <f t="shared" si="48"/>
        <v>0</v>
      </c>
      <c r="Z126" s="77">
        <f t="shared" si="49"/>
        <v>0</v>
      </c>
      <c r="AA126" s="169">
        <f t="shared" si="50"/>
        <v>0</v>
      </c>
      <c r="AB126" s="169">
        <f t="shared" si="51"/>
        <v>0</v>
      </c>
      <c r="AC126" s="169">
        <f t="shared" si="52"/>
        <v>0</v>
      </c>
      <c r="AD126" s="256">
        <f t="shared" si="53"/>
        <v>0.19476348490034823</v>
      </c>
      <c r="AE126" s="256">
        <f t="shared" si="54"/>
        <v>0.23799422374528101</v>
      </c>
      <c r="AF126" s="256">
        <f t="shared" si="55"/>
        <v>1.8243596952659786</v>
      </c>
    </row>
    <row r="127" spans="1:32" s="5" customFormat="1" x14ac:dyDescent="1.25">
      <c r="A127" s="86">
        <v>10851</v>
      </c>
      <c r="B127" s="250">
        <v>9</v>
      </c>
      <c r="C127" s="19">
        <v>121</v>
      </c>
      <c r="D127" s="69" t="s">
        <v>551</v>
      </c>
      <c r="E127" s="20" t="s">
        <v>295</v>
      </c>
      <c r="F127" s="20" t="s">
        <v>230</v>
      </c>
      <c r="G127" s="21" t="s">
        <v>22</v>
      </c>
      <c r="H127" s="18">
        <v>1372462.966948</v>
      </c>
      <c r="I127" s="18">
        <v>5635109.8268280001</v>
      </c>
      <c r="J127" s="18" t="s">
        <v>111</v>
      </c>
      <c r="K127" s="203">
        <v>105.03333333333333</v>
      </c>
      <c r="L127" s="56">
        <v>327258</v>
      </c>
      <c r="M127" s="55">
        <v>500000</v>
      </c>
      <c r="N127" s="56">
        <v>17219166</v>
      </c>
      <c r="O127" s="251">
        <v>15.39</v>
      </c>
      <c r="P127" s="251">
        <v>15.22</v>
      </c>
      <c r="Q127" s="251">
        <v>126.04</v>
      </c>
      <c r="R127" s="252">
        <v>3419</v>
      </c>
      <c r="S127" s="252">
        <v>59</v>
      </c>
      <c r="T127" s="252">
        <v>7</v>
      </c>
      <c r="U127" s="252">
        <v>41</v>
      </c>
      <c r="V127" s="18">
        <f t="shared" si="45"/>
        <v>3426</v>
      </c>
      <c r="W127" s="84">
        <f t="shared" si="46"/>
        <v>6.6861397816959851</v>
      </c>
      <c r="X127" s="85">
        <f t="shared" si="47"/>
        <v>0.18478020579538026</v>
      </c>
      <c r="Y127" s="77">
        <f t="shared" si="48"/>
        <v>0</v>
      </c>
      <c r="Z127" s="77">
        <f t="shared" si="49"/>
        <v>0</v>
      </c>
      <c r="AA127" s="169">
        <f t="shared" si="50"/>
        <v>0</v>
      </c>
      <c r="AB127" s="169">
        <f t="shared" si="51"/>
        <v>0</v>
      </c>
      <c r="AC127" s="169">
        <f t="shared" si="52"/>
        <v>0</v>
      </c>
      <c r="AD127" s="256">
        <f t="shared" si="53"/>
        <v>1.744062563394936</v>
      </c>
      <c r="AE127" s="256">
        <f t="shared" si="54"/>
        <v>1.7247974148714051</v>
      </c>
      <c r="AF127" s="256">
        <f t="shared" si="55"/>
        <v>14.283407764151899</v>
      </c>
    </row>
    <row r="128" spans="1:32" s="110" customFormat="1" x14ac:dyDescent="1.25">
      <c r="A128" s="86">
        <v>10855</v>
      </c>
      <c r="B128" s="83">
        <v>8</v>
      </c>
      <c r="C128" s="16">
        <v>122</v>
      </c>
      <c r="D128" s="68" t="s">
        <v>569</v>
      </c>
      <c r="E128" s="10" t="s">
        <v>27</v>
      </c>
      <c r="F128" s="10" t="s">
        <v>230</v>
      </c>
      <c r="G128" s="11" t="s">
        <v>22</v>
      </c>
      <c r="H128" s="12">
        <v>370078.342022</v>
      </c>
      <c r="I128" s="12">
        <v>724317.73262100003</v>
      </c>
      <c r="J128" s="12" t="s">
        <v>110</v>
      </c>
      <c r="K128" s="202">
        <v>104.6</v>
      </c>
      <c r="L128" s="54">
        <v>114402</v>
      </c>
      <c r="M128" s="54">
        <v>1500000</v>
      </c>
      <c r="N128" s="54">
        <v>6331338</v>
      </c>
      <c r="O128" s="240">
        <v>17.82</v>
      </c>
      <c r="P128" s="240">
        <v>12.02</v>
      </c>
      <c r="Q128" s="240">
        <v>111.92</v>
      </c>
      <c r="R128" s="53">
        <v>847</v>
      </c>
      <c r="S128" s="53">
        <v>12</v>
      </c>
      <c r="T128" s="53">
        <v>4</v>
      </c>
      <c r="U128" s="53">
        <v>88</v>
      </c>
      <c r="V128" s="12">
        <f t="shared" si="45"/>
        <v>851</v>
      </c>
      <c r="W128" s="84">
        <f t="shared" si="46"/>
        <v>0.17479597142569295</v>
      </c>
      <c r="X128" s="85">
        <f t="shared" si="47"/>
        <v>4.830714975577452E-3</v>
      </c>
      <c r="Y128" s="77">
        <f t="shared" si="48"/>
        <v>0</v>
      </c>
      <c r="Z128" s="77">
        <f t="shared" si="49"/>
        <v>0</v>
      </c>
      <c r="AA128" s="169">
        <f t="shared" si="50"/>
        <v>0</v>
      </c>
      <c r="AB128" s="169">
        <f t="shared" si="51"/>
        <v>0</v>
      </c>
      <c r="AC128" s="169">
        <f t="shared" si="52"/>
        <v>0</v>
      </c>
      <c r="AD128" s="256">
        <f t="shared" si="53"/>
        <v>0.25957201756715403</v>
      </c>
      <c r="AE128" s="256">
        <f t="shared" si="54"/>
        <v>0.17508729804473575</v>
      </c>
      <c r="AF128" s="256">
        <f t="shared" si="55"/>
        <v>1.6302637601636296</v>
      </c>
    </row>
    <row r="129" spans="1:32" s="5" customFormat="1" x14ac:dyDescent="1.25">
      <c r="A129" s="86">
        <v>10864</v>
      </c>
      <c r="B129" s="250">
        <v>64</v>
      </c>
      <c r="C129" s="19">
        <v>123</v>
      </c>
      <c r="D129" s="69" t="s">
        <v>567</v>
      </c>
      <c r="E129" s="20" t="s">
        <v>174</v>
      </c>
      <c r="F129" s="20" t="s">
        <v>230</v>
      </c>
      <c r="G129" s="21" t="s">
        <v>24</v>
      </c>
      <c r="H129" s="18">
        <v>90714.425948000004</v>
      </c>
      <c r="I129" s="18">
        <v>133322.31564399999</v>
      </c>
      <c r="J129" s="18" t="s">
        <v>138</v>
      </c>
      <c r="K129" s="203">
        <v>104.23333333333333</v>
      </c>
      <c r="L129" s="56">
        <v>8994</v>
      </c>
      <c r="M129" s="55">
        <v>50000</v>
      </c>
      <c r="N129" s="56">
        <v>14823472</v>
      </c>
      <c r="O129" s="251">
        <v>20.9</v>
      </c>
      <c r="P129" s="251">
        <v>16.18</v>
      </c>
      <c r="Q129" s="251">
        <v>112.91</v>
      </c>
      <c r="R129" s="252">
        <v>103</v>
      </c>
      <c r="S129" s="252">
        <v>34</v>
      </c>
      <c r="T129" s="252">
        <v>5</v>
      </c>
      <c r="U129" s="252">
        <v>66</v>
      </c>
      <c r="V129" s="18">
        <f t="shared" si="45"/>
        <v>108</v>
      </c>
      <c r="W129" s="84">
        <f t="shared" si="46"/>
        <v>9.1159686015507779E-2</v>
      </c>
      <c r="X129" s="85">
        <f t="shared" si="47"/>
        <v>2.5193169889001412E-3</v>
      </c>
      <c r="Y129" s="77">
        <f t="shared" si="48"/>
        <v>0</v>
      </c>
      <c r="Z129" s="77">
        <f t="shared" si="49"/>
        <v>0</v>
      </c>
      <c r="AA129" s="169">
        <f t="shared" si="50"/>
        <v>0</v>
      </c>
      <c r="AB129" s="169">
        <f t="shared" si="51"/>
        <v>0</v>
      </c>
      <c r="AC129" s="169">
        <f t="shared" si="52"/>
        <v>0</v>
      </c>
      <c r="AD129" s="256">
        <f t="shared" si="53"/>
        <v>5.6036395227179778E-2</v>
      </c>
      <c r="AE129" s="256">
        <f t="shared" si="54"/>
        <v>4.3381285874438701E-2</v>
      </c>
      <c r="AF129" s="256">
        <f t="shared" si="55"/>
        <v>0.30273059258855833</v>
      </c>
    </row>
    <row r="130" spans="1:32" s="110" customFormat="1" x14ac:dyDescent="1.25">
      <c r="A130" s="86">
        <v>10869</v>
      </c>
      <c r="B130" s="83">
        <v>12</v>
      </c>
      <c r="C130" s="16">
        <v>125</v>
      </c>
      <c r="D130" s="68" t="s">
        <v>585</v>
      </c>
      <c r="E130" s="10" t="s">
        <v>43</v>
      </c>
      <c r="F130" s="10" t="s">
        <v>230</v>
      </c>
      <c r="G130" s="11" t="s">
        <v>22</v>
      </c>
      <c r="H130" s="12">
        <v>325322.23883500003</v>
      </c>
      <c r="I130" s="12">
        <v>457509.418076</v>
      </c>
      <c r="J130" s="12" t="s">
        <v>112</v>
      </c>
      <c r="K130" s="202">
        <v>103.23333333333333</v>
      </c>
      <c r="L130" s="54">
        <v>52427</v>
      </c>
      <c r="M130" s="54">
        <v>500000</v>
      </c>
      <c r="N130" s="54">
        <v>8726599</v>
      </c>
      <c r="O130" s="240">
        <v>16.440000000000001</v>
      </c>
      <c r="P130" s="240">
        <v>6.25</v>
      </c>
      <c r="Q130" s="240">
        <v>73.599999999999994</v>
      </c>
      <c r="R130" s="53">
        <v>72</v>
      </c>
      <c r="S130" s="53">
        <v>4</v>
      </c>
      <c r="T130" s="53">
        <v>3</v>
      </c>
      <c r="U130" s="53">
        <v>96</v>
      </c>
      <c r="V130" s="12">
        <f t="shared" si="45"/>
        <v>75</v>
      </c>
      <c r="W130" s="84">
        <f t="shared" si="46"/>
        <v>3.6802818968970676E-2</v>
      </c>
      <c r="X130" s="85">
        <f t="shared" si="47"/>
        <v>1.0170939712557954E-3</v>
      </c>
      <c r="Y130" s="77">
        <f t="shared" si="48"/>
        <v>0</v>
      </c>
      <c r="Z130" s="77">
        <f t="shared" si="49"/>
        <v>0</v>
      </c>
      <c r="AA130" s="169">
        <f t="shared" si="50"/>
        <v>0</v>
      </c>
      <c r="AB130" s="169">
        <f t="shared" si="51"/>
        <v>0</v>
      </c>
      <c r="AC130" s="169">
        <f t="shared" si="52"/>
        <v>0</v>
      </c>
      <c r="AD130" s="256">
        <f t="shared" si="53"/>
        <v>0.15125958596246949</v>
      </c>
      <c r="AE130" s="256">
        <f t="shared" si="54"/>
        <v>5.7504404639016682E-2</v>
      </c>
      <c r="AF130" s="256">
        <f t="shared" si="55"/>
        <v>0.67717186902906035</v>
      </c>
    </row>
    <row r="131" spans="1:32" s="5" customFormat="1" x14ac:dyDescent="1.25">
      <c r="A131" s="86">
        <v>10872</v>
      </c>
      <c r="B131" s="250">
        <v>15</v>
      </c>
      <c r="C131" s="19">
        <v>124</v>
      </c>
      <c r="D131" s="69" t="s">
        <v>557</v>
      </c>
      <c r="E131" s="20" t="s">
        <v>28</v>
      </c>
      <c r="F131" s="20" t="s">
        <v>230</v>
      </c>
      <c r="G131" s="21" t="s">
        <v>22</v>
      </c>
      <c r="H131" s="18">
        <v>116470.978006</v>
      </c>
      <c r="I131" s="18">
        <v>239582.14144800001</v>
      </c>
      <c r="J131" s="18" t="s">
        <v>113</v>
      </c>
      <c r="K131" s="203">
        <v>102.96666666666667</v>
      </c>
      <c r="L131" s="56">
        <v>30162</v>
      </c>
      <c r="M131" s="55">
        <v>500000</v>
      </c>
      <c r="N131" s="56">
        <v>7943178</v>
      </c>
      <c r="O131" s="251">
        <v>22.19</v>
      </c>
      <c r="P131" s="251">
        <v>17.329999999999998</v>
      </c>
      <c r="Q131" s="251">
        <v>121.31</v>
      </c>
      <c r="R131" s="252">
        <v>127</v>
      </c>
      <c r="S131" s="252">
        <v>17</v>
      </c>
      <c r="T131" s="252">
        <v>4</v>
      </c>
      <c r="U131" s="252">
        <v>83</v>
      </c>
      <c r="V131" s="18">
        <f t="shared" si="45"/>
        <v>131</v>
      </c>
      <c r="W131" s="84">
        <f t="shared" si="46"/>
        <v>8.1907641207046286E-2</v>
      </c>
      <c r="X131" s="85">
        <f t="shared" si="47"/>
        <v>2.2636246462997382E-3</v>
      </c>
      <c r="Y131" s="77">
        <f t="shared" si="48"/>
        <v>0</v>
      </c>
      <c r="Z131" s="77">
        <f t="shared" si="49"/>
        <v>0</v>
      </c>
      <c r="AA131" s="169">
        <f t="shared" si="50"/>
        <v>0</v>
      </c>
      <c r="AB131" s="169">
        <f t="shared" si="51"/>
        <v>0</v>
      </c>
      <c r="AC131" s="169">
        <f t="shared" si="52"/>
        <v>0</v>
      </c>
      <c r="AD131" s="256">
        <f t="shared" si="53"/>
        <v>0.10691356225790336</v>
      </c>
      <c r="AE131" s="256">
        <f t="shared" si="54"/>
        <v>8.3497613065771289E-2</v>
      </c>
      <c r="AF131" s="256">
        <f t="shared" si="55"/>
        <v>0.58448329146039912</v>
      </c>
    </row>
    <row r="132" spans="1:32" s="110" customFormat="1" x14ac:dyDescent="1.25">
      <c r="A132" s="86">
        <v>10896</v>
      </c>
      <c r="B132" s="83">
        <v>103</v>
      </c>
      <c r="C132" s="16">
        <v>126</v>
      </c>
      <c r="D132" s="68" t="s">
        <v>574</v>
      </c>
      <c r="E132" s="10" t="s">
        <v>338</v>
      </c>
      <c r="F132" s="10" t="s">
        <v>230</v>
      </c>
      <c r="G132" s="11" t="s">
        <v>24</v>
      </c>
      <c r="H132" s="12">
        <v>287415.12978999998</v>
      </c>
      <c r="I132" s="12">
        <v>523867.17589200003</v>
      </c>
      <c r="J132" s="12" t="s">
        <v>139</v>
      </c>
      <c r="K132" s="202">
        <v>101.13333333333334</v>
      </c>
      <c r="L132" s="54">
        <v>37869</v>
      </c>
      <c r="M132" s="54">
        <v>100000</v>
      </c>
      <c r="N132" s="54">
        <v>13833668</v>
      </c>
      <c r="O132" s="240">
        <v>15.83</v>
      </c>
      <c r="P132" s="240">
        <v>14.92</v>
      </c>
      <c r="Q132" s="240">
        <v>105.35</v>
      </c>
      <c r="R132" s="53">
        <v>98</v>
      </c>
      <c r="S132" s="53">
        <v>4</v>
      </c>
      <c r="T132" s="53">
        <v>11</v>
      </c>
      <c r="U132" s="53">
        <v>96</v>
      </c>
      <c r="V132" s="12">
        <f t="shared" si="45"/>
        <v>109</v>
      </c>
      <c r="W132" s="84">
        <f t="shared" si="46"/>
        <v>4.2140747439075664E-2</v>
      </c>
      <c r="X132" s="85">
        <f t="shared" si="47"/>
        <v>1.1646145965240912E-3</v>
      </c>
      <c r="Y132" s="77">
        <f t="shared" si="48"/>
        <v>0</v>
      </c>
      <c r="Z132" s="77">
        <f t="shared" si="49"/>
        <v>0</v>
      </c>
      <c r="AA132" s="169">
        <f t="shared" si="50"/>
        <v>0</v>
      </c>
      <c r="AB132" s="169">
        <f t="shared" si="51"/>
        <v>0</v>
      </c>
      <c r="AC132" s="169">
        <f t="shared" si="52"/>
        <v>0</v>
      </c>
      <c r="AD132" s="256">
        <f t="shared" si="53"/>
        <v>0.16677200799014194</v>
      </c>
      <c r="AE132" s="256">
        <f t="shared" si="54"/>
        <v>0.15718498794775224</v>
      </c>
      <c r="AF132" s="256">
        <f t="shared" si="55"/>
        <v>1.1098819356766552</v>
      </c>
    </row>
    <row r="133" spans="1:32" s="5" customFormat="1" x14ac:dyDescent="1.25">
      <c r="A133" s="86">
        <v>11055</v>
      </c>
      <c r="B133" s="250">
        <v>116</v>
      </c>
      <c r="C133" s="19">
        <v>127</v>
      </c>
      <c r="D133" s="69" t="s">
        <v>528</v>
      </c>
      <c r="E133" s="20" t="s">
        <v>37</v>
      </c>
      <c r="F133" s="20" t="s">
        <v>230</v>
      </c>
      <c r="G133" s="21" t="s">
        <v>24</v>
      </c>
      <c r="H133" s="18">
        <v>172820.990666</v>
      </c>
      <c r="I133" s="18">
        <v>695133.47565000004</v>
      </c>
      <c r="J133" s="18" t="s">
        <v>140</v>
      </c>
      <c r="K133" s="203">
        <v>91.733333333333334</v>
      </c>
      <c r="L133" s="56">
        <v>44370</v>
      </c>
      <c r="M133" s="55">
        <v>200000</v>
      </c>
      <c r="N133" s="56">
        <v>15666745</v>
      </c>
      <c r="O133" s="251">
        <v>19.12</v>
      </c>
      <c r="P133" s="251">
        <v>16.11</v>
      </c>
      <c r="Q133" s="251">
        <v>197.12</v>
      </c>
      <c r="R133" s="252">
        <v>406</v>
      </c>
      <c r="S133" s="252">
        <v>43</v>
      </c>
      <c r="T133" s="252">
        <v>7</v>
      </c>
      <c r="U133" s="252">
        <v>56.999999999999993</v>
      </c>
      <c r="V133" s="18">
        <f t="shared" si="45"/>
        <v>413</v>
      </c>
      <c r="W133" s="84">
        <f t="shared" si="46"/>
        <v>0.60111520630644666</v>
      </c>
      <c r="X133" s="85">
        <f t="shared" si="47"/>
        <v>1.6612603857328115E-2</v>
      </c>
      <c r="Y133" s="77">
        <f t="shared" si="48"/>
        <v>0</v>
      </c>
      <c r="Z133" s="77">
        <f t="shared" si="49"/>
        <v>0</v>
      </c>
      <c r="AA133" s="169">
        <f t="shared" si="50"/>
        <v>0</v>
      </c>
      <c r="AB133" s="169">
        <f t="shared" si="51"/>
        <v>0</v>
      </c>
      <c r="AC133" s="169">
        <f t="shared" si="52"/>
        <v>0</v>
      </c>
      <c r="AD133" s="256">
        <f t="shared" si="53"/>
        <v>0.26728657545533163</v>
      </c>
      <c r="AE133" s="256">
        <f t="shared" si="54"/>
        <v>0.22520851101388037</v>
      </c>
      <c r="AF133" s="256">
        <f t="shared" si="55"/>
        <v>2.7556239410959713</v>
      </c>
    </row>
    <row r="134" spans="1:32" s="110" customFormat="1" x14ac:dyDescent="1.25">
      <c r="A134" s="86">
        <v>11087</v>
      </c>
      <c r="B134" s="83">
        <v>119</v>
      </c>
      <c r="C134" s="16">
        <v>128</v>
      </c>
      <c r="D134" s="68" t="s">
        <v>534</v>
      </c>
      <c r="E134" s="10" t="s">
        <v>47</v>
      </c>
      <c r="F134" s="10" t="s">
        <v>230</v>
      </c>
      <c r="G134" s="11" t="s">
        <v>24</v>
      </c>
      <c r="H134" s="12">
        <v>93313.103910000005</v>
      </c>
      <c r="I134" s="12">
        <v>156971.92915800001</v>
      </c>
      <c r="J134" s="12" t="s">
        <v>141</v>
      </c>
      <c r="K134" s="202">
        <v>88.3</v>
      </c>
      <c r="L134" s="54">
        <v>8118</v>
      </c>
      <c r="M134" s="54">
        <v>500000</v>
      </c>
      <c r="N134" s="54">
        <v>19336281</v>
      </c>
      <c r="O134" s="240">
        <v>20.78</v>
      </c>
      <c r="P134" s="240">
        <v>20.28</v>
      </c>
      <c r="Q134" s="240">
        <v>161.07</v>
      </c>
      <c r="R134" s="53">
        <v>137</v>
      </c>
      <c r="S134" s="53">
        <v>94</v>
      </c>
      <c r="T134" s="53">
        <v>1</v>
      </c>
      <c r="U134" s="53">
        <v>6</v>
      </c>
      <c r="V134" s="12">
        <f t="shared" si="45"/>
        <v>138</v>
      </c>
      <c r="W134" s="84">
        <f t="shared" si="46"/>
        <v>0.29673645546621114</v>
      </c>
      <c r="X134" s="85">
        <f t="shared" si="47"/>
        <v>8.2006995214404452E-3</v>
      </c>
      <c r="Y134" s="77">
        <f t="shared" si="48"/>
        <v>0</v>
      </c>
      <c r="Z134" s="77">
        <f t="shared" si="49"/>
        <v>0</v>
      </c>
      <c r="AA134" s="169">
        <f t="shared" si="50"/>
        <v>0</v>
      </c>
      <c r="AB134" s="169">
        <f t="shared" si="51"/>
        <v>0</v>
      </c>
      <c r="AC134" s="169">
        <f t="shared" si="52"/>
        <v>0</v>
      </c>
      <c r="AD134" s="256">
        <f t="shared" si="53"/>
        <v>6.5597697282849657E-2</v>
      </c>
      <c r="AE134" s="256">
        <f t="shared" si="54"/>
        <v>6.4019311881433644E-2</v>
      </c>
      <c r="AF134" s="256">
        <f t="shared" si="55"/>
        <v>0.50846107321215561</v>
      </c>
    </row>
    <row r="135" spans="1:32" s="5" customFormat="1" x14ac:dyDescent="1.25">
      <c r="A135" s="86">
        <v>11095</v>
      </c>
      <c r="B135" s="250">
        <v>122</v>
      </c>
      <c r="C135" s="19">
        <v>129</v>
      </c>
      <c r="D135" s="69" t="s">
        <v>556</v>
      </c>
      <c r="E135" s="20" t="s">
        <v>41</v>
      </c>
      <c r="F135" s="20" t="s">
        <v>230</v>
      </c>
      <c r="G135" s="21" t="s">
        <v>24</v>
      </c>
      <c r="H135" s="18">
        <v>177609.73182099999</v>
      </c>
      <c r="I135" s="18">
        <v>316364.01155400003</v>
      </c>
      <c r="J135" s="18" t="s">
        <v>142</v>
      </c>
      <c r="K135" s="203">
        <v>87.1</v>
      </c>
      <c r="L135" s="56">
        <v>23563</v>
      </c>
      <c r="M135" s="55">
        <v>100000</v>
      </c>
      <c r="N135" s="56">
        <v>13426304</v>
      </c>
      <c r="O135" s="251">
        <v>15.96</v>
      </c>
      <c r="P135" s="251">
        <v>13.15</v>
      </c>
      <c r="Q135" s="251">
        <v>122.43</v>
      </c>
      <c r="R135" s="252">
        <v>222</v>
      </c>
      <c r="S135" s="252">
        <v>51</v>
      </c>
      <c r="T135" s="252">
        <v>7</v>
      </c>
      <c r="U135" s="252">
        <v>49</v>
      </c>
      <c r="V135" s="18">
        <f t="shared" si="45"/>
        <v>229</v>
      </c>
      <c r="W135" s="84">
        <f t="shared" si="46"/>
        <v>0.32447280660287958</v>
      </c>
      <c r="X135" s="85">
        <f t="shared" si="47"/>
        <v>8.9672298122185565E-3</v>
      </c>
      <c r="Y135" s="77">
        <f t="shared" si="48"/>
        <v>0</v>
      </c>
      <c r="Z135" s="77">
        <f t="shared" si="49"/>
        <v>0</v>
      </c>
      <c r="AA135" s="169">
        <f t="shared" si="50"/>
        <v>0</v>
      </c>
      <c r="AB135" s="169">
        <f t="shared" si="51"/>
        <v>0</v>
      </c>
      <c r="AC135" s="169">
        <f t="shared" si="52"/>
        <v>0</v>
      </c>
      <c r="AD135" s="256">
        <f t="shared" si="53"/>
        <v>0.10154090183101878</v>
      </c>
      <c r="AE135" s="256">
        <f t="shared" si="54"/>
        <v>8.3663086408389542E-2</v>
      </c>
      <c r="AF135" s="256">
        <f t="shared" si="55"/>
        <v>0.7789256022037363</v>
      </c>
    </row>
    <row r="136" spans="1:32" s="110" customFormat="1" x14ac:dyDescent="1.25">
      <c r="A136" s="86">
        <v>11099</v>
      </c>
      <c r="B136" s="83">
        <v>124</v>
      </c>
      <c r="C136" s="16">
        <v>130</v>
      </c>
      <c r="D136" s="68" t="s">
        <v>564</v>
      </c>
      <c r="E136" s="10" t="s">
        <v>314</v>
      </c>
      <c r="F136" s="10" t="s">
        <v>230</v>
      </c>
      <c r="G136" s="11" t="s">
        <v>24</v>
      </c>
      <c r="H136" s="12">
        <v>885217.30168300006</v>
      </c>
      <c r="I136" s="12">
        <v>1797144.1047970001</v>
      </c>
      <c r="J136" s="12" t="s">
        <v>143</v>
      </c>
      <c r="K136" s="202">
        <v>86.666666666666657</v>
      </c>
      <c r="L136" s="54">
        <v>133070</v>
      </c>
      <c r="M136" s="54">
        <v>300000</v>
      </c>
      <c r="N136" s="54">
        <v>13505253</v>
      </c>
      <c r="O136" s="240">
        <v>13.02</v>
      </c>
      <c r="P136" s="240">
        <v>12.75</v>
      </c>
      <c r="Q136" s="240">
        <v>114.05</v>
      </c>
      <c r="R136" s="53">
        <v>3096</v>
      </c>
      <c r="S136" s="53">
        <v>84</v>
      </c>
      <c r="T136" s="53">
        <v>4</v>
      </c>
      <c r="U136" s="53">
        <v>16</v>
      </c>
      <c r="V136" s="12">
        <f t="shared" si="45"/>
        <v>3100</v>
      </c>
      <c r="W136" s="84">
        <f t="shared" si="46"/>
        <v>3.0358705138594715</v>
      </c>
      <c r="X136" s="85">
        <f t="shared" si="47"/>
        <v>8.390024687410684E-2</v>
      </c>
      <c r="Y136" s="77">
        <f t="shared" si="48"/>
        <v>0</v>
      </c>
      <c r="Z136" s="77">
        <f t="shared" si="49"/>
        <v>0</v>
      </c>
      <c r="AA136" s="169">
        <f t="shared" si="50"/>
        <v>0</v>
      </c>
      <c r="AB136" s="169">
        <f t="shared" si="51"/>
        <v>0</v>
      </c>
      <c r="AC136" s="169">
        <f t="shared" si="52"/>
        <v>0</v>
      </c>
      <c r="AD136" s="256">
        <f t="shared" si="53"/>
        <v>0.47055992964821802</v>
      </c>
      <c r="AE136" s="256">
        <f t="shared" si="54"/>
        <v>0.46080177442509834</v>
      </c>
      <c r="AF136" s="256">
        <f t="shared" si="55"/>
        <v>4.121917048877056</v>
      </c>
    </row>
    <row r="137" spans="1:32" s="5" customFormat="1" x14ac:dyDescent="1.25">
      <c r="A137" s="86">
        <v>11132</v>
      </c>
      <c r="B137" s="250">
        <v>126</v>
      </c>
      <c r="C137" s="19">
        <v>131</v>
      </c>
      <c r="D137" s="69" t="s">
        <v>560</v>
      </c>
      <c r="E137" s="20" t="s">
        <v>295</v>
      </c>
      <c r="F137" s="20" t="s">
        <v>230</v>
      </c>
      <c r="G137" s="21" t="s">
        <v>24</v>
      </c>
      <c r="H137" s="18">
        <v>215131.55300000001</v>
      </c>
      <c r="I137" s="18">
        <v>673317.36664499994</v>
      </c>
      <c r="J137" s="18" t="s">
        <v>144</v>
      </c>
      <c r="K137" s="203">
        <v>82.3</v>
      </c>
      <c r="L137" s="56">
        <v>104555</v>
      </c>
      <c r="M137" s="55">
        <v>200000</v>
      </c>
      <c r="N137" s="56">
        <v>6439839</v>
      </c>
      <c r="O137" s="251">
        <v>13.21</v>
      </c>
      <c r="P137" s="251">
        <v>16.170000000000002</v>
      </c>
      <c r="Q137" s="251">
        <v>116.05</v>
      </c>
      <c r="R137" s="252">
        <v>1033</v>
      </c>
      <c r="S137" s="252">
        <v>86</v>
      </c>
      <c r="T137" s="252">
        <v>3</v>
      </c>
      <c r="U137" s="252">
        <v>14.000000000000002</v>
      </c>
      <c r="V137" s="18">
        <f t="shared" si="45"/>
        <v>1036</v>
      </c>
      <c r="W137" s="84">
        <f t="shared" si="46"/>
        <v>1.1644995441546249</v>
      </c>
      <c r="X137" s="85">
        <f t="shared" si="47"/>
        <v>3.2182465883615896E-2</v>
      </c>
      <c r="Y137" s="77">
        <f t="shared" si="48"/>
        <v>0</v>
      </c>
      <c r="Z137" s="77">
        <f t="shared" si="49"/>
        <v>0</v>
      </c>
      <c r="AA137" s="169">
        <f t="shared" si="50"/>
        <v>0</v>
      </c>
      <c r="AB137" s="169">
        <f t="shared" si="51"/>
        <v>0</v>
      </c>
      <c r="AC137" s="169">
        <f t="shared" si="52"/>
        <v>0</v>
      </c>
      <c r="AD137" s="256">
        <f t="shared" si="53"/>
        <v>0.17887254625909993</v>
      </c>
      <c r="AE137" s="256">
        <f t="shared" si="54"/>
        <v>0.21895299568581728</v>
      </c>
      <c r="AF137" s="256">
        <f t="shared" si="55"/>
        <v>1.5713973499900489</v>
      </c>
    </row>
    <row r="138" spans="1:32" s="110" customFormat="1" x14ac:dyDescent="1.25">
      <c r="A138" s="86">
        <v>11141</v>
      </c>
      <c r="B138" s="83">
        <v>129</v>
      </c>
      <c r="C138" s="16">
        <v>132</v>
      </c>
      <c r="D138" s="68" t="s">
        <v>550</v>
      </c>
      <c r="E138" s="10" t="s">
        <v>296</v>
      </c>
      <c r="F138" s="10" t="s">
        <v>230</v>
      </c>
      <c r="G138" s="11" t="s">
        <v>24</v>
      </c>
      <c r="H138" s="12">
        <v>155044.91282</v>
      </c>
      <c r="I138" s="12">
        <v>193578.10901099999</v>
      </c>
      <c r="J138" s="12" t="s">
        <v>106</v>
      </c>
      <c r="K138" s="202">
        <v>81.933333333333337</v>
      </c>
      <c r="L138" s="54">
        <v>32697</v>
      </c>
      <c r="M138" s="54">
        <v>100000</v>
      </c>
      <c r="N138" s="54">
        <v>5920363</v>
      </c>
      <c r="O138" s="240">
        <v>16.34</v>
      </c>
      <c r="P138" s="240">
        <v>15.65</v>
      </c>
      <c r="Q138" s="240">
        <v>126.61</v>
      </c>
      <c r="R138" s="53">
        <v>222</v>
      </c>
      <c r="S138" s="53">
        <v>68</v>
      </c>
      <c r="T138" s="53">
        <v>3</v>
      </c>
      <c r="U138" s="53">
        <v>32</v>
      </c>
      <c r="V138" s="12">
        <f t="shared" si="45"/>
        <v>225</v>
      </c>
      <c r="W138" s="84">
        <f t="shared" si="46"/>
        <v>0.26471966904683231</v>
      </c>
      <c r="X138" s="85">
        <f t="shared" ref="X138:X171" si="56">S138*I138/$I$173</f>
        <v>7.3158738108450097E-3</v>
      </c>
      <c r="Y138" s="77">
        <f t="shared" ref="Y138:Y171" si="57">IF(L138&gt;M138,1,0)</f>
        <v>0</v>
      </c>
      <c r="Z138" s="77">
        <f t="shared" ref="Z138:Z171" si="58">IF(V138=0,1,0)</f>
        <v>0</v>
      </c>
      <c r="AA138" s="169">
        <f t="shared" ref="AA138:AA171" si="59">IF((S138+U138)=100,0,1)</f>
        <v>0</v>
      </c>
      <c r="AB138" s="169">
        <f t="shared" ref="AB138:AB171" si="60">IF(I138=0,1,0)</f>
        <v>0</v>
      </c>
      <c r="AC138" s="169">
        <f t="shared" ref="AC138:AC171" si="61">IF(L138=0,1,0)</f>
        <v>0</v>
      </c>
      <c r="AD138" s="256">
        <f t="shared" si="53"/>
        <v>6.3610579297429998E-2</v>
      </c>
      <c r="AE138" s="256">
        <f t="shared" si="54"/>
        <v>6.0924453243866555E-2</v>
      </c>
      <c r="AF138" s="256">
        <f t="shared" si="55"/>
        <v>0.49288466614734466</v>
      </c>
    </row>
    <row r="139" spans="1:32" s="5" customFormat="1" x14ac:dyDescent="1.25">
      <c r="A139" s="86">
        <v>11149</v>
      </c>
      <c r="B139" s="250">
        <v>133</v>
      </c>
      <c r="C139" s="19">
        <v>133</v>
      </c>
      <c r="D139" s="69" t="s">
        <v>582</v>
      </c>
      <c r="E139" s="20" t="s">
        <v>40</v>
      </c>
      <c r="F139" s="20" t="s">
        <v>230</v>
      </c>
      <c r="G139" s="21" t="s">
        <v>24</v>
      </c>
      <c r="H139" s="18">
        <v>45815.037920000002</v>
      </c>
      <c r="I139" s="18">
        <v>63304.298496000003</v>
      </c>
      <c r="J139" s="18" t="s">
        <v>146</v>
      </c>
      <c r="K139" s="203">
        <v>78.966666666666669</v>
      </c>
      <c r="L139" s="56">
        <v>10716</v>
      </c>
      <c r="M139" s="55">
        <v>200000</v>
      </c>
      <c r="N139" s="56">
        <v>5907456</v>
      </c>
      <c r="O139" s="251">
        <v>9.52</v>
      </c>
      <c r="P139" s="251">
        <v>4.5999999999999996</v>
      </c>
      <c r="Q139" s="251">
        <v>86.39</v>
      </c>
      <c r="R139" s="252">
        <v>97</v>
      </c>
      <c r="S139" s="252">
        <v>20</v>
      </c>
      <c r="T139" s="252">
        <v>2</v>
      </c>
      <c r="U139" s="252">
        <v>80</v>
      </c>
      <c r="V139" s="18">
        <f t="shared" si="45"/>
        <v>99</v>
      </c>
      <c r="W139" s="84">
        <f t="shared" si="46"/>
        <v>2.5461515604460798E-2</v>
      </c>
      <c r="X139" s="85">
        <f t="shared" si="56"/>
        <v>7.03662239628073E-4</v>
      </c>
      <c r="Y139" s="77">
        <f t="shared" si="57"/>
        <v>0</v>
      </c>
      <c r="Z139" s="77">
        <f t="shared" si="58"/>
        <v>0</v>
      </c>
      <c r="AA139" s="169">
        <f t="shared" si="59"/>
        <v>0</v>
      </c>
      <c r="AB139" s="169">
        <f t="shared" si="60"/>
        <v>0</v>
      </c>
      <c r="AC139" s="169">
        <f t="shared" si="61"/>
        <v>0</v>
      </c>
      <c r="AD139" s="256">
        <f t="shared" si="53"/>
        <v>1.211968142772334E-2</v>
      </c>
      <c r="AE139" s="256">
        <f t="shared" si="54"/>
        <v>5.8561485890259828E-3</v>
      </c>
      <c r="AF139" s="256">
        <f t="shared" si="55"/>
        <v>0.10998101665346842</v>
      </c>
    </row>
    <row r="140" spans="1:32" s="110" customFormat="1" x14ac:dyDescent="1.25">
      <c r="A140" s="86">
        <v>11173</v>
      </c>
      <c r="B140" s="83">
        <v>140</v>
      </c>
      <c r="C140" s="16">
        <v>134</v>
      </c>
      <c r="D140" s="68" t="s">
        <v>573</v>
      </c>
      <c r="E140" s="10" t="s">
        <v>16</v>
      </c>
      <c r="F140" s="10" t="s">
        <v>230</v>
      </c>
      <c r="G140" s="11" t="s">
        <v>24</v>
      </c>
      <c r="H140" s="12">
        <v>158516.27018399999</v>
      </c>
      <c r="I140" s="12">
        <v>315066.86111900001</v>
      </c>
      <c r="J140" s="12" t="s">
        <v>147</v>
      </c>
      <c r="K140" s="202">
        <v>77.766666666666666</v>
      </c>
      <c r="L140" s="54">
        <v>55547</v>
      </c>
      <c r="M140" s="54">
        <v>200000</v>
      </c>
      <c r="N140" s="54">
        <v>5672077</v>
      </c>
      <c r="O140" s="240">
        <v>12.16</v>
      </c>
      <c r="P140" s="240">
        <v>11.12</v>
      </c>
      <c r="Q140" s="240">
        <v>109.8</v>
      </c>
      <c r="R140" s="53">
        <v>64</v>
      </c>
      <c r="S140" s="53">
        <v>6</v>
      </c>
      <c r="T140" s="53">
        <v>6</v>
      </c>
      <c r="U140" s="53">
        <v>94</v>
      </c>
      <c r="V140" s="12">
        <f t="shared" si="45"/>
        <v>70</v>
      </c>
      <c r="W140" s="84">
        <f>S140*I140/$I$105</f>
        <v>0.14952712558078121</v>
      </c>
      <c r="X140" s="85">
        <f t="shared" si="56"/>
        <v>1.0506426501586989E-3</v>
      </c>
      <c r="Y140" s="77">
        <f t="shared" si="57"/>
        <v>0</v>
      </c>
      <c r="Z140" s="77">
        <f t="shared" si="58"/>
        <v>0</v>
      </c>
      <c r="AA140" s="169">
        <f t="shared" si="59"/>
        <v>0</v>
      </c>
      <c r="AB140" s="169">
        <f t="shared" si="60"/>
        <v>0</v>
      </c>
      <c r="AC140" s="169">
        <f t="shared" si="61"/>
        <v>0</v>
      </c>
      <c r="AD140" s="256">
        <f>$I140/$I$105*O140</f>
        <v>0.30304164117704996</v>
      </c>
      <c r="AE140" s="256">
        <f>$I140/$I$105*P140</f>
        <v>0.27712360607638115</v>
      </c>
      <c r="AF140" s="256">
        <f>$I140/$I$105*Q140</f>
        <v>2.7363463981282963</v>
      </c>
    </row>
    <row r="141" spans="1:32" s="5" customFormat="1" x14ac:dyDescent="1.25">
      <c r="A141" s="86">
        <v>11182</v>
      </c>
      <c r="B141" s="250">
        <v>141</v>
      </c>
      <c r="C141" s="19">
        <v>135</v>
      </c>
      <c r="D141" s="69" t="s">
        <v>531</v>
      </c>
      <c r="E141" s="20" t="s">
        <v>44</v>
      </c>
      <c r="F141" s="20" t="s">
        <v>230</v>
      </c>
      <c r="G141" s="21" t="s">
        <v>24</v>
      </c>
      <c r="H141" s="18">
        <v>217047.84946100001</v>
      </c>
      <c r="I141" s="18">
        <v>803227.24557000003</v>
      </c>
      <c r="J141" s="18" t="s">
        <v>114</v>
      </c>
      <c r="K141" s="203">
        <v>74.599999999999994</v>
      </c>
      <c r="L141" s="56">
        <v>134225</v>
      </c>
      <c r="M141" s="55">
        <v>750000</v>
      </c>
      <c r="N141" s="56">
        <v>5984185</v>
      </c>
      <c r="O141" s="251">
        <v>15.8</v>
      </c>
      <c r="P141" s="251">
        <v>19.34</v>
      </c>
      <c r="Q141" s="251">
        <v>164.62</v>
      </c>
      <c r="R141" s="252">
        <v>646</v>
      </c>
      <c r="S141" s="252">
        <v>61</v>
      </c>
      <c r="T141" s="252">
        <v>7</v>
      </c>
      <c r="U141" s="252">
        <v>39</v>
      </c>
      <c r="V141" s="18">
        <f t="shared" si="45"/>
        <v>653</v>
      </c>
      <c r="W141" s="84">
        <f t="shared" ref="W141:W171" si="62">S141*I141/$I$172</f>
        <v>0.98534727933708455</v>
      </c>
      <c r="X141" s="85">
        <f t="shared" si="56"/>
        <v>2.7231359050295018E-2</v>
      </c>
      <c r="Y141" s="77">
        <f t="shared" si="57"/>
        <v>0</v>
      </c>
      <c r="Z141" s="77">
        <f t="shared" si="58"/>
        <v>0</v>
      </c>
      <c r="AA141" s="169">
        <f t="shared" si="59"/>
        <v>0</v>
      </c>
      <c r="AB141" s="169">
        <f t="shared" si="60"/>
        <v>0</v>
      </c>
      <c r="AC141" s="169">
        <f t="shared" si="61"/>
        <v>0</v>
      </c>
      <c r="AD141" s="256">
        <f t="shared" ref="AD141:AD171" si="63">$I141/$I$172*O141</f>
        <v>0.25522109858239239</v>
      </c>
      <c r="AE141" s="256">
        <f t="shared" ref="AE141:AE171" si="64">$I141/$I$172*P141</f>
        <v>0.31240354725211827</v>
      </c>
      <c r="AF141" s="256">
        <f t="shared" ref="AF141:AF171" si="65">$I141/$I$172*Q141</f>
        <v>2.659145395483129</v>
      </c>
    </row>
    <row r="142" spans="1:32" s="110" customFormat="1" x14ac:dyDescent="1.25">
      <c r="A142" s="86">
        <v>11183</v>
      </c>
      <c r="B142" s="83">
        <v>144</v>
      </c>
      <c r="C142" s="16">
        <v>136</v>
      </c>
      <c r="D142" s="68" t="s">
        <v>552</v>
      </c>
      <c r="E142" s="10" t="s">
        <v>41</v>
      </c>
      <c r="F142" s="10" t="s">
        <v>46</v>
      </c>
      <c r="G142" s="11" t="s">
        <v>24</v>
      </c>
      <c r="H142" s="12">
        <v>466753.87345399999</v>
      </c>
      <c r="I142" s="12">
        <v>1634734.3667649999</v>
      </c>
      <c r="J142" s="12" t="s">
        <v>114</v>
      </c>
      <c r="K142" s="202">
        <v>74.599999999999994</v>
      </c>
      <c r="L142" s="54">
        <v>34504985</v>
      </c>
      <c r="M142" s="54">
        <v>50000000</v>
      </c>
      <c r="N142" s="54">
        <v>47377</v>
      </c>
      <c r="O142" s="240">
        <v>16.11</v>
      </c>
      <c r="P142" s="240">
        <v>13.57</v>
      </c>
      <c r="Q142" s="240">
        <v>123.99</v>
      </c>
      <c r="R142" s="53">
        <v>0</v>
      </c>
      <c r="S142" s="53">
        <v>0</v>
      </c>
      <c r="T142" s="53">
        <v>0</v>
      </c>
      <c r="U142" s="53">
        <v>0</v>
      </c>
      <c r="V142" s="12">
        <v>0</v>
      </c>
      <c r="W142" s="84">
        <f t="shared" si="62"/>
        <v>0</v>
      </c>
      <c r="X142" s="85">
        <f t="shared" si="56"/>
        <v>0</v>
      </c>
      <c r="Y142" s="77">
        <f t="shared" si="57"/>
        <v>0</v>
      </c>
      <c r="Z142" s="77">
        <f t="shared" si="58"/>
        <v>1</v>
      </c>
      <c r="AA142" s="169">
        <f t="shared" si="59"/>
        <v>1</v>
      </c>
      <c r="AB142" s="169">
        <f t="shared" si="60"/>
        <v>0</v>
      </c>
      <c r="AC142" s="169">
        <f t="shared" si="61"/>
        <v>0</v>
      </c>
      <c r="AD142" s="256">
        <f t="shared" si="63"/>
        <v>0.52961928253866875</v>
      </c>
      <c r="AE142" s="256">
        <f t="shared" si="64"/>
        <v>0.44611630441028771</v>
      </c>
      <c r="AF142" s="256">
        <f t="shared" si="65"/>
        <v>4.0761945898180967</v>
      </c>
    </row>
    <row r="143" spans="1:32" s="5" customFormat="1" x14ac:dyDescent="1.25">
      <c r="A143" s="86">
        <v>11186</v>
      </c>
      <c r="B143" s="250">
        <v>142</v>
      </c>
      <c r="C143" s="19">
        <v>137</v>
      </c>
      <c r="D143" s="69" t="s">
        <v>524</v>
      </c>
      <c r="E143" s="20" t="s">
        <v>32</v>
      </c>
      <c r="F143" s="20" t="s">
        <v>230</v>
      </c>
      <c r="G143" s="21" t="s">
        <v>24</v>
      </c>
      <c r="H143" s="18">
        <v>183036.896679</v>
      </c>
      <c r="I143" s="18">
        <v>462023.96812799998</v>
      </c>
      <c r="J143" s="18" t="s">
        <v>148</v>
      </c>
      <c r="K143" s="203">
        <v>74.566666666666663</v>
      </c>
      <c r="L143" s="56">
        <v>73072</v>
      </c>
      <c r="M143" s="55">
        <v>100000</v>
      </c>
      <c r="N143" s="56">
        <v>6322859</v>
      </c>
      <c r="O143" s="251">
        <v>18.09</v>
      </c>
      <c r="P143" s="251">
        <v>21.21</v>
      </c>
      <c r="Q143" s="251">
        <v>228.84</v>
      </c>
      <c r="R143" s="252">
        <v>67</v>
      </c>
      <c r="S143" s="252">
        <v>83</v>
      </c>
      <c r="T143" s="252">
        <v>3</v>
      </c>
      <c r="U143" s="252">
        <v>17</v>
      </c>
      <c r="V143" s="18">
        <f>R143+T143</f>
        <v>70</v>
      </c>
      <c r="W143" s="84">
        <f t="shared" si="62"/>
        <v>0.77119402042986929</v>
      </c>
      <c r="X143" s="85">
        <f t="shared" si="56"/>
        <v>2.1312954029664558E-2</v>
      </c>
      <c r="Y143" s="77">
        <f t="shared" si="57"/>
        <v>0</v>
      </c>
      <c r="Z143" s="77">
        <f t="shared" si="58"/>
        <v>0</v>
      </c>
      <c r="AA143" s="169">
        <f t="shared" si="59"/>
        <v>0</v>
      </c>
      <c r="AB143" s="169">
        <f t="shared" si="60"/>
        <v>0</v>
      </c>
      <c r="AC143" s="169">
        <f t="shared" si="61"/>
        <v>0</v>
      </c>
      <c r="AD143" s="256">
        <f t="shared" si="63"/>
        <v>0.16808313047682333</v>
      </c>
      <c r="AE143" s="256">
        <f t="shared" si="64"/>
        <v>0.19707259244960879</v>
      </c>
      <c r="AF143" s="256">
        <f t="shared" si="65"/>
        <v>2.1262655377731483</v>
      </c>
    </row>
    <row r="144" spans="1:32" s="110" customFormat="1" x14ac:dyDescent="1.25">
      <c r="A144" s="86">
        <v>11197</v>
      </c>
      <c r="B144" s="83">
        <v>147</v>
      </c>
      <c r="C144" s="16">
        <v>138</v>
      </c>
      <c r="D144" s="68" t="s">
        <v>586</v>
      </c>
      <c r="E144" s="10" t="s">
        <v>191</v>
      </c>
      <c r="F144" s="10" t="s">
        <v>46</v>
      </c>
      <c r="G144" s="11" t="s">
        <v>24</v>
      </c>
      <c r="H144" s="12">
        <v>300716.644286</v>
      </c>
      <c r="I144" s="12">
        <v>621286.24765300006</v>
      </c>
      <c r="J144" s="12" t="s">
        <v>149</v>
      </c>
      <c r="K144" s="202">
        <v>72.866666666666674</v>
      </c>
      <c r="L144" s="54">
        <v>20928400</v>
      </c>
      <c r="M144" s="54">
        <v>700000000</v>
      </c>
      <c r="N144" s="54">
        <v>29687</v>
      </c>
      <c r="O144" s="240">
        <v>12.89</v>
      </c>
      <c r="P144" s="240">
        <v>0</v>
      </c>
      <c r="Q144" s="240">
        <v>0</v>
      </c>
      <c r="R144" s="53">
        <v>0</v>
      </c>
      <c r="S144" s="53">
        <v>0</v>
      </c>
      <c r="T144" s="53">
        <v>0</v>
      </c>
      <c r="U144" s="53">
        <v>0</v>
      </c>
      <c r="V144" s="12">
        <v>0</v>
      </c>
      <c r="W144" s="84">
        <f t="shared" si="62"/>
        <v>0</v>
      </c>
      <c r="X144" s="85">
        <f t="shared" si="56"/>
        <v>0</v>
      </c>
      <c r="Y144" s="77">
        <f t="shared" si="57"/>
        <v>0</v>
      </c>
      <c r="Z144" s="77">
        <f t="shared" si="58"/>
        <v>1</v>
      </c>
      <c r="AA144" s="169">
        <f t="shared" si="59"/>
        <v>1</v>
      </c>
      <c r="AB144" s="169">
        <f t="shared" si="60"/>
        <v>0</v>
      </c>
      <c r="AC144" s="169">
        <f t="shared" si="61"/>
        <v>0</v>
      </c>
      <c r="AD144" s="256">
        <f t="shared" si="63"/>
        <v>0.16105184826583543</v>
      </c>
      <c r="AE144" s="256">
        <f t="shared" si="64"/>
        <v>0</v>
      </c>
      <c r="AF144" s="256">
        <f t="shared" si="65"/>
        <v>0</v>
      </c>
    </row>
    <row r="145" spans="1:32" s="5" customFormat="1" x14ac:dyDescent="1.25">
      <c r="A145" s="86">
        <v>11195</v>
      </c>
      <c r="B145" s="250">
        <v>148</v>
      </c>
      <c r="C145" s="19">
        <v>139</v>
      </c>
      <c r="D145" s="69" t="s">
        <v>540</v>
      </c>
      <c r="E145" s="20" t="s">
        <v>47</v>
      </c>
      <c r="F145" s="20" t="s">
        <v>46</v>
      </c>
      <c r="G145" s="21" t="s">
        <v>24</v>
      </c>
      <c r="H145" s="18">
        <v>148296.891168</v>
      </c>
      <c r="I145" s="18">
        <v>273832.68942399998</v>
      </c>
      <c r="J145" s="18" t="s">
        <v>152</v>
      </c>
      <c r="K145" s="203">
        <v>72.733333333333334</v>
      </c>
      <c r="L145" s="56">
        <v>7290152</v>
      </c>
      <c r="M145" s="55">
        <v>50000000</v>
      </c>
      <c r="N145" s="56">
        <v>37562</v>
      </c>
      <c r="O145" s="251">
        <v>18.3</v>
      </c>
      <c r="P145" s="251">
        <v>17.649999999999999</v>
      </c>
      <c r="Q145" s="251">
        <v>139.65</v>
      </c>
      <c r="R145" s="252">
        <v>0</v>
      </c>
      <c r="S145" s="252">
        <v>0</v>
      </c>
      <c r="T145" s="252">
        <v>0</v>
      </c>
      <c r="U145" s="252">
        <v>0</v>
      </c>
      <c r="V145" s="18">
        <v>0</v>
      </c>
      <c r="W145" s="84">
        <f t="shared" si="62"/>
        <v>0</v>
      </c>
      <c r="X145" s="85">
        <f t="shared" si="56"/>
        <v>0</v>
      </c>
      <c r="Y145" s="77">
        <f t="shared" si="57"/>
        <v>0</v>
      </c>
      <c r="Z145" s="77">
        <f t="shared" si="58"/>
        <v>1</v>
      </c>
      <c r="AA145" s="169">
        <f t="shared" si="59"/>
        <v>1</v>
      </c>
      <c r="AB145" s="169">
        <f t="shared" si="60"/>
        <v>0</v>
      </c>
      <c r="AC145" s="169">
        <f t="shared" si="61"/>
        <v>0</v>
      </c>
      <c r="AD145" s="256">
        <f t="shared" si="63"/>
        <v>0.10077607439449617</v>
      </c>
      <c r="AE145" s="256">
        <f t="shared" si="64"/>
        <v>9.7196596342232627E-2</v>
      </c>
      <c r="AF145" s="256">
        <f t="shared" si="65"/>
        <v>0.7690370923055404</v>
      </c>
    </row>
    <row r="146" spans="1:32" s="110" customFormat="1" x14ac:dyDescent="1.25">
      <c r="A146" s="86">
        <v>11215</v>
      </c>
      <c r="B146" s="83">
        <v>149</v>
      </c>
      <c r="C146" s="16">
        <v>140</v>
      </c>
      <c r="D146" s="68" t="s">
        <v>542</v>
      </c>
      <c r="E146" s="10" t="s">
        <v>295</v>
      </c>
      <c r="F146" s="10" t="s">
        <v>46</v>
      </c>
      <c r="G146" s="11" t="s">
        <v>24</v>
      </c>
      <c r="H146" s="12">
        <v>315966.42698400002</v>
      </c>
      <c r="I146" s="12">
        <v>641630.59329600004</v>
      </c>
      <c r="J146" s="12" t="s">
        <v>153</v>
      </c>
      <c r="K146" s="202">
        <v>72.366666666666674</v>
      </c>
      <c r="L146" s="54">
        <v>12243924</v>
      </c>
      <c r="M146" s="54">
        <v>100000000</v>
      </c>
      <c r="N146" s="54">
        <v>52404</v>
      </c>
      <c r="O146" s="240">
        <v>13.92</v>
      </c>
      <c r="P146" s="240">
        <v>16.55</v>
      </c>
      <c r="Q146" s="240">
        <v>133.72</v>
      </c>
      <c r="R146" s="53">
        <v>0</v>
      </c>
      <c r="S146" s="53">
        <v>0</v>
      </c>
      <c r="T146" s="53">
        <v>0</v>
      </c>
      <c r="U146" s="53">
        <v>0</v>
      </c>
      <c r="V146" s="12">
        <f t="shared" ref="V146:V152" si="66">R146+T146</f>
        <v>0</v>
      </c>
      <c r="W146" s="84">
        <f t="shared" si="62"/>
        <v>0</v>
      </c>
      <c r="X146" s="85">
        <f t="shared" si="56"/>
        <v>0</v>
      </c>
      <c r="Y146" s="77">
        <f t="shared" si="57"/>
        <v>0</v>
      </c>
      <c r="Z146" s="77">
        <f t="shared" si="58"/>
        <v>1</v>
      </c>
      <c r="AA146" s="169">
        <f t="shared" si="59"/>
        <v>1</v>
      </c>
      <c r="AB146" s="169">
        <f t="shared" si="60"/>
        <v>0</v>
      </c>
      <c r="AC146" s="169">
        <f t="shared" si="61"/>
        <v>0</v>
      </c>
      <c r="AD146" s="256">
        <f t="shared" si="63"/>
        <v>0.17961613784754796</v>
      </c>
      <c r="AE146" s="256">
        <f t="shared" si="64"/>
        <v>0.21355223285753727</v>
      </c>
      <c r="AF146" s="256">
        <f t="shared" si="65"/>
        <v>1.7254504276561862</v>
      </c>
    </row>
    <row r="147" spans="1:32" s="5" customFormat="1" x14ac:dyDescent="1.25">
      <c r="A147" s="86">
        <v>11220</v>
      </c>
      <c r="B147" s="250">
        <v>152</v>
      </c>
      <c r="C147" s="19">
        <v>141</v>
      </c>
      <c r="D147" s="69" t="s">
        <v>547</v>
      </c>
      <c r="E147" s="20" t="s">
        <v>202</v>
      </c>
      <c r="F147" s="20" t="s">
        <v>230</v>
      </c>
      <c r="G147" s="21" t="s">
        <v>24</v>
      </c>
      <c r="H147" s="18">
        <v>122708.270363</v>
      </c>
      <c r="I147" s="18">
        <v>249701.57626</v>
      </c>
      <c r="J147" s="18" t="s">
        <v>209</v>
      </c>
      <c r="K147" s="203">
        <v>71.266666666666666</v>
      </c>
      <c r="L147" s="56">
        <v>73731</v>
      </c>
      <c r="M147" s="55">
        <v>150000</v>
      </c>
      <c r="N147" s="56">
        <v>3386656</v>
      </c>
      <c r="O147" s="251">
        <v>11.44</v>
      </c>
      <c r="P147" s="251">
        <v>13.93</v>
      </c>
      <c r="Q147" s="251">
        <v>129.62</v>
      </c>
      <c r="R147" s="252">
        <v>323</v>
      </c>
      <c r="S147" s="252">
        <v>90</v>
      </c>
      <c r="T147" s="252">
        <v>3</v>
      </c>
      <c r="U147" s="252">
        <v>10</v>
      </c>
      <c r="V147" s="18">
        <f t="shared" si="66"/>
        <v>326</v>
      </c>
      <c r="W147" s="84">
        <f t="shared" si="62"/>
        <v>0.45194423272250289</v>
      </c>
      <c r="X147" s="85">
        <f t="shared" si="56"/>
        <v>1.2490069166534288E-2</v>
      </c>
      <c r="Y147" s="77">
        <f t="shared" si="57"/>
        <v>0</v>
      </c>
      <c r="Z147" s="77">
        <f t="shared" si="58"/>
        <v>0</v>
      </c>
      <c r="AA147" s="169">
        <f t="shared" si="59"/>
        <v>0</v>
      </c>
      <c r="AB147" s="169">
        <f t="shared" si="60"/>
        <v>0</v>
      </c>
      <c r="AC147" s="169">
        <f t="shared" si="61"/>
        <v>0</v>
      </c>
      <c r="AD147" s="256">
        <f t="shared" si="63"/>
        <v>5.7447133581615926E-2</v>
      </c>
      <c r="AE147" s="256">
        <f t="shared" si="64"/>
        <v>6.9950924020271837E-2</v>
      </c>
      <c r="AF147" s="256">
        <f t="shared" si="65"/>
        <v>0.65090012717212031</v>
      </c>
    </row>
    <row r="148" spans="1:32" s="110" customFormat="1" x14ac:dyDescent="1.25">
      <c r="A148" s="86">
        <v>11235</v>
      </c>
      <c r="B148" s="83">
        <v>155</v>
      </c>
      <c r="C148" s="16">
        <v>142</v>
      </c>
      <c r="D148" s="68" t="s">
        <v>544</v>
      </c>
      <c r="E148" s="10" t="s">
        <v>28</v>
      </c>
      <c r="F148" s="10" t="s">
        <v>230</v>
      </c>
      <c r="G148" s="11" t="s">
        <v>24</v>
      </c>
      <c r="H148" s="12">
        <v>167993.220814</v>
      </c>
      <c r="I148" s="12">
        <v>407012.31344499998</v>
      </c>
      <c r="J148" s="12" t="s">
        <v>210</v>
      </c>
      <c r="K148" s="202">
        <v>70.266666666666666</v>
      </c>
      <c r="L148" s="54">
        <v>109894</v>
      </c>
      <c r="M148" s="54">
        <v>1000000</v>
      </c>
      <c r="N148" s="54">
        <v>3640422</v>
      </c>
      <c r="O148" s="240">
        <v>22.93</v>
      </c>
      <c r="P148" s="240">
        <v>25.5</v>
      </c>
      <c r="Q148" s="240">
        <v>133.13999999999999</v>
      </c>
      <c r="R148" s="53">
        <v>128</v>
      </c>
      <c r="S148" s="53">
        <v>12</v>
      </c>
      <c r="T148" s="53">
        <v>2</v>
      </c>
      <c r="U148" s="53">
        <v>88</v>
      </c>
      <c r="V148" s="12">
        <f t="shared" si="66"/>
        <v>130</v>
      </c>
      <c r="W148" s="84">
        <f t="shared" si="62"/>
        <v>9.8222243508241741E-2</v>
      </c>
      <c r="X148" s="85">
        <f t="shared" si="56"/>
        <v>2.7144999897882947E-3</v>
      </c>
      <c r="Y148" s="77">
        <f t="shared" si="57"/>
        <v>0</v>
      </c>
      <c r="Z148" s="77">
        <f t="shared" si="58"/>
        <v>0</v>
      </c>
      <c r="AA148" s="169">
        <f t="shared" si="59"/>
        <v>0</v>
      </c>
      <c r="AB148" s="169">
        <f t="shared" si="60"/>
        <v>0</v>
      </c>
      <c r="AC148" s="169">
        <f t="shared" si="61"/>
        <v>0</v>
      </c>
      <c r="AD148" s="256">
        <f t="shared" si="63"/>
        <v>0.18768633697033194</v>
      </c>
      <c r="AE148" s="256">
        <f t="shared" si="64"/>
        <v>0.20872226745501371</v>
      </c>
      <c r="AF148" s="256">
        <f t="shared" si="65"/>
        <v>1.0897757917239419</v>
      </c>
    </row>
    <row r="149" spans="1:32" s="5" customFormat="1" x14ac:dyDescent="1.25">
      <c r="A149" s="86">
        <v>11234</v>
      </c>
      <c r="B149" s="250">
        <v>156</v>
      </c>
      <c r="C149" s="19">
        <v>143</v>
      </c>
      <c r="D149" s="69" t="s">
        <v>526</v>
      </c>
      <c r="E149" s="20" t="s">
        <v>32</v>
      </c>
      <c r="F149" s="20" t="s">
        <v>230</v>
      </c>
      <c r="G149" s="21" t="s">
        <v>24</v>
      </c>
      <c r="H149" s="18">
        <v>189067.033665</v>
      </c>
      <c r="I149" s="18">
        <v>543224.81578199996</v>
      </c>
      <c r="J149" s="18" t="s">
        <v>115</v>
      </c>
      <c r="K149" s="203">
        <v>70.133333333333326</v>
      </c>
      <c r="L149" s="56">
        <v>102964</v>
      </c>
      <c r="M149" s="55">
        <v>500000</v>
      </c>
      <c r="N149" s="56">
        <v>5275871</v>
      </c>
      <c r="O149" s="251">
        <v>16.54</v>
      </c>
      <c r="P149" s="251">
        <v>16.920000000000002</v>
      </c>
      <c r="Q149" s="251">
        <v>206.38</v>
      </c>
      <c r="R149" s="252">
        <v>159</v>
      </c>
      <c r="S149" s="252">
        <v>92</v>
      </c>
      <c r="T149" s="252">
        <v>4</v>
      </c>
      <c r="U149" s="252">
        <v>8</v>
      </c>
      <c r="V149" s="18">
        <f t="shared" si="66"/>
        <v>163</v>
      </c>
      <c r="W149" s="84">
        <f t="shared" si="62"/>
        <v>1.0050518887486508</v>
      </c>
      <c r="X149" s="85">
        <f t="shared" si="56"/>
        <v>2.7775921668048612E-2</v>
      </c>
      <c r="Y149" s="77">
        <f t="shared" si="57"/>
        <v>0</v>
      </c>
      <c r="Z149" s="77">
        <f t="shared" si="58"/>
        <v>0</v>
      </c>
      <c r="AA149" s="169">
        <f t="shared" si="59"/>
        <v>0</v>
      </c>
      <c r="AB149" s="169">
        <f t="shared" si="60"/>
        <v>0</v>
      </c>
      <c r="AC149" s="169">
        <f t="shared" si="61"/>
        <v>0</v>
      </c>
      <c r="AD149" s="256">
        <f t="shared" si="63"/>
        <v>0.18069085043372482</v>
      </c>
      <c r="AE149" s="256">
        <f t="shared" si="64"/>
        <v>0.18484215171333884</v>
      </c>
      <c r="AF149" s="256">
        <f t="shared" si="65"/>
        <v>2.2545935739124623</v>
      </c>
    </row>
    <row r="150" spans="1:32" s="110" customFormat="1" x14ac:dyDescent="1.25">
      <c r="A150" s="86">
        <v>11223</v>
      </c>
      <c r="B150" s="83">
        <v>160</v>
      </c>
      <c r="C150" s="16">
        <v>144</v>
      </c>
      <c r="D150" s="68" t="s">
        <v>529</v>
      </c>
      <c r="E150" s="10" t="s">
        <v>330</v>
      </c>
      <c r="F150" s="10" t="s">
        <v>230</v>
      </c>
      <c r="G150" s="11" t="s">
        <v>24</v>
      </c>
      <c r="H150" s="12">
        <v>297543.95619699999</v>
      </c>
      <c r="I150" s="12">
        <v>3528095.4045699998</v>
      </c>
      <c r="J150" s="12" t="s">
        <v>150</v>
      </c>
      <c r="K150" s="202">
        <v>69.599999999999994</v>
      </c>
      <c r="L150" s="54">
        <v>683719</v>
      </c>
      <c r="M150" s="54">
        <v>1000000</v>
      </c>
      <c r="N150" s="54">
        <v>5160154</v>
      </c>
      <c r="O150" s="240">
        <v>22.76</v>
      </c>
      <c r="P150" s="240">
        <v>17.12</v>
      </c>
      <c r="Q150" s="240">
        <v>188.87</v>
      </c>
      <c r="R150" s="53">
        <v>2746</v>
      </c>
      <c r="S150" s="53">
        <v>88</v>
      </c>
      <c r="T150" s="53">
        <v>13</v>
      </c>
      <c r="U150" s="53">
        <v>12</v>
      </c>
      <c r="V150" s="12">
        <f t="shared" si="66"/>
        <v>2759</v>
      </c>
      <c r="W150" s="84">
        <f t="shared" si="62"/>
        <v>6.2437290462023052</v>
      </c>
      <c r="X150" s="85">
        <f t="shared" si="56"/>
        <v>0.17255360727669486</v>
      </c>
      <c r="Y150" s="77">
        <f t="shared" si="57"/>
        <v>0</v>
      </c>
      <c r="Z150" s="77">
        <f t="shared" si="58"/>
        <v>0</v>
      </c>
      <c r="AA150" s="169">
        <f t="shared" si="59"/>
        <v>0</v>
      </c>
      <c r="AB150" s="169">
        <f t="shared" si="60"/>
        <v>0</v>
      </c>
      <c r="AC150" s="169">
        <f t="shared" si="61"/>
        <v>0</v>
      </c>
      <c r="AD150" s="256">
        <f t="shared" si="63"/>
        <v>1.6148553760405056</v>
      </c>
      <c r="AE150" s="256">
        <f t="shared" si="64"/>
        <v>1.214689105352085</v>
      </c>
      <c r="AF150" s="256">
        <f t="shared" si="65"/>
        <v>13.400603465411699</v>
      </c>
    </row>
    <row r="151" spans="1:32" s="5" customFormat="1" x14ac:dyDescent="1.25">
      <c r="A151" s="86">
        <v>11268</v>
      </c>
      <c r="B151" s="250">
        <v>167</v>
      </c>
      <c r="C151" s="19">
        <v>145</v>
      </c>
      <c r="D151" s="69" t="s">
        <v>536</v>
      </c>
      <c r="E151" s="20" t="s">
        <v>312</v>
      </c>
      <c r="F151" s="20" t="s">
        <v>230</v>
      </c>
      <c r="G151" s="21" t="s">
        <v>24</v>
      </c>
      <c r="H151" s="18">
        <v>209295.01123400001</v>
      </c>
      <c r="I151" s="18">
        <v>605915.87069100002</v>
      </c>
      <c r="J151" s="18" t="s">
        <v>157</v>
      </c>
      <c r="K151" s="203">
        <v>64.933333333333337</v>
      </c>
      <c r="L151" s="56">
        <v>121800</v>
      </c>
      <c r="M151" s="55">
        <v>200000</v>
      </c>
      <c r="N151" s="56">
        <v>4974678</v>
      </c>
      <c r="O151" s="251">
        <v>16.13</v>
      </c>
      <c r="P151" s="251">
        <v>19.32</v>
      </c>
      <c r="Q151" s="251">
        <v>155.08000000000001</v>
      </c>
      <c r="R151" s="252">
        <v>191</v>
      </c>
      <c r="S151" s="252">
        <v>34</v>
      </c>
      <c r="T151" s="252">
        <v>6</v>
      </c>
      <c r="U151" s="252">
        <v>66</v>
      </c>
      <c r="V151" s="18">
        <f t="shared" si="66"/>
        <v>197</v>
      </c>
      <c r="W151" s="84">
        <f t="shared" si="62"/>
        <v>0.41429748843767816</v>
      </c>
      <c r="X151" s="85">
        <f t="shared" si="56"/>
        <v>1.1449652216903684E-2</v>
      </c>
      <c r="Y151" s="77">
        <f t="shared" si="57"/>
        <v>0</v>
      </c>
      <c r="Z151" s="77">
        <f t="shared" si="58"/>
        <v>0</v>
      </c>
      <c r="AA151" s="169">
        <f t="shared" si="59"/>
        <v>0</v>
      </c>
      <c r="AB151" s="169">
        <f t="shared" si="60"/>
        <v>0</v>
      </c>
      <c r="AC151" s="169">
        <f t="shared" si="61"/>
        <v>0</v>
      </c>
      <c r="AD151" s="256">
        <f t="shared" si="63"/>
        <v>0.1965476026029338</v>
      </c>
      <c r="AE151" s="256">
        <f t="shared" si="64"/>
        <v>0.23541845519458657</v>
      </c>
      <c r="AF151" s="256">
        <f t="shared" si="65"/>
        <v>1.8896839560857395</v>
      </c>
    </row>
    <row r="152" spans="1:32" s="110" customFormat="1" x14ac:dyDescent="1.25">
      <c r="A152" s="86">
        <v>11273</v>
      </c>
      <c r="B152" s="83">
        <v>168</v>
      </c>
      <c r="C152" s="16">
        <v>146</v>
      </c>
      <c r="D152" s="68" t="s">
        <v>572</v>
      </c>
      <c r="E152" s="10" t="s">
        <v>214</v>
      </c>
      <c r="F152" s="10" t="s">
        <v>230</v>
      </c>
      <c r="G152" s="11" t="s">
        <v>24</v>
      </c>
      <c r="H152" s="12">
        <v>153694.07204699999</v>
      </c>
      <c r="I152" s="12">
        <v>409404.05657399999</v>
      </c>
      <c r="J152" s="12" t="s">
        <v>158</v>
      </c>
      <c r="K152" s="202">
        <v>64.533333333333331</v>
      </c>
      <c r="L152" s="54">
        <v>137471</v>
      </c>
      <c r="M152" s="54">
        <v>200000</v>
      </c>
      <c r="N152" s="54">
        <v>2978112</v>
      </c>
      <c r="O152" s="240">
        <v>15.3</v>
      </c>
      <c r="P152" s="240">
        <v>14.37</v>
      </c>
      <c r="Q152" s="240">
        <v>110.42</v>
      </c>
      <c r="R152" s="53">
        <v>102</v>
      </c>
      <c r="S152" s="53">
        <v>1</v>
      </c>
      <c r="T152" s="53">
        <v>21</v>
      </c>
      <c r="U152" s="53">
        <v>99</v>
      </c>
      <c r="V152" s="12">
        <f t="shared" si="66"/>
        <v>123</v>
      </c>
      <c r="W152" s="84">
        <f t="shared" si="62"/>
        <v>8.2332859084182988E-3</v>
      </c>
      <c r="X152" s="85">
        <f t="shared" si="56"/>
        <v>2.2753760977217222E-4</v>
      </c>
      <c r="Y152" s="77">
        <f t="shared" si="57"/>
        <v>0</v>
      </c>
      <c r="Z152" s="77">
        <f t="shared" si="58"/>
        <v>0</v>
      </c>
      <c r="AA152" s="169">
        <f t="shared" si="59"/>
        <v>0</v>
      </c>
      <c r="AB152" s="169">
        <f t="shared" si="60"/>
        <v>0</v>
      </c>
      <c r="AC152" s="169">
        <f t="shared" si="61"/>
        <v>0</v>
      </c>
      <c r="AD152" s="256">
        <f t="shared" si="63"/>
        <v>0.12596927439879999</v>
      </c>
      <c r="AE152" s="256">
        <f t="shared" si="64"/>
        <v>0.11831231850397095</v>
      </c>
      <c r="AF152" s="256">
        <f t="shared" si="65"/>
        <v>0.90911943000754858</v>
      </c>
    </row>
    <row r="153" spans="1:32" s="5" customFormat="1" x14ac:dyDescent="1.25">
      <c r="A153" s="86">
        <v>11260</v>
      </c>
      <c r="B153" s="250">
        <v>169</v>
      </c>
      <c r="C153" s="19">
        <v>147</v>
      </c>
      <c r="D153" s="69" t="s">
        <v>581</v>
      </c>
      <c r="E153" s="20" t="s">
        <v>38</v>
      </c>
      <c r="F153" s="20" t="s">
        <v>46</v>
      </c>
      <c r="G153" s="21" t="s">
        <v>24</v>
      </c>
      <c r="H153" s="18">
        <v>267353.16610999999</v>
      </c>
      <c r="I153" s="18">
        <v>401566.73520300002</v>
      </c>
      <c r="J153" s="18" t="s">
        <v>162</v>
      </c>
      <c r="K153" s="203">
        <v>64</v>
      </c>
      <c r="L153" s="56">
        <v>9678690</v>
      </c>
      <c r="M153" s="55">
        <v>50000000</v>
      </c>
      <c r="N153" s="56">
        <v>41490</v>
      </c>
      <c r="O153" s="251">
        <v>15.83</v>
      </c>
      <c r="P153" s="251">
        <v>12.14</v>
      </c>
      <c r="Q153" s="251">
        <v>86.63</v>
      </c>
      <c r="R153" s="252">
        <v>0</v>
      </c>
      <c r="S153" s="252">
        <v>0</v>
      </c>
      <c r="T153" s="252">
        <v>0</v>
      </c>
      <c r="U153" s="252">
        <v>0</v>
      </c>
      <c r="V153" s="18">
        <v>0</v>
      </c>
      <c r="W153" s="84">
        <f t="shared" si="62"/>
        <v>0</v>
      </c>
      <c r="X153" s="85">
        <f t="shared" si="56"/>
        <v>0</v>
      </c>
      <c r="Y153" s="77">
        <f t="shared" si="57"/>
        <v>0</v>
      </c>
      <c r="Z153" s="77">
        <f t="shared" si="58"/>
        <v>1</v>
      </c>
      <c r="AA153" s="169">
        <f t="shared" si="59"/>
        <v>1</v>
      </c>
      <c r="AB153" s="169">
        <f t="shared" si="60"/>
        <v>0</v>
      </c>
      <c r="AC153" s="169">
        <f t="shared" si="61"/>
        <v>0</v>
      </c>
      <c r="AD153" s="256">
        <f t="shared" si="63"/>
        <v>0.12783792123989923</v>
      </c>
      <c r="AE153" s="256">
        <f t="shared" si="64"/>
        <v>9.8038683755677619E-2</v>
      </c>
      <c r="AF153" s="256">
        <f t="shared" si="65"/>
        <v>0.6995956485794359</v>
      </c>
    </row>
    <row r="154" spans="1:32" s="110" customFormat="1" x14ac:dyDescent="1.25">
      <c r="A154" s="86">
        <v>11280</v>
      </c>
      <c r="B154" s="83">
        <v>170</v>
      </c>
      <c r="C154" s="16">
        <v>148</v>
      </c>
      <c r="D154" s="68" t="s">
        <v>578</v>
      </c>
      <c r="E154" s="10" t="s">
        <v>17</v>
      </c>
      <c r="F154" s="10" t="s">
        <v>230</v>
      </c>
      <c r="G154" s="11" t="s">
        <v>24</v>
      </c>
      <c r="H154" s="12">
        <v>71436.297497000007</v>
      </c>
      <c r="I154" s="12">
        <v>193521.862066</v>
      </c>
      <c r="J154" s="12" t="s">
        <v>159</v>
      </c>
      <c r="K154" s="202">
        <v>63.766666666666666</v>
      </c>
      <c r="L154" s="54">
        <v>77217</v>
      </c>
      <c r="M154" s="54">
        <v>500000</v>
      </c>
      <c r="N154" s="54">
        <v>2506207</v>
      </c>
      <c r="O154" s="240">
        <v>12.88</v>
      </c>
      <c r="P154" s="240">
        <v>12.53</v>
      </c>
      <c r="Q154" s="240">
        <v>92.24</v>
      </c>
      <c r="R154" s="53">
        <v>330</v>
      </c>
      <c r="S154" s="53">
        <v>52</v>
      </c>
      <c r="T154" s="53">
        <v>7</v>
      </c>
      <c r="U154" s="53">
        <v>48</v>
      </c>
      <c r="V154" s="12">
        <f t="shared" ref="V154:V162" si="67">R154+T154</f>
        <v>337</v>
      </c>
      <c r="W154" s="84">
        <f t="shared" si="62"/>
        <v>0.20237386832244406</v>
      </c>
      <c r="X154" s="85">
        <f t="shared" si="56"/>
        <v>5.5928661764745495E-3</v>
      </c>
      <c r="Y154" s="77">
        <f t="shared" si="57"/>
        <v>0</v>
      </c>
      <c r="Z154" s="77">
        <f t="shared" si="58"/>
        <v>0</v>
      </c>
      <c r="AA154" s="169">
        <f t="shared" si="59"/>
        <v>0</v>
      </c>
      <c r="AB154" s="169">
        <f t="shared" si="60"/>
        <v>0</v>
      </c>
      <c r="AC154" s="169">
        <f t="shared" si="61"/>
        <v>0</v>
      </c>
      <c r="AD154" s="256">
        <f t="shared" si="63"/>
        <v>5.0126450461405382E-2</v>
      </c>
      <c r="AE154" s="256">
        <f t="shared" si="64"/>
        <v>4.8764318655388925E-2</v>
      </c>
      <c r="AF154" s="256">
        <f t="shared" si="65"/>
        <v>0.35898010796273538</v>
      </c>
    </row>
    <row r="155" spans="1:32" s="5" customFormat="1" x14ac:dyDescent="1.25">
      <c r="A155" s="86">
        <v>11285</v>
      </c>
      <c r="B155" s="250">
        <v>174</v>
      </c>
      <c r="C155" s="19">
        <v>149</v>
      </c>
      <c r="D155" s="69" t="s">
        <v>555</v>
      </c>
      <c r="E155" s="20" t="s">
        <v>39</v>
      </c>
      <c r="F155" s="20" t="s">
        <v>230</v>
      </c>
      <c r="G155" s="21" t="s">
        <v>24</v>
      </c>
      <c r="H155" s="18">
        <v>509694.73941899999</v>
      </c>
      <c r="I155" s="18">
        <v>1360128.3408349999</v>
      </c>
      <c r="J155" s="18" t="s">
        <v>167</v>
      </c>
      <c r="K155" s="203">
        <v>62.6</v>
      </c>
      <c r="L155" s="56">
        <v>260005</v>
      </c>
      <c r="M155" s="55">
        <v>500000</v>
      </c>
      <c r="N155" s="56">
        <v>5231162</v>
      </c>
      <c r="O155" s="251">
        <v>17.98</v>
      </c>
      <c r="P155" s="251">
        <v>12.75</v>
      </c>
      <c r="Q155" s="251">
        <v>123.07</v>
      </c>
      <c r="R155" s="252">
        <v>877</v>
      </c>
      <c r="S155" s="252">
        <v>30</v>
      </c>
      <c r="T155" s="252">
        <v>8</v>
      </c>
      <c r="U155" s="252">
        <v>70</v>
      </c>
      <c r="V155" s="18">
        <f t="shared" si="67"/>
        <v>885</v>
      </c>
      <c r="W155" s="84">
        <f t="shared" si="62"/>
        <v>0.82058240428399831</v>
      </c>
      <c r="X155" s="85">
        <f t="shared" si="56"/>
        <v>2.2677866524831138E-2</v>
      </c>
      <c r="Y155" s="77">
        <f t="shared" si="57"/>
        <v>0</v>
      </c>
      <c r="Z155" s="77">
        <f t="shared" si="58"/>
        <v>0</v>
      </c>
      <c r="AA155" s="169">
        <f t="shared" si="59"/>
        <v>0</v>
      </c>
      <c r="AB155" s="169">
        <f t="shared" si="60"/>
        <v>0</v>
      </c>
      <c r="AC155" s="169">
        <f t="shared" si="61"/>
        <v>0</v>
      </c>
      <c r="AD155" s="256">
        <f t="shared" si="63"/>
        <v>0.49180238763420969</v>
      </c>
      <c r="AE155" s="256">
        <f t="shared" si="64"/>
        <v>0.34874752182069929</v>
      </c>
      <c r="AF155" s="256">
        <f t="shared" si="65"/>
        <v>3.3663025498410559</v>
      </c>
    </row>
    <row r="156" spans="1:32" s="110" customFormat="1" x14ac:dyDescent="1.25">
      <c r="A156" s="86">
        <v>11297</v>
      </c>
      <c r="B156" s="83">
        <v>177</v>
      </c>
      <c r="C156" s="16">
        <v>150</v>
      </c>
      <c r="D156" s="68" t="s">
        <v>549</v>
      </c>
      <c r="E156" s="10" t="s">
        <v>237</v>
      </c>
      <c r="F156" s="10" t="s">
        <v>230</v>
      </c>
      <c r="G156" s="11" t="s">
        <v>24</v>
      </c>
      <c r="H156" s="12">
        <v>104551.57389299999</v>
      </c>
      <c r="I156" s="12">
        <v>202486.16195400001</v>
      </c>
      <c r="J156" s="12" t="s">
        <v>169</v>
      </c>
      <c r="K156" s="202">
        <v>61.033333333333331</v>
      </c>
      <c r="L156" s="54">
        <v>42726</v>
      </c>
      <c r="M156" s="54">
        <v>200000</v>
      </c>
      <c r="N156" s="54">
        <v>4739179</v>
      </c>
      <c r="O156" s="240">
        <v>14.78</v>
      </c>
      <c r="P156" s="240">
        <v>14.63</v>
      </c>
      <c r="Q156" s="240">
        <v>126.66</v>
      </c>
      <c r="R156" s="53">
        <v>113</v>
      </c>
      <c r="S156" s="53">
        <v>41</v>
      </c>
      <c r="T156" s="53">
        <v>2</v>
      </c>
      <c r="U156" s="53">
        <v>59</v>
      </c>
      <c r="V156" s="12">
        <f t="shared" si="67"/>
        <v>115</v>
      </c>
      <c r="W156" s="84">
        <f t="shared" si="62"/>
        <v>0.1669553193744035</v>
      </c>
      <c r="X156" s="85">
        <f t="shared" si="56"/>
        <v>4.6140283152755739E-3</v>
      </c>
      <c r="Y156" s="77">
        <f t="shared" si="57"/>
        <v>0</v>
      </c>
      <c r="Z156" s="77">
        <f t="shared" si="58"/>
        <v>0</v>
      </c>
      <c r="AA156" s="169">
        <f t="shared" si="59"/>
        <v>0</v>
      </c>
      <c r="AB156" s="169">
        <f t="shared" si="60"/>
        <v>0</v>
      </c>
      <c r="AC156" s="169">
        <f t="shared" si="61"/>
        <v>0</v>
      </c>
      <c r="AD156" s="256">
        <f t="shared" si="63"/>
        <v>6.0185356593992288E-2</v>
      </c>
      <c r="AE156" s="256">
        <f t="shared" si="64"/>
        <v>5.9574544449939593E-2</v>
      </c>
      <c r="AF156" s="256">
        <f t="shared" si="65"/>
        <v>0.51576977443809624</v>
      </c>
    </row>
    <row r="157" spans="1:32" s="5" customFormat="1" x14ac:dyDescent="1.25">
      <c r="A157" s="86">
        <v>11308</v>
      </c>
      <c r="B157" s="250">
        <v>181</v>
      </c>
      <c r="C157" s="19">
        <v>151</v>
      </c>
      <c r="D157" s="69" t="s">
        <v>575</v>
      </c>
      <c r="E157" s="20" t="s">
        <v>154</v>
      </c>
      <c r="F157" s="20" t="s">
        <v>177</v>
      </c>
      <c r="G157" s="21" t="s">
        <v>24</v>
      </c>
      <c r="H157" s="18">
        <v>249950.74231599999</v>
      </c>
      <c r="I157" s="18">
        <v>435901.70565999998</v>
      </c>
      <c r="J157" s="18" t="s">
        <v>176</v>
      </c>
      <c r="K157" s="203">
        <v>58.4</v>
      </c>
      <c r="L157" s="56">
        <v>9739732</v>
      </c>
      <c r="M157" s="55">
        <v>50000000</v>
      </c>
      <c r="N157" s="56">
        <v>44755</v>
      </c>
      <c r="O157" s="251">
        <v>13.08</v>
      </c>
      <c r="P157" s="251">
        <v>13.98</v>
      </c>
      <c r="Q157" s="251">
        <v>103.58</v>
      </c>
      <c r="R157" s="252">
        <v>0</v>
      </c>
      <c r="S157" s="252">
        <v>0</v>
      </c>
      <c r="T157" s="252">
        <v>0</v>
      </c>
      <c r="U157" s="252">
        <v>0</v>
      </c>
      <c r="V157" s="18">
        <f t="shared" si="67"/>
        <v>0</v>
      </c>
      <c r="W157" s="84">
        <f t="shared" si="62"/>
        <v>0</v>
      </c>
      <c r="X157" s="85">
        <f t="shared" si="56"/>
        <v>0</v>
      </c>
      <c r="Y157" s="77">
        <f t="shared" si="57"/>
        <v>0</v>
      </c>
      <c r="Z157" s="77">
        <f t="shared" si="58"/>
        <v>1</v>
      </c>
      <c r="AA157" s="169">
        <f t="shared" si="59"/>
        <v>1</v>
      </c>
      <c r="AB157" s="169">
        <f t="shared" si="60"/>
        <v>0</v>
      </c>
      <c r="AC157" s="169">
        <f t="shared" si="61"/>
        <v>0</v>
      </c>
      <c r="AD157" s="256">
        <f t="shared" si="63"/>
        <v>0.1146614336974115</v>
      </c>
      <c r="AE157" s="256">
        <f t="shared" si="64"/>
        <v>0.12255098188760037</v>
      </c>
      <c r="AF157" s="256">
        <f t="shared" si="65"/>
        <v>0.90799933504418073</v>
      </c>
    </row>
    <row r="158" spans="1:32" s="110" customFormat="1" x14ac:dyDescent="1.25">
      <c r="A158" s="86">
        <v>11314</v>
      </c>
      <c r="B158" s="83">
        <v>182</v>
      </c>
      <c r="C158" s="16">
        <v>152</v>
      </c>
      <c r="D158" s="68" t="s">
        <v>587</v>
      </c>
      <c r="E158" s="10" t="s">
        <v>237</v>
      </c>
      <c r="F158" s="10" t="s">
        <v>230</v>
      </c>
      <c r="G158" s="11" t="s">
        <v>24</v>
      </c>
      <c r="H158" s="12">
        <v>11061.576435000001</v>
      </c>
      <c r="I158" s="12">
        <v>19454.714018999999</v>
      </c>
      <c r="J158" s="12" t="s">
        <v>178</v>
      </c>
      <c r="K158" s="202">
        <v>57.466666666666669</v>
      </c>
      <c r="L158" s="54">
        <v>6591</v>
      </c>
      <c r="M158" s="54">
        <v>200000</v>
      </c>
      <c r="N158" s="54">
        <v>2951709</v>
      </c>
      <c r="O158" s="240">
        <v>0</v>
      </c>
      <c r="P158" s="240">
        <v>0</v>
      </c>
      <c r="Q158" s="240">
        <v>0</v>
      </c>
      <c r="R158" s="53">
        <v>5</v>
      </c>
      <c r="S158" s="53">
        <v>42</v>
      </c>
      <c r="T158" s="53">
        <v>4</v>
      </c>
      <c r="U158" s="53">
        <v>57.999999999999993</v>
      </c>
      <c r="V158" s="12">
        <f t="shared" si="67"/>
        <v>9</v>
      </c>
      <c r="W158" s="84">
        <f t="shared" si="62"/>
        <v>1.6432180504668558E-2</v>
      </c>
      <c r="X158" s="85">
        <f t="shared" si="56"/>
        <v>4.5412477071325947E-4</v>
      </c>
      <c r="Y158" s="77">
        <f t="shared" si="57"/>
        <v>0</v>
      </c>
      <c r="Z158" s="77">
        <f t="shared" si="58"/>
        <v>0</v>
      </c>
      <c r="AA158" s="169">
        <f t="shared" si="59"/>
        <v>0</v>
      </c>
      <c r="AB158" s="169">
        <f t="shared" si="60"/>
        <v>0</v>
      </c>
      <c r="AC158" s="169">
        <f t="shared" si="61"/>
        <v>0</v>
      </c>
      <c r="AD158" s="256">
        <f t="shared" si="63"/>
        <v>0</v>
      </c>
      <c r="AE158" s="256">
        <f t="shared" si="64"/>
        <v>0</v>
      </c>
      <c r="AF158" s="256">
        <f t="shared" si="65"/>
        <v>0</v>
      </c>
    </row>
    <row r="159" spans="1:32" s="5" customFormat="1" x14ac:dyDescent="1.25">
      <c r="A159" s="86">
        <v>11309</v>
      </c>
      <c r="B159" s="250">
        <v>185</v>
      </c>
      <c r="C159" s="19">
        <v>154</v>
      </c>
      <c r="D159" s="69" t="s">
        <v>537</v>
      </c>
      <c r="E159" s="20" t="s">
        <v>179</v>
      </c>
      <c r="F159" s="20" t="s">
        <v>230</v>
      </c>
      <c r="G159" s="21" t="s">
        <v>24</v>
      </c>
      <c r="H159" s="18">
        <v>108793.698988</v>
      </c>
      <c r="I159" s="18">
        <v>291212.37535799999</v>
      </c>
      <c r="J159" s="18" t="s">
        <v>180</v>
      </c>
      <c r="K159" s="203">
        <v>56.8</v>
      </c>
      <c r="L159" s="56">
        <v>107853</v>
      </c>
      <c r="M159" s="55">
        <v>500000</v>
      </c>
      <c r="N159" s="56">
        <v>2700086</v>
      </c>
      <c r="O159" s="251">
        <v>13.21</v>
      </c>
      <c r="P159" s="251">
        <v>11.12</v>
      </c>
      <c r="Q159" s="251">
        <v>149.30000000000001</v>
      </c>
      <c r="R159" s="252">
        <v>159</v>
      </c>
      <c r="S159" s="252">
        <v>19</v>
      </c>
      <c r="T159" s="252">
        <v>6</v>
      </c>
      <c r="U159" s="252">
        <v>81</v>
      </c>
      <c r="V159" s="18">
        <f t="shared" si="67"/>
        <v>165</v>
      </c>
      <c r="W159" s="84">
        <f t="shared" si="62"/>
        <v>0.11127163849490264</v>
      </c>
      <c r="X159" s="85">
        <f t="shared" si="56"/>
        <v>3.0751370643737697E-3</v>
      </c>
      <c r="Y159" s="77">
        <f t="shared" si="57"/>
        <v>0</v>
      </c>
      <c r="Z159" s="77">
        <f t="shared" si="58"/>
        <v>0</v>
      </c>
      <c r="AA159" s="169">
        <f t="shared" si="59"/>
        <v>0</v>
      </c>
      <c r="AB159" s="169">
        <f t="shared" si="60"/>
        <v>0</v>
      </c>
      <c r="AC159" s="169">
        <f t="shared" si="61"/>
        <v>0</v>
      </c>
      <c r="AD159" s="256">
        <f t="shared" si="63"/>
        <v>7.7363070764087577E-2</v>
      </c>
      <c r="AE159" s="256">
        <f t="shared" si="64"/>
        <v>6.5123190529648281E-2</v>
      </c>
      <c r="AF159" s="256">
        <f t="shared" si="65"/>
        <v>0.87436082248889291</v>
      </c>
    </row>
    <row r="160" spans="1:32" s="110" customFormat="1" x14ac:dyDescent="1.25">
      <c r="A160" s="86">
        <v>11312</v>
      </c>
      <c r="B160" s="83">
        <v>184</v>
      </c>
      <c r="C160" s="16">
        <v>153</v>
      </c>
      <c r="D160" s="68" t="s">
        <v>568</v>
      </c>
      <c r="E160" s="10" t="s">
        <v>179</v>
      </c>
      <c r="F160" s="10" t="s">
        <v>177</v>
      </c>
      <c r="G160" s="11" t="s">
        <v>24</v>
      </c>
      <c r="H160" s="12">
        <v>269053.36396500003</v>
      </c>
      <c r="I160" s="12">
        <v>503098.37286</v>
      </c>
      <c r="J160" s="12" t="s">
        <v>180</v>
      </c>
      <c r="K160" s="202">
        <v>56.8</v>
      </c>
      <c r="L160" s="54">
        <v>11508335</v>
      </c>
      <c r="M160" s="54">
        <v>100000000</v>
      </c>
      <c r="N160" s="54">
        <v>43716</v>
      </c>
      <c r="O160" s="240">
        <v>13.77</v>
      </c>
      <c r="P160" s="240">
        <v>13.83</v>
      </c>
      <c r="Q160" s="240">
        <v>112.42</v>
      </c>
      <c r="R160" s="53">
        <v>0</v>
      </c>
      <c r="S160" s="53">
        <v>0</v>
      </c>
      <c r="T160" s="53">
        <v>0</v>
      </c>
      <c r="U160" s="53">
        <v>0</v>
      </c>
      <c r="V160" s="12">
        <f t="shared" si="67"/>
        <v>0</v>
      </c>
      <c r="W160" s="84">
        <f t="shared" si="62"/>
        <v>0</v>
      </c>
      <c r="X160" s="85">
        <f t="shared" si="56"/>
        <v>0</v>
      </c>
      <c r="Y160" s="77">
        <f t="shared" si="57"/>
        <v>0</v>
      </c>
      <c r="Z160" s="77">
        <f t="shared" si="58"/>
        <v>1</v>
      </c>
      <c r="AA160" s="169">
        <f t="shared" si="59"/>
        <v>1</v>
      </c>
      <c r="AB160" s="169">
        <f t="shared" si="60"/>
        <v>0</v>
      </c>
      <c r="AC160" s="169">
        <f t="shared" si="61"/>
        <v>0</v>
      </c>
      <c r="AD160" s="256">
        <f t="shared" si="63"/>
        <v>0.13931821721469062</v>
      </c>
      <c r="AE160" s="256">
        <f t="shared" si="64"/>
        <v>0.13992526827009233</v>
      </c>
      <c r="AF160" s="256">
        <f t="shared" si="65"/>
        <v>1.1374113274709892</v>
      </c>
    </row>
    <row r="161" spans="1:32" s="5" customFormat="1" x14ac:dyDescent="1.25">
      <c r="A161" s="86">
        <v>11334</v>
      </c>
      <c r="B161" s="250">
        <v>194</v>
      </c>
      <c r="C161" s="19">
        <v>155</v>
      </c>
      <c r="D161" s="69" t="s">
        <v>566</v>
      </c>
      <c r="E161" s="20" t="s">
        <v>203</v>
      </c>
      <c r="F161" s="20" t="s">
        <v>230</v>
      </c>
      <c r="G161" s="21" t="s">
        <v>24</v>
      </c>
      <c r="H161" s="18">
        <v>114288.31303</v>
      </c>
      <c r="I161" s="18">
        <v>208168.63754</v>
      </c>
      <c r="J161" s="18" t="s">
        <v>194</v>
      </c>
      <c r="K161" s="203">
        <v>55</v>
      </c>
      <c r="L161" s="56">
        <v>46917</v>
      </c>
      <c r="M161" s="55">
        <v>200000</v>
      </c>
      <c r="N161" s="56">
        <v>4436955</v>
      </c>
      <c r="O161" s="251">
        <v>12.89</v>
      </c>
      <c r="P161" s="251">
        <v>22.64</v>
      </c>
      <c r="Q161" s="251">
        <v>113.35</v>
      </c>
      <c r="R161" s="252">
        <v>100</v>
      </c>
      <c r="S161" s="252">
        <v>4</v>
      </c>
      <c r="T161" s="252">
        <v>5</v>
      </c>
      <c r="U161" s="252">
        <v>96</v>
      </c>
      <c r="V161" s="18">
        <f t="shared" si="67"/>
        <v>105</v>
      </c>
      <c r="W161" s="84">
        <f t="shared" si="62"/>
        <v>1.6745431634216632E-2</v>
      </c>
      <c r="X161" s="85">
        <f t="shared" si="56"/>
        <v>4.6278187482316573E-4</v>
      </c>
      <c r="Y161" s="77">
        <f t="shared" si="57"/>
        <v>0</v>
      </c>
      <c r="Z161" s="77">
        <f t="shared" si="58"/>
        <v>0</v>
      </c>
      <c r="AA161" s="169">
        <f t="shared" si="59"/>
        <v>0</v>
      </c>
      <c r="AB161" s="169">
        <f t="shared" si="60"/>
        <v>0</v>
      </c>
      <c r="AC161" s="169">
        <f t="shared" si="61"/>
        <v>0</v>
      </c>
      <c r="AD161" s="256">
        <f t="shared" si="63"/>
        <v>5.3962153441263101E-2</v>
      </c>
      <c r="AE161" s="256">
        <f t="shared" si="64"/>
        <v>9.4779143049666142E-2</v>
      </c>
      <c r="AF161" s="256">
        <f t="shared" si="65"/>
        <v>0.47452366893461378</v>
      </c>
    </row>
    <row r="162" spans="1:32" s="110" customFormat="1" x14ac:dyDescent="1.25">
      <c r="A162" s="86">
        <v>11384</v>
      </c>
      <c r="B162" s="83">
        <v>209</v>
      </c>
      <c r="C162" s="16">
        <v>156</v>
      </c>
      <c r="D162" s="68" t="s">
        <v>558</v>
      </c>
      <c r="E162" s="10" t="s">
        <v>218</v>
      </c>
      <c r="F162" s="10" t="s">
        <v>230</v>
      </c>
      <c r="G162" s="11" t="s">
        <v>24</v>
      </c>
      <c r="H162" s="12">
        <v>133143.98688899999</v>
      </c>
      <c r="I162" s="12">
        <v>206365.85268000001</v>
      </c>
      <c r="J162" s="12" t="s">
        <v>228</v>
      </c>
      <c r="K162" s="202">
        <v>49.166666666666664</v>
      </c>
      <c r="L162" s="54">
        <v>29432</v>
      </c>
      <c r="M162" s="54">
        <v>200000</v>
      </c>
      <c r="N162" s="54">
        <v>7011615</v>
      </c>
      <c r="O162" s="240">
        <v>12.41</v>
      </c>
      <c r="P162" s="240">
        <v>17.329999999999998</v>
      </c>
      <c r="Q162" s="240">
        <v>119.38</v>
      </c>
      <c r="R162" s="53">
        <v>273</v>
      </c>
      <c r="S162" s="53">
        <v>45</v>
      </c>
      <c r="T162" s="53">
        <v>2</v>
      </c>
      <c r="U162" s="53">
        <v>55.000000000000007</v>
      </c>
      <c r="V162" s="12">
        <f t="shared" si="67"/>
        <v>275</v>
      </c>
      <c r="W162" s="84">
        <f t="shared" si="62"/>
        <v>0.18675464197405636</v>
      </c>
      <c r="X162" s="85">
        <f t="shared" si="56"/>
        <v>5.1612084556891162E-3</v>
      </c>
      <c r="Y162" s="77">
        <f t="shared" si="57"/>
        <v>0</v>
      </c>
      <c r="Z162" s="77">
        <f t="shared" si="58"/>
        <v>0</v>
      </c>
      <c r="AA162" s="169">
        <f t="shared" si="59"/>
        <v>0</v>
      </c>
      <c r="AB162" s="169">
        <f t="shared" si="60"/>
        <v>0</v>
      </c>
      <c r="AC162" s="169">
        <f t="shared" si="61"/>
        <v>0</v>
      </c>
      <c r="AD162" s="256">
        <f t="shared" si="63"/>
        <v>5.1502780153289775E-2</v>
      </c>
      <c r="AE162" s="256">
        <f t="shared" si="64"/>
        <v>7.1921287675786594E-2</v>
      </c>
      <c r="AF162" s="256">
        <f t="shared" si="65"/>
        <v>0.49543931464139668</v>
      </c>
    </row>
    <row r="163" spans="1:32" s="5" customFormat="1" x14ac:dyDescent="1.25">
      <c r="A163" s="86">
        <v>11341</v>
      </c>
      <c r="B163" s="250">
        <v>211</v>
      </c>
      <c r="C163" s="19">
        <v>157</v>
      </c>
      <c r="D163" s="69" t="s">
        <v>541</v>
      </c>
      <c r="E163" s="20" t="s">
        <v>401</v>
      </c>
      <c r="F163" s="20" t="s">
        <v>46</v>
      </c>
      <c r="G163" s="21" t="s">
        <v>24</v>
      </c>
      <c r="H163" s="18">
        <v>182877.75816999999</v>
      </c>
      <c r="I163" s="18">
        <v>473513.37291199999</v>
      </c>
      <c r="J163" s="18" t="s">
        <v>219</v>
      </c>
      <c r="K163" s="203">
        <v>49.133333333333333</v>
      </c>
      <c r="L163" s="56">
        <v>7500000</v>
      </c>
      <c r="M163" s="55">
        <v>50000000</v>
      </c>
      <c r="N163" s="56">
        <v>63136</v>
      </c>
      <c r="O163" s="251">
        <v>14.72</v>
      </c>
      <c r="P163" s="251">
        <v>14.96</v>
      </c>
      <c r="Q163" s="251">
        <v>136.19</v>
      </c>
      <c r="R163" s="252">
        <v>0</v>
      </c>
      <c r="S163" s="252">
        <v>0</v>
      </c>
      <c r="T163" s="252">
        <v>0</v>
      </c>
      <c r="U163" s="252">
        <v>0</v>
      </c>
      <c r="V163" s="18">
        <v>0</v>
      </c>
      <c r="W163" s="84">
        <f t="shared" si="62"/>
        <v>0</v>
      </c>
      <c r="X163" s="85">
        <f t="shared" si="56"/>
        <v>0</v>
      </c>
      <c r="Y163" s="77">
        <f t="shared" si="57"/>
        <v>0</v>
      </c>
      <c r="Z163" s="77">
        <f t="shared" si="58"/>
        <v>1</v>
      </c>
      <c r="AA163" s="169">
        <f t="shared" si="59"/>
        <v>1</v>
      </c>
      <c r="AB163" s="169">
        <f t="shared" si="60"/>
        <v>0</v>
      </c>
      <c r="AC163" s="169">
        <f t="shared" si="61"/>
        <v>0</v>
      </c>
      <c r="AD163" s="256">
        <f t="shared" si="63"/>
        <v>0.14017194972445712</v>
      </c>
      <c r="AE163" s="256">
        <f t="shared" si="64"/>
        <v>0.14245736194822545</v>
      </c>
      <c r="AF163" s="256">
        <f t="shared" si="65"/>
        <v>1.2968762114791994</v>
      </c>
    </row>
    <row r="164" spans="1:32" s="110" customFormat="1" x14ac:dyDescent="1.25">
      <c r="A164" s="86">
        <v>11378</v>
      </c>
      <c r="B164" s="83">
        <v>226</v>
      </c>
      <c r="C164" s="16">
        <v>158</v>
      </c>
      <c r="D164" s="68" t="s">
        <v>559</v>
      </c>
      <c r="E164" s="10" t="s">
        <v>314</v>
      </c>
      <c r="F164" s="10" t="s">
        <v>46</v>
      </c>
      <c r="G164" s="11" t="s">
        <v>24</v>
      </c>
      <c r="H164" s="12">
        <v>273041.74492899998</v>
      </c>
      <c r="I164" s="12">
        <v>521809.39263100002</v>
      </c>
      <c r="J164" s="12" t="s">
        <v>263</v>
      </c>
      <c r="K164" s="202">
        <v>41</v>
      </c>
      <c r="L164" s="54">
        <v>10329617</v>
      </c>
      <c r="M164" s="54">
        <v>50000000</v>
      </c>
      <c r="N164" s="54">
        <v>50516</v>
      </c>
      <c r="O164" s="240">
        <v>14.09</v>
      </c>
      <c r="P164" s="240">
        <v>13.5</v>
      </c>
      <c r="Q164" s="240">
        <v>117.84</v>
      </c>
      <c r="R164" s="53">
        <v>0</v>
      </c>
      <c r="S164" s="53">
        <v>0</v>
      </c>
      <c r="T164" s="53">
        <v>0</v>
      </c>
      <c r="U164" s="53">
        <v>0</v>
      </c>
      <c r="V164" s="12">
        <v>0</v>
      </c>
      <c r="W164" s="84">
        <f t="shared" si="62"/>
        <v>0</v>
      </c>
      <c r="X164" s="85">
        <f t="shared" si="56"/>
        <v>0</v>
      </c>
      <c r="Y164" s="77">
        <f t="shared" si="57"/>
        <v>0</v>
      </c>
      <c r="Z164" s="77">
        <f t="shared" si="58"/>
        <v>1</v>
      </c>
      <c r="AA164" s="169">
        <f t="shared" si="59"/>
        <v>1</v>
      </c>
      <c r="AB164" s="169">
        <f t="shared" si="60"/>
        <v>0</v>
      </c>
      <c r="AC164" s="169">
        <f t="shared" si="61"/>
        <v>0</v>
      </c>
      <c r="AD164" s="256">
        <f t="shared" si="63"/>
        <v>0.14785769811002566</v>
      </c>
      <c r="AE164" s="256">
        <f t="shared" si="64"/>
        <v>0.141666353760493</v>
      </c>
      <c r="AF164" s="256">
        <f t="shared" si="65"/>
        <v>1.23658986126937</v>
      </c>
    </row>
    <row r="165" spans="1:32" s="5" customFormat="1" x14ac:dyDescent="1.25">
      <c r="A165" s="86">
        <v>11463</v>
      </c>
      <c r="B165" s="250">
        <v>239</v>
      </c>
      <c r="C165" s="19">
        <v>159</v>
      </c>
      <c r="D165" s="69" t="s">
        <v>546</v>
      </c>
      <c r="E165" s="20" t="s">
        <v>233</v>
      </c>
      <c r="F165" s="20" t="s">
        <v>230</v>
      </c>
      <c r="G165" s="21" t="s">
        <v>24</v>
      </c>
      <c r="H165" s="18">
        <v>55959.490230000003</v>
      </c>
      <c r="I165" s="18">
        <v>133768.946684</v>
      </c>
      <c r="J165" s="18" t="s">
        <v>276</v>
      </c>
      <c r="K165" s="203">
        <v>37.233333333333334</v>
      </c>
      <c r="L165" s="56">
        <v>30202</v>
      </c>
      <c r="M165" s="55">
        <v>200000</v>
      </c>
      <c r="N165" s="56">
        <v>4429142</v>
      </c>
      <c r="O165" s="251">
        <v>15.48</v>
      </c>
      <c r="P165" s="251">
        <v>11.43</v>
      </c>
      <c r="Q165" s="251">
        <v>129.75</v>
      </c>
      <c r="R165" s="252">
        <v>48</v>
      </c>
      <c r="S165" s="252">
        <v>1</v>
      </c>
      <c r="T165" s="252">
        <v>4</v>
      </c>
      <c r="U165" s="252">
        <v>99</v>
      </c>
      <c r="V165" s="18">
        <f>R165+T165</f>
        <v>52</v>
      </c>
      <c r="W165" s="84">
        <f t="shared" si="62"/>
        <v>2.6901491717834626E-3</v>
      </c>
      <c r="X165" s="85">
        <f t="shared" si="56"/>
        <v>7.4345786030864387E-5</v>
      </c>
      <c r="Y165" s="77">
        <f t="shared" si="57"/>
        <v>0</v>
      </c>
      <c r="Z165" s="77">
        <f t="shared" si="58"/>
        <v>0</v>
      </c>
      <c r="AA165" s="169">
        <f t="shared" si="59"/>
        <v>0</v>
      </c>
      <c r="AB165" s="169">
        <f t="shared" si="60"/>
        <v>0</v>
      </c>
      <c r="AC165" s="169">
        <f t="shared" si="61"/>
        <v>0</v>
      </c>
      <c r="AD165" s="256">
        <f t="shared" si="63"/>
        <v>4.1643509179208005E-2</v>
      </c>
      <c r="AE165" s="256">
        <f t="shared" si="64"/>
        <v>3.0748405033484978E-2</v>
      </c>
      <c r="AF165" s="256">
        <f t="shared" si="65"/>
        <v>0.34904685503890426</v>
      </c>
    </row>
    <row r="166" spans="1:32" s="110" customFormat="1" x14ac:dyDescent="1.25">
      <c r="A166" s="86">
        <v>11461</v>
      </c>
      <c r="B166" s="83">
        <v>237</v>
      </c>
      <c r="C166" s="16">
        <v>160</v>
      </c>
      <c r="D166" s="68" t="s">
        <v>543</v>
      </c>
      <c r="E166" s="10" t="s">
        <v>190</v>
      </c>
      <c r="F166" s="10" t="s">
        <v>230</v>
      </c>
      <c r="G166" s="11" t="s">
        <v>24</v>
      </c>
      <c r="H166" s="12">
        <v>104948.45265399999</v>
      </c>
      <c r="I166" s="12">
        <v>354481.13876599999</v>
      </c>
      <c r="J166" s="12" t="s">
        <v>275</v>
      </c>
      <c r="K166" s="202">
        <v>37.033333333333331</v>
      </c>
      <c r="L166" s="54">
        <v>69518</v>
      </c>
      <c r="M166" s="54">
        <v>200000</v>
      </c>
      <c r="N166" s="54">
        <v>5099127</v>
      </c>
      <c r="O166" s="240">
        <v>14.73</v>
      </c>
      <c r="P166" s="240">
        <v>16.73</v>
      </c>
      <c r="Q166" s="240">
        <v>133.25</v>
      </c>
      <c r="R166" s="53">
        <v>145</v>
      </c>
      <c r="S166" s="53">
        <v>95</v>
      </c>
      <c r="T166" s="53">
        <v>3</v>
      </c>
      <c r="U166" s="53">
        <v>5</v>
      </c>
      <c r="V166" s="12">
        <f>R166+T166</f>
        <v>148</v>
      </c>
      <c r="W166" s="84">
        <f t="shared" si="62"/>
        <v>0.67723250218233211</v>
      </c>
      <c r="X166" s="85">
        <f t="shared" si="56"/>
        <v>1.8716204747491718E-2</v>
      </c>
      <c r="Y166" s="77">
        <f t="shared" si="57"/>
        <v>0</v>
      </c>
      <c r="Z166" s="77">
        <f t="shared" si="58"/>
        <v>0</v>
      </c>
      <c r="AA166" s="169">
        <f t="shared" si="59"/>
        <v>0</v>
      </c>
      <c r="AB166" s="169">
        <f t="shared" si="60"/>
        <v>0</v>
      </c>
      <c r="AC166" s="169">
        <f t="shared" si="61"/>
        <v>0</v>
      </c>
      <c r="AD166" s="256">
        <f t="shared" si="63"/>
        <v>0.10500668165416581</v>
      </c>
      <c r="AE166" s="256">
        <f t="shared" si="64"/>
        <v>0.11926420801589913</v>
      </c>
      <c r="AF166" s="256">
        <f t="shared" si="65"/>
        <v>0.94990769385048168</v>
      </c>
    </row>
    <row r="167" spans="1:32" s="5" customFormat="1" x14ac:dyDescent="1.25">
      <c r="A167" s="86">
        <v>11470</v>
      </c>
      <c r="B167" s="250">
        <v>240</v>
      </c>
      <c r="C167" s="19">
        <v>161</v>
      </c>
      <c r="D167" s="69" t="s">
        <v>580</v>
      </c>
      <c r="E167" s="20" t="s">
        <v>226</v>
      </c>
      <c r="F167" s="20" t="s">
        <v>230</v>
      </c>
      <c r="G167" s="21" t="s">
        <v>24</v>
      </c>
      <c r="H167" s="18">
        <v>87492.993214999995</v>
      </c>
      <c r="I167" s="18">
        <v>231471.637288</v>
      </c>
      <c r="J167" s="18" t="s">
        <v>277</v>
      </c>
      <c r="K167" s="203">
        <v>36.200000000000003</v>
      </c>
      <c r="L167" s="56">
        <v>66579</v>
      </c>
      <c r="M167" s="55">
        <v>200000</v>
      </c>
      <c r="N167" s="56">
        <v>3476646</v>
      </c>
      <c r="O167" s="251">
        <v>17.04</v>
      </c>
      <c r="P167" s="251">
        <v>10.66</v>
      </c>
      <c r="Q167" s="251">
        <v>87.49</v>
      </c>
      <c r="R167" s="252">
        <v>83</v>
      </c>
      <c r="S167" s="252">
        <v>3</v>
      </c>
      <c r="T167" s="252">
        <v>11</v>
      </c>
      <c r="U167" s="252">
        <v>97</v>
      </c>
      <c r="V167" s="18">
        <f>R167+T167</f>
        <v>94</v>
      </c>
      <c r="W167" s="84">
        <f t="shared" si="62"/>
        <v>1.3964972785783814E-2</v>
      </c>
      <c r="X167" s="85">
        <f t="shared" si="56"/>
        <v>3.8594026292245256E-4</v>
      </c>
      <c r="Y167" s="77">
        <f t="shared" si="57"/>
        <v>0</v>
      </c>
      <c r="Z167" s="77">
        <f t="shared" si="58"/>
        <v>0</v>
      </c>
      <c r="AA167" s="169">
        <f t="shared" si="59"/>
        <v>0</v>
      </c>
      <c r="AB167" s="169">
        <f t="shared" si="60"/>
        <v>0</v>
      </c>
      <c r="AC167" s="169">
        <f t="shared" si="61"/>
        <v>0</v>
      </c>
      <c r="AD167" s="256">
        <f t="shared" si="63"/>
        <v>7.9321045423252051E-2</v>
      </c>
      <c r="AE167" s="256">
        <f t="shared" si="64"/>
        <v>4.9622203298818481E-2</v>
      </c>
      <c r="AF167" s="256">
        <f t="shared" si="65"/>
        <v>0.40726515634274191</v>
      </c>
    </row>
    <row r="168" spans="1:32" s="110" customFormat="1" x14ac:dyDescent="1.25">
      <c r="A168" s="86">
        <v>11454</v>
      </c>
      <c r="B168" s="83">
        <v>244</v>
      </c>
      <c r="C168" s="16">
        <v>162</v>
      </c>
      <c r="D168" s="68" t="s">
        <v>538</v>
      </c>
      <c r="E168" s="10" t="s">
        <v>347</v>
      </c>
      <c r="F168" s="10" t="s">
        <v>230</v>
      </c>
      <c r="G168" s="11">
        <v>0</v>
      </c>
      <c r="H168" s="12">
        <v>34882.496249999997</v>
      </c>
      <c r="I168" s="12">
        <v>678224.41634899995</v>
      </c>
      <c r="J168" s="12" t="s">
        <v>285</v>
      </c>
      <c r="K168" s="202">
        <v>35.799999999999997</v>
      </c>
      <c r="L168" s="54">
        <v>184441</v>
      </c>
      <c r="M168" s="54">
        <v>200000</v>
      </c>
      <c r="N168" s="54">
        <v>3677189</v>
      </c>
      <c r="O168" s="240">
        <v>15.14</v>
      </c>
      <c r="P168" s="240">
        <v>16.899999999999999</v>
      </c>
      <c r="Q168" s="240">
        <v>149.18</v>
      </c>
      <c r="R168" s="53">
        <v>260</v>
      </c>
      <c r="S168" s="53">
        <v>93</v>
      </c>
      <c r="T168" s="53">
        <v>3</v>
      </c>
      <c r="U168" s="53">
        <v>7.0000000000000009</v>
      </c>
      <c r="V168" s="12">
        <f>R168+T168</f>
        <v>263</v>
      </c>
      <c r="W168" s="84">
        <f t="shared" si="62"/>
        <v>1.2684618922044766</v>
      </c>
      <c r="X168" s="85">
        <f t="shared" si="56"/>
        <v>3.5055601159700384E-2</v>
      </c>
      <c r="Y168" s="77">
        <f t="shared" si="57"/>
        <v>0</v>
      </c>
      <c r="Z168" s="77">
        <f t="shared" si="58"/>
        <v>0</v>
      </c>
      <c r="AA168" s="169">
        <f t="shared" si="59"/>
        <v>0</v>
      </c>
      <c r="AB168" s="169">
        <f t="shared" si="60"/>
        <v>0</v>
      </c>
      <c r="AC168" s="169">
        <f t="shared" si="61"/>
        <v>0</v>
      </c>
      <c r="AD168" s="256">
        <f t="shared" si="63"/>
        <v>0.20650014030081479</v>
      </c>
      <c r="AE168" s="256">
        <f t="shared" si="64"/>
        <v>0.23050544062640485</v>
      </c>
      <c r="AF168" s="256">
        <f t="shared" si="65"/>
        <v>2.0347219900974602</v>
      </c>
    </row>
    <row r="169" spans="1:32" s="5" customFormat="1" x14ac:dyDescent="1.25">
      <c r="A169" s="86">
        <v>11477</v>
      </c>
      <c r="B169" s="250">
        <v>245</v>
      </c>
      <c r="C169" s="19">
        <v>163</v>
      </c>
      <c r="D169" s="69" t="s">
        <v>530</v>
      </c>
      <c r="E169" s="20" t="s">
        <v>347</v>
      </c>
      <c r="F169" s="20" t="s">
        <v>230</v>
      </c>
      <c r="G169" s="21" t="s">
        <v>24</v>
      </c>
      <c r="H169" s="18">
        <v>918037.73123699997</v>
      </c>
      <c r="I169" s="18">
        <v>2265095.4590070001</v>
      </c>
      <c r="J169" s="18" t="s">
        <v>293</v>
      </c>
      <c r="K169" s="203">
        <v>34</v>
      </c>
      <c r="L169" s="56">
        <v>283928</v>
      </c>
      <c r="M169" s="55">
        <v>300000</v>
      </c>
      <c r="N169" s="56">
        <v>7977710</v>
      </c>
      <c r="O169" s="251">
        <v>17.899999999999999</v>
      </c>
      <c r="P169" s="251">
        <v>15.1</v>
      </c>
      <c r="Q169" s="251">
        <v>168.95</v>
      </c>
      <c r="R169" s="252">
        <v>725</v>
      </c>
      <c r="S169" s="252">
        <v>76</v>
      </c>
      <c r="T169" s="252">
        <v>14</v>
      </c>
      <c r="U169" s="252">
        <v>24</v>
      </c>
      <c r="V169" s="18">
        <f>R169+T169</f>
        <v>739</v>
      </c>
      <c r="W169" s="84">
        <f t="shared" si="62"/>
        <v>3.4619529168185617</v>
      </c>
      <c r="X169" s="85">
        <f t="shared" si="56"/>
        <v>9.5675590596370458E-2</v>
      </c>
      <c r="Y169" s="77">
        <f t="shared" si="57"/>
        <v>0</v>
      </c>
      <c r="Z169" s="77">
        <f t="shared" si="58"/>
        <v>0</v>
      </c>
      <c r="AA169" s="169">
        <f t="shared" si="59"/>
        <v>0</v>
      </c>
      <c r="AB169" s="169">
        <f t="shared" si="60"/>
        <v>0</v>
      </c>
      <c r="AC169" s="169">
        <f t="shared" si="61"/>
        <v>0</v>
      </c>
      <c r="AD169" s="256">
        <f t="shared" si="63"/>
        <v>0.81538101593489798</v>
      </c>
      <c r="AE169" s="256">
        <f t="shared" si="64"/>
        <v>0.68783538215737206</v>
      </c>
      <c r="AF169" s="256">
        <f t="shared" si="65"/>
        <v>7.6960124381117891</v>
      </c>
    </row>
    <row r="170" spans="1:32" s="110" customFormat="1" x14ac:dyDescent="1.25">
      <c r="A170" s="86">
        <v>11233</v>
      </c>
      <c r="B170" s="83">
        <v>264</v>
      </c>
      <c r="C170" s="16">
        <v>164</v>
      </c>
      <c r="D170" s="68" t="s">
        <v>571</v>
      </c>
      <c r="E170" s="10" t="s">
        <v>29</v>
      </c>
      <c r="F170" s="10" t="s">
        <v>46</v>
      </c>
      <c r="G170" s="11" t="s">
        <v>24</v>
      </c>
      <c r="H170" s="12">
        <v>202164.963174</v>
      </c>
      <c r="I170" s="12">
        <v>249948.13572399999</v>
      </c>
      <c r="J170" s="12" t="s">
        <v>334</v>
      </c>
      <c r="K170" s="202">
        <v>19</v>
      </c>
      <c r="L170" s="54">
        <v>7482581</v>
      </c>
      <c r="M170" s="54">
        <v>50000000</v>
      </c>
      <c r="N170" s="54">
        <v>33404</v>
      </c>
      <c r="O170" s="240">
        <v>13.38</v>
      </c>
      <c r="P170" s="240">
        <v>15.3</v>
      </c>
      <c r="Q170" s="240">
        <v>110.91</v>
      </c>
      <c r="R170" s="53">
        <v>0</v>
      </c>
      <c r="S170" s="53">
        <v>0</v>
      </c>
      <c r="T170" s="53">
        <v>0</v>
      </c>
      <c r="U170" s="53">
        <v>0</v>
      </c>
      <c r="V170" s="12">
        <v>0</v>
      </c>
      <c r="W170" s="84">
        <f t="shared" si="62"/>
        <v>0</v>
      </c>
      <c r="X170" s="85">
        <f t="shared" si="56"/>
        <v>0</v>
      </c>
      <c r="Y170" s="77">
        <f t="shared" si="57"/>
        <v>0</v>
      </c>
      <c r="Z170" s="77">
        <f t="shared" si="58"/>
        <v>1</v>
      </c>
      <c r="AA170" s="169">
        <f t="shared" si="59"/>
        <v>1</v>
      </c>
      <c r="AB170" s="169">
        <f t="shared" si="60"/>
        <v>0</v>
      </c>
      <c r="AC170" s="169">
        <f t="shared" si="61"/>
        <v>0</v>
      </c>
      <c r="AD170" s="256">
        <f t="shared" si="63"/>
        <v>6.725538616938409E-2</v>
      </c>
      <c r="AE170" s="256">
        <f t="shared" si="64"/>
        <v>7.690638328786073E-2</v>
      </c>
      <c r="AF170" s="256">
        <f t="shared" si="65"/>
        <v>0.55749588042200215</v>
      </c>
    </row>
    <row r="171" spans="1:32" s="5" customFormat="1" x14ac:dyDescent="1.25">
      <c r="A171" s="86">
        <v>11649</v>
      </c>
      <c r="B171" s="250">
        <v>275</v>
      </c>
      <c r="C171" s="19">
        <v>165</v>
      </c>
      <c r="D171" s="69" t="s">
        <v>588</v>
      </c>
      <c r="E171" s="20" t="s">
        <v>399</v>
      </c>
      <c r="F171" s="20" t="s">
        <v>46</v>
      </c>
      <c r="G171" s="21" t="s">
        <v>24</v>
      </c>
      <c r="H171" s="18">
        <v>0</v>
      </c>
      <c r="I171" s="18">
        <v>271204.41462699999</v>
      </c>
      <c r="J171" s="18" t="s">
        <v>400</v>
      </c>
      <c r="K171" s="203">
        <v>6</v>
      </c>
      <c r="L171" s="56">
        <v>19312249</v>
      </c>
      <c r="M171" s="55">
        <v>100000000</v>
      </c>
      <c r="N171" s="56">
        <v>14044</v>
      </c>
      <c r="O171" s="251">
        <v>16.649999999999999</v>
      </c>
      <c r="P171" s="251">
        <v>14.19</v>
      </c>
      <c r="Q171" s="251">
        <v>0</v>
      </c>
      <c r="R171" s="252">
        <v>0</v>
      </c>
      <c r="S171" s="252">
        <v>0</v>
      </c>
      <c r="T171" s="252">
        <v>0</v>
      </c>
      <c r="U171" s="252">
        <v>0</v>
      </c>
      <c r="V171" s="18">
        <v>0</v>
      </c>
      <c r="W171" s="84">
        <f t="shared" si="62"/>
        <v>0</v>
      </c>
      <c r="X171" s="85">
        <f t="shared" si="56"/>
        <v>0</v>
      </c>
      <c r="Y171" s="77">
        <f t="shared" si="57"/>
        <v>0</v>
      </c>
      <c r="Z171" s="77">
        <f t="shared" si="58"/>
        <v>1</v>
      </c>
      <c r="AA171" s="169">
        <f t="shared" si="59"/>
        <v>1</v>
      </c>
      <c r="AB171" s="169">
        <f t="shared" si="60"/>
        <v>0</v>
      </c>
      <c r="AC171" s="169">
        <f t="shared" si="61"/>
        <v>0</v>
      </c>
      <c r="AD171" s="256">
        <f t="shared" si="63"/>
        <v>9.0809659631892636E-2</v>
      </c>
      <c r="AE171" s="256">
        <f t="shared" si="64"/>
        <v>7.7392736947540938E-2</v>
      </c>
      <c r="AF171" s="256">
        <f t="shared" si="65"/>
        <v>0</v>
      </c>
    </row>
    <row r="172" spans="1:32" s="120" customFormat="1" x14ac:dyDescent="1.25">
      <c r="A172" s="86"/>
      <c r="B172" s="116"/>
      <c r="C172" s="248"/>
      <c r="D172" s="117" t="s">
        <v>197</v>
      </c>
      <c r="E172" s="102"/>
      <c r="F172" s="103" t="s">
        <v>24</v>
      </c>
      <c r="G172" s="118" t="s">
        <v>24</v>
      </c>
      <c r="H172" s="109">
        <f>SUM(H106:H171)</f>
        <v>18085160.442721996</v>
      </c>
      <c r="I172" s="109">
        <f>SUM(I106:I171)</f>
        <v>49725475.481835999</v>
      </c>
      <c r="J172" s="107" t="s">
        <v>24</v>
      </c>
      <c r="K172" s="204"/>
      <c r="L172" s="109">
        <f>SUM(L106:L171)</f>
        <v>154809126</v>
      </c>
      <c r="M172" s="105" t="s">
        <v>24</v>
      </c>
      <c r="N172" s="105" t="s">
        <v>24</v>
      </c>
      <c r="O172" s="261">
        <f>AD172</f>
        <v>16.735931838862456</v>
      </c>
      <c r="P172" s="261">
        <f>AE172</f>
        <v>16.401864084419021</v>
      </c>
      <c r="Q172" s="261">
        <f>AF172</f>
        <v>147.82787335497258</v>
      </c>
      <c r="R172" s="109">
        <f>SUM(R106:R171)</f>
        <v>23867</v>
      </c>
      <c r="S172" s="109">
        <f>W172</f>
        <v>53.522695362155638</v>
      </c>
      <c r="T172" s="109">
        <f>SUM(T106:T171)</f>
        <v>328</v>
      </c>
      <c r="U172" s="109">
        <f>100-S172</f>
        <v>46.477304637844362</v>
      </c>
      <c r="V172" s="109">
        <f>SUM(V106:V171)</f>
        <v>24195</v>
      </c>
      <c r="W172" s="84">
        <f>SUM(W107:W171)</f>
        <v>53.522695362155638</v>
      </c>
      <c r="X172" s="85" t="s">
        <v>24</v>
      </c>
      <c r="Y172" s="77">
        <f t="shared" ref="Y172:Y173" si="68">IF(L172&gt;M172,1,0)</f>
        <v>0</v>
      </c>
      <c r="Z172" s="77">
        <f t="shared" ref="Z172:Z173" si="69">IF(V172=0,1,0)</f>
        <v>0</v>
      </c>
      <c r="AA172" s="169">
        <f t="shared" ref="AA172:AA173" si="70">IF((S172+U172)=100,0,1)</f>
        <v>0</v>
      </c>
      <c r="AB172" s="169">
        <f t="shared" ref="AB172:AB173" si="71">IF(I172=0,1,0)</f>
        <v>0</v>
      </c>
      <c r="AC172" s="169">
        <f t="shared" ref="AC172:AC173" si="72">IF(L172=0,1,0)</f>
        <v>0</v>
      </c>
      <c r="AD172" s="260">
        <f>SUM(AD106:AD171)</f>
        <v>16.735931838862456</v>
      </c>
      <c r="AE172" s="260">
        <f>SUM(AE106:AE171)</f>
        <v>16.401864084419021</v>
      </c>
      <c r="AF172" s="260">
        <f>SUM(AF106:AF171)</f>
        <v>147.82787335497258</v>
      </c>
    </row>
    <row r="173" spans="1:32" s="125" customFormat="1" x14ac:dyDescent="1.25">
      <c r="A173" s="86"/>
      <c r="B173" s="121"/>
      <c r="C173" s="122"/>
      <c r="D173" s="117" t="s">
        <v>55</v>
      </c>
      <c r="E173" s="102"/>
      <c r="F173" s="103" t="s">
        <v>24</v>
      </c>
      <c r="G173" s="123" t="s">
        <v>24</v>
      </c>
      <c r="H173" s="111">
        <f>H172+H105+H84</f>
        <v>1508979708.9211371</v>
      </c>
      <c r="I173" s="111">
        <f>I172+I105+I84</f>
        <v>1799280817.72471</v>
      </c>
      <c r="J173" s="112" t="s">
        <v>24</v>
      </c>
      <c r="K173" s="205"/>
      <c r="L173" s="113">
        <f>L172+L105+L84</f>
        <v>11185838952</v>
      </c>
      <c r="M173" s="113"/>
      <c r="N173" s="113"/>
      <c r="O173" s="124"/>
      <c r="P173" s="124"/>
      <c r="Q173" s="124"/>
      <c r="R173" s="113">
        <f>R172+R105+R84</f>
        <v>2054862</v>
      </c>
      <c r="S173" s="113">
        <f>X173</f>
        <v>66.995252737575015</v>
      </c>
      <c r="T173" s="113">
        <f>T172+T105+T84</f>
        <v>4478</v>
      </c>
      <c r="U173" s="113">
        <f>100-S173</f>
        <v>33.004747262424985</v>
      </c>
      <c r="V173" s="113">
        <f>V172+V105+V84</f>
        <v>2059340</v>
      </c>
      <c r="W173" s="84">
        <f>S173*I173/$I$172</f>
        <v>2424.1753741172433</v>
      </c>
      <c r="X173" s="85">
        <f>SUM(X5:X172)</f>
        <v>66.995252737575015</v>
      </c>
      <c r="Y173" s="77">
        <f t="shared" si="68"/>
        <v>1</v>
      </c>
      <c r="Z173" s="77">
        <f t="shared" si="69"/>
        <v>0</v>
      </c>
      <c r="AA173" s="169">
        <f t="shared" si="70"/>
        <v>0</v>
      </c>
      <c r="AB173" s="169">
        <f t="shared" si="71"/>
        <v>0</v>
      </c>
      <c r="AC173" s="169">
        <f t="shared" si="72"/>
        <v>0</v>
      </c>
      <c r="AD173" s="260"/>
      <c r="AE173" s="260"/>
      <c r="AF173" s="260"/>
    </row>
    <row r="174" spans="1:32" s="319" customFormat="1" x14ac:dyDescent="1.25">
      <c r="A174" s="306"/>
      <c r="B174" s="308"/>
      <c r="C174" s="309"/>
      <c r="D174" s="310"/>
      <c r="E174" s="311"/>
      <c r="F174" s="312"/>
      <c r="G174" s="313"/>
      <c r="H174" s="314"/>
      <c r="I174" s="314"/>
      <c r="J174" s="315"/>
      <c r="K174" s="316"/>
      <c r="L174" s="317"/>
      <c r="M174" s="317"/>
      <c r="N174" s="317"/>
      <c r="O174" s="318"/>
      <c r="P174" s="318"/>
      <c r="Q174" s="318"/>
      <c r="R174" s="317"/>
      <c r="S174" s="317"/>
      <c r="T174" s="317"/>
      <c r="U174" s="317"/>
      <c r="V174" s="317"/>
      <c r="W174" s="304"/>
      <c r="X174" s="305"/>
      <c r="Y174" s="307"/>
      <c r="Z174" s="307"/>
      <c r="AA174" s="169"/>
      <c r="AB174" s="169"/>
      <c r="AC174" s="169"/>
      <c r="AD174" s="260"/>
      <c r="AE174" s="260"/>
      <c r="AF174" s="260"/>
    </row>
    <row r="175" spans="1:32" ht="66" customHeight="1" x14ac:dyDescent="0.25">
      <c r="C175" s="385" t="s">
        <v>426</v>
      </c>
      <c r="D175" s="385"/>
      <c r="E175" s="385"/>
      <c r="F175" s="385"/>
      <c r="G175" s="385"/>
      <c r="H175" s="385"/>
      <c r="I175" s="385"/>
      <c r="J175" s="385"/>
      <c r="K175" s="385"/>
      <c r="L175" s="385"/>
      <c r="M175" s="385"/>
      <c r="N175" s="385"/>
      <c r="O175" s="385"/>
      <c r="P175" s="385"/>
      <c r="Q175" s="385"/>
      <c r="R175" s="385"/>
      <c r="S175" s="385"/>
      <c r="T175" s="385"/>
      <c r="U175" s="385"/>
      <c r="V175" s="385"/>
      <c r="AB175" s="169">
        <v>1</v>
      </c>
      <c r="AC175" s="169">
        <v>1</v>
      </c>
      <c r="AD175" s="260"/>
      <c r="AE175" s="260"/>
      <c r="AF175" s="260"/>
    </row>
    <row r="176" spans="1:32" x14ac:dyDescent="0.25">
      <c r="I176" s="295"/>
    </row>
  </sheetData>
  <sheetProtection algorithmName="SHA-512" hashValue="gzVQyppk1zisEtoJfE7DBdgmnGKP0wCp1MQ3nPJcfxn5yPBbjmo1LX8EvNh3J6HgBAvlKITcc4MK4J61vdjjkg==" saltValue="SbbiugrTRrjO2WVyjJ6DfQ==" spinCount="100000" sheet="1" objects="1" scenarios="1" sort="0"/>
  <sortState ref="A106:AF171">
    <sortCondition descending="1" ref="K107:K172"/>
  </sortState>
  <mergeCells count="21">
    <mergeCell ref="C1:J1"/>
    <mergeCell ref="C3:C4"/>
    <mergeCell ref="D3:D4"/>
    <mergeCell ref="E3:E4"/>
    <mergeCell ref="G3:G4"/>
    <mergeCell ref="J3:J4"/>
    <mergeCell ref="F3:F4"/>
    <mergeCell ref="B3:B4"/>
    <mergeCell ref="C175:V175"/>
    <mergeCell ref="T3:T4"/>
    <mergeCell ref="U3:U4"/>
    <mergeCell ref="V3:V4"/>
    <mergeCell ref="Q3:Q4"/>
    <mergeCell ref="R3:R4"/>
    <mergeCell ref="S3:S4"/>
    <mergeCell ref="K3:K4"/>
    <mergeCell ref="L3:L4"/>
    <mergeCell ref="M3:M4"/>
    <mergeCell ref="N3:N4"/>
    <mergeCell ref="O3:O4"/>
    <mergeCell ref="P3:P4"/>
  </mergeCells>
  <printOptions horizontalCentered="1" verticalCentered="1"/>
  <pageMargins left="0.25" right="0.25" top="0.75" bottom="0.75" header="0.3" footer="0.3"/>
  <pageSetup paperSize="9" scale="19" fitToHeight="0" orientation="landscape" r:id="rId1"/>
  <rowBreaks count="2" manualBreakCount="2">
    <brk id="72" min="2" max="21" man="1"/>
    <brk id="124" min="2" max="21" man="1"/>
  </rowBreaks>
  <colBreaks count="1" manualBreakCount="1">
    <brk id="22" max="1048575" man="1"/>
  </colBreaks>
  <ignoredErrors>
    <ignoredError sqref="S84 U84 R105:U10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76"/>
  <sheetViews>
    <sheetView rightToLeft="1" view="pageBreakPreview" topLeftCell="C1" zoomScaleNormal="83" zoomScaleSheetLayoutView="100" workbookViewId="0">
      <selection activeCell="D4" sqref="D4"/>
    </sheetView>
  </sheetViews>
  <sheetFormatPr defaultColWidth="9.140625" defaultRowHeight="19.5" x14ac:dyDescent="0.55000000000000004"/>
  <cols>
    <col min="1" max="1" width="8.5703125" style="351" hidden="1" customWidth="1"/>
    <col min="2" max="2" width="3.5703125" style="228" hidden="1" customWidth="1"/>
    <col min="3" max="3" width="5.5703125" style="63" bestFit="1" customWidth="1"/>
    <col min="4" max="4" width="43.42578125" style="17" bestFit="1" customWidth="1"/>
    <col min="5" max="5" width="23.7109375" style="64" bestFit="1" customWidth="1"/>
    <col min="6" max="6" width="11.140625" style="47" bestFit="1" customWidth="1"/>
    <col min="7" max="7" width="10.42578125" style="49" customWidth="1"/>
    <col min="8" max="8" width="12.7109375" style="49" customWidth="1"/>
    <col min="9" max="9" width="5.7109375" style="51" customWidth="1"/>
    <col min="10" max="10" width="9" style="51" hidden="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8.5703125" style="246" hidden="1" customWidth="1"/>
    <col min="17" max="17" width="16.7109375" style="275" hidden="1" customWidth="1"/>
    <col min="18" max="18" width="12" style="1" hidden="1" customWidth="1"/>
    <col min="19" max="19" width="12" style="273" hidden="1" customWidth="1"/>
    <col min="20" max="20" width="7.7109375" style="273" hidden="1" customWidth="1"/>
    <col min="21" max="21" width="34.42578125" style="273" hidden="1" customWidth="1"/>
    <col min="22" max="23" width="9.140625" style="273" hidden="1" customWidth="1"/>
    <col min="24" max="28" width="9.140625" style="273" customWidth="1"/>
    <col min="29" max="16384" width="9.140625" style="273"/>
  </cols>
  <sheetData>
    <row r="1" spans="1:21" ht="24" customHeight="1" x14ac:dyDescent="0.55000000000000004">
      <c r="A1" s="396" t="s">
        <v>248</v>
      </c>
      <c r="B1" s="396"/>
      <c r="C1" s="396"/>
      <c r="D1" s="396"/>
      <c r="E1" s="397"/>
      <c r="F1" s="276" t="s">
        <v>427</v>
      </c>
      <c r="G1" s="398" t="s">
        <v>318</v>
      </c>
      <c r="H1" s="399"/>
      <c r="I1" s="399"/>
      <c r="J1" s="400"/>
      <c r="K1" s="220"/>
      <c r="L1" s="220"/>
      <c r="M1" s="220"/>
      <c r="N1" s="220"/>
      <c r="O1" s="220"/>
      <c r="P1" s="241"/>
      <c r="Q1" s="277"/>
    </row>
    <row r="2" spans="1:21" ht="21" customHeight="1" x14ac:dyDescent="0.55000000000000004">
      <c r="A2" s="406" t="s">
        <v>404</v>
      </c>
      <c r="B2" s="407" t="s">
        <v>163</v>
      </c>
      <c r="C2" s="408" t="s">
        <v>48</v>
      </c>
      <c r="D2" s="404" t="s">
        <v>49</v>
      </c>
      <c r="E2" s="409" t="s">
        <v>288</v>
      </c>
      <c r="F2" s="405" t="s">
        <v>51</v>
      </c>
      <c r="G2" s="405"/>
      <c r="H2" s="405"/>
      <c r="I2" s="405"/>
      <c r="J2" s="405"/>
      <c r="K2" s="221"/>
      <c r="L2" s="221"/>
      <c r="M2" s="221"/>
      <c r="N2" s="221"/>
      <c r="O2" s="221"/>
      <c r="P2" s="242"/>
      <c r="Q2" s="277"/>
    </row>
    <row r="3" spans="1:21" ht="63" x14ac:dyDescent="0.25">
      <c r="A3" s="406"/>
      <c r="B3" s="407"/>
      <c r="C3" s="408"/>
      <c r="D3" s="404"/>
      <c r="E3" s="409"/>
      <c r="F3" s="211" t="s">
        <v>52</v>
      </c>
      <c r="G3" s="212" t="s">
        <v>229</v>
      </c>
      <c r="H3" s="212" t="s">
        <v>261</v>
      </c>
      <c r="I3" s="213" t="s">
        <v>53</v>
      </c>
      <c r="J3" s="213" t="s">
        <v>54</v>
      </c>
      <c r="K3" s="223" t="s">
        <v>52</v>
      </c>
      <c r="L3" s="224" t="s">
        <v>229</v>
      </c>
      <c r="M3" s="223" t="s">
        <v>261</v>
      </c>
      <c r="N3" s="225" t="s">
        <v>53</v>
      </c>
      <c r="O3" s="225" t="s">
        <v>54</v>
      </c>
      <c r="P3" s="243" t="s">
        <v>24</v>
      </c>
      <c r="Q3" s="278" t="s">
        <v>342</v>
      </c>
    </row>
    <row r="4" spans="1:21" x14ac:dyDescent="0.55000000000000004">
      <c r="A4" s="351">
        <v>11340</v>
      </c>
      <c r="B4" s="229">
        <v>201</v>
      </c>
      <c r="C4" s="219">
        <v>1</v>
      </c>
      <c r="D4" s="179" t="s">
        <v>468</v>
      </c>
      <c r="E4" s="180">
        <v>637339.71698200004</v>
      </c>
      <c r="F4" s="181">
        <v>44.0959</v>
      </c>
      <c r="G4" s="181">
        <v>37.263100000000001</v>
      </c>
      <c r="H4" s="181">
        <v>17.674900000000001</v>
      </c>
      <c r="I4" s="181">
        <v>1.7100000000000001E-2</v>
      </c>
      <c r="J4" s="181">
        <v>0.94899999999999995</v>
      </c>
      <c r="K4" s="218">
        <f t="shared" ref="K4:K35" si="0">E4/$E$83*F4</f>
        <v>1.6180471597371321E-2</v>
      </c>
      <c r="L4" s="218">
        <f t="shared" ref="L4:L35" si="1">E4/$E$83*G4</f>
        <v>1.3673256043759336E-2</v>
      </c>
      <c r="M4" s="218">
        <f t="shared" ref="M4:M35" si="2">E4/$E$83*H4</f>
        <v>6.4855965619565175E-3</v>
      </c>
      <c r="N4" s="218">
        <f t="shared" ref="N4:N35" si="3">E4/$E$83*I4</f>
        <v>6.2746437722112398E-6</v>
      </c>
      <c r="O4" s="218">
        <f t="shared" ref="O4:O35" si="4">E4/$E$83*J4</f>
        <v>3.4822438244610913E-4</v>
      </c>
      <c r="P4" s="244">
        <f t="shared" ref="P4:P35" si="5">SUM(F4:J4)</f>
        <v>100.00000000000001</v>
      </c>
      <c r="Q4" s="277">
        <f>VLOOKUP(B:B,'پیوست 4'!$B$14:$I$170,8,0)</f>
        <v>641771.68398876081</v>
      </c>
      <c r="R4" s="1">
        <f t="shared" ref="R4:R35" si="6">Q4/E4</f>
        <v>1.0069538534766789</v>
      </c>
      <c r="S4" s="273">
        <f t="shared" ref="S4:S35" si="7">R4*100</f>
        <v>100.69538534766789</v>
      </c>
      <c r="T4" s="273">
        <f t="shared" ref="T4:T35" si="8">S4-F4</f>
        <v>56.599485347667894</v>
      </c>
      <c r="U4" s="273" t="str">
        <f>VLOOKUP(D4:D161,پیوست1!$D$5:F181,3,0)</f>
        <v>در اوراق بهادار با درامد ثابت و قابل معامله</v>
      </c>
    </row>
    <row r="5" spans="1:21" x14ac:dyDescent="0.55000000000000004">
      <c r="A5" s="351">
        <v>11379</v>
      </c>
      <c r="B5" s="229">
        <v>208</v>
      </c>
      <c r="C5" s="215">
        <v>2</v>
      </c>
      <c r="D5" s="91" t="s">
        <v>470</v>
      </c>
      <c r="E5" s="92">
        <v>42391917</v>
      </c>
      <c r="F5" s="93">
        <v>31.102</v>
      </c>
      <c r="G5" s="93">
        <v>17.689</v>
      </c>
      <c r="H5" s="93">
        <v>49.2958</v>
      </c>
      <c r="I5" s="93">
        <v>1E-4</v>
      </c>
      <c r="J5" s="93">
        <v>1.9131</v>
      </c>
      <c r="K5" s="218">
        <f t="shared" si="0"/>
        <v>0.75909014731134206</v>
      </c>
      <c r="L5" s="218">
        <f t="shared" si="1"/>
        <v>0.43172611458396015</v>
      </c>
      <c r="M5" s="218">
        <f t="shared" si="2"/>
        <v>1.2031366498562939</v>
      </c>
      <c r="N5" s="218">
        <f t="shared" si="3"/>
        <v>2.440647377375545E-6</v>
      </c>
      <c r="O5" s="218">
        <f t="shared" si="4"/>
        <v>4.6692024976571551E-2</v>
      </c>
      <c r="P5" s="244">
        <f t="shared" si="5"/>
        <v>100</v>
      </c>
      <c r="Q5" s="277">
        <f>VLOOKUP(B:B,'پیوست 4'!$B$14:$I$170,8,0)</f>
        <v>50425329.560799949</v>
      </c>
      <c r="R5" s="1">
        <f t="shared" si="6"/>
        <v>1.1895034036983971</v>
      </c>
      <c r="S5" s="273">
        <f t="shared" si="7"/>
        <v>118.95034036983971</v>
      </c>
      <c r="T5" s="293">
        <f t="shared" si="8"/>
        <v>87.848340369839704</v>
      </c>
      <c r="U5" s="273" t="str">
        <f>VLOOKUP(D5:D162,پیوست1!$D$5:F177,3,0)</f>
        <v>در اوراق بهادار با درآمد ثابت و با پیش بینی سود</v>
      </c>
    </row>
    <row r="6" spans="1:21" x14ac:dyDescent="0.55000000000000004">
      <c r="A6" s="351">
        <v>10720</v>
      </c>
      <c r="B6" s="229">
        <v>53</v>
      </c>
      <c r="C6" s="219">
        <v>3</v>
      </c>
      <c r="D6" s="179" t="s">
        <v>430</v>
      </c>
      <c r="E6" s="180">
        <v>1060385</v>
      </c>
      <c r="F6" s="181">
        <v>22.187200000000001</v>
      </c>
      <c r="G6" s="181">
        <v>48.863700000000001</v>
      </c>
      <c r="H6" s="181">
        <v>9.2329000000000008</v>
      </c>
      <c r="I6" s="181">
        <v>19.466699999999999</v>
      </c>
      <c r="J6" s="181">
        <v>0.2495</v>
      </c>
      <c r="K6" s="218">
        <f t="shared" si="0"/>
        <v>1.3545282126875568E-2</v>
      </c>
      <c r="L6" s="218">
        <f t="shared" si="1"/>
        <v>2.9831281201008222E-2</v>
      </c>
      <c r="M6" s="218">
        <f t="shared" si="2"/>
        <v>5.6366840047067423E-3</v>
      </c>
      <c r="N6" s="218">
        <f t="shared" si="3"/>
        <v>1.1884417302735296E-2</v>
      </c>
      <c r="O6" s="218">
        <f t="shared" si="4"/>
        <v>1.5231971094394308E-4</v>
      </c>
      <c r="P6" s="244">
        <f t="shared" si="5"/>
        <v>100</v>
      </c>
      <c r="Q6" s="277" t="e">
        <f>VLOOKUP(B:B,'پیوست 4'!$B$14:$I$170,8,0)</f>
        <v>#N/A</v>
      </c>
      <c r="R6" s="1" t="e">
        <f t="shared" si="6"/>
        <v>#N/A</v>
      </c>
      <c r="S6" s="273" t="e">
        <f t="shared" si="7"/>
        <v>#N/A</v>
      </c>
      <c r="T6" s="273" t="e">
        <f t="shared" si="8"/>
        <v>#N/A</v>
      </c>
      <c r="U6" s="273" t="str">
        <f>VLOOKUP(D6:D163,پیوست1!$D$5:F191,3,0)</f>
        <v>در اوراق بهادار با درآمد ثابت و با پیس بینی سود</v>
      </c>
    </row>
    <row r="7" spans="1:21" x14ac:dyDescent="0.55000000000000004">
      <c r="A7" s="351">
        <v>11420</v>
      </c>
      <c r="B7" s="229">
        <v>223</v>
      </c>
      <c r="C7" s="215">
        <v>4</v>
      </c>
      <c r="D7" s="91" t="s">
        <v>478</v>
      </c>
      <c r="E7" s="92">
        <v>56769.082622000002</v>
      </c>
      <c r="F7" s="93">
        <v>19.1553</v>
      </c>
      <c r="G7" s="93">
        <v>37.906500000000001</v>
      </c>
      <c r="H7" s="93">
        <v>41.741</v>
      </c>
      <c r="I7" s="93">
        <v>0.31430000000000002</v>
      </c>
      <c r="J7" s="93">
        <v>0.88290000000000002</v>
      </c>
      <c r="K7" s="218">
        <f t="shared" si="0"/>
        <v>6.2606988713911687E-4</v>
      </c>
      <c r="L7" s="218">
        <f t="shared" si="1"/>
        <v>1.2389322107635452E-3</v>
      </c>
      <c r="M7" s="218">
        <f t="shared" si="2"/>
        <v>1.3642586208033223E-3</v>
      </c>
      <c r="N7" s="218">
        <f t="shared" si="3"/>
        <v>1.0272549400313462E-5</v>
      </c>
      <c r="O7" s="218">
        <f t="shared" si="4"/>
        <v>2.8856614271513696E-5</v>
      </c>
      <c r="P7" s="244">
        <f t="shared" si="5"/>
        <v>100.00000000000001</v>
      </c>
      <c r="Q7" s="277">
        <f>VLOOKUP(B:B,'پیوست 4'!$B$14:$I$170,8,0)</f>
        <v>57895.203938335602</v>
      </c>
      <c r="R7" s="1">
        <f t="shared" si="6"/>
        <v>1.0198368771226045</v>
      </c>
      <c r="S7" s="273">
        <f t="shared" si="7"/>
        <v>101.98368771226045</v>
      </c>
      <c r="T7" s="293">
        <f t="shared" si="8"/>
        <v>82.828387712260451</v>
      </c>
      <c r="U7" s="273" t="str">
        <f>VLOOKUP(D7:D162,پیوست1!$D$5:F209,3,0)</f>
        <v>در اوارق بهادار با درآمد ثابت</v>
      </c>
    </row>
    <row r="8" spans="1:21" x14ac:dyDescent="0.55000000000000004">
      <c r="A8" s="351">
        <v>11411</v>
      </c>
      <c r="B8" s="229">
        <v>220</v>
      </c>
      <c r="C8" s="219">
        <v>5</v>
      </c>
      <c r="D8" s="179" t="s">
        <v>476</v>
      </c>
      <c r="E8" s="180">
        <v>785820</v>
      </c>
      <c r="F8" s="181">
        <v>18.86</v>
      </c>
      <c r="G8" s="181">
        <v>20.95</v>
      </c>
      <c r="H8" s="181">
        <v>48.688000000000002</v>
      </c>
      <c r="I8" s="181">
        <v>9.7235999999999994</v>
      </c>
      <c r="J8" s="181">
        <v>1.78</v>
      </c>
      <c r="K8" s="218">
        <f t="shared" si="0"/>
        <v>8.5327053236595243E-3</v>
      </c>
      <c r="L8" s="218">
        <f t="shared" si="1"/>
        <v>9.4782702296217942E-3</v>
      </c>
      <c r="M8" s="218">
        <f t="shared" si="2"/>
        <v>2.2027590498321047E-2</v>
      </c>
      <c r="N8" s="218">
        <f t="shared" si="3"/>
        <v>4.3991841720644621E-3</v>
      </c>
      <c r="O8" s="218">
        <f t="shared" si="4"/>
        <v>8.0531365196786608E-4</v>
      </c>
      <c r="P8" s="244">
        <f t="shared" si="5"/>
        <v>100.00160000000001</v>
      </c>
      <c r="Q8" s="277">
        <f>VLOOKUP(B:B,'پیوست 4'!$B$14:$I$170,8,0)</f>
        <v>830226.92130887206</v>
      </c>
      <c r="R8" s="1">
        <f t="shared" si="6"/>
        <v>1.0565102966441069</v>
      </c>
      <c r="S8" s="273">
        <f t="shared" si="7"/>
        <v>105.65102966441069</v>
      </c>
      <c r="T8" s="273">
        <f t="shared" si="8"/>
        <v>86.791029664410686</v>
      </c>
      <c r="U8" s="273" t="str">
        <f>VLOOKUP(D8:D164,پیوست1!$D$5:F195,3,0)</f>
        <v>در اوارق بهادار با درآمد ثابت</v>
      </c>
    </row>
    <row r="9" spans="1:21" x14ac:dyDescent="0.55000000000000004">
      <c r="A9" s="351">
        <v>11380</v>
      </c>
      <c r="B9" s="229">
        <v>212</v>
      </c>
      <c r="C9" s="215">
        <v>6</v>
      </c>
      <c r="D9" s="91" t="s">
        <v>473</v>
      </c>
      <c r="E9" s="92">
        <v>253831.757805</v>
      </c>
      <c r="F9" s="93">
        <v>18.573799999999999</v>
      </c>
      <c r="G9" s="93">
        <v>45.459499999999998</v>
      </c>
      <c r="H9" s="93">
        <v>33.180799999999998</v>
      </c>
      <c r="I9" s="93">
        <v>1.5E-3</v>
      </c>
      <c r="J9" s="93">
        <v>2.7844000000000002</v>
      </c>
      <c r="K9" s="218">
        <f t="shared" si="0"/>
        <v>2.7143678541660865E-3</v>
      </c>
      <c r="L9" s="218">
        <f t="shared" si="1"/>
        <v>6.6434335174527142E-3</v>
      </c>
      <c r="M9" s="218">
        <f t="shared" si="2"/>
        <v>4.8490291106566283E-3</v>
      </c>
      <c r="N9" s="218">
        <f t="shared" si="3"/>
        <v>2.1920941225000432E-7</v>
      </c>
      <c r="O9" s="218">
        <f t="shared" si="4"/>
        <v>4.0691112497927474E-4</v>
      </c>
      <c r="P9" s="244">
        <f t="shared" si="5"/>
        <v>100</v>
      </c>
      <c r="Q9" s="277" t="e">
        <f>VLOOKUP(B:B,'پیوست 4'!$B$14:$I$170,8,0)</f>
        <v>#N/A</v>
      </c>
      <c r="R9" s="1" t="e">
        <f t="shared" si="6"/>
        <v>#N/A</v>
      </c>
      <c r="S9" s="273" t="e">
        <f t="shared" si="7"/>
        <v>#N/A</v>
      </c>
      <c r="T9" s="293" t="e">
        <f t="shared" si="8"/>
        <v>#N/A</v>
      </c>
      <c r="U9" s="273" t="str">
        <f>VLOOKUP(D9:D164,پیوست1!$D$5:F194,3,0)</f>
        <v>در اوراق بهادار با درآمد ثابت و با پیش بینی سود</v>
      </c>
    </row>
    <row r="10" spans="1:21" x14ac:dyDescent="0.55000000000000004">
      <c r="A10" s="351">
        <v>11049</v>
      </c>
      <c r="B10" s="229">
        <v>115</v>
      </c>
      <c r="C10" s="219">
        <v>7</v>
      </c>
      <c r="D10" s="179" t="s">
        <v>447</v>
      </c>
      <c r="E10" s="180">
        <v>23966010.795593001</v>
      </c>
      <c r="F10" s="181">
        <v>16.311199999999999</v>
      </c>
      <c r="G10" s="181">
        <v>47.347099999999998</v>
      </c>
      <c r="H10" s="181">
        <v>34.879899999999999</v>
      </c>
      <c r="I10" s="181">
        <v>4.2599999999999999E-2</v>
      </c>
      <c r="J10" s="181">
        <v>1.42</v>
      </c>
      <c r="K10" s="218">
        <f t="shared" si="0"/>
        <v>0.22506276223380786</v>
      </c>
      <c r="L10" s="218">
        <f t="shared" si="1"/>
        <v>0.65329767949386452</v>
      </c>
      <c r="M10" s="218">
        <f t="shared" si="2"/>
        <v>0.48127462359844736</v>
      </c>
      <c r="N10" s="218">
        <f t="shared" si="3"/>
        <v>5.8779695369808569E-4</v>
      </c>
      <c r="O10" s="218">
        <f t="shared" si="4"/>
        <v>1.9593231789936189E-2</v>
      </c>
      <c r="P10" s="244">
        <f t="shared" si="5"/>
        <v>100.00079999999998</v>
      </c>
      <c r="Q10" s="277">
        <f>VLOOKUP(B:B,'پیوست 4'!$B$14:$I$170,8,0)</f>
        <v>24280629.260875963</v>
      </c>
      <c r="R10" s="1">
        <f t="shared" si="6"/>
        <v>1.0131276943821128</v>
      </c>
      <c r="S10" s="273">
        <f t="shared" si="7"/>
        <v>101.31276943821128</v>
      </c>
      <c r="T10" s="273">
        <f t="shared" si="8"/>
        <v>85.001569438211277</v>
      </c>
      <c r="U10" s="273" t="str">
        <f>VLOOKUP(D10:D165,پیوست1!$D$5:F232,3,0)</f>
        <v>در اوراق بهادار با درآمد ثابت و با پیش بینی سود</v>
      </c>
    </row>
    <row r="11" spans="1:21" x14ac:dyDescent="0.55000000000000004">
      <c r="A11" s="351">
        <v>10778</v>
      </c>
      <c r="B11" s="229">
        <v>2</v>
      </c>
      <c r="C11" s="215">
        <v>8</v>
      </c>
      <c r="D11" s="91" t="s">
        <v>434</v>
      </c>
      <c r="E11" s="92">
        <v>1832089.182364</v>
      </c>
      <c r="F11" s="93">
        <v>16.226700000000001</v>
      </c>
      <c r="G11" s="93">
        <v>51.502899999999997</v>
      </c>
      <c r="H11" s="93">
        <v>29.121200000000002</v>
      </c>
      <c r="I11" s="93">
        <v>0</v>
      </c>
      <c r="J11" s="93">
        <v>3.1492</v>
      </c>
      <c r="K11" s="218">
        <f t="shared" si="0"/>
        <v>1.7115862883520429E-2</v>
      </c>
      <c r="L11" s="218">
        <f t="shared" si="1"/>
        <v>5.4325067604852763E-2</v>
      </c>
      <c r="M11" s="218">
        <f t="shared" si="2"/>
        <v>3.0716933584991106E-2</v>
      </c>
      <c r="N11" s="218">
        <f t="shared" si="3"/>
        <v>0</v>
      </c>
      <c r="O11" s="218">
        <f t="shared" si="4"/>
        <v>3.3217644618303501E-3</v>
      </c>
      <c r="P11" s="244">
        <f t="shared" si="5"/>
        <v>100</v>
      </c>
      <c r="Q11" s="277">
        <f>VLOOKUP(B:B,'پیوست 4'!$B$14:$I$170,8,0)</f>
        <v>1878478.0639316679</v>
      </c>
      <c r="R11" s="1">
        <f t="shared" si="6"/>
        <v>1.0253202093076119</v>
      </c>
      <c r="S11" s="273">
        <f t="shared" si="7"/>
        <v>102.53202093076119</v>
      </c>
      <c r="T11" s="293">
        <f t="shared" si="8"/>
        <v>86.305320930761184</v>
      </c>
      <c r="U11" s="273" t="str">
        <f>VLOOKUP(D11:D168,پیوست1!$D$5:F171,3,0)</f>
        <v>در اوراق بهادار با درآمد ثابت و با پیش بینی سود</v>
      </c>
    </row>
    <row r="12" spans="1:21" x14ac:dyDescent="0.55000000000000004">
      <c r="A12" s="351">
        <v>10784</v>
      </c>
      <c r="B12" s="229">
        <v>42</v>
      </c>
      <c r="C12" s="219">
        <v>9</v>
      </c>
      <c r="D12" s="179" t="s">
        <v>435</v>
      </c>
      <c r="E12" s="180">
        <v>9985492.9665959999</v>
      </c>
      <c r="F12" s="181">
        <v>15.7263</v>
      </c>
      <c r="G12" s="181">
        <v>48.308999999999997</v>
      </c>
      <c r="H12" s="181">
        <v>33.435299999999998</v>
      </c>
      <c r="I12" s="181">
        <v>0</v>
      </c>
      <c r="J12" s="181">
        <v>2.5293999999999999</v>
      </c>
      <c r="K12" s="218">
        <f t="shared" si="0"/>
        <v>9.0410328561758457E-2</v>
      </c>
      <c r="L12" s="218">
        <f t="shared" si="1"/>
        <v>0.27772791835905386</v>
      </c>
      <c r="M12" s="218">
        <f t="shared" si="2"/>
        <v>0.19221917797326529</v>
      </c>
      <c r="N12" s="218">
        <f t="shared" si="3"/>
        <v>0</v>
      </c>
      <c r="O12" s="218">
        <f t="shared" si="4"/>
        <v>1.4541493235160961E-2</v>
      </c>
      <c r="P12" s="244">
        <f t="shared" si="5"/>
        <v>99.999999999999986</v>
      </c>
      <c r="Q12" s="277">
        <f>VLOOKUP(B:B,'پیوست 4'!$B$14:$I$170,8,0)</f>
        <v>10064382.594761642</v>
      </c>
      <c r="R12" s="1">
        <f t="shared" si="6"/>
        <v>1.0079004239880343</v>
      </c>
      <c r="S12" s="273">
        <f t="shared" si="7"/>
        <v>100.79004239880342</v>
      </c>
      <c r="T12" s="273">
        <f t="shared" si="8"/>
        <v>85.063742398803427</v>
      </c>
      <c r="U12" s="273" t="str">
        <f>VLOOKUP(D12:D167,پیوست1!$D$5:F198,3,0)</f>
        <v>در اوراق بهادار با درآمد ثابت و با پیش بینی سود</v>
      </c>
    </row>
    <row r="13" spans="1:21" x14ac:dyDescent="0.55000000000000004">
      <c r="A13" s="351">
        <v>10639</v>
      </c>
      <c r="B13" s="229">
        <v>11</v>
      </c>
      <c r="C13" s="215">
        <v>10</v>
      </c>
      <c r="D13" s="91" t="s">
        <v>429</v>
      </c>
      <c r="E13" s="92">
        <v>22992946.671062998</v>
      </c>
      <c r="F13" s="93">
        <v>15.2881</v>
      </c>
      <c r="G13" s="93">
        <v>42.538499999999999</v>
      </c>
      <c r="H13" s="93">
        <v>40.516500000000001</v>
      </c>
      <c r="I13" s="93">
        <v>2.0000000000000001E-4</v>
      </c>
      <c r="J13" s="93">
        <v>1.6567000000000001</v>
      </c>
      <c r="K13" s="218">
        <f t="shared" si="0"/>
        <v>0.20238118201350824</v>
      </c>
      <c r="L13" s="218">
        <f t="shared" si="1"/>
        <v>0.56311718991121329</v>
      </c>
      <c r="M13" s="218">
        <f t="shared" si="2"/>
        <v>0.53635030913261339</v>
      </c>
      <c r="N13" s="218">
        <f t="shared" si="3"/>
        <v>2.6475648643521204E-6</v>
      </c>
      <c r="O13" s="218">
        <f t="shared" si="4"/>
        <v>2.1931103553860787E-2</v>
      </c>
      <c r="P13" s="244">
        <f t="shared" si="5"/>
        <v>100</v>
      </c>
      <c r="Q13" s="277">
        <f>VLOOKUP(B:B,'پیوست 4'!$B$14:$I$170,8,0)</f>
        <v>23131618.709977042</v>
      </c>
      <c r="R13" s="1">
        <f t="shared" si="6"/>
        <v>1.0060310686097735</v>
      </c>
      <c r="S13" s="273">
        <f t="shared" si="7"/>
        <v>100.60310686097735</v>
      </c>
      <c r="T13" s="293">
        <f t="shared" si="8"/>
        <v>85.315006860977348</v>
      </c>
      <c r="U13" s="273" t="str">
        <f>VLOOKUP(D13:D168,پیوست1!$D$5:F207,3,0)</f>
        <v>در اوراق بهادار با درآمد ثابت و با پیش بینی سود</v>
      </c>
    </row>
    <row r="14" spans="1:21" x14ac:dyDescent="0.55000000000000004">
      <c r="A14" s="351">
        <v>11290</v>
      </c>
      <c r="B14" s="229">
        <v>175</v>
      </c>
      <c r="C14" s="219">
        <v>11</v>
      </c>
      <c r="D14" s="179" t="s">
        <v>461</v>
      </c>
      <c r="E14" s="180">
        <v>52728.011933000002</v>
      </c>
      <c r="F14" s="181">
        <v>14.94</v>
      </c>
      <c r="G14" s="181">
        <v>61.73</v>
      </c>
      <c r="H14" s="181">
        <v>15.06</v>
      </c>
      <c r="I14" s="181">
        <v>8.3000000000000001E-3</v>
      </c>
      <c r="J14" s="181">
        <v>8.26</v>
      </c>
      <c r="K14" s="218">
        <f t="shared" si="0"/>
        <v>4.5353830814851638E-4</v>
      </c>
      <c r="L14" s="218">
        <f t="shared" si="1"/>
        <v>1.8739571460514E-3</v>
      </c>
      <c r="M14" s="218">
        <f t="shared" si="2"/>
        <v>4.5718118612561294E-4</v>
      </c>
      <c r="N14" s="218">
        <f t="shared" si="3"/>
        <v>2.5196572674917577E-7</v>
      </c>
      <c r="O14" s="218">
        <f t="shared" si="4"/>
        <v>2.5075143409014362E-4</v>
      </c>
      <c r="P14" s="244">
        <f t="shared" si="5"/>
        <v>99.998300000000015</v>
      </c>
      <c r="Q14" s="277">
        <f>VLOOKUP(B:B,'پیوست 4'!$B$14:$I$170,8,0)</f>
        <v>59936.281685289818</v>
      </c>
      <c r="R14" s="1">
        <f t="shared" si="6"/>
        <v>1.1367066477197958</v>
      </c>
      <c r="S14" s="273">
        <f t="shared" si="7"/>
        <v>113.67066477197957</v>
      </c>
      <c r="T14" s="273">
        <f t="shared" si="8"/>
        <v>98.730664771979576</v>
      </c>
      <c r="U14" s="273" t="str">
        <f>VLOOKUP(D14:D170,پیوست1!$D$5:F196,3,0)</f>
        <v>در اوراق بهادار با درآمد ثابت و با پیش بینی سود</v>
      </c>
    </row>
    <row r="15" spans="1:21" x14ac:dyDescent="0.55000000000000004">
      <c r="A15" s="351">
        <v>10765</v>
      </c>
      <c r="B15" s="229">
        <v>5</v>
      </c>
      <c r="C15" s="215">
        <v>12</v>
      </c>
      <c r="D15" s="91" t="s">
        <v>433</v>
      </c>
      <c r="E15" s="92">
        <v>99282664.188045993</v>
      </c>
      <c r="F15" s="93">
        <v>14.608700000000001</v>
      </c>
      <c r="G15" s="93">
        <v>36.025399999999998</v>
      </c>
      <c r="H15" s="93">
        <v>47.327199999999998</v>
      </c>
      <c r="I15" s="93">
        <v>0</v>
      </c>
      <c r="J15" s="93">
        <v>2.04</v>
      </c>
      <c r="K15" s="218">
        <f t="shared" si="0"/>
        <v>0.83503941365212153</v>
      </c>
      <c r="L15" s="218">
        <f t="shared" si="1"/>
        <v>2.0592269601390361</v>
      </c>
      <c r="M15" s="218">
        <f t="shared" si="2"/>
        <v>2.7052425840626944</v>
      </c>
      <c r="N15" s="218">
        <f t="shared" si="3"/>
        <v>0</v>
      </c>
      <c r="O15" s="218">
        <f t="shared" si="4"/>
        <v>0.11660725484473827</v>
      </c>
      <c r="P15" s="244">
        <f t="shared" si="5"/>
        <v>100.0013</v>
      </c>
      <c r="Q15" s="277">
        <f>VLOOKUP(B:B,'پیوست 4'!$B$14:$I$170,8,0)</f>
        <v>99856647.06647408</v>
      </c>
      <c r="R15" s="1">
        <f t="shared" si="6"/>
        <v>1.0057813001204414</v>
      </c>
      <c r="S15" s="273">
        <f t="shared" si="7"/>
        <v>100.57813001204414</v>
      </c>
      <c r="T15" s="293">
        <f t="shared" si="8"/>
        <v>85.969430012044143</v>
      </c>
      <c r="U15" s="273" t="str">
        <f>VLOOKUP(D15:D170,پیوست1!$D$5:F210,3,0)</f>
        <v>در اوراق بهادار با درآمد ثابت و با پیش بینی سود</v>
      </c>
    </row>
    <row r="16" spans="1:21" x14ac:dyDescent="0.55000000000000004">
      <c r="A16" s="351">
        <v>11158</v>
      </c>
      <c r="B16" s="229">
        <v>136</v>
      </c>
      <c r="C16" s="219">
        <v>13</v>
      </c>
      <c r="D16" s="179" t="s">
        <v>454</v>
      </c>
      <c r="E16" s="180">
        <v>6928994.2191270003</v>
      </c>
      <c r="F16" s="181">
        <v>14.363871351239114</v>
      </c>
      <c r="G16" s="181">
        <v>59.637253113624425</v>
      </c>
      <c r="H16" s="181">
        <v>21.45862206958693</v>
      </c>
      <c r="I16" s="181">
        <v>1.0700637628249587</v>
      </c>
      <c r="J16" s="181">
        <v>3.4701897027245772</v>
      </c>
      <c r="K16" s="218">
        <f t="shared" si="0"/>
        <v>5.7301196038084326E-2</v>
      </c>
      <c r="L16" s="218">
        <f t="shared" si="1"/>
        <v>0.23790841955305123</v>
      </c>
      <c r="M16" s="218">
        <f t="shared" si="2"/>
        <v>8.5603990724303608E-2</v>
      </c>
      <c r="N16" s="218">
        <f t="shared" si="3"/>
        <v>4.2687609731058788E-3</v>
      </c>
      <c r="O16" s="218">
        <f t="shared" si="4"/>
        <v>1.3843483806196086E-2</v>
      </c>
      <c r="P16" s="244">
        <f t="shared" si="5"/>
        <v>100</v>
      </c>
      <c r="Q16" s="277">
        <f>VLOOKUP(B:B,'پیوست 4'!$B$14:$I$170,8,0)</f>
        <v>6992843.6263547223</v>
      </c>
      <c r="R16" s="1">
        <f t="shared" si="6"/>
        <v>1.0092148160625491</v>
      </c>
      <c r="S16" s="273">
        <f t="shared" si="7"/>
        <v>100.92148160625491</v>
      </c>
      <c r="T16" s="273">
        <f t="shared" si="8"/>
        <v>86.557610255015803</v>
      </c>
      <c r="U16" s="273" t="str">
        <f>VLOOKUP(D16:D170,پیوست1!$D$5:F227,3,0)</f>
        <v>در اوراق بهادار با درآمد ثابت و با پیش بینی سود</v>
      </c>
    </row>
    <row r="17" spans="1:21" x14ac:dyDescent="0.55000000000000004">
      <c r="A17" s="351">
        <v>11323</v>
      </c>
      <c r="B17" s="229">
        <v>197</v>
      </c>
      <c r="C17" s="215">
        <v>14</v>
      </c>
      <c r="D17" s="91" t="s">
        <v>467</v>
      </c>
      <c r="E17" s="92">
        <v>76905.605110000004</v>
      </c>
      <c r="F17" s="93">
        <v>14.3027</v>
      </c>
      <c r="G17" s="93">
        <v>68.574200000000005</v>
      </c>
      <c r="H17" s="93">
        <v>9.2600999999999996</v>
      </c>
      <c r="I17" s="93">
        <v>3.8399999999999997E-2</v>
      </c>
      <c r="J17" s="93">
        <v>7.8246000000000002</v>
      </c>
      <c r="K17" s="218">
        <f t="shared" si="0"/>
        <v>6.3328325430935287E-4</v>
      </c>
      <c r="L17" s="218">
        <f t="shared" si="1"/>
        <v>3.0362723498123033E-3</v>
      </c>
      <c r="M17" s="218">
        <f t="shared" si="2"/>
        <v>4.1001113518636612E-4</v>
      </c>
      <c r="N17" s="218">
        <f t="shared" si="3"/>
        <v>1.7002437977080655E-6</v>
      </c>
      <c r="O17" s="218">
        <f t="shared" si="4"/>
        <v>3.4645124009235757E-4</v>
      </c>
      <c r="P17" s="244">
        <f t="shared" si="5"/>
        <v>100</v>
      </c>
      <c r="Q17" s="277">
        <f>VLOOKUP(B:B,'پیوست 4'!$B$14:$I$170,8,0)</f>
        <v>77936.333699231618</v>
      </c>
      <c r="R17" s="1">
        <f t="shared" si="6"/>
        <v>1.0134025158212765</v>
      </c>
      <c r="S17" s="273">
        <f t="shared" si="7"/>
        <v>101.34025158212765</v>
      </c>
      <c r="T17" s="293">
        <f t="shared" si="8"/>
        <v>87.037551582127648</v>
      </c>
      <c r="U17" s="273" t="str">
        <f>VLOOKUP(D17:D171,پیوست1!$D$5:F192,3,0)</f>
        <v>در اوراق بهادار با درامد ثابت و قابل معامله</v>
      </c>
    </row>
    <row r="18" spans="1:21" x14ac:dyDescent="0.55000000000000004">
      <c r="A18" s="351">
        <v>10919</v>
      </c>
      <c r="B18" s="229">
        <v>104</v>
      </c>
      <c r="C18" s="219">
        <v>15</v>
      </c>
      <c r="D18" s="179" t="s">
        <v>412</v>
      </c>
      <c r="E18" s="180">
        <v>288572676.88485098</v>
      </c>
      <c r="F18" s="181">
        <v>14.052199999999999</v>
      </c>
      <c r="G18" s="181">
        <v>18.652799999999999</v>
      </c>
      <c r="H18" s="181">
        <v>65.318399999999997</v>
      </c>
      <c r="I18" s="181">
        <v>8.0000000000000004E-4</v>
      </c>
      <c r="J18" s="181">
        <v>1.98</v>
      </c>
      <c r="K18" s="218">
        <f t="shared" si="0"/>
        <v>2.3346485450922256</v>
      </c>
      <c r="L18" s="218">
        <f t="shared" si="1"/>
        <v>3.098997479533188</v>
      </c>
      <c r="M18" s="218">
        <f t="shared" si="2"/>
        <v>10.852073520712205</v>
      </c>
      <c r="N18" s="218">
        <f t="shared" si="3"/>
        <v>1.3291291300108031E-4</v>
      </c>
      <c r="O18" s="218">
        <f t="shared" si="4"/>
        <v>0.32895945967767376</v>
      </c>
      <c r="P18" s="244">
        <f t="shared" si="5"/>
        <v>100.0042</v>
      </c>
      <c r="Q18" s="277">
        <f>VLOOKUP(B:B,'پیوست 4'!$B$14:$I$170,8,0)</f>
        <v>312315288.70924127</v>
      </c>
      <c r="R18" s="1">
        <f t="shared" si="6"/>
        <v>1.0822760216964833</v>
      </c>
      <c r="S18" s="273">
        <f t="shared" si="7"/>
        <v>108.22760216964834</v>
      </c>
      <c r="T18" s="273">
        <f t="shared" si="8"/>
        <v>94.175402169648336</v>
      </c>
      <c r="U18" s="273" t="str">
        <f>VLOOKUP(D18:D172,پیوست1!$D$5:F197,3,0)</f>
        <v>در اوراق بهادار با درآمد ثابت و با پیش بینی سود</v>
      </c>
    </row>
    <row r="19" spans="1:21" x14ac:dyDescent="0.55000000000000004">
      <c r="A19" s="351">
        <v>11442</v>
      </c>
      <c r="B19" s="229">
        <v>230</v>
      </c>
      <c r="C19" s="215">
        <v>16</v>
      </c>
      <c r="D19" s="91" t="s">
        <v>482</v>
      </c>
      <c r="E19" s="92">
        <v>752460.26205000002</v>
      </c>
      <c r="F19" s="93">
        <v>14.0166</v>
      </c>
      <c r="G19" s="93">
        <v>80.782300000000006</v>
      </c>
      <c r="H19" s="93">
        <v>0.31850000000000001</v>
      </c>
      <c r="I19" s="93">
        <v>3.8999999999999998E-3</v>
      </c>
      <c r="J19" s="93">
        <v>4.8787000000000003</v>
      </c>
      <c r="K19" s="218">
        <f t="shared" si="0"/>
        <v>6.0722302435307629E-3</v>
      </c>
      <c r="L19" s="218">
        <f t="shared" si="1"/>
        <v>3.4996270507967352E-2</v>
      </c>
      <c r="M19" s="218">
        <f t="shared" si="2"/>
        <v>1.3797963361760683E-4</v>
      </c>
      <c r="N19" s="218">
        <f t="shared" si="3"/>
        <v>1.6895465340931447E-6</v>
      </c>
      <c r="O19" s="218">
        <f t="shared" si="4"/>
        <v>2.1135360707385193E-3</v>
      </c>
      <c r="P19" s="244">
        <f t="shared" si="5"/>
        <v>100</v>
      </c>
      <c r="Q19" s="277" t="e">
        <f>VLOOKUP(B:B,'پیوست 4'!$B$14:$I$170,8,0)</f>
        <v>#N/A</v>
      </c>
      <c r="R19" s="1" t="e">
        <f t="shared" si="6"/>
        <v>#N/A</v>
      </c>
      <c r="S19" s="273" t="e">
        <f t="shared" si="7"/>
        <v>#N/A</v>
      </c>
      <c r="T19" s="293" t="e">
        <f t="shared" si="8"/>
        <v>#N/A</v>
      </c>
      <c r="U19" s="273" t="str">
        <f>VLOOKUP(D19:D176,پیوست1!$D$5:F184,3,0)</f>
        <v>در اوراق بهادار با درآمد ثابت</v>
      </c>
    </row>
    <row r="20" spans="1:21" x14ac:dyDescent="0.55000000000000004">
      <c r="A20" s="351">
        <v>11499</v>
      </c>
      <c r="B20" s="229">
        <v>249</v>
      </c>
      <c r="C20" s="219">
        <v>17</v>
      </c>
      <c r="D20" s="179" t="s">
        <v>489</v>
      </c>
      <c r="E20" s="180">
        <v>140951.39895199999</v>
      </c>
      <c r="F20" s="181">
        <v>13.955299999999999</v>
      </c>
      <c r="G20" s="181">
        <v>77.282799999999995</v>
      </c>
      <c r="H20" s="181">
        <v>1.4145000000000001</v>
      </c>
      <c r="I20" s="181">
        <v>2.3376999999999999</v>
      </c>
      <c r="J20" s="181">
        <v>5.0096999999999996</v>
      </c>
      <c r="K20" s="218">
        <f t="shared" si="0"/>
        <v>1.1324800208149834E-3</v>
      </c>
      <c r="L20" s="218">
        <f t="shared" si="1"/>
        <v>6.2715403432846446E-3</v>
      </c>
      <c r="M20" s="218">
        <f t="shared" si="2"/>
        <v>1.1478742767570702E-4</v>
      </c>
      <c r="N20" s="218">
        <f t="shared" si="3"/>
        <v>1.8970559892364812E-4</v>
      </c>
      <c r="O20" s="218">
        <f t="shared" si="4"/>
        <v>4.0653982073311372E-4</v>
      </c>
      <c r="P20" s="244">
        <f t="shared" si="5"/>
        <v>99.999999999999986</v>
      </c>
      <c r="Q20" s="277" t="e">
        <f>VLOOKUP(B:B,'پیوست 4'!$B$14:$I$170,8,0)</f>
        <v>#N/A</v>
      </c>
      <c r="R20" s="1" t="e">
        <f t="shared" si="6"/>
        <v>#N/A</v>
      </c>
      <c r="S20" s="273" t="e">
        <f t="shared" si="7"/>
        <v>#N/A</v>
      </c>
      <c r="T20" s="273" t="e">
        <f t="shared" si="8"/>
        <v>#N/A</v>
      </c>
      <c r="U20" s="273" t="str">
        <f>VLOOKUP(D20:D175,پیوست1!$D$5:F202,3,0)</f>
        <v xml:space="preserve"> تنها در اوراق بهادار با درامد ثابت و با پیش بینی سود</v>
      </c>
    </row>
    <row r="21" spans="1:21" x14ac:dyDescent="0.55000000000000004">
      <c r="A21" s="351">
        <v>11338</v>
      </c>
      <c r="B21" s="229">
        <v>195</v>
      </c>
      <c r="C21" s="215">
        <v>18</v>
      </c>
      <c r="D21" s="91" t="s">
        <v>465</v>
      </c>
      <c r="E21" s="92">
        <v>24644448.935910001</v>
      </c>
      <c r="F21" s="93">
        <v>13.849399999999999</v>
      </c>
      <c r="G21" s="93">
        <v>54.252400000000002</v>
      </c>
      <c r="H21" s="93">
        <v>29.5641</v>
      </c>
      <c r="I21" s="93">
        <v>5.9999999999999995E-4</v>
      </c>
      <c r="J21" s="93">
        <v>2.33</v>
      </c>
      <c r="K21" s="218">
        <f t="shared" si="0"/>
        <v>0.19650429698118593</v>
      </c>
      <c r="L21" s="218">
        <f t="shared" si="1"/>
        <v>0.76976834531041727</v>
      </c>
      <c r="M21" s="218">
        <f t="shared" si="2"/>
        <v>0.41947468384056197</v>
      </c>
      <c r="N21" s="218">
        <f t="shared" si="3"/>
        <v>8.5131903323401406E-6</v>
      </c>
      <c r="O21" s="218">
        <f t="shared" si="4"/>
        <v>3.3059555790587551E-2</v>
      </c>
      <c r="P21" s="244">
        <f t="shared" si="5"/>
        <v>99.996499999999997</v>
      </c>
      <c r="Q21" s="277">
        <f>VLOOKUP(B:B,'پیوست 4'!$B$14:$I$170,8,0)</f>
        <v>24938156.165610064</v>
      </c>
      <c r="R21" s="1">
        <f t="shared" si="6"/>
        <v>1.0119177844253637</v>
      </c>
      <c r="S21" s="273">
        <f t="shared" si="7"/>
        <v>101.19177844253637</v>
      </c>
      <c r="T21" s="293">
        <f t="shared" si="8"/>
        <v>87.342378442536372</v>
      </c>
      <c r="U21" s="273" t="str">
        <f>VLOOKUP(D21:D175,پیوست1!$D$5:F212,3,0)</f>
        <v>در اوراق بهادار با درآمد ثابت و با پیش بینی سود</v>
      </c>
    </row>
    <row r="22" spans="1:21" x14ac:dyDescent="0.55000000000000004">
      <c r="A22" s="351">
        <v>11198</v>
      </c>
      <c r="B22" s="229">
        <v>150</v>
      </c>
      <c r="C22" s="219">
        <v>19</v>
      </c>
      <c r="D22" s="179" t="s">
        <v>457</v>
      </c>
      <c r="E22" s="180">
        <v>909.14397299999996</v>
      </c>
      <c r="F22" s="181">
        <v>13.6897</v>
      </c>
      <c r="G22" s="181">
        <v>66.427599999999998</v>
      </c>
      <c r="H22" s="181">
        <v>16.101600000000001</v>
      </c>
      <c r="I22" s="181">
        <v>0</v>
      </c>
      <c r="J22" s="181">
        <v>3.7810999999999999</v>
      </c>
      <c r="K22" s="218">
        <f t="shared" si="0"/>
        <v>7.1655342509120069E-6</v>
      </c>
      <c r="L22" s="218">
        <f t="shared" si="1"/>
        <v>3.4769881224999993E-5</v>
      </c>
      <c r="M22" s="218">
        <f t="shared" si="2"/>
        <v>8.4279835419683983E-6</v>
      </c>
      <c r="N22" s="218">
        <f t="shared" si="3"/>
        <v>0</v>
      </c>
      <c r="O22" s="218">
        <f t="shared" si="4"/>
        <v>1.9791231039484714E-6</v>
      </c>
      <c r="P22" s="244">
        <f t="shared" si="5"/>
        <v>100</v>
      </c>
      <c r="Q22" s="277" t="e">
        <f>VLOOKUP(B:B,'پیوست 4'!$B$14:$I$170,8,0)</f>
        <v>#N/A</v>
      </c>
      <c r="R22" s="1" t="e">
        <f t="shared" si="6"/>
        <v>#N/A</v>
      </c>
      <c r="S22" s="273" t="e">
        <f t="shared" si="7"/>
        <v>#N/A</v>
      </c>
      <c r="T22" s="273" t="e">
        <f t="shared" si="8"/>
        <v>#N/A</v>
      </c>
      <c r="U22" s="273" t="str">
        <f>VLOOKUP(D22:D173,پیوست1!$D$5:F243,3,0)</f>
        <v>در اوراق بهادار با درآمد ثابت و با پیش بینی سود</v>
      </c>
    </row>
    <row r="23" spans="1:21" x14ac:dyDescent="0.55000000000000004">
      <c r="A23" s="351">
        <v>11421</v>
      </c>
      <c r="B23" s="229">
        <v>225</v>
      </c>
      <c r="C23" s="215">
        <v>20</v>
      </c>
      <c r="D23" s="91" t="s">
        <v>480</v>
      </c>
      <c r="E23" s="92">
        <v>1969336.348853</v>
      </c>
      <c r="F23" s="93">
        <v>13.3728</v>
      </c>
      <c r="G23" s="93">
        <v>44.431800000000003</v>
      </c>
      <c r="H23" s="93">
        <v>41.490200000000002</v>
      </c>
      <c r="I23" s="93">
        <v>7.9500000000000001E-2</v>
      </c>
      <c r="J23" s="93">
        <v>0.63</v>
      </c>
      <c r="K23" s="218">
        <f t="shared" si="0"/>
        <v>1.5162270057472201E-2</v>
      </c>
      <c r="L23" s="218">
        <f t="shared" si="1"/>
        <v>5.0377404189069858E-2</v>
      </c>
      <c r="M23" s="218">
        <f t="shared" si="2"/>
        <v>4.7042176443118353E-2</v>
      </c>
      <c r="N23" s="218">
        <f t="shared" si="3"/>
        <v>9.0138226068515196E-5</v>
      </c>
      <c r="O23" s="218">
        <f t="shared" si="4"/>
        <v>7.1430292356181849E-4</v>
      </c>
      <c r="P23" s="244">
        <f t="shared" si="5"/>
        <v>100.0043</v>
      </c>
      <c r="Q23" s="277">
        <f>VLOOKUP(B:B,'پیوست 4'!$B$14:$I$170,8,0)</f>
        <v>2034772.0746590095</v>
      </c>
      <c r="R23" s="1">
        <f t="shared" si="6"/>
        <v>1.0332272980408457</v>
      </c>
      <c r="S23" s="273">
        <f t="shared" si="7"/>
        <v>103.32272980408457</v>
      </c>
      <c r="T23" s="293">
        <f t="shared" si="8"/>
        <v>89.949929804084576</v>
      </c>
      <c r="U23" s="273" t="str">
        <f>VLOOKUP(D23:D177,پیوست1!$D$5:F190,3,0)</f>
        <v>در اوراق بهادار با درآمد ثابت</v>
      </c>
    </row>
    <row r="24" spans="1:21" x14ac:dyDescent="0.55000000000000004">
      <c r="A24" s="351">
        <v>11621</v>
      </c>
      <c r="B24" s="229">
        <v>271</v>
      </c>
      <c r="C24" s="219">
        <v>21</v>
      </c>
      <c r="D24" s="179" t="s">
        <v>498</v>
      </c>
      <c r="E24" s="180">
        <v>382830.13513800001</v>
      </c>
      <c r="F24" s="181">
        <v>13.11</v>
      </c>
      <c r="G24" s="181">
        <v>23.097200000000001</v>
      </c>
      <c r="H24" s="181">
        <v>62.956699999999998</v>
      </c>
      <c r="I24" s="181">
        <v>0.23449999999999999</v>
      </c>
      <c r="J24" s="181">
        <v>0.60370000000000001</v>
      </c>
      <c r="K24" s="218">
        <f t="shared" si="0"/>
        <v>2.88955383148798E-3</v>
      </c>
      <c r="L24" s="218">
        <f t="shared" si="1"/>
        <v>5.0908163811322791E-3</v>
      </c>
      <c r="M24" s="218">
        <f t="shared" si="2"/>
        <v>1.3876184111581947E-2</v>
      </c>
      <c r="N24" s="218">
        <f t="shared" si="3"/>
        <v>5.1685764567805596E-5</v>
      </c>
      <c r="O24" s="218">
        <f t="shared" si="4"/>
        <v>1.3306053761016732E-4</v>
      </c>
      <c r="P24" s="244">
        <f t="shared" si="5"/>
        <v>100.0021</v>
      </c>
      <c r="Q24" s="277">
        <f>VLOOKUP(B:B,'پیوست 4'!$B$14:$I$170,8,0)</f>
        <v>544553.51085481676</v>
      </c>
      <c r="R24" s="1">
        <f t="shared" si="6"/>
        <v>1.4224416023532729</v>
      </c>
      <c r="S24" s="273">
        <f t="shared" si="7"/>
        <v>142.24416023532729</v>
      </c>
      <c r="T24" s="273">
        <f t="shared" si="8"/>
        <v>129.13416023532727</v>
      </c>
      <c r="U24" s="273" t="str">
        <f>VLOOKUP(D24:D179,پیوست1!$D$5:F182,3,0)</f>
        <v>در اوراق بهادار با درآمد ثابت</v>
      </c>
    </row>
    <row r="25" spans="1:21" x14ac:dyDescent="0.55000000000000004">
      <c r="A25" s="351">
        <v>10911</v>
      </c>
      <c r="B25" s="229">
        <v>107</v>
      </c>
      <c r="C25" s="215">
        <v>22</v>
      </c>
      <c r="D25" s="91" t="s">
        <v>443</v>
      </c>
      <c r="E25" s="92">
        <v>69778367.506266996</v>
      </c>
      <c r="F25" s="93">
        <v>12.7814</v>
      </c>
      <c r="G25" s="93">
        <v>12.3765</v>
      </c>
      <c r="H25" s="93">
        <v>73.228700000000003</v>
      </c>
      <c r="I25" s="93">
        <v>0</v>
      </c>
      <c r="J25" s="93">
        <v>1.6133999999999999</v>
      </c>
      <c r="K25" s="218">
        <f t="shared" si="0"/>
        <v>0.5134772569719982</v>
      </c>
      <c r="L25" s="218">
        <f t="shared" si="1"/>
        <v>0.49721089011484937</v>
      </c>
      <c r="M25" s="218">
        <f t="shared" si="2"/>
        <v>2.941874286668547</v>
      </c>
      <c r="N25" s="218">
        <f t="shared" si="3"/>
        <v>0</v>
      </c>
      <c r="O25" s="218">
        <f t="shared" si="4"/>
        <v>6.4816389941526109E-2</v>
      </c>
      <c r="P25" s="244">
        <f t="shared" si="5"/>
        <v>100</v>
      </c>
      <c r="Q25" s="277">
        <f>VLOOKUP(B:B,'پیوست 4'!$B$14:$I$170,8,0)</f>
        <v>70115652.432440892</v>
      </c>
      <c r="R25" s="1">
        <f t="shared" si="6"/>
        <v>1.004833660319491</v>
      </c>
      <c r="S25" s="273">
        <f t="shared" si="7"/>
        <v>100.48336603194909</v>
      </c>
      <c r="T25" s="293">
        <f t="shared" si="8"/>
        <v>87.701966031949084</v>
      </c>
      <c r="U25" s="273" t="str">
        <f>VLOOKUP(D25:D179,پیوست1!$D$5:F220,3,0)</f>
        <v>در اوراق بهادار با درآمد ثابت و با پیش بینی سود</v>
      </c>
    </row>
    <row r="26" spans="1:21" x14ac:dyDescent="0.55000000000000004">
      <c r="A26" s="351">
        <v>11008</v>
      </c>
      <c r="B26" s="229">
        <v>113</v>
      </c>
      <c r="C26" s="219">
        <v>23</v>
      </c>
      <c r="D26" s="179" t="s">
        <v>445</v>
      </c>
      <c r="E26" s="180">
        <v>38386886.610840999</v>
      </c>
      <c r="F26" s="181">
        <v>12.389799999999999</v>
      </c>
      <c r="G26" s="181">
        <v>27.947099999999999</v>
      </c>
      <c r="H26" s="181">
        <v>57.6785</v>
      </c>
      <c r="I26" s="181">
        <v>1E-4</v>
      </c>
      <c r="J26" s="181">
        <v>1.98</v>
      </c>
      <c r="K26" s="218">
        <f t="shared" si="0"/>
        <v>0.27382252256465128</v>
      </c>
      <c r="L26" s="218">
        <f t="shared" si="1"/>
        <v>0.61764882567648927</v>
      </c>
      <c r="M26" s="218">
        <f t="shared" si="2"/>
        <v>1.2747318251904987</v>
      </c>
      <c r="N26" s="218">
        <f t="shared" si="3"/>
        <v>2.2100641056728219E-6</v>
      </c>
      <c r="O26" s="218">
        <f t="shared" si="4"/>
        <v>4.3759269292321878E-2</v>
      </c>
      <c r="P26" s="244">
        <f t="shared" si="5"/>
        <v>99.995500000000007</v>
      </c>
      <c r="Q26" s="277">
        <f>VLOOKUP(B:B,'پیوست 4'!$B$14:$I$170,8,0)</f>
        <v>39263603.932266869</v>
      </c>
      <c r="R26" s="1">
        <f t="shared" si="6"/>
        <v>1.0228389796316086</v>
      </c>
      <c r="S26" s="273">
        <f t="shared" si="7"/>
        <v>102.28389796316087</v>
      </c>
      <c r="T26" s="273">
        <f t="shared" si="8"/>
        <v>89.894097963160874</v>
      </c>
      <c r="U26" s="273" t="str">
        <f>VLOOKUP(D26:D180,پیوست1!$D$5:F204,3,0)</f>
        <v>در اوراق بهادار با درآمد ثابت و با پیش بینی سود</v>
      </c>
    </row>
    <row r="27" spans="1:21" x14ac:dyDescent="0.55000000000000004">
      <c r="A27" s="351">
        <v>11148</v>
      </c>
      <c r="B27" s="229">
        <v>131</v>
      </c>
      <c r="C27" s="215">
        <v>24</v>
      </c>
      <c r="D27" s="91" t="s">
        <v>453</v>
      </c>
      <c r="E27" s="92">
        <v>77997.604221999994</v>
      </c>
      <c r="F27" s="93">
        <v>12.338699999999999</v>
      </c>
      <c r="G27" s="93">
        <v>75.13</v>
      </c>
      <c r="H27" s="93">
        <v>11.0717</v>
      </c>
      <c r="I27" s="93">
        <v>0.60909999999999997</v>
      </c>
      <c r="J27" s="93">
        <v>0.85050000000000003</v>
      </c>
      <c r="K27" s="218">
        <f t="shared" si="0"/>
        <v>5.5408022349463413E-4</v>
      </c>
      <c r="L27" s="218">
        <f t="shared" si="1"/>
        <v>3.3737790197631732E-3</v>
      </c>
      <c r="M27" s="218">
        <f t="shared" si="2"/>
        <v>4.971844692281635E-4</v>
      </c>
      <c r="N27" s="218">
        <f t="shared" si="3"/>
        <v>2.7352173578300928E-5</v>
      </c>
      <c r="O27" s="218">
        <f t="shared" si="4"/>
        <v>3.8192453830807654E-5</v>
      </c>
      <c r="P27" s="244">
        <f t="shared" si="5"/>
        <v>100</v>
      </c>
      <c r="Q27" s="277" t="e">
        <f>VLOOKUP(B:B,'پیوست 4'!$B$14:$I$170,8,0)</f>
        <v>#N/A</v>
      </c>
      <c r="R27" s="1" t="e">
        <f t="shared" si="6"/>
        <v>#N/A</v>
      </c>
      <c r="S27" s="273" t="e">
        <f t="shared" si="7"/>
        <v>#N/A</v>
      </c>
      <c r="T27" s="293" t="e">
        <f t="shared" si="8"/>
        <v>#N/A</v>
      </c>
      <c r="U27" s="273" t="str">
        <f>VLOOKUP(D27:D239,پیوست1!$D$5:F317,3,0)</f>
        <v>در اوارق بهادار با درآمد ثابت</v>
      </c>
    </row>
    <row r="28" spans="1:21" x14ac:dyDescent="0.55000000000000004">
      <c r="A28" s="351">
        <v>11394</v>
      </c>
      <c r="B28" s="229">
        <v>217</v>
      </c>
      <c r="C28" s="219">
        <v>25</v>
      </c>
      <c r="D28" s="179" t="s">
        <v>475</v>
      </c>
      <c r="E28" s="180">
        <v>4309976.9615940005</v>
      </c>
      <c r="F28" s="181">
        <v>12.215848903204561</v>
      </c>
      <c r="G28" s="181">
        <v>32.288320203101215</v>
      </c>
      <c r="H28" s="181">
        <v>47.828518766454003</v>
      </c>
      <c r="I28" s="181">
        <v>4.1617823569886055E-3</v>
      </c>
      <c r="J28" s="181">
        <v>7.6631503448832312</v>
      </c>
      <c r="K28" s="218">
        <f t="shared" si="0"/>
        <v>3.0312418082906269E-2</v>
      </c>
      <c r="L28" s="218">
        <f t="shared" si="1"/>
        <v>8.01202658076757E-2</v>
      </c>
      <c r="M28" s="218">
        <f t="shared" si="2"/>
        <v>0.11868172802584021</v>
      </c>
      <c r="N28" s="218">
        <f t="shared" si="3"/>
        <v>1.0327050356853056E-5</v>
      </c>
      <c r="O28" s="218">
        <f t="shared" si="4"/>
        <v>1.9015347924394514E-2</v>
      </c>
      <c r="P28" s="244">
        <f t="shared" si="5"/>
        <v>100</v>
      </c>
      <c r="Q28" s="277">
        <f>VLOOKUP(B:B,'پیوست 4'!$B$14:$I$170,8,0)</f>
        <v>4404967.0718521671</v>
      </c>
      <c r="R28" s="1">
        <f t="shared" si="6"/>
        <v>1.0220395865464291</v>
      </c>
      <c r="S28" s="273">
        <f t="shared" si="7"/>
        <v>102.20395865464292</v>
      </c>
      <c r="T28" s="273">
        <f t="shared" si="8"/>
        <v>89.988109751438358</v>
      </c>
      <c r="U28" s="273" t="str">
        <f>VLOOKUP(D28:D183,پیوست1!$D$5:F208,3,0)</f>
        <v>در اوراق بهادار با درآمد ثابت و با پیش بینی سود</v>
      </c>
    </row>
    <row r="29" spans="1:21" x14ac:dyDescent="0.55000000000000004">
      <c r="A29" s="351">
        <v>11310</v>
      </c>
      <c r="B29" s="229">
        <v>183</v>
      </c>
      <c r="C29" s="215">
        <v>26</v>
      </c>
      <c r="D29" s="91" t="s">
        <v>463</v>
      </c>
      <c r="E29" s="92">
        <v>56427985</v>
      </c>
      <c r="F29" s="93">
        <v>11.5406</v>
      </c>
      <c r="G29" s="93">
        <v>29.276399999999999</v>
      </c>
      <c r="H29" s="93">
        <v>57.283900000000003</v>
      </c>
      <c r="I29" s="93">
        <v>0</v>
      </c>
      <c r="J29" s="93">
        <v>1.9</v>
      </c>
      <c r="K29" s="218">
        <f t="shared" si="0"/>
        <v>0.3749254419048364</v>
      </c>
      <c r="L29" s="218">
        <f t="shared" si="1"/>
        <v>0.95111755085374694</v>
      </c>
      <c r="M29" s="218">
        <f t="shared" si="2"/>
        <v>1.8610116910327417</v>
      </c>
      <c r="N29" s="218">
        <f t="shared" si="3"/>
        <v>0</v>
      </c>
      <c r="O29" s="218">
        <f t="shared" si="4"/>
        <v>6.1726282829245374E-2</v>
      </c>
      <c r="P29" s="244">
        <f t="shared" si="5"/>
        <v>100.0009</v>
      </c>
      <c r="Q29" s="277">
        <f>VLOOKUP(B:B,'پیوست 4'!$B$14:$I$170,8,0)</f>
        <v>60566972.254475512</v>
      </c>
      <c r="R29" s="1">
        <f t="shared" si="6"/>
        <v>1.0733499035004619</v>
      </c>
      <c r="S29" s="273">
        <f t="shared" si="7"/>
        <v>107.33499035004618</v>
      </c>
      <c r="T29" s="293">
        <f t="shared" si="8"/>
        <v>95.794390350046186</v>
      </c>
      <c r="U29" s="273" t="str">
        <f>VLOOKUP(D29:D183,پیوست1!$D$5:F172,3,0)</f>
        <v>در اوراق بهادار با درآمد ثابت و با پیش بینی سود</v>
      </c>
    </row>
    <row r="30" spans="1:21" x14ac:dyDescent="0.55000000000000004">
      <c r="A30" s="351">
        <v>10883</v>
      </c>
      <c r="B30" s="229">
        <v>16</v>
      </c>
      <c r="C30" s="219">
        <v>27</v>
      </c>
      <c r="D30" s="179" t="s">
        <v>438</v>
      </c>
      <c r="E30" s="180">
        <v>17473343.381825998</v>
      </c>
      <c r="F30" s="181">
        <v>11.088699999999999</v>
      </c>
      <c r="G30" s="181">
        <v>33.841799999999999</v>
      </c>
      <c r="H30" s="181">
        <v>51.479700000000001</v>
      </c>
      <c r="I30" s="181">
        <v>8.0000000000000004E-4</v>
      </c>
      <c r="J30" s="181">
        <v>3.59</v>
      </c>
      <c r="K30" s="218">
        <f t="shared" si="0"/>
        <v>0.11155232513063333</v>
      </c>
      <c r="L30" s="218">
        <f t="shared" si="1"/>
        <v>0.34044851755443534</v>
      </c>
      <c r="M30" s="218">
        <f t="shared" si="2"/>
        <v>0.51788579653408118</v>
      </c>
      <c r="N30" s="218">
        <f t="shared" si="3"/>
        <v>8.0480002258611624E-6</v>
      </c>
      <c r="O30" s="218">
        <f t="shared" si="4"/>
        <v>3.6115401013551963E-2</v>
      </c>
      <c r="P30" s="244">
        <f t="shared" si="5"/>
        <v>100.001</v>
      </c>
      <c r="Q30" s="277">
        <f>VLOOKUP(B:B,'پیوست 4'!$B$14:$I$170,8,0)</f>
        <v>17866476.683470562</v>
      </c>
      <c r="R30" s="1">
        <f t="shared" si="6"/>
        <v>1.0224990314133848</v>
      </c>
      <c r="S30" s="273">
        <f t="shared" si="7"/>
        <v>102.24990314133848</v>
      </c>
      <c r="T30" s="273">
        <f t="shared" si="8"/>
        <v>91.161203141338476</v>
      </c>
      <c r="U30" s="273" t="str">
        <f>VLOOKUP(D30:D189,پیوست1!$D$5:F179,3,0)</f>
        <v>در اوراق بهادار با درآمد ثابت و با پیش بینی سود</v>
      </c>
    </row>
    <row r="31" spans="1:21" x14ac:dyDescent="0.55000000000000004">
      <c r="A31" s="351">
        <v>11476</v>
      </c>
      <c r="B31" s="229">
        <v>246</v>
      </c>
      <c r="C31" s="215">
        <v>28</v>
      </c>
      <c r="D31" s="91" t="s">
        <v>487</v>
      </c>
      <c r="E31" s="92">
        <v>133410.09172999999</v>
      </c>
      <c r="F31" s="93">
        <v>10.81361577381</v>
      </c>
      <c r="G31" s="93">
        <v>69.974747762860943</v>
      </c>
      <c r="H31" s="93">
        <v>11.136341650177654</v>
      </c>
      <c r="I31" s="93">
        <v>3.6307392839633073E-3</v>
      </c>
      <c r="J31" s="93">
        <v>8.0716640738674439</v>
      </c>
      <c r="K31" s="218">
        <f t="shared" si="0"/>
        <v>8.3058024681759721E-4</v>
      </c>
      <c r="L31" s="218">
        <f t="shared" si="1"/>
        <v>5.3746724947116046E-3</v>
      </c>
      <c r="M31" s="218">
        <f t="shared" si="2"/>
        <v>8.5536841607149964E-4</v>
      </c>
      <c r="N31" s="218">
        <f t="shared" si="3"/>
        <v>2.7887252457297973E-7</v>
      </c>
      <c r="O31" s="218">
        <f t="shared" si="4"/>
        <v>6.199743803491412E-4</v>
      </c>
      <c r="P31" s="244">
        <f t="shared" si="5"/>
        <v>100</v>
      </c>
      <c r="Q31" s="277">
        <f>VLOOKUP(B:B,'پیوست 4'!$B$14:$I$170,8,0)</f>
        <v>137449.59815673259</v>
      </c>
      <c r="R31" s="1">
        <f t="shared" si="6"/>
        <v>1.030278867020854</v>
      </c>
      <c r="S31" s="273">
        <f t="shared" si="7"/>
        <v>103.0278867020854</v>
      </c>
      <c r="T31" s="293">
        <f t="shared" si="8"/>
        <v>92.214270928275397</v>
      </c>
      <c r="U31" s="273" t="str">
        <f>VLOOKUP(D31:D186,پیوست1!$D$5:F221,3,0)</f>
        <v>در اوراق بهادار با درآمد ثابت و با پیش بینی سود</v>
      </c>
    </row>
    <row r="32" spans="1:21" x14ac:dyDescent="0.55000000000000004">
      <c r="A32" s="351">
        <v>11661</v>
      </c>
      <c r="B32" s="229">
        <v>277</v>
      </c>
      <c r="C32" s="219">
        <v>29</v>
      </c>
      <c r="D32" s="179" t="s">
        <v>500</v>
      </c>
      <c r="E32" s="180">
        <v>222772.30979599999</v>
      </c>
      <c r="F32" s="181">
        <v>10.7197</v>
      </c>
      <c r="G32" s="181">
        <v>61.1633</v>
      </c>
      <c r="H32" s="181">
        <v>26.875399999999999</v>
      </c>
      <c r="I32" s="181">
        <v>0</v>
      </c>
      <c r="J32" s="181">
        <v>1.2416</v>
      </c>
      <c r="K32" s="218">
        <f t="shared" si="0"/>
        <v>1.3748832482831244E-3</v>
      </c>
      <c r="L32" s="218">
        <f t="shared" si="1"/>
        <v>7.8446595128329362E-3</v>
      </c>
      <c r="M32" s="218">
        <f t="shared" si="2"/>
        <v>3.4469749387490587E-3</v>
      </c>
      <c r="N32" s="218">
        <f t="shared" si="3"/>
        <v>0</v>
      </c>
      <c r="O32" s="218">
        <f t="shared" si="4"/>
        <v>1.5924466552873004E-4</v>
      </c>
      <c r="P32" s="244">
        <f t="shared" si="5"/>
        <v>100</v>
      </c>
      <c r="Q32" s="277" t="e">
        <f>VLOOKUP(B:B,'پیوست 4'!$B$14:$I$170,8,0)</f>
        <v>#N/A</v>
      </c>
      <c r="R32" s="1" t="e">
        <f t="shared" si="6"/>
        <v>#N/A</v>
      </c>
      <c r="S32" s="273" t="e">
        <f t="shared" si="7"/>
        <v>#N/A</v>
      </c>
      <c r="T32" s="273" t="e">
        <f t="shared" si="8"/>
        <v>#N/A</v>
      </c>
      <c r="U32" s="273" t="str">
        <f>VLOOKUP(D32:D189,پیوست1!$D$5:F176,3,0)</f>
        <v>در اوراق بهادار با درآمد ثابت</v>
      </c>
    </row>
    <row r="33" spans="1:22" x14ac:dyDescent="0.55000000000000004">
      <c r="A33" s="351">
        <v>11383</v>
      </c>
      <c r="B33" s="229">
        <v>214</v>
      </c>
      <c r="C33" s="215">
        <v>30</v>
      </c>
      <c r="D33" s="91" t="s">
        <v>472</v>
      </c>
      <c r="E33" s="92">
        <v>40130579.424234003</v>
      </c>
      <c r="F33" s="93">
        <v>10.6441</v>
      </c>
      <c r="G33" s="93">
        <v>27.272300000000001</v>
      </c>
      <c r="H33" s="93">
        <v>60.996099999999998</v>
      </c>
      <c r="I33" s="93">
        <v>0</v>
      </c>
      <c r="J33" s="93">
        <v>1.0900000000000001</v>
      </c>
      <c r="K33" s="218">
        <f t="shared" si="0"/>
        <v>0.24592708248314893</v>
      </c>
      <c r="L33" s="218">
        <f t="shared" si="1"/>
        <v>0.63011406991715435</v>
      </c>
      <c r="M33" s="218">
        <f t="shared" si="2"/>
        <v>1.409287108900743</v>
      </c>
      <c r="N33" s="218">
        <f t="shared" si="3"/>
        <v>0</v>
      </c>
      <c r="O33" s="218">
        <f t="shared" si="4"/>
        <v>2.5183953542961109E-2</v>
      </c>
      <c r="P33" s="244">
        <f t="shared" si="5"/>
        <v>100.0025</v>
      </c>
      <c r="Q33" s="277">
        <f>VLOOKUP(B:B,'پیوست 4'!$B$14:$I$170,8,0)</f>
        <v>42136864.554072209</v>
      </c>
      <c r="R33" s="1">
        <f t="shared" si="6"/>
        <v>1.0499939238013258</v>
      </c>
      <c r="S33" s="273">
        <f t="shared" si="7"/>
        <v>104.99939238013258</v>
      </c>
      <c r="T33" s="293">
        <f t="shared" si="8"/>
        <v>94.355292380132582</v>
      </c>
      <c r="U33" s="273" t="str">
        <f>VLOOKUP(D33:D187,پیوست1!$D$5:F205,3,0)</f>
        <v>در اوراق بهادار با درآمد ثابت و با پیش بینی سود</v>
      </c>
    </row>
    <row r="34" spans="1:22" x14ac:dyDescent="0.55000000000000004">
      <c r="A34" s="351">
        <v>10923</v>
      </c>
      <c r="B34" s="229">
        <v>108</v>
      </c>
      <c r="C34" s="219">
        <v>31</v>
      </c>
      <c r="D34" s="179" t="s">
        <v>444</v>
      </c>
      <c r="E34" s="180">
        <v>1543191.030516</v>
      </c>
      <c r="F34" s="181">
        <v>10.538399999999999</v>
      </c>
      <c r="G34" s="181">
        <v>55.407899999999998</v>
      </c>
      <c r="H34" s="181">
        <v>31.715399999999999</v>
      </c>
      <c r="I34" s="181">
        <v>3.8E-3</v>
      </c>
      <c r="J34" s="181">
        <v>2.3344999999999998</v>
      </c>
      <c r="K34" s="218">
        <f t="shared" si="0"/>
        <v>9.3630286109314259E-3</v>
      </c>
      <c r="L34" s="218">
        <f t="shared" si="1"/>
        <v>4.9228132636038431E-2</v>
      </c>
      <c r="M34" s="218">
        <f t="shared" si="2"/>
        <v>2.8178110302051029E-2</v>
      </c>
      <c r="N34" s="218">
        <f t="shared" si="3"/>
        <v>3.3761774768028754E-6</v>
      </c>
      <c r="O34" s="218">
        <f t="shared" si="4"/>
        <v>2.0741279788411347E-3</v>
      </c>
      <c r="P34" s="244">
        <f t="shared" si="5"/>
        <v>100</v>
      </c>
      <c r="Q34" s="277">
        <f>VLOOKUP(B:B,'پیوست 4'!$B$14:$I$170,8,0)</f>
        <v>1561517.877476657</v>
      </c>
      <c r="R34" s="1">
        <f t="shared" si="6"/>
        <v>1.0118759418621874</v>
      </c>
      <c r="S34" s="273">
        <f t="shared" si="7"/>
        <v>101.18759418621875</v>
      </c>
      <c r="T34" s="273">
        <f t="shared" si="8"/>
        <v>90.64919418621875</v>
      </c>
      <c r="U34" s="273" t="str">
        <f>VLOOKUP(D34:D188,پیوست1!$D$5:F214,3,0)</f>
        <v>در اوراق بهادار با درآمد ثابت و با پیش بینی سود</v>
      </c>
    </row>
    <row r="35" spans="1:22" x14ac:dyDescent="0.55000000000000004">
      <c r="A35" s="351">
        <v>11500</v>
      </c>
      <c r="B35" s="229">
        <v>247</v>
      </c>
      <c r="C35" s="215">
        <v>32</v>
      </c>
      <c r="D35" s="91" t="s">
        <v>488</v>
      </c>
      <c r="E35" s="92">
        <v>1554560.377749</v>
      </c>
      <c r="F35" s="93">
        <v>10.3413</v>
      </c>
      <c r="G35" s="93">
        <v>64.165999999999997</v>
      </c>
      <c r="H35" s="93">
        <v>19.574100000000001</v>
      </c>
      <c r="I35" s="93">
        <v>1.1000000000000001E-3</v>
      </c>
      <c r="J35" s="93">
        <v>5.9175000000000004</v>
      </c>
      <c r="K35" s="218">
        <f t="shared" si="0"/>
        <v>9.2556028839428164E-3</v>
      </c>
      <c r="L35" s="218">
        <f t="shared" si="1"/>
        <v>5.7429434853555617E-2</v>
      </c>
      <c r="M35" s="218">
        <f t="shared" si="2"/>
        <v>1.7519083327104435E-2</v>
      </c>
      <c r="N35" s="218">
        <f t="shared" si="3"/>
        <v>9.8451482621499205E-7</v>
      </c>
      <c r="O35" s="218">
        <f t="shared" si="4"/>
        <v>5.296242258297469E-3</v>
      </c>
      <c r="P35" s="244">
        <f t="shared" si="5"/>
        <v>100</v>
      </c>
      <c r="Q35" s="277">
        <f>VLOOKUP(B:B,'پیوست 4'!$B$14:$I$170,8,0)</f>
        <v>1597381.3737151034</v>
      </c>
      <c r="R35" s="1">
        <f t="shared" si="6"/>
        <v>1.0275454054914921</v>
      </c>
      <c r="S35" s="273">
        <f t="shared" si="7"/>
        <v>102.75454054914921</v>
      </c>
      <c r="T35" s="293">
        <f t="shared" si="8"/>
        <v>92.413240549149208</v>
      </c>
      <c r="U35" s="273" t="str">
        <f>VLOOKUP(D35:D192,پیوست1!$D$5:F174,3,0)</f>
        <v>در اوراق بهادار با درآمد ثابت و با پیش بینی سود</v>
      </c>
    </row>
    <row r="36" spans="1:22" x14ac:dyDescent="0.55000000000000004">
      <c r="A36" s="351">
        <v>10748</v>
      </c>
      <c r="B36" s="229">
        <v>6</v>
      </c>
      <c r="C36" s="219">
        <v>33</v>
      </c>
      <c r="D36" s="179" t="s">
        <v>431</v>
      </c>
      <c r="E36" s="180">
        <v>4233891.6230290001</v>
      </c>
      <c r="F36" s="181">
        <v>10.336399999999999</v>
      </c>
      <c r="G36" s="181">
        <v>65.499600000000001</v>
      </c>
      <c r="H36" s="181">
        <v>21.2944</v>
      </c>
      <c r="I36" s="181">
        <v>1.7999999999999999E-2</v>
      </c>
      <c r="J36" s="181">
        <v>2.8515999999999999</v>
      </c>
      <c r="K36" s="218">
        <f t="shared" ref="K36:K67" si="9">E36/$E$83*F36</f>
        <v>2.5195966696249211E-2</v>
      </c>
      <c r="L36" s="218">
        <f t="shared" ref="L36:L67" si="10">E36/$E$83*G36</f>
        <v>0.15966155917124386</v>
      </c>
      <c r="M36" s="218">
        <f t="shared" ref="M36:M67" si="11">E36/$E$83*H36</f>
        <v>5.1907143030127438E-2</v>
      </c>
      <c r="N36" s="218">
        <f t="shared" ref="N36:N67" si="12">E36/$E$83*I36</f>
        <v>4.3876726958369049E-5</v>
      </c>
      <c r="O36" s="218">
        <f t="shared" ref="O36:O67" si="13">E36/$E$83*J36</f>
        <v>6.9510485885825096E-3</v>
      </c>
      <c r="P36" s="244">
        <f t="shared" ref="P36:P67" si="14">SUM(F36:J36)</f>
        <v>100</v>
      </c>
      <c r="Q36" s="277">
        <f>VLOOKUP(B:B,'پیوست 4'!$B$14:$I$170,8,0)</f>
        <v>4253502.1864478933</v>
      </c>
      <c r="R36" s="1">
        <f t="shared" ref="R36:R54" si="15">Q36/E36</f>
        <v>1.0046318057156276</v>
      </c>
      <c r="S36" s="273">
        <f t="shared" ref="S36:S54" si="16">R36*100</f>
        <v>100.46318057156276</v>
      </c>
      <c r="T36" s="273">
        <f t="shared" ref="T36:T54" si="17">S36-F36</f>
        <v>90.126780571562762</v>
      </c>
      <c r="U36" s="273" t="str">
        <f>VLOOKUP(D36:D190,پیوست1!$D$5:F180,3,0)</f>
        <v>در اوراق بهادار با درآمد ثابت و با پیش بینی سود</v>
      </c>
    </row>
    <row r="37" spans="1:22" x14ac:dyDescent="0.55000000000000004">
      <c r="A37" s="351">
        <v>11665</v>
      </c>
      <c r="B37" s="229">
        <v>280</v>
      </c>
      <c r="C37" s="215">
        <v>34</v>
      </c>
      <c r="D37" s="91" t="s">
        <v>502</v>
      </c>
      <c r="E37" s="92">
        <v>197086</v>
      </c>
      <c r="F37" s="93">
        <v>10.0403</v>
      </c>
      <c r="G37" s="93">
        <v>0.54410000000000003</v>
      </c>
      <c r="H37" s="93">
        <v>87.908699999999996</v>
      </c>
      <c r="I37" s="93">
        <v>0.52939999999999998</v>
      </c>
      <c r="J37" s="93">
        <v>0.97750000000000004</v>
      </c>
      <c r="K37" s="218">
        <f t="shared" si="9"/>
        <v>1.1392641886338306E-3</v>
      </c>
      <c r="L37" s="218">
        <f t="shared" si="10"/>
        <v>6.1738558114365837E-5</v>
      </c>
      <c r="M37" s="218">
        <f t="shared" si="11"/>
        <v>9.9749244324726181E-3</v>
      </c>
      <c r="N37" s="218">
        <f t="shared" si="12"/>
        <v>6.0070561782292356E-5</v>
      </c>
      <c r="O37" s="218">
        <f t="shared" si="13"/>
        <v>1.1091608262597428E-4</v>
      </c>
      <c r="P37" s="244">
        <f t="shared" si="14"/>
        <v>100</v>
      </c>
      <c r="Q37" s="277"/>
      <c r="R37" s="1">
        <f t="shared" si="15"/>
        <v>0</v>
      </c>
      <c r="S37" s="273">
        <f t="shared" si="16"/>
        <v>0</v>
      </c>
      <c r="T37" s="293">
        <f t="shared" si="17"/>
        <v>-10.0403</v>
      </c>
      <c r="U37" s="273" t="str">
        <f>VLOOKUP(D37:D192,پیوست1!$D$5:F220,3,0)</f>
        <v>در اوراق بهادار با درآمد ثابت</v>
      </c>
    </row>
    <row r="38" spans="1:22" x14ac:dyDescent="0.55000000000000004">
      <c r="A38" s="351">
        <v>10581</v>
      </c>
      <c r="B38" s="229">
        <v>7</v>
      </c>
      <c r="C38" s="219">
        <v>35</v>
      </c>
      <c r="D38" s="179" t="s">
        <v>428</v>
      </c>
      <c r="E38" s="180">
        <v>12707257.120526001</v>
      </c>
      <c r="F38" s="181">
        <v>9.5747</v>
      </c>
      <c r="G38" s="181">
        <v>48.813600000000001</v>
      </c>
      <c r="H38" s="181">
        <v>39.770099999999999</v>
      </c>
      <c r="I38" s="181">
        <v>1E-4</v>
      </c>
      <c r="J38" s="181">
        <v>1.84</v>
      </c>
      <c r="K38" s="218">
        <f t="shared" si="9"/>
        <v>7.0048521659988844E-2</v>
      </c>
      <c r="L38" s="218">
        <f t="shared" si="10"/>
        <v>0.35712038151608216</v>
      </c>
      <c r="M38" s="218">
        <f t="shared" si="11"/>
        <v>0.290958119969286</v>
      </c>
      <c r="N38" s="218">
        <f t="shared" si="12"/>
        <v>7.316001719112751E-7</v>
      </c>
      <c r="O38" s="218">
        <f t="shared" si="13"/>
        <v>1.346144316316746E-2</v>
      </c>
      <c r="P38" s="244">
        <f t="shared" si="14"/>
        <v>99.998500000000007</v>
      </c>
      <c r="Q38" s="277">
        <f>VLOOKUP(B:B,'پیوست 4'!$B$14:$I$170,8,0)</f>
        <v>12793685.44184152</v>
      </c>
      <c r="R38" s="1">
        <f t="shared" si="15"/>
        <v>1.0068014930756308</v>
      </c>
      <c r="S38" s="273">
        <f t="shared" si="16"/>
        <v>100.68014930756308</v>
      </c>
      <c r="T38" s="273">
        <f t="shared" si="17"/>
        <v>91.105449307563077</v>
      </c>
      <c r="U38" s="273" t="str">
        <f>VLOOKUP(D38:D192,پیوست1!$D$5:F200,3,0)</f>
        <v>در اوراق بهادار با درآمد ثابت و با پیس بینی سود</v>
      </c>
    </row>
    <row r="39" spans="1:22" x14ac:dyDescent="0.55000000000000004">
      <c r="A39" s="351">
        <v>10845</v>
      </c>
      <c r="B39" s="229">
        <v>3</v>
      </c>
      <c r="C39" s="215">
        <v>36</v>
      </c>
      <c r="D39" s="91" t="s">
        <v>437</v>
      </c>
      <c r="E39" s="92">
        <v>12996408.888011999</v>
      </c>
      <c r="F39" s="93">
        <v>9.3690999999999995</v>
      </c>
      <c r="G39" s="93">
        <v>54.363100000000003</v>
      </c>
      <c r="H39" s="93">
        <v>34.760399999999997</v>
      </c>
      <c r="I39" s="93">
        <v>2.3E-3</v>
      </c>
      <c r="J39" s="93">
        <v>1.51</v>
      </c>
      <c r="K39" s="218">
        <f t="shared" si="9"/>
        <v>7.0104068351849999E-2</v>
      </c>
      <c r="L39" s="218">
        <f t="shared" si="10"/>
        <v>0.40677060531091108</v>
      </c>
      <c r="M39" s="218">
        <f t="shared" si="11"/>
        <v>0.26009386787820032</v>
      </c>
      <c r="N39" s="218">
        <f t="shared" si="12"/>
        <v>1.7209695403961426E-5</v>
      </c>
      <c r="O39" s="218">
        <f t="shared" si="13"/>
        <v>1.1298539156513807E-2</v>
      </c>
      <c r="P39" s="244">
        <f t="shared" si="14"/>
        <v>100.00490000000002</v>
      </c>
      <c r="Q39" s="277">
        <f>VLOOKUP(B:B,'پیوست 4'!$B$14:$I$170,8,0)</f>
        <v>13307745.674611224</v>
      </c>
      <c r="R39" s="1">
        <f t="shared" si="15"/>
        <v>1.0239556010650299</v>
      </c>
      <c r="S39" s="273">
        <f t="shared" si="16"/>
        <v>102.395560106503</v>
      </c>
      <c r="T39" s="293">
        <f t="shared" si="17"/>
        <v>93.026460106502995</v>
      </c>
      <c r="U39" s="273" t="str">
        <f>VLOOKUP(D39:D194,پیوست1!$D$5:F234,3,0)</f>
        <v>در اوراق بهادار با درآمد ثابت و با پیش بینی سود</v>
      </c>
    </row>
    <row r="40" spans="1:22" x14ac:dyDescent="0.55000000000000004">
      <c r="A40" s="351">
        <v>11460</v>
      </c>
      <c r="B40" s="229">
        <v>243</v>
      </c>
      <c r="C40" s="219">
        <v>37</v>
      </c>
      <c r="D40" s="179" t="s">
        <v>486</v>
      </c>
      <c r="E40" s="180">
        <v>13848994.85</v>
      </c>
      <c r="F40" s="181">
        <v>9.25</v>
      </c>
      <c r="G40" s="181">
        <v>40.68</v>
      </c>
      <c r="H40" s="181">
        <v>49.146700000000003</v>
      </c>
      <c r="I40" s="181">
        <v>0</v>
      </c>
      <c r="J40" s="181">
        <v>0.92</v>
      </c>
      <c r="K40" s="218">
        <f t="shared" si="9"/>
        <v>7.3753386731589501E-2</v>
      </c>
      <c r="L40" s="218">
        <f t="shared" si="10"/>
        <v>0.32435543483687146</v>
      </c>
      <c r="M40" s="218">
        <f t="shared" si="11"/>
        <v>0.39186330504663891</v>
      </c>
      <c r="N40" s="218">
        <f t="shared" si="12"/>
        <v>0</v>
      </c>
      <c r="O40" s="218">
        <f t="shared" si="13"/>
        <v>7.3354719776283616E-3</v>
      </c>
      <c r="P40" s="244">
        <f t="shared" si="14"/>
        <v>99.996700000000004</v>
      </c>
      <c r="Q40" s="277">
        <f>VLOOKUP(B:B,'پیوست 4'!$B$14:$I$170,8,0)</f>
        <v>14115264.534638427</v>
      </c>
      <c r="R40" s="1">
        <f t="shared" si="15"/>
        <v>1.0192266433428869</v>
      </c>
      <c r="S40" s="273">
        <f t="shared" si="16"/>
        <v>101.9226643342887</v>
      </c>
      <c r="T40" s="273">
        <f t="shared" si="17"/>
        <v>92.672664334288697</v>
      </c>
      <c r="U40" s="273" t="str">
        <f>VLOOKUP(D40:D194,پیوست1!$D$5:F213,3,0)</f>
        <v>در اوراق بهادار با درآمد ثابت و قابل معامله</v>
      </c>
      <c r="V40" s="273">
        <v>1.4359000000000037</v>
      </c>
    </row>
    <row r="41" spans="1:22" x14ac:dyDescent="0.55000000000000004">
      <c r="A41" s="351">
        <v>11385</v>
      </c>
      <c r="B41" s="229">
        <v>210</v>
      </c>
      <c r="C41" s="215">
        <v>38</v>
      </c>
      <c r="D41" s="91" t="s">
        <v>471</v>
      </c>
      <c r="E41" s="92">
        <v>40101045.424694002</v>
      </c>
      <c r="F41" s="93">
        <v>8.9611999999999998</v>
      </c>
      <c r="G41" s="93">
        <v>39.546500000000002</v>
      </c>
      <c r="H41" s="93">
        <v>47.6235</v>
      </c>
      <c r="I41" s="93">
        <v>1.0535000000000001</v>
      </c>
      <c r="J41" s="93">
        <v>2.82</v>
      </c>
      <c r="K41" s="218">
        <f t="shared" si="9"/>
        <v>0.20689207064449486</v>
      </c>
      <c r="L41" s="218">
        <f t="shared" si="10"/>
        <v>0.91303143236871354</v>
      </c>
      <c r="M41" s="218">
        <f t="shared" si="11"/>
        <v>1.0995094994351315</v>
      </c>
      <c r="N41" s="218">
        <f t="shared" si="12"/>
        <v>2.4322724236037065E-2</v>
      </c>
      <c r="O41" s="218">
        <f t="shared" si="13"/>
        <v>6.510686506466494E-2</v>
      </c>
      <c r="P41" s="244">
        <f t="shared" si="14"/>
        <v>100.0047</v>
      </c>
      <c r="Q41" s="277">
        <f>VLOOKUP(B:B,'پیوست 4'!$B$14:$I$170,8,0)</f>
        <v>41501952.863455787</v>
      </c>
      <c r="R41" s="1">
        <f t="shared" si="15"/>
        <v>1.0349344368438613</v>
      </c>
      <c r="S41" s="273">
        <f t="shared" si="16"/>
        <v>103.49344368438614</v>
      </c>
      <c r="T41" s="293">
        <f t="shared" si="17"/>
        <v>94.532243684386131</v>
      </c>
      <c r="U41" s="273" t="str">
        <f>VLOOKUP(D41:D197,پیوست1!$D$5:F188,3,0)</f>
        <v>در اوراق بهادار با درآمد ثابت و با پیش بینی سود</v>
      </c>
    </row>
    <row r="42" spans="1:22" x14ac:dyDescent="0.55000000000000004">
      <c r="A42" s="351">
        <v>10837</v>
      </c>
      <c r="B42" s="229">
        <v>1</v>
      </c>
      <c r="C42" s="219">
        <v>39</v>
      </c>
      <c r="D42" s="179" t="s">
        <v>436</v>
      </c>
      <c r="E42" s="180">
        <v>80941293.502283007</v>
      </c>
      <c r="F42" s="181">
        <v>8.8490000000000002</v>
      </c>
      <c r="G42" s="181">
        <v>38.8855</v>
      </c>
      <c r="H42" s="181">
        <v>45.706400000000002</v>
      </c>
      <c r="I42" s="181">
        <v>4.1642999999999999</v>
      </c>
      <c r="J42" s="181">
        <v>2.39</v>
      </c>
      <c r="K42" s="218">
        <f t="shared" si="9"/>
        <v>0.41236929173495829</v>
      </c>
      <c r="L42" s="218">
        <f t="shared" si="10"/>
        <v>1.8120901902768358</v>
      </c>
      <c r="M42" s="218">
        <f t="shared" si="11"/>
        <v>2.1299486716865972</v>
      </c>
      <c r="N42" s="218">
        <f t="shared" si="12"/>
        <v>0.19405915262423853</v>
      </c>
      <c r="O42" s="218">
        <f t="shared" si="13"/>
        <v>0.11137559128111089</v>
      </c>
      <c r="P42" s="244">
        <f t="shared" si="14"/>
        <v>99.995199999999997</v>
      </c>
      <c r="Q42" s="277">
        <f>VLOOKUP(B:B,'پیوست 4'!$B$14:$I$170,8,0)</f>
        <v>82245813.086224422</v>
      </c>
      <c r="R42" s="1">
        <f t="shared" si="15"/>
        <v>1.016116861091485</v>
      </c>
      <c r="S42" s="273">
        <f t="shared" si="16"/>
        <v>101.61168610914851</v>
      </c>
      <c r="T42" s="273">
        <f t="shared" si="17"/>
        <v>92.762686109148504</v>
      </c>
      <c r="U42" s="273" t="str">
        <f>VLOOKUP(D42:D196,پیوست1!$D$5:F201,3,0)</f>
        <v>در اوراق بهادار با درآمد ثابت و با پیش بینی سود</v>
      </c>
    </row>
    <row r="43" spans="1:22" x14ac:dyDescent="0.55000000000000004">
      <c r="A43" s="351">
        <v>11427</v>
      </c>
      <c r="B43" s="229">
        <v>227</v>
      </c>
      <c r="C43" s="215">
        <v>40</v>
      </c>
      <c r="D43" s="91" t="s">
        <v>481</v>
      </c>
      <c r="E43" s="92">
        <v>91719.096965999997</v>
      </c>
      <c r="F43" s="93">
        <v>8.8257999999999992</v>
      </c>
      <c r="G43" s="93">
        <v>41.950499999999998</v>
      </c>
      <c r="H43" s="93">
        <v>48.1235</v>
      </c>
      <c r="I43" s="93">
        <v>5.7299999999999997E-2</v>
      </c>
      <c r="J43" s="93">
        <v>1.0428999999999999</v>
      </c>
      <c r="K43" s="218">
        <f t="shared" si="9"/>
        <v>4.660535637041919E-4</v>
      </c>
      <c r="L43" s="218">
        <f t="shared" si="10"/>
        <v>2.215230350129473E-3</v>
      </c>
      <c r="M43" s="218">
        <f t="shared" si="11"/>
        <v>2.5412006472975463E-3</v>
      </c>
      <c r="N43" s="218">
        <f t="shared" si="12"/>
        <v>3.0257732103888825E-6</v>
      </c>
      <c r="O43" s="218">
        <f t="shared" si="13"/>
        <v>5.5071184661685257E-5</v>
      </c>
      <c r="P43" s="244">
        <f t="shared" si="14"/>
        <v>100</v>
      </c>
      <c r="Q43" s="277">
        <f>VLOOKUP(B:B,'پیوست 4'!$B$14:$I$170,8,0)</f>
        <v>92354.234177071776</v>
      </c>
      <c r="R43" s="1">
        <f t="shared" si="15"/>
        <v>1.0069248088138856</v>
      </c>
      <c r="S43" s="273">
        <f t="shared" si="16"/>
        <v>100.69248088138856</v>
      </c>
      <c r="T43" s="293">
        <f t="shared" si="17"/>
        <v>91.866680881388561</v>
      </c>
      <c r="U43" s="273" t="str">
        <f>VLOOKUP(D43:D197,پیوست1!$D$5:F235,3,0)</f>
        <v>در اوراق بهادار با درآمد ثابت</v>
      </c>
    </row>
    <row r="44" spans="1:22" x14ac:dyDescent="0.55000000000000004">
      <c r="A44" s="351">
        <v>11217</v>
      </c>
      <c r="B44" s="229">
        <v>154</v>
      </c>
      <c r="C44" s="219">
        <v>41</v>
      </c>
      <c r="D44" s="179" t="s">
        <v>458</v>
      </c>
      <c r="E44" s="180">
        <v>5818641.7001010003</v>
      </c>
      <c r="F44" s="181">
        <v>8.6298999999999992</v>
      </c>
      <c r="G44" s="181">
        <v>56.018000000000001</v>
      </c>
      <c r="H44" s="181">
        <v>33.017099999999999</v>
      </c>
      <c r="I44" s="181">
        <v>2.9700000000000001E-2</v>
      </c>
      <c r="J44" s="181">
        <v>2.31</v>
      </c>
      <c r="K44" s="218">
        <f t="shared" si="9"/>
        <v>2.8910084405467263E-2</v>
      </c>
      <c r="L44" s="218">
        <f t="shared" si="10"/>
        <v>0.18765977684856897</v>
      </c>
      <c r="M44" s="218">
        <f t="shared" si="11"/>
        <v>0.11060697665369856</v>
      </c>
      <c r="N44" s="218">
        <f t="shared" si="12"/>
        <v>9.9494722632055736E-5</v>
      </c>
      <c r="O44" s="218">
        <f t="shared" si="13"/>
        <v>7.7384784269376684E-3</v>
      </c>
      <c r="P44" s="244">
        <f t="shared" si="14"/>
        <v>100.0047</v>
      </c>
      <c r="Q44" s="277">
        <f>VLOOKUP(B:B,'پیوست 4'!$B$14:$I$170,8,0)</f>
        <v>5926407.0267326394</v>
      </c>
      <c r="R44" s="1">
        <f t="shared" si="15"/>
        <v>1.0185207015977231</v>
      </c>
      <c r="S44" s="273">
        <f t="shared" si="16"/>
        <v>101.85207015977231</v>
      </c>
      <c r="T44" s="273">
        <f t="shared" si="17"/>
        <v>93.222170159772304</v>
      </c>
      <c r="U44" s="273" t="str">
        <f>VLOOKUP(D44:D198,پیوست1!$D$5:F217,3,0)</f>
        <v>در اوراق بهادار با درآمد ثابت و با پیش بینی سود</v>
      </c>
    </row>
    <row r="45" spans="1:22" x14ac:dyDescent="0.55000000000000004">
      <c r="A45" s="351">
        <v>11161</v>
      </c>
      <c r="B45" s="229">
        <v>138</v>
      </c>
      <c r="C45" s="215">
        <v>42</v>
      </c>
      <c r="D45" s="91" t="s">
        <v>455</v>
      </c>
      <c r="E45" s="92">
        <v>20084017.852173001</v>
      </c>
      <c r="F45" s="93">
        <v>8.61</v>
      </c>
      <c r="G45" s="93">
        <v>40.03</v>
      </c>
      <c r="H45" s="93">
        <v>50.249600000000001</v>
      </c>
      <c r="I45" s="93">
        <v>0</v>
      </c>
      <c r="J45" s="93">
        <v>1.1100000000000001</v>
      </c>
      <c r="K45" s="218">
        <f t="shared" si="9"/>
        <v>9.9557900940969404E-2</v>
      </c>
      <c r="L45" s="218">
        <f t="shared" si="10"/>
        <v>0.46286907951997747</v>
      </c>
      <c r="M45" s="218">
        <f t="shared" si="11"/>
        <v>0.58103887330120052</v>
      </c>
      <c r="N45" s="218">
        <f t="shared" si="12"/>
        <v>0</v>
      </c>
      <c r="O45" s="218">
        <f t="shared" si="13"/>
        <v>1.2834990713644141E-2</v>
      </c>
      <c r="P45" s="244">
        <f t="shared" si="14"/>
        <v>99.999600000000001</v>
      </c>
      <c r="Q45" s="277">
        <f>VLOOKUP(B:B,'پیوست 4'!$B$14:$I$170,8,0)</f>
        <v>20170715.036803365</v>
      </c>
      <c r="R45" s="1">
        <f t="shared" si="15"/>
        <v>1.0043167251328142</v>
      </c>
      <c r="S45" s="273">
        <f t="shared" si="16"/>
        <v>100.43167251328143</v>
      </c>
      <c r="T45" s="293">
        <f t="shared" si="17"/>
        <v>91.821672513281428</v>
      </c>
      <c r="U45" s="273" t="str">
        <f>VLOOKUP(D45:D200,پیوست1!$D$5:F211,3,0)</f>
        <v>در اوراق بهادار با درآمد ثابت و با پیش بینی سود</v>
      </c>
      <c r="V45" s="273">
        <v>1.7831999999999937</v>
      </c>
    </row>
    <row r="46" spans="1:22" x14ac:dyDescent="0.55000000000000004">
      <c r="A46" s="351">
        <v>11090</v>
      </c>
      <c r="B46" s="229">
        <v>121</v>
      </c>
      <c r="C46" s="219">
        <v>43</v>
      </c>
      <c r="D46" s="179" t="s">
        <v>449</v>
      </c>
      <c r="E46" s="180">
        <v>49788108.305409998</v>
      </c>
      <c r="F46" s="181">
        <v>8.5937999999999999</v>
      </c>
      <c r="G46" s="181">
        <v>37.672800000000002</v>
      </c>
      <c r="H46" s="181">
        <v>49.311900000000001</v>
      </c>
      <c r="I46" s="181">
        <v>9.9000000000000008E-3</v>
      </c>
      <c r="J46" s="181">
        <v>4.41</v>
      </c>
      <c r="K46" s="218">
        <f t="shared" si="9"/>
        <v>0.24633881570342961</v>
      </c>
      <c r="L46" s="218">
        <f t="shared" si="10"/>
        <v>1.0798800223687035</v>
      </c>
      <c r="M46" s="218">
        <f t="shared" si="11"/>
        <v>1.4135114903867849</v>
      </c>
      <c r="N46" s="218">
        <f t="shared" si="12"/>
        <v>2.8378066460284782E-4</v>
      </c>
      <c r="O46" s="218">
        <f t="shared" si="13"/>
        <v>0.12641138695945037</v>
      </c>
      <c r="P46" s="244">
        <f t="shared" si="14"/>
        <v>99.998400000000004</v>
      </c>
      <c r="Q46" s="277">
        <f>VLOOKUP(B:B,'پیوست 4'!$B$14:$I$170,8,0)</f>
        <v>51211268.588982753</v>
      </c>
      <c r="R46" s="1">
        <f t="shared" si="15"/>
        <v>1.0285843413620539</v>
      </c>
      <c r="S46" s="273">
        <f t="shared" si="16"/>
        <v>102.85843413620539</v>
      </c>
      <c r="T46" s="273">
        <f t="shared" si="17"/>
        <v>94.264634136205387</v>
      </c>
      <c r="U46" s="273" t="str">
        <f>VLOOKUP(D46:D200,پیوست1!$D$5:F189,3,0)</f>
        <v>در اوراق بهادار با درآمد ثابت و با پیش بینی سود</v>
      </c>
      <c r="V46" s="273">
        <f t="shared" ref="V46:V48" si="18">100-P46</f>
        <v>1.5999999999962711E-3</v>
      </c>
    </row>
    <row r="47" spans="1:22" x14ac:dyDescent="0.55000000000000004">
      <c r="A47" s="351">
        <v>11302</v>
      </c>
      <c r="B47" s="229">
        <v>178</v>
      </c>
      <c r="C47" s="215">
        <v>44</v>
      </c>
      <c r="D47" s="91" t="s">
        <v>462</v>
      </c>
      <c r="E47" s="92">
        <v>6856962.1541400002</v>
      </c>
      <c r="F47" s="93">
        <v>8.5263000000000009</v>
      </c>
      <c r="G47" s="93">
        <v>41.401200000000003</v>
      </c>
      <c r="H47" s="93">
        <v>47.837699999999998</v>
      </c>
      <c r="I47" s="93">
        <v>1.6000000000000001E-3</v>
      </c>
      <c r="J47" s="93">
        <v>2.23</v>
      </c>
      <c r="K47" s="218">
        <f t="shared" si="9"/>
        <v>3.3660017936300982E-2</v>
      </c>
      <c r="L47" s="218">
        <f t="shared" si="10"/>
        <v>0.16344312709902115</v>
      </c>
      <c r="M47" s="218">
        <f t="shared" si="11"/>
        <v>0.18885305936119831</v>
      </c>
      <c r="N47" s="218">
        <f t="shared" si="12"/>
        <v>6.3164595074160619E-6</v>
      </c>
      <c r="O47" s="218">
        <f t="shared" si="13"/>
        <v>8.8035654384611348E-3</v>
      </c>
      <c r="P47" s="244">
        <f t="shared" si="14"/>
        <v>99.996799999999993</v>
      </c>
      <c r="Q47" s="277">
        <f>VLOOKUP(B:B,'پیوست 4'!$B$14:$I$170,8,0)</f>
        <v>7074111.8656392572</v>
      </c>
      <c r="R47" s="1">
        <f t="shared" si="15"/>
        <v>1.0316685008051487</v>
      </c>
      <c r="S47" s="273">
        <f t="shared" si="16"/>
        <v>103.16685008051488</v>
      </c>
      <c r="T47" s="293">
        <f t="shared" si="17"/>
        <v>94.640550080514871</v>
      </c>
      <c r="U47" s="273" t="str">
        <f>VLOOKUP(D47:D201,پیوست1!$D$5:F229,3,0)</f>
        <v>در اوارق بهادار با درآمد ثابت</v>
      </c>
      <c r="V47" s="273">
        <f t="shared" si="18"/>
        <v>3.200000000006753E-3</v>
      </c>
    </row>
    <row r="48" spans="1:22" x14ac:dyDescent="0.55000000000000004">
      <c r="A48" s="351">
        <v>10915</v>
      </c>
      <c r="B48" s="229">
        <v>105</v>
      </c>
      <c r="C48" s="219">
        <v>45</v>
      </c>
      <c r="D48" s="179" t="s">
        <v>440</v>
      </c>
      <c r="E48" s="180">
        <v>60312015.871628001</v>
      </c>
      <c r="F48" s="181">
        <v>8.5169999999999995</v>
      </c>
      <c r="G48" s="181">
        <v>28.120100000000001</v>
      </c>
      <c r="H48" s="181">
        <v>62.556899999999999</v>
      </c>
      <c r="I48" s="181">
        <v>1E-4</v>
      </c>
      <c r="J48" s="181">
        <v>0.81</v>
      </c>
      <c r="K48" s="218">
        <f t="shared" si="9"/>
        <v>0.29574163743252563</v>
      </c>
      <c r="L48" s="218">
        <f t="shared" si="10"/>
        <v>0.9764335351375325</v>
      </c>
      <c r="M48" s="218">
        <f t="shared" si="11"/>
        <v>2.1722061804277049</v>
      </c>
      <c r="N48" s="218">
        <f t="shared" si="12"/>
        <v>3.4723686442705844E-6</v>
      </c>
      <c r="O48" s="218">
        <f t="shared" si="13"/>
        <v>2.8126186018591733E-2</v>
      </c>
      <c r="P48" s="244">
        <f t="shared" si="14"/>
        <v>100.00410000000001</v>
      </c>
      <c r="Q48" s="277">
        <f>VLOOKUP(B:B,'پیوست 4'!$B$14:$I$170,8,0)</f>
        <v>60555019.373018667</v>
      </c>
      <c r="R48" s="1">
        <f t="shared" si="15"/>
        <v>1.0040291059398163</v>
      </c>
      <c r="S48" s="273">
        <f t="shared" si="16"/>
        <v>100.40291059398163</v>
      </c>
      <c r="T48" s="273">
        <f t="shared" si="17"/>
        <v>91.885910593981635</v>
      </c>
      <c r="U48" s="273" t="str">
        <f>VLOOKUP(D48:D203,پیوست1!$D$5:F244,3,0)</f>
        <v>در اوراق بهادار با درآمد ثابت و با پیش بینی سود</v>
      </c>
      <c r="V48" s="273">
        <f t="shared" si="18"/>
        <v>-4.1000000000082082E-3</v>
      </c>
    </row>
    <row r="49" spans="1:22" x14ac:dyDescent="0.55000000000000004">
      <c r="A49" s="351">
        <v>10929</v>
      </c>
      <c r="B49" s="229">
        <v>110</v>
      </c>
      <c r="C49" s="215">
        <v>46</v>
      </c>
      <c r="D49" s="91" t="s">
        <v>442</v>
      </c>
      <c r="E49" s="92">
        <v>1138907.243269</v>
      </c>
      <c r="F49" s="93">
        <v>8.1568447876419974</v>
      </c>
      <c r="G49" s="93">
        <v>37.298201877970158</v>
      </c>
      <c r="H49" s="93">
        <v>46.643840660069358</v>
      </c>
      <c r="I49" s="93">
        <v>3.9180231455080139E-5</v>
      </c>
      <c r="J49" s="93">
        <v>7.9010734940870311</v>
      </c>
      <c r="K49" s="218">
        <f t="shared" si="9"/>
        <v>5.348506583193571E-3</v>
      </c>
      <c r="L49" s="218">
        <f t="shared" si="10"/>
        <v>2.4456721131661401E-2</v>
      </c>
      <c r="M49" s="218">
        <f t="shared" si="11"/>
        <v>3.0584729185208857E-2</v>
      </c>
      <c r="N49" s="218">
        <f t="shared" si="12"/>
        <v>2.5690782566566758E-8</v>
      </c>
      <c r="O49" s="218">
        <f t="shared" si="13"/>
        <v>5.1807953562442426E-3</v>
      </c>
      <c r="P49" s="244">
        <f t="shared" si="14"/>
        <v>100</v>
      </c>
      <c r="Q49" s="277">
        <f>VLOOKUP(B:B,'پیوست 4'!$B$14:$I$170,8,0)</f>
        <v>1176317.341722375</v>
      </c>
      <c r="R49" s="1">
        <f t="shared" si="15"/>
        <v>1.0328473619554803</v>
      </c>
      <c r="S49" s="273">
        <f t="shared" si="16"/>
        <v>103.28473619554804</v>
      </c>
      <c r="T49" s="293">
        <f t="shared" si="17"/>
        <v>95.127891407906034</v>
      </c>
      <c r="U49" s="273" t="str">
        <f>VLOOKUP(D49:D203,پیوست1!$D$5:F219,3,0)</f>
        <v>در اوراق بهادار با درآمد ثابت و با پیش بینی سود</v>
      </c>
    </row>
    <row r="50" spans="1:22" x14ac:dyDescent="0.55000000000000004">
      <c r="A50" s="351">
        <v>11256</v>
      </c>
      <c r="B50" s="229">
        <v>164</v>
      </c>
      <c r="C50" s="219">
        <v>47</v>
      </c>
      <c r="D50" s="179" t="s">
        <v>459</v>
      </c>
      <c r="E50" s="180">
        <v>35657.424571000003</v>
      </c>
      <c r="F50" s="181">
        <v>7.9272999999999998</v>
      </c>
      <c r="G50" s="181">
        <v>55.474699999999999</v>
      </c>
      <c r="H50" s="181">
        <v>35.267099999999999</v>
      </c>
      <c r="I50" s="181">
        <v>0.1885</v>
      </c>
      <c r="J50" s="181">
        <v>1.1424000000000001</v>
      </c>
      <c r="K50" s="218">
        <f t="shared" si="9"/>
        <v>1.6274110007401572E-4</v>
      </c>
      <c r="L50" s="218">
        <f t="shared" si="10"/>
        <v>1.1388510216941454E-3</v>
      </c>
      <c r="M50" s="218">
        <f t="shared" si="11"/>
        <v>7.240052288194366E-4</v>
      </c>
      <c r="N50" s="218">
        <f t="shared" si="12"/>
        <v>3.8697535559335412E-6</v>
      </c>
      <c r="O50" s="218">
        <f t="shared" si="13"/>
        <v>2.3452554176649752E-5</v>
      </c>
      <c r="P50" s="244">
        <f t="shared" si="14"/>
        <v>100</v>
      </c>
      <c r="Q50" s="277">
        <f>VLOOKUP(B:B,'پیوست 4'!$B$14:$I$170,8,0)</f>
        <v>36595.057585811061</v>
      </c>
      <c r="R50" s="1">
        <f t="shared" si="15"/>
        <v>1.0262955899393147</v>
      </c>
      <c r="S50" s="273">
        <f t="shared" si="16"/>
        <v>102.62955899393147</v>
      </c>
      <c r="T50" s="273">
        <f t="shared" si="17"/>
        <v>94.702258993931466</v>
      </c>
      <c r="U50" s="273" t="str">
        <f>VLOOKUP(D50:D204,پیوست1!$D$5:F238,3,0)</f>
        <v>در اوراق بهادار با درآمد ثابت و با پیش بینی سود</v>
      </c>
      <c r="V50" s="273">
        <f>100-P50</f>
        <v>0</v>
      </c>
    </row>
    <row r="51" spans="1:22" x14ac:dyDescent="0.55000000000000004">
      <c r="A51" s="351">
        <v>11551</v>
      </c>
      <c r="B51" s="229">
        <v>262</v>
      </c>
      <c r="C51" s="215">
        <v>48</v>
      </c>
      <c r="D51" s="91" t="s">
        <v>494</v>
      </c>
      <c r="E51" s="92">
        <v>2299208.5754379998</v>
      </c>
      <c r="F51" s="93">
        <v>7.6180000000000003</v>
      </c>
      <c r="G51" s="93">
        <v>48.857700000000001</v>
      </c>
      <c r="H51" s="93">
        <v>42.2119</v>
      </c>
      <c r="I51" s="93">
        <v>9.4999999999999998E-3</v>
      </c>
      <c r="J51" s="93">
        <v>1.3028999999999999</v>
      </c>
      <c r="K51" s="218">
        <f t="shared" si="9"/>
        <v>1.0084196975196563E-2</v>
      </c>
      <c r="L51" s="218">
        <f t="shared" si="10"/>
        <v>6.4674543260050024E-2</v>
      </c>
      <c r="M51" s="218">
        <f t="shared" si="11"/>
        <v>5.5877279377434988E-2</v>
      </c>
      <c r="N51" s="218">
        <f t="shared" si="12"/>
        <v>1.2575462229504769E-5</v>
      </c>
      <c r="O51" s="218">
        <f t="shared" si="13"/>
        <v>1.7246915514549225E-3</v>
      </c>
      <c r="P51" s="244">
        <f t="shared" si="14"/>
        <v>100</v>
      </c>
      <c r="Q51" s="277" t="e">
        <f>VLOOKUP(B:B,'پیوست 4'!$B$14:$I$170,8,0)</f>
        <v>#N/A</v>
      </c>
      <c r="R51" s="1" t="e">
        <f t="shared" si="15"/>
        <v>#N/A</v>
      </c>
      <c r="S51" s="273" t="e">
        <f t="shared" si="16"/>
        <v>#N/A</v>
      </c>
      <c r="T51" s="293" t="e">
        <f t="shared" si="17"/>
        <v>#N/A</v>
      </c>
      <c r="U51" s="273" t="str">
        <f>VLOOKUP(D51:D206,پیوست1!$D$5:F230,3,0)</f>
        <v>در اوراق بهادار با درآمد ثابت و با پیش بینی سود</v>
      </c>
    </row>
    <row r="52" spans="1:22" x14ac:dyDescent="0.55000000000000004">
      <c r="A52" s="351">
        <v>11142</v>
      </c>
      <c r="B52" s="229">
        <v>130</v>
      </c>
      <c r="C52" s="219">
        <v>49</v>
      </c>
      <c r="D52" s="179" t="s">
        <v>451</v>
      </c>
      <c r="E52" s="180">
        <v>150688989</v>
      </c>
      <c r="F52" s="181">
        <v>7.1936999999999998</v>
      </c>
      <c r="G52" s="181">
        <v>31.4268</v>
      </c>
      <c r="H52" s="181">
        <v>60.264099999999999</v>
      </c>
      <c r="I52" s="181">
        <v>5.9999999999999995E-4</v>
      </c>
      <c r="J52" s="181">
        <v>1.1100000000000001</v>
      </c>
      <c r="K52" s="218">
        <f t="shared" si="9"/>
        <v>0.624102357073271</v>
      </c>
      <c r="L52" s="218">
        <f t="shared" si="10"/>
        <v>2.726488448958154</v>
      </c>
      <c r="M52" s="218">
        <f t="shared" si="11"/>
        <v>5.2283201769463989</v>
      </c>
      <c r="N52" s="218">
        <f t="shared" si="12"/>
        <v>5.2054077073545266E-5</v>
      </c>
      <c r="O52" s="218">
        <f t="shared" si="13"/>
        <v>9.6300042586058759E-2</v>
      </c>
      <c r="P52" s="244">
        <f t="shared" si="14"/>
        <v>99.995200000000011</v>
      </c>
      <c r="Q52" s="277">
        <f>VLOOKUP(B:B,'پیوست 4'!$B$14:$I$170,8,0)</f>
        <v>151488997.31709692</v>
      </c>
      <c r="R52" s="1">
        <f t="shared" si="15"/>
        <v>1.0053090031488428</v>
      </c>
      <c r="S52" s="273">
        <f t="shared" si="16"/>
        <v>100.53090031488428</v>
      </c>
      <c r="T52" s="273">
        <f t="shared" si="17"/>
        <v>93.337200314884285</v>
      </c>
      <c r="U52" s="273" t="str">
        <f>VLOOKUP(D52:D207,پیوست1!$D$5:F236,3,0)</f>
        <v>در اوراق بهادار با درآمد ثابت و با پیش بینی سود</v>
      </c>
    </row>
    <row r="53" spans="1:22" x14ac:dyDescent="0.55000000000000004">
      <c r="A53" s="351">
        <v>11409</v>
      </c>
      <c r="B53" s="229">
        <v>219</v>
      </c>
      <c r="C53" s="215">
        <v>50</v>
      </c>
      <c r="D53" s="91" t="s">
        <v>477</v>
      </c>
      <c r="E53" s="92">
        <v>7186046.9195760004</v>
      </c>
      <c r="F53" s="93">
        <v>6.9128999999999996</v>
      </c>
      <c r="G53" s="93">
        <v>27.183</v>
      </c>
      <c r="H53" s="93">
        <v>64.074799999999996</v>
      </c>
      <c r="I53" s="93">
        <v>1.1000000000000001E-3</v>
      </c>
      <c r="J53" s="93">
        <v>1.8282</v>
      </c>
      <c r="K53" s="218">
        <f t="shared" si="9"/>
        <v>2.860041298525284E-2</v>
      </c>
      <c r="L53" s="218">
        <f t="shared" si="10"/>
        <v>0.1124629354074452</v>
      </c>
      <c r="M53" s="218">
        <f t="shared" si="11"/>
        <v>0.26509362813688592</v>
      </c>
      <c r="N53" s="218">
        <f t="shared" si="12"/>
        <v>4.5509777783243109E-6</v>
      </c>
      <c r="O53" s="218">
        <f t="shared" si="13"/>
        <v>7.5637250675750041E-3</v>
      </c>
      <c r="P53" s="244">
        <f t="shared" si="14"/>
        <v>99.999999999999986</v>
      </c>
      <c r="Q53" s="277">
        <f>VLOOKUP(B:B,'پیوست 4'!$B$14:$I$170,8,0)</f>
        <v>7222612.7963662148</v>
      </c>
      <c r="R53" s="1">
        <f t="shared" si="15"/>
        <v>1.0050884550573422</v>
      </c>
      <c r="S53" s="273">
        <f t="shared" si="16"/>
        <v>100.50884550573423</v>
      </c>
      <c r="T53" s="293">
        <f t="shared" si="17"/>
        <v>93.595945505734235</v>
      </c>
      <c r="U53" s="273" t="str">
        <f>VLOOKUP(D53:D207,پیوست1!$D$5:F242,3,0)</f>
        <v>در اوراق بهادار با درآمد ثابت و قابل معامله</v>
      </c>
    </row>
    <row r="54" spans="1:22" x14ac:dyDescent="0.55000000000000004">
      <c r="A54" s="351">
        <v>11343</v>
      </c>
      <c r="B54" s="229">
        <v>196</v>
      </c>
      <c r="C54" s="219">
        <v>51</v>
      </c>
      <c r="D54" s="179" t="s">
        <v>466</v>
      </c>
      <c r="E54" s="180">
        <v>29391444.194111999</v>
      </c>
      <c r="F54" s="181">
        <v>6.9021999999999997</v>
      </c>
      <c r="G54" s="181">
        <v>48.346600000000002</v>
      </c>
      <c r="H54" s="181">
        <v>42.126899999999999</v>
      </c>
      <c r="I54" s="181">
        <v>0</v>
      </c>
      <c r="J54" s="181">
        <v>2.62</v>
      </c>
      <c r="K54" s="218">
        <f t="shared" si="9"/>
        <v>0.11679666629398411</v>
      </c>
      <c r="L54" s="218">
        <f t="shared" si="10"/>
        <v>0.818104619780466</v>
      </c>
      <c r="M54" s="218">
        <f t="shared" si="11"/>
        <v>0.71285698491785798</v>
      </c>
      <c r="N54" s="218">
        <f t="shared" si="12"/>
        <v>0</v>
      </c>
      <c r="O54" s="218">
        <f t="shared" si="13"/>
        <v>4.4334743370264322E-2</v>
      </c>
      <c r="P54" s="244">
        <f t="shared" si="14"/>
        <v>99.995699999999999</v>
      </c>
      <c r="Q54" s="277">
        <f>VLOOKUP(B:B,'پیوست 4'!$B$14:$I$170,8,0)</f>
        <v>29634725.160093885</v>
      </c>
      <c r="R54" s="1">
        <f t="shared" si="15"/>
        <v>1.0082772715888055</v>
      </c>
      <c r="S54" s="273">
        <f t="shared" si="16"/>
        <v>100.82772715888055</v>
      </c>
      <c r="T54" s="273">
        <f t="shared" si="17"/>
        <v>93.925527158880556</v>
      </c>
      <c r="U54" s="273" t="str">
        <f>VLOOKUP(D54:D208,پیوست1!$D$5:F199,3,0)</f>
        <v>در اوراق بهادار با درآمد ثابت و با پیش بینی سود</v>
      </c>
    </row>
    <row r="55" spans="1:22" x14ac:dyDescent="0.55000000000000004">
      <c r="A55" s="351">
        <v>10766</v>
      </c>
      <c r="B55" s="229">
        <v>56</v>
      </c>
      <c r="C55" s="215">
        <v>52</v>
      </c>
      <c r="D55" s="91" t="s">
        <v>432</v>
      </c>
      <c r="E55" s="92">
        <v>3971348.7586460002</v>
      </c>
      <c r="F55" s="93">
        <v>6.8277000000000001</v>
      </c>
      <c r="G55" s="93">
        <v>54.16</v>
      </c>
      <c r="H55" s="93">
        <v>26.3</v>
      </c>
      <c r="I55" s="93">
        <v>1.2999999999999999E-3</v>
      </c>
      <c r="J55" s="93">
        <v>12.71</v>
      </c>
      <c r="K55" s="218">
        <f t="shared" si="9"/>
        <v>1.5611133574372847E-2</v>
      </c>
      <c r="L55" s="218">
        <f t="shared" si="10"/>
        <v>0.12383364740513399</v>
      </c>
      <c r="M55" s="218">
        <f t="shared" si="11"/>
        <v>6.013339968159203E-2</v>
      </c>
      <c r="N55" s="218">
        <f t="shared" si="12"/>
        <v>2.9723733682916208E-6</v>
      </c>
      <c r="O55" s="218">
        <f t="shared" si="13"/>
        <v>2.9060665777681929E-2</v>
      </c>
      <c r="P55" s="244">
        <f t="shared" si="14"/>
        <v>99.998999999999995</v>
      </c>
      <c r="Q55" s="277">
        <f>VLOOKUP(B:B,'پیوست 4'!$B$14:$I$170,8,0)</f>
        <v>4034609.0191426105</v>
      </c>
      <c r="T55" s="293"/>
    </row>
    <row r="56" spans="1:22" x14ac:dyDescent="0.55000000000000004">
      <c r="A56" s="351">
        <v>11517</v>
      </c>
      <c r="B56" s="229">
        <v>250</v>
      </c>
      <c r="C56" s="219">
        <v>53</v>
      </c>
      <c r="D56" s="179" t="s">
        <v>490</v>
      </c>
      <c r="E56" s="180">
        <v>59204368.078813002</v>
      </c>
      <c r="F56" s="181">
        <v>6.8189000000000002</v>
      </c>
      <c r="G56" s="181">
        <v>43.008400000000002</v>
      </c>
      <c r="H56" s="181">
        <v>48.728400000000001</v>
      </c>
      <c r="I56" s="181">
        <v>0</v>
      </c>
      <c r="J56" s="181">
        <v>1.44</v>
      </c>
      <c r="K56" s="218">
        <f t="shared" si="9"/>
        <v>0.23242886035522745</v>
      </c>
      <c r="L56" s="218">
        <f t="shared" si="10"/>
        <v>1.4659832814239486</v>
      </c>
      <c r="M56" s="218">
        <f t="shared" si="11"/>
        <v>1.6609550629769705</v>
      </c>
      <c r="N56" s="218">
        <f t="shared" si="12"/>
        <v>0</v>
      </c>
      <c r="O56" s="218">
        <f t="shared" si="13"/>
        <v>4.9083805146215298E-2</v>
      </c>
      <c r="P56" s="244">
        <f t="shared" si="14"/>
        <v>99.995699999999999</v>
      </c>
      <c r="Q56" s="277">
        <f>VLOOKUP(B:B,'پیوست 4'!$B$14:$I$170,8,0)</f>
        <v>59786329.173327073</v>
      </c>
      <c r="R56" s="1">
        <f t="shared" ref="R56:R82" si="19">Q56/E56</f>
        <v>1.0098296986083757</v>
      </c>
      <c r="S56" s="273">
        <f t="shared" ref="S56:S82" si="20">R56*100</f>
        <v>100.98296986083757</v>
      </c>
      <c r="T56" s="273">
        <f t="shared" ref="T56:T82" si="21">S56-F56</f>
        <v>94.164069860837571</v>
      </c>
      <c r="U56" s="273" t="str">
        <f>VLOOKUP(D56:D210,پیوست1!$D$5:F187,3,0)</f>
        <v>در اوراق بهادار با درآمد ثابت و با پیش بینی سود</v>
      </c>
    </row>
    <row r="57" spans="1:22" x14ac:dyDescent="0.55000000000000004">
      <c r="A57" s="351">
        <v>11569</v>
      </c>
      <c r="B57" s="229">
        <v>263</v>
      </c>
      <c r="C57" s="215">
        <v>54</v>
      </c>
      <c r="D57" s="91" t="s">
        <v>496</v>
      </c>
      <c r="E57" s="92">
        <v>3518233.9788290001</v>
      </c>
      <c r="F57" s="93">
        <v>6.7816000000000001</v>
      </c>
      <c r="G57" s="93">
        <v>46.26</v>
      </c>
      <c r="H57" s="93">
        <v>45.17</v>
      </c>
      <c r="I57" s="93">
        <v>0</v>
      </c>
      <c r="J57" s="93">
        <v>1.79</v>
      </c>
      <c r="K57" s="218">
        <f t="shared" si="9"/>
        <v>1.3736587917516967E-2</v>
      </c>
      <c r="L57" s="218">
        <f t="shared" si="10"/>
        <v>9.3702748181009626E-2</v>
      </c>
      <c r="M57" s="218">
        <f t="shared" si="11"/>
        <v>9.1494879708953855E-2</v>
      </c>
      <c r="N57" s="218">
        <f t="shared" si="12"/>
        <v>0</v>
      </c>
      <c r="O57" s="218">
        <f t="shared" si="13"/>
        <v>3.6257656559448171E-3</v>
      </c>
      <c r="P57" s="244">
        <f t="shared" si="14"/>
        <v>100.00160000000001</v>
      </c>
      <c r="Q57" s="277">
        <f>VLOOKUP(B:B,'پیوست 4'!$B$14:$I$170,8,0)</f>
        <v>3549708.0335024185</v>
      </c>
      <c r="R57" s="1">
        <f t="shared" si="19"/>
        <v>1.0089459810981345</v>
      </c>
      <c r="S57" s="273">
        <f t="shared" si="20"/>
        <v>100.89459810981344</v>
      </c>
      <c r="T57" s="293">
        <f t="shared" si="21"/>
        <v>94.112998109813446</v>
      </c>
      <c r="U57" s="273" t="str">
        <f>VLOOKUP(D57:D213,پیوست1!$D$5:F239,3,0)</f>
        <v>در اوراق بهادار با درآمد ثابت و قابل معامله</v>
      </c>
      <c r="V57" s="273">
        <f t="shared" ref="V57:V59" si="22">100-P57</f>
        <v>-1.6000000000104819E-3</v>
      </c>
    </row>
    <row r="58" spans="1:22" x14ac:dyDescent="0.55000000000000004">
      <c r="A58" s="351">
        <v>11145</v>
      </c>
      <c r="B58" s="229">
        <v>132</v>
      </c>
      <c r="C58" s="219">
        <v>55</v>
      </c>
      <c r="D58" s="179" t="s">
        <v>452</v>
      </c>
      <c r="E58" s="180">
        <v>70332420.573960006</v>
      </c>
      <c r="F58" s="181">
        <v>6.6439000000000004</v>
      </c>
      <c r="G58" s="181">
        <v>45.259799999999998</v>
      </c>
      <c r="H58" s="181">
        <v>46.623800000000003</v>
      </c>
      <c r="I58" s="181">
        <v>5.1999999999999998E-3</v>
      </c>
      <c r="J58" s="181">
        <v>1.47</v>
      </c>
      <c r="K58" s="218">
        <f t="shared" si="9"/>
        <v>0.2690299511581572</v>
      </c>
      <c r="L58" s="218">
        <f t="shared" si="10"/>
        <v>1.8326949206682763</v>
      </c>
      <c r="M58" s="218">
        <f t="shared" si="11"/>
        <v>1.8879270664530907</v>
      </c>
      <c r="N58" s="218">
        <f t="shared" si="12"/>
        <v>2.1056243261072821E-4</v>
      </c>
      <c r="O58" s="218">
        <f t="shared" si="13"/>
        <v>5.952437998803279E-2</v>
      </c>
      <c r="P58" s="244">
        <f t="shared" si="14"/>
        <v>100.0027</v>
      </c>
      <c r="Q58" s="277">
        <f>VLOOKUP(B:B,'پیوست 4'!$B$14:$I$170,8,0)</f>
        <v>71031051.039299205</v>
      </c>
      <c r="R58" s="1">
        <f t="shared" si="19"/>
        <v>1.0099332634884155</v>
      </c>
      <c r="S58" s="273">
        <f t="shared" si="20"/>
        <v>100.99332634884155</v>
      </c>
      <c r="T58" s="273">
        <f t="shared" si="21"/>
        <v>94.349426348841547</v>
      </c>
      <c r="U58" s="273" t="str">
        <f>VLOOKUP(D58:D212,پیوست1!$D$5:F241,3,0)</f>
        <v>در اوراق بهادار با درآمد ثابت و با پیش بینی سود</v>
      </c>
      <c r="V58" s="273">
        <f t="shared" si="22"/>
        <v>-2.7000000000043656E-3</v>
      </c>
    </row>
    <row r="59" spans="1:22" x14ac:dyDescent="0.55000000000000004">
      <c r="A59" s="351">
        <v>11521</v>
      </c>
      <c r="B59" s="229">
        <v>255</v>
      </c>
      <c r="C59" s="215">
        <v>56</v>
      </c>
      <c r="D59" s="91" t="s">
        <v>492</v>
      </c>
      <c r="E59" s="92">
        <v>3020695.6522039999</v>
      </c>
      <c r="F59" s="93">
        <v>6.63</v>
      </c>
      <c r="G59" s="93">
        <v>56.59</v>
      </c>
      <c r="H59" s="93">
        <v>34.76</v>
      </c>
      <c r="I59" s="93">
        <v>0</v>
      </c>
      <c r="J59" s="93">
        <v>2.02</v>
      </c>
      <c r="K59" s="218">
        <f t="shared" si="9"/>
        <v>1.1530349728909713E-2</v>
      </c>
      <c r="L59" s="218">
        <f t="shared" si="10"/>
        <v>9.8416665333182607E-2</v>
      </c>
      <c r="M59" s="218">
        <f t="shared" si="11"/>
        <v>6.0451727990482894E-2</v>
      </c>
      <c r="N59" s="218">
        <f t="shared" si="12"/>
        <v>0</v>
      </c>
      <c r="O59" s="218">
        <f t="shared" si="13"/>
        <v>3.5130175644641961E-3</v>
      </c>
      <c r="P59" s="244">
        <f t="shared" si="14"/>
        <v>100</v>
      </c>
      <c r="Q59" s="277">
        <f>VLOOKUP(B:B,'پیوست 4'!$B$14:$I$170,8,0)</f>
        <v>3042037.33301167</v>
      </c>
      <c r="R59" s="1">
        <f t="shared" si="19"/>
        <v>1.0070651542773263</v>
      </c>
      <c r="S59" s="273">
        <f t="shared" si="20"/>
        <v>100.70651542773264</v>
      </c>
      <c r="T59" s="293">
        <f t="shared" si="21"/>
        <v>94.076515427732645</v>
      </c>
      <c r="U59" s="273" t="str">
        <f>VLOOKUP(D59:D213,پیوست1!$D$5:F216,3,0)</f>
        <v>در اوراق بهادار با درآمد ثابت و با پیش بینی سود</v>
      </c>
      <c r="V59" s="273">
        <f t="shared" si="22"/>
        <v>0</v>
      </c>
    </row>
    <row r="60" spans="1:22" x14ac:dyDescent="0.55000000000000004">
      <c r="A60" s="351">
        <v>11513</v>
      </c>
      <c r="B60" s="229">
        <v>254</v>
      </c>
      <c r="C60" s="219">
        <v>57</v>
      </c>
      <c r="D60" s="179" t="s">
        <v>491</v>
      </c>
      <c r="E60" s="180">
        <v>19421338.077690002</v>
      </c>
      <c r="F60" s="181">
        <v>6.4962999999999997</v>
      </c>
      <c r="G60" s="181">
        <v>54.884700000000002</v>
      </c>
      <c r="H60" s="181">
        <v>36.598500000000001</v>
      </c>
      <c r="I60" s="181">
        <v>1E-4</v>
      </c>
      <c r="J60" s="181">
        <v>2.02</v>
      </c>
      <c r="K60" s="218">
        <f t="shared" si="9"/>
        <v>7.2638555984345321E-2</v>
      </c>
      <c r="L60" s="218">
        <f t="shared" si="10"/>
        <v>0.61369477296830466</v>
      </c>
      <c r="M60" s="218">
        <f t="shared" si="11"/>
        <v>0.40922712793329469</v>
      </c>
      <c r="N60" s="218">
        <f t="shared" si="12"/>
        <v>1.1181527328532445E-6</v>
      </c>
      <c r="O60" s="218">
        <f t="shared" si="13"/>
        <v>2.2586685203635538E-2</v>
      </c>
      <c r="P60" s="244">
        <f t="shared" si="14"/>
        <v>99.999600000000001</v>
      </c>
      <c r="Q60" s="277">
        <f>VLOOKUP(B:B,'پیوست 4'!$B$14:$I$170,8,0)</f>
        <v>20036882.533134248</v>
      </c>
      <c r="R60" s="1">
        <f t="shared" si="19"/>
        <v>1.0316942351233434</v>
      </c>
      <c r="S60" s="273">
        <f t="shared" si="20"/>
        <v>103.16942351233433</v>
      </c>
      <c r="T60" s="273">
        <f t="shared" si="21"/>
        <v>96.673123512334328</v>
      </c>
      <c r="U60" s="273" t="str">
        <f>VLOOKUP(D60:D215,پیوست1!$D$5:F223,3,0)</f>
        <v>در اوراق بهادار با درآمد ثابت و قابل معامله</v>
      </c>
    </row>
    <row r="61" spans="1:22" x14ac:dyDescent="0.55000000000000004">
      <c r="A61" s="351">
        <v>11391</v>
      </c>
      <c r="B61" s="229">
        <v>215</v>
      </c>
      <c r="C61" s="215">
        <v>58</v>
      </c>
      <c r="D61" s="91" t="s">
        <v>474</v>
      </c>
      <c r="E61" s="92">
        <v>212733.99747599999</v>
      </c>
      <c r="F61" s="93">
        <v>6.4417999999999997</v>
      </c>
      <c r="G61" s="93">
        <v>83.048199999999994</v>
      </c>
      <c r="H61" s="93">
        <v>8.2053999999999991</v>
      </c>
      <c r="I61" s="93">
        <v>4.9000000000000002E-2</v>
      </c>
      <c r="J61" s="93">
        <v>2.2555999999999998</v>
      </c>
      <c r="K61" s="218">
        <f t="shared" si="9"/>
        <v>7.8898022702064338E-4</v>
      </c>
      <c r="L61" s="218">
        <f t="shared" si="10"/>
        <v>1.0171596089548851E-2</v>
      </c>
      <c r="M61" s="218">
        <f t="shared" si="11"/>
        <v>1.0049828238683576E-3</v>
      </c>
      <c r="N61" s="218">
        <f t="shared" si="12"/>
        <v>6.0014330038205981E-6</v>
      </c>
      <c r="O61" s="218">
        <f t="shared" si="13"/>
        <v>2.762618833350559E-4</v>
      </c>
      <c r="P61" s="244">
        <f t="shared" si="14"/>
        <v>100</v>
      </c>
      <c r="Q61" s="277">
        <f>VLOOKUP(B:B,'پیوست 4'!$B$14:$I$170,8,0)</f>
        <v>220016.14455586951</v>
      </c>
      <c r="R61" s="1">
        <f t="shared" si="19"/>
        <v>1.0342312332126935</v>
      </c>
      <c r="S61" s="273">
        <f t="shared" si="20"/>
        <v>103.42312332126934</v>
      </c>
      <c r="T61" s="293">
        <f t="shared" si="21"/>
        <v>96.981323321269343</v>
      </c>
      <c r="U61" s="273" t="str">
        <f>VLOOKUP(D61:D215,پیوست1!$D$5:F237,3,0)</f>
        <v>در اوراق بهادار با درآمد ثابت و با پیش بینی سود</v>
      </c>
      <c r="V61" s="273">
        <f>100-P61</f>
        <v>0</v>
      </c>
    </row>
    <row r="62" spans="1:22" x14ac:dyDescent="0.55000000000000004">
      <c r="A62" s="351">
        <v>10920</v>
      </c>
      <c r="B62" s="229">
        <v>106</v>
      </c>
      <c r="C62" s="219">
        <v>59</v>
      </c>
      <c r="D62" s="179" t="s">
        <v>441</v>
      </c>
      <c r="E62" s="180">
        <v>189978.33322199999</v>
      </c>
      <c r="F62" s="181">
        <v>6.4409000000000001</v>
      </c>
      <c r="G62" s="181">
        <v>35.081899999999997</v>
      </c>
      <c r="H62" s="181">
        <v>56.9679</v>
      </c>
      <c r="I62" s="181">
        <v>2.5999999999999999E-2</v>
      </c>
      <c r="J62" s="181">
        <v>1.4833000000000001</v>
      </c>
      <c r="K62" s="218">
        <f t="shared" si="9"/>
        <v>7.0448639552002596E-4</v>
      </c>
      <c r="L62" s="218">
        <f t="shared" si="10"/>
        <v>3.8371533914505732E-3</v>
      </c>
      <c r="M62" s="218">
        <f t="shared" si="11"/>
        <v>6.2309786724441124E-3</v>
      </c>
      <c r="N62" s="218">
        <f t="shared" si="12"/>
        <v>2.8438023076776028E-6</v>
      </c>
      <c r="O62" s="218">
        <f t="shared" si="13"/>
        <v>1.6223892165300726E-4</v>
      </c>
      <c r="P62" s="244">
        <f t="shared" si="14"/>
        <v>100</v>
      </c>
      <c r="Q62" s="277">
        <f>VLOOKUP(B:B,'پیوست 4'!$B$14:$I$170,8,0)</f>
        <v>191758.9156794858</v>
      </c>
      <c r="R62" s="1">
        <f t="shared" si="19"/>
        <v>1.0093725554240183</v>
      </c>
      <c r="S62" s="273">
        <f t="shared" si="20"/>
        <v>100.93725554240183</v>
      </c>
      <c r="T62" s="273">
        <f t="shared" si="21"/>
        <v>94.49635554240183</v>
      </c>
      <c r="U62" s="273" t="str">
        <f>VLOOKUP(D62:D216,پیوست1!$D$5:F186,3,0)</f>
        <v>در اوراق بهادار با درآمد ثابت و قابل معامله</v>
      </c>
    </row>
    <row r="63" spans="1:22" x14ac:dyDescent="0.55000000000000004">
      <c r="A63" s="351">
        <v>11098</v>
      </c>
      <c r="B63" s="229">
        <v>123</v>
      </c>
      <c r="C63" s="215">
        <v>60</v>
      </c>
      <c r="D63" s="91" t="s">
        <v>450</v>
      </c>
      <c r="E63" s="92">
        <v>132598124.623877</v>
      </c>
      <c r="F63" s="93">
        <v>6.3067000000000002</v>
      </c>
      <c r="G63" s="93">
        <v>34.3949</v>
      </c>
      <c r="H63" s="93">
        <v>58.202800000000003</v>
      </c>
      <c r="I63" s="93">
        <v>1.03E-2</v>
      </c>
      <c r="J63" s="93">
        <v>1.0900000000000001</v>
      </c>
      <c r="K63" s="218">
        <f t="shared" si="9"/>
        <v>0.4814614681043477</v>
      </c>
      <c r="L63" s="218">
        <f t="shared" si="10"/>
        <v>2.6257502416956933</v>
      </c>
      <c r="M63" s="218">
        <f t="shared" si="11"/>
        <v>4.4432754904758003</v>
      </c>
      <c r="N63" s="218">
        <f t="shared" si="12"/>
        <v>7.8631504930863703E-4</v>
      </c>
      <c r="O63" s="218">
        <f t="shared" si="13"/>
        <v>8.321198094625383E-2</v>
      </c>
      <c r="P63" s="244">
        <f t="shared" si="14"/>
        <v>100.00470000000001</v>
      </c>
      <c r="Q63" s="277">
        <f>VLOOKUP(B:B,'پیوست 4'!$B$14:$I$170,8,0)</f>
        <v>133067293.51324782</v>
      </c>
      <c r="R63" s="1">
        <f t="shared" si="19"/>
        <v>1.0035382769605652</v>
      </c>
      <c r="S63" s="273">
        <f t="shared" si="20"/>
        <v>100.35382769605651</v>
      </c>
      <c r="T63" s="293">
        <f t="shared" si="21"/>
        <v>94.047127696056506</v>
      </c>
      <c r="U63" s="273" t="str">
        <f>VLOOKUP(D63:D218,پیوست1!$D$5:F225,3,0)</f>
        <v>در اوراق بهادار با درآمد ثابت و با پیش بینی سود</v>
      </c>
    </row>
    <row r="64" spans="1:22" x14ac:dyDescent="0.55000000000000004">
      <c r="A64" s="351">
        <v>11449</v>
      </c>
      <c r="B64" s="229">
        <v>235</v>
      </c>
      <c r="C64" s="219">
        <v>61</v>
      </c>
      <c r="D64" s="179" t="s">
        <v>484</v>
      </c>
      <c r="E64" s="180">
        <v>1794955.4218250001</v>
      </c>
      <c r="F64" s="181">
        <v>6.04</v>
      </c>
      <c r="G64" s="181">
        <v>40.488700000000001</v>
      </c>
      <c r="H64" s="181">
        <v>49.8566</v>
      </c>
      <c r="I64" s="181">
        <v>2.1000000000000001E-2</v>
      </c>
      <c r="J64" s="181">
        <v>3.5937000000000001</v>
      </c>
      <c r="K64" s="218">
        <f t="shared" si="9"/>
        <v>6.2418393549908439E-3</v>
      </c>
      <c r="L64" s="218">
        <f t="shared" si="10"/>
        <v>4.1841715412651949E-2</v>
      </c>
      <c r="M64" s="218">
        <f t="shared" si="11"/>
        <v>5.1522663573847098E-2</v>
      </c>
      <c r="N64" s="218">
        <f t="shared" si="12"/>
        <v>2.1701759346822469E-5</v>
      </c>
      <c r="O64" s="218">
        <f t="shared" si="13"/>
        <v>3.7137910745083766E-3</v>
      </c>
      <c r="P64" s="244">
        <f t="shared" si="14"/>
        <v>100</v>
      </c>
      <c r="Q64" s="277">
        <f>VLOOKUP(B:B,'پیوست 4'!$B$14:$I$170,8,0)</f>
        <v>1800629.1390728478</v>
      </c>
      <c r="R64" s="1">
        <f t="shared" si="19"/>
        <v>1.0031609237638219</v>
      </c>
      <c r="S64" s="273">
        <f t="shared" si="20"/>
        <v>100.31609237638219</v>
      </c>
      <c r="T64" s="273">
        <f t="shared" si="21"/>
        <v>94.276092376382181</v>
      </c>
      <c r="U64" s="273" t="str">
        <f>VLOOKUP(D64:D219,پیوست1!$D$5:F226,3,0)</f>
        <v>در اوراق بهادار با درآمد ثابت و با پیش بینی سود</v>
      </c>
      <c r="V64" s="273">
        <f t="shared" ref="V64:V66" si="23">100-P64</f>
        <v>0</v>
      </c>
    </row>
    <row r="65" spans="1:22" x14ac:dyDescent="0.55000000000000004">
      <c r="A65" s="351">
        <v>11626</v>
      </c>
      <c r="B65" s="229">
        <v>272</v>
      </c>
      <c r="C65" s="215">
        <v>62</v>
      </c>
      <c r="D65" s="91" t="s">
        <v>499</v>
      </c>
      <c r="E65" s="92">
        <v>2686466.46</v>
      </c>
      <c r="F65" s="93">
        <v>5.87</v>
      </c>
      <c r="G65" s="93">
        <v>48.64</v>
      </c>
      <c r="H65" s="93">
        <v>45.113</v>
      </c>
      <c r="I65" s="93">
        <v>2.8999999999999998E-3</v>
      </c>
      <c r="J65" s="93">
        <v>0.37</v>
      </c>
      <c r="K65" s="218">
        <f t="shared" si="9"/>
        <v>9.0790729441269091E-3</v>
      </c>
      <c r="L65" s="218">
        <f t="shared" si="10"/>
        <v>7.5231023509767098E-2</v>
      </c>
      <c r="M65" s="218">
        <f t="shared" si="11"/>
        <v>6.9775846291038723E-2</v>
      </c>
      <c r="N65" s="218">
        <f t="shared" si="12"/>
        <v>4.4854023062977913E-6</v>
      </c>
      <c r="O65" s="218">
        <f t="shared" si="13"/>
        <v>5.7227546666558033E-4</v>
      </c>
      <c r="P65" s="244">
        <f t="shared" si="14"/>
        <v>99.995899999999992</v>
      </c>
      <c r="Q65" s="277">
        <f>VLOOKUP(B:B,'پیوست 4'!$B$14:$I$170,8,0)</f>
        <v>2770998.0466933311</v>
      </c>
      <c r="R65" s="1">
        <f t="shared" si="19"/>
        <v>1.0314657145182937</v>
      </c>
      <c r="S65" s="273">
        <f t="shared" si="20"/>
        <v>103.14657145182937</v>
      </c>
      <c r="T65" s="293">
        <f t="shared" si="21"/>
        <v>97.276571451829369</v>
      </c>
      <c r="U65" s="273" t="str">
        <f>VLOOKUP(D65:D219,پیوست1!$D$5:F222,3,0)</f>
        <v>در اوراق بهادار با درآمد ثابت و قابل معامله</v>
      </c>
      <c r="V65" s="273">
        <f t="shared" si="23"/>
        <v>4.1000000000082082E-3</v>
      </c>
    </row>
    <row r="66" spans="1:22" x14ac:dyDescent="0.55000000000000004">
      <c r="A66" s="351">
        <v>11495</v>
      </c>
      <c r="B66" s="229">
        <v>248</v>
      </c>
      <c r="C66" s="219">
        <v>63</v>
      </c>
      <c r="D66" s="179" t="s">
        <v>413</v>
      </c>
      <c r="E66" s="180">
        <v>24575043.797649998</v>
      </c>
      <c r="F66" s="181">
        <v>5.5838999999999999</v>
      </c>
      <c r="G66" s="181">
        <v>27.0413</v>
      </c>
      <c r="H66" s="181">
        <v>64.953699999999998</v>
      </c>
      <c r="I66" s="181">
        <v>6.9999999999999999E-4</v>
      </c>
      <c r="J66" s="181">
        <v>2.42</v>
      </c>
      <c r="K66" s="218">
        <f t="shared" si="9"/>
        <v>7.9004879284787929E-2</v>
      </c>
      <c r="L66" s="218">
        <f t="shared" si="10"/>
        <v>0.38259901541999963</v>
      </c>
      <c r="M66" s="218">
        <f t="shared" si="11"/>
        <v>0.91900987259806399</v>
      </c>
      <c r="N66" s="218">
        <f t="shared" si="12"/>
        <v>9.9040841525370357E-6</v>
      </c>
      <c r="O66" s="218">
        <f t="shared" si="13"/>
        <v>3.4239833784485176E-2</v>
      </c>
      <c r="P66" s="244">
        <f t="shared" si="14"/>
        <v>99.999600000000001</v>
      </c>
      <c r="Q66" s="277" t="e">
        <f>VLOOKUP(B:B,'پیوست 4'!$B$14:$I$170,8,0)</f>
        <v>#N/A</v>
      </c>
      <c r="R66" s="1" t="e">
        <f t="shared" si="19"/>
        <v>#N/A</v>
      </c>
      <c r="S66" s="273" t="e">
        <f t="shared" si="20"/>
        <v>#N/A</v>
      </c>
      <c r="T66" s="273" t="e">
        <f t="shared" si="21"/>
        <v>#N/A</v>
      </c>
      <c r="U66" s="273" t="str">
        <f>VLOOKUP(D66:D220,پیوست1!$D$5:F193,3,0)</f>
        <v>در اوراق بهادار با درآمد ثابت و با پیش بینی سود</v>
      </c>
      <c r="V66" s="273">
        <f t="shared" si="23"/>
        <v>3.9999999999906777E-4</v>
      </c>
    </row>
    <row r="67" spans="1:22" x14ac:dyDescent="0.55000000000000004">
      <c r="A67" s="351">
        <v>11518</v>
      </c>
      <c r="B67" s="229">
        <v>259</v>
      </c>
      <c r="C67" s="215">
        <v>64</v>
      </c>
      <c r="D67" s="91" t="s">
        <v>493</v>
      </c>
      <c r="E67" s="92">
        <v>1674571.6590100001</v>
      </c>
      <c r="F67" s="93">
        <v>5.5238128935698372</v>
      </c>
      <c r="G67" s="93">
        <v>93.624710598540744</v>
      </c>
      <c r="H67" s="93">
        <v>0.61592259931969928</v>
      </c>
      <c r="I67" s="93">
        <v>2.9382333600197437E-4</v>
      </c>
      <c r="J67" s="93">
        <v>0.23526008523371456</v>
      </c>
      <c r="K67" s="218">
        <f t="shared" si="9"/>
        <v>5.3255525872654436E-3</v>
      </c>
      <c r="L67" s="218">
        <f t="shared" si="10"/>
        <v>9.0264339029377957E-2</v>
      </c>
      <c r="M67" s="218">
        <f t="shared" si="11"/>
        <v>5.9381594843312211E-4</v>
      </c>
      <c r="N67" s="218">
        <f t="shared" si="12"/>
        <v>2.8327744936216041E-7</v>
      </c>
      <c r="O67" s="218">
        <f t="shared" si="13"/>
        <v>2.2681614669735865E-4</v>
      </c>
      <c r="P67" s="244">
        <f t="shared" si="14"/>
        <v>100.00000000000001</v>
      </c>
      <c r="Q67" s="277">
        <f>VLOOKUP(B:B,'پیوست 4'!$B$14:$I$170,8,0)</f>
        <v>1681300.5775114507</v>
      </c>
      <c r="R67" s="1">
        <f t="shared" si="19"/>
        <v>1.0040182923586733</v>
      </c>
      <c r="S67" s="273">
        <f t="shared" si="20"/>
        <v>100.40182923586734</v>
      </c>
      <c r="T67" s="293">
        <f t="shared" si="21"/>
        <v>94.878016342297499</v>
      </c>
      <c r="U67" s="273" t="str">
        <f>VLOOKUP(D67:D222,پیوست1!$D$5:F240,3,0)</f>
        <v>در اوراق بهادار با درآمد ثابت و قابل معامله</v>
      </c>
    </row>
    <row r="68" spans="1:22" x14ac:dyDescent="0.55000000000000004">
      <c r="A68" s="351">
        <v>11416</v>
      </c>
      <c r="B68" s="229">
        <v>231</v>
      </c>
      <c r="C68" s="219">
        <v>65</v>
      </c>
      <c r="D68" s="179" t="s">
        <v>483</v>
      </c>
      <c r="E68" s="180">
        <v>30280131.668377001</v>
      </c>
      <c r="F68" s="181">
        <v>5.5110999999999999</v>
      </c>
      <c r="G68" s="181">
        <v>54.983600000000003</v>
      </c>
      <c r="H68" s="181">
        <v>37.283700000000003</v>
      </c>
      <c r="I68" s="181">
        <v>0</v>
      </c>
      <c r="J68" s="181">
        <v>2.2216</v>
      </c>
      <c r="K68" s="218">
        <f t="shared" ref="K68:K82" si="24">E68/$E$83*F68</f>
        <v>9.6076689894048731E-2</v>
      </c>
      <c r="L68" s="218">
        <f t="shared" ref="L68:L82" si="25">E68/$E$83*G68</f>
        <v>0.95854589582087391</v>
      </c>
      <c r="M68" s="218">
        <f t="shared" ref="M68:M82" si="26">E68/$E$83*H68</f>
        <v>0.64997813195237697</v>
      </c>
      <c r="N68" s="218">
        <f t="shared" ref="N68:N82" si="27">E68/$E$83*I68</f>
        <v>0</v>
      </c>
      <c r="O68" s="218">
        <f t="shared" ref="O68:O82" si="28">E68/$E$83*J68</f>
        <v>3.8729831479853143E-2</v>
      </c>
      <c r="P68" s="244">
        <f t="shared" ref="P68:P103" si="29">SUM(F68:J68)</f>
        <v>100</v>
      </c>
      <c r="Q68" s="277">
        <f>VLOOKUP(B:B,'پیوست 4'!$B$14:$I$170,8,0)</f>
        <v>30601404.438315403</v>
      </c>
      <c r="R68" s="1">
        <f t="shared" si="19"/>
        <v>1.0106100189212164</v>
      </c>
      <c r="S68" s="273">
        <f t="shared" si="20"/>
        <v>101.06100189212164</v>
      </c>
      <c r="T68" s="273">
        <f t="shared" si="21"/>
        <v>95.549901892121639</v>
      </c>
      <c r="U68" s="273" t="str">
        <f>VLOOKUP(D68:D222,پیوست1!$D$5:F228,3,0)</f>
        <v>در اوراق بهادار با درآمد ثابت و قابل معامله</v>
      </c>
      <c r="V68" s="273">
        <f t="shared" ref="V68:V71" si="30">100-P68</f>
        <v>0</v>
      </c>
    </row>
    <row r="69" spans="1:22" x14ac:dyDescent="0.55000000000000004">
      <c r="A69" s="351">
        <v>11405</v>
      </c>
      <c r="B69" s="229">
        <v>218</v>
      </c>
      <c r="C69" s="215">
        <v>66</v>
      </c>
      <c r="D69" s="91" t="s">
        <v>424</v>
      </c>
      <c r="E69" s="92">
        <v>19993013.390880998</v>
      </c>
      <c r="F69" s="93">
        <v>5.2984999999999998</v>
      </c>
      <c r="G69" s="93">
        <v>22.473700000000001</v>
      </c>
      <c r="H69" s="93">
        <v>70.851900000000001</v>
      </c>
      <c r="I69" s="93">
        <v>1.5699999999999999E-2</v>
      </c>
      <c r="J69" s="93">
        <v>1.36</v>
      </c>
      <c r="K69" s="218">
        <f t="shared" si="24"/>
        <v>6.0989233715799694E-2</v>
      </c>
      <c r="L69" s="218">
        <f t="shared" si="25"/>
        <v>0.25868712687718554</v>
      </c>
      <c r="M69" s="218">
        <f t="shared" si="26"/>
        <v>0.81555215406406878</v>
      </c>
      <c r="N69" s="218">
        <f t="shared" si="27"/>
        <v>1.8071736705445977E-4</v>
      </c>
      <c r="O69" s="218">
        <f t="shared" si="28"/>
        <v>1.5654498037838558E-2</v>
      </c>
      <c r="P69" s="244">
        <f t="shared" si="29"/>
        <v>99.999799999999993</v>
      </c>
      <c r="Q69" s="277">
        <f>VLOOKUP(B:B,'پیوست 4'!$B$14:$I$170,8,0)</f>
        <v>20506294.23421723</v>
      </c>
      <c r="R69" s="1">
        <f t="shared" si="19"/>
        <v>1.0256730105312861</v>
      </c>
      <c r="S69" s="273">
        <f t="shared" si="20"/>
        <v>102.56730105312862</v>
      </c>
      <c r="T69" s="293">
        <f t="shared" si="21"/>
        <v>97.268801053128612</v>
      </c>
      <c r="U69" s="273" t="str">
        <f>VLOOKUP(D69:D223,پیوست1!$D$5:F183,3,0)</f>
        <v>در اوراق بهادار با درآمد ثابت و با پیش بینی سود</v>
      </c>
      <c r="V69" s="273">
        <f t="shared" si="30"/>
        <v>2.0000000000663931E-4</v>
      </c>
    </row>
    <row r="70" spans="1:22" x14ac:dyDescent="0.55000000000000004">
      <c r="A70" s="351">
        <v>11562</v>
      </c>
      <c r="B70" s="229">
        <v>261</v>
      </c>
      <c r="C70" s="219">
        <v>67</v>
      </c>
      <c r="D70" s="179" t="s">
        <v>495</v>
      </c>
      <c r="E70" s="180">
        <v>1373930.4</v>
      </c>
      <c r="F70" s="181">
        <v>5.2386999999999997</v>
      </c>
      <c r="G70" s="181">
        <v>92.273600000000002</v>
      </c>
      <c r="H70" s="181">
        <v>0</v>
      </c>
      <c r="I70" s="181">
        <v>6.4299999999999996E-2</v>
      </c>
      <c r="J70" s="181">
        <v>2.42</v>
      </c>
      <c r="K70" s="218">
        <f t="shared" si="24"/>
        <v>4.143909317513652E-3</v>
      </c>
      <c r="L70" s="218">
        <f t="shared" si="25"/>
        <v>7.299013701882677E-2</v>
      </c>
      <c r="M70" s="218">
        <f t="shared" si="26"/>
        <v>0</v>
      </c>
      <c r="N70" s="218">
        <f t="shared" si="27"/>
        <v>5.0862498161018542E-5</v>
      </c>
      <c r="O70" s="218">
        <f t="shared" si="28"/>
        <v>1.9142650940849903E-3</v>
      </c>
      <c r="P70" s="244">
        <f t="shared" si="29"/>
        <v>99.996600000000001</v>
      </c>
      <c r="Q70" s="277">
        <f>VLOOKUP(B:B,'پیوست 4'!$B$14:$I$170,8,0)</f>
        <v>1401855.4221467159</v>
      </c>
      <c r="R70" s="1">
        <f t="shared" si="19"/>
        <v>1.0203249175844105</v>
      </c>
      <c r="S70" s="273">
        <f t="shared" si="20"/>
        <v>102.03249175844104</v>
      </c>
      <c r="T70" s="273">
        <f t="shared" si="21"/>
        <v>96.793791758441046</v>
      </c>
      <c r="U70" s="273" t="str">
        <f>VLOOKUP(D70:D225,پیوست1!$D$5:F231,3,0)</f>
        <v>در اوراق بهادار با درآمد ثابت</v>
      </c>
      <c r="V70" s="273">
        <f t="shared" si="30"/>
        <v>3.3999999999991815E-3</v>
      </c>
    </row>
    <row r="71" spans="1:22" x14ac:dyDescent="0.55000000000000004">
      <c r="A71" s="351">
        <v>11014</v>
      </c>
      <c r="B71" s="229">
        <v>114</v>
      </c>
      <c r="C71" s="215">
        <v>68</v>
      </c>
      <c r="D71" s="91" t="s">
        <v>446</v>
      </c>
      <c r="E71" s="92">
        <v>4215323</v>
      </c>
      <c r="F71" s="93">
        <v>5.2159000000000004</v>
      </c>
      <c r="G71" s="93">
        <v>77.211799999999997</v>
      </c>
      <c r="H71" s="93">
        <v>15.586399999999999</v>
      </c>
      <c r="I71" s="93">
        <v>0</v>
      </c>
      <c r="J71" s="93">
        <v>1.9859</v>
      </c>
      <c r="K71" s="218">
        <f t="shared" si="24"/>
        <v>1.2658495625320652E-2</v>
      </c>
      <c r="L71" s="218">
        <f t="shared" si="25"/>
        <v>0.18738573065494601</v>
      </c>
      <c r="M71" s="218">
        <f t="shared" si="26"/>
        <v>3.7826717577886422E-2</v>
      </c>
      <c r="N71" s="218">
        <f t="shared" si="27"/>
        <v>0</v>
      </c>
      <c r="O71" s="218">
        <f t="shared" si="28"/>
        <v>4.8195913384697329E-3</v>
      </c>
      <c r="P71" s="244">
        <f t="shared" si="29"/>
        <v>100</v>
      </c>
      <c r="Q71" s="277">
        <f>VLOOKUP(B:B,'پیوست 4'!$B$14:$I$170,8,0)</f>
        <v>4299660.6530033164</v>
      </c>
      <c r="R71" s="1">
        <f t="shared" si="19"/>
        <v>1.0200073999082198</v>
      </c>
      <c r="S71" s="273">
        <f t="shared" si="20"/>
        <v>102.00073999082197</v>
      </c>
      <c r="T71" s="293">
        <f t="shared" si="21"/>
        <v>96.784839990821965</v>
      </c>
      <c r="U71" s="273" t="str">
        <f>VLOOKUP(D71:D225,پیوست1!$D$5:F203,3,0)</f>
        <v>در اوراق بهادار با درامد ثابت و با پیش بینی سود</v>
      </c>
      <c r="V71" s="273">
        <f t="shared" si="30"/>
        <v>0</v>
      </c>
    </row>
    <row r="72" spans="1:22" x14ac:dyDescent="0.55000000000000004">
      <c r="A72" s="351">
        <v>11588</v>
      </c>
      <c r="B72" s="229">
        <v>253</v>
      </c>
      <c r="C72" s="219">
        <v>69</v>
      </c>
      <c r="D72" s="179" t="s">
        <v>497</v>
      </c>
      <c r="E72" s="180">
        <v>3867656.0368189998</v>
      </c>
      <c r="F72" s="181">
        <v>4.9638999999999998</v>
      </c>
      <c r="G72" s="181">
        <v>62.811599999999999</v>
      </c>
      <c r="H72" s="181">
        <v>30.263500000000001</v>
      </c>
      <c r="I72" s="181">
        <v>0</v>
      </c>
      <c r="J72" s="181">
        <v>1.9610000000000001</v>
      </c>
      <c r="K72" s="218">
        <f t="shared" si="24"/>
        <v>1.1053322691574888E-2</v>
      </c>
      <c r="L72" s="218">
        <f t="shared" si="25"/>
        <v>0.13986520348397941</v>
      </c>
      <c r="M72" s="218">
        <f t="shared" si="26"/>
        <v>6.7388994797734983E-2</v>
      </c>
      <c r="N72" s="218">
        <f t="shared" si="27"/>
        <v>0</v>
      </c>
      <c r="O72" s="218">
        <f t="shared" si="28"/>
        <v>4.3666403026205924E-3</v>
      </c>
      <c r="P72" s="244">
        <f t="shared" si="29"/>
        <v>99.999999999999986</v>
      </c>
      <c r="Q72" s="277">
        <f>VLOOKUP(B:B,'پیوست 4'!$B$14:$I$170,8,0)</f>
        <v>4092528.0525393342</v>
      </c>
      <c r="R72" s="1">
        <f t="shared" si="19"/>
        <v>1.0581416789858291</v>
      </c>
      <c r="S72" s="273">
        <f t="shared" si="20"/>
        <v>105.81416789858291</v>
      </c>
      <c r="T72" s="273">
        <f t="shared" si="21"/>
        <v>100.85026789858291</v>
      </c>
      <c r="U72" s="273" t="str">
        <f>VLOOKUP(D72:D227,پیوست1!$D$5:F245,3,0)</f>
        <v>در اوراق بهادار با درآمد ثابت و قابل معامله</v>
      </c>
    </row>
    <row r="73" spans="1:22" x14ac:dyDescent="0.55000000000000004">
      <c r="A73" s="351">
        <v>11277</v>
      </c>
      <c r="B73" s="229">
        <v>172</v>
      </c>
      <c r="C73" s="215">
        <v>70</v>
      </c>
      <c r="D73" s="91" t="s">
        <v>460</v>
      </c>
      <c r="E73" s="92">
        <v>19687990.659456</v>
      </c>
      <c r="F73" s="93">
        <v>4.5705999999999998</v>
      </c>
      <c r="G73" s="93">
        <v>81.404300000000006</v>
      </c>
      <c r="H73" s="93">
        <v>10.536099999999999</v>
      </c>
      <c r="I73" s="93">
        <v>0</v>
      </c>
      <c r="J73" s="93">
        <v>3.49</v>
      </c>
      <c r="K73" s="218">
        <f t="shared" si="24"/>
        <v>5.1807971863847717E-2</v>
      </c>
      <c r="L73" s="218">
        <f t="shared" si="25"/>
        <v>0.92272167417761763</v>
      </c>
      <c r="M73" s="218">
        <f t="shared" si="26"/>
        <v>0.11942720263306478</v>
      </c>
      <c r="N73" s="218">
        <f t="shared" si="27"/>
        <v>0</v>
      </c>
      <c r="O73" s="218">
        <f t="shared" si="28"/>
        <v>3.955931864631089E-2</v>
      </c>
      <c r="P73" s="244">
        <f t="shared" si="29"/>
        <v>100.001</v>
      </c>
      <c r="Q73" s="277">
        <f>VLOOKUP(B:B,'پیوست 4'!$B$14:$I$170,8,0)</f>
        <v>21347241.062442567</v>
      </c>
      <c r="R73" s="1">
        <f t="shared" si="19"/>
        <v>1.084277285157571</v>
      </c>
      <c r="S73" s="273">
        <f t="shared" si="20"/>
        <v>108.42772851575711</v>
      </c>
      <c r="T73" s="293">
        <f t="shared" si="21"/>
        <v>103.85712851575711</v>
      </c>
      <c r="U73" s="273" t="str">
        <f>VLOOKUP(D73:D227,پیوست1!$D$5:F215,3,0)</f>
        <v>در اوارق بهادار با درآمد ثابت</v>
      </c>
    </row>
    <row r="74" spans="1:22" x14ac:dyDescent="0.55000000000000004">
      <c r="A74" s="351">
        <v>10895</v>
      </c>
      <c r="B74" s="229">
        <v>102</v>
      </c>
      <c r="C74" s="219">
        <v>71</v>
      </c>
      <c r="D74" s="179" t="s">
        <v>439</v>
      </c>
      <c r="E74" s="180">
        <v>612406</v>
      </c>
      <c r="F74" s="181">
        <v>4.2012</v>
      </c>
      <c r="G74" s="181">
        <v>61.040500000000002</v>
      </c>
      <c r="H74" s="181">
        <v>28.7866</v>
      </c>
      <c r="I74" s="181">
        <v>6.9999999999999999E-4</v>
      </c>
      <c r="J74" s="181">
        <v>5.97</v>
      </c>
      <c r="K74" s="218">
        <f t="shared" si="24"/>
        <v>1.4812718686987776E-3</v>
      </c>
      <c r="L74" s="218">
        <f t="shared" si="25"/>
        <v>2.1521845068387065E-2</v>
      </c>
      <c r="M74" s="218">
        <f t="shared" si="26"/>
        <v>1.0149666946463923E-2</v>
      </c>
      <c r="N74" s="218">
        <f t="shared" si="27"/>
        <v>2.468081281750796E-7</v>
      </c>
      <c r="O74" s="218">
        <f t="shared" si="28"/>
        <v>2.1049207502931784E-3</v>
      </c>
      <c r="P74" s="244">
        <f t="shared" si="29"/>
        <v>99.998999999999995</v>
      </c>
      <c r="Q74" s="277">
        <f>VLOOKUP(B:B,'پیوست 4'!$B$14:$I$170,8,0)</f>
        <v>628296.67713986477</v>
      </c>
      <c r="R74" s="1">
        <f t="shared" si="19"/>
        <v>1.0259479448925464</v>
      </c>
      <c r="S74" s="273">
        <f t="shared" si="20"/>
        <v>102.59479448925464</v>
      </c>
      <c r="T74" s="273">
        <f t="shared" si="21"/>
        <v>98.393594489254639</v>
      </c>
      <c r="U74" s="273" t="str">
        <f>VLOOKUP(D74:D228,پیوست1!$D$5:F185,3,0)</f>
        <v>در اوراق بهادار با درآمد ثابت و با پیش بینی سود</v>
      </c>
      <c r="V74" s="273">
        <f>100-P74</f>
        <v>1.0000000000047748E-3</v>
      </c>
    </row>
    <row r="75" spans="1:22" x14ac:dyDescent="0.55000000000000004">
      <c r="A75" s="351">
        <v>11459</v>
      </c>
      <c r="B75" s="229">
        <v>241</v>
      </c>
      <c r="C75" s="215">
        <v>72</v>
      </c>
      <c r="D75" s="91" t="s">
        <v>485</v>
      </c>
      <c r="E75" s="92">
        <v>5660966.676682</v>
      </c>
      <c r="F75" s="93">
        <v>4.1912965998054146</v>
      </c>
      <c r="G75" s="93">
        <v>22.857055804884613</v>
      </c>
      <c r="H75" s="93">
        <v>69.347471526910809</v>
      </c>
      <c r="I75" s="93">
        <v>8.8240893398952775E-4</v>
      </c>
      <c r="J75" s="93">
        <v>3.6032936594651686</v>
      </c>
      <c r="K75" s="218">
        <f t="shared" si="24"/>
        <v>1.366032319869985E-2</v>
      </c>
      <c r="L75" s="218">
        <f t="shared" si="25"/>
        <v>7.4495985247128096E-2</v>
      </c>
      <c r="M75" s="218">
        <f t="shared" si="26"/>
        <v>0.22601809523912406</v>
      </c>
      <c r="N75" s="218">
        <f t="shared" si="27"/>
        <v>2.8759575813071234E-6</v>
      </c>
      <c r="O75" s="218">
        <f t="shared" si="28"/>
        <v>1.1743897096284072E-2</v>
      </c>
      <c r="P75" s="244">
        <f t="shared" si="29"/>
        <v>99.999999999999986</v>
      </c>
      <c r="Q75" s="277">
        <f>VLOOKUP(B:B,'پیوست 4'!$B$14:$I$170,8,0)</f>
        <v>5676393.395686199</v>
      </c>
      <c r="R75" s="1">
        <f t="shared" si="19"/>
        <v>1.0027251033057203</v>
      </c>
      <c r="S75" s="273">
        <f t="shared" si="20"/>
        <v>100.27251033057203</v>
      </c>
      <c r="T75" s="293">
        <f t="shared" si="21"/>
        <v>96.081213730766621</v>
      </c>
      <c r="U75" s="273" t="str">
        <f>VLOOKUP(D75:D229,پیوست1!$D$5:F178,3,0)</f>
        <v>در اوراق بهادار با درآمد ثابت و قابل معامله</v>
      </c>
    </row>
    <row r="76" spans="1:22" x14ac:dyDescent="0.55000000000000004">
      <c r="A76" s="351">
        <v>11168</v>
      </c>
      <c r="B76" s="229">
        <v>139</v>
      </c>
      <c r="C76" s="219">
        <v>73</v>
      </c>
      <c r="D76" s="179" t="s">
        <v>456</v>
      </c>
      <c r="E76" s="180">
        <v>204526.305161</v>
      </c>
      <c r="F76" s="181">
        <v>4.1889000000000003</v>
      </c>
      <c r="G76" s="181">
        <v>50.3292</v>
      </c>
      <c r="H76" s="181">
        <v>45.095700000000001</v>
      </c>
      <c r="I76" s="181">
        <v>0</v>
      </c>
      <c r="J76" s="181">
        <v>0.38619999999999999</v>
      </c>
      <c r="K76" s="218">
        <f t="shared" si="24"/>
        <v>4.9325460301520249E-4</v>
      </c>
      <c r="L76" s="218">
        <f t="shared" si="25"/>
        <v>5.9264030093992993E-3</v>
      </c>
      <c r="M76" s="218">
        <f t="shared" si="26"/>
        <v>5.3101438566670644E-3</v>
      </c>
      <c r="N76" s="218">
        <f t="shared" si="27"/>
        <v>0</v>
      </c>
      <c r="O76" s="218">
        <f t="shared" si="28"/>
        <v>4.547612205697705E-5</v>
      </c>
      <c r="P76" s="244">
        <f t="shared" si="29"/>
        <v>100</v>
      </c>
      <c r="Q76" s="277" t="e">
        <f>VLOOKUP(B:B,'پیوست 4'!$B$14:$I$170,8,0)</f>
        <v>#N/A</v>
      </c>
      <c r="R76" s="1" t="e">
        <f t="shared" si="19"/>
        <v>#N/A</v>
      </c>
      <c r="S76" s="273" t="e">
        <f t="shared" si="20"/>
        <v>#N/A</v>
      </c>
      <c r="T76" s="273" t="e">
        <f t="shared" si="21"/>
        <v>#N/A</v>
      </c>
      <c r="U76" s="273" t="str">
        <f>VLOOKUP(D76:D233,پیوست1!$D$5:F175,3,0)</f>
        <v>در اوراق بهادار با درآمد ثابت و با پیش بینی سود</v>
      </c>
    </row>
    <row r="77" spans="1:22" x14ac:dyDescent="0.55000000000000004">
      <c r="A77" s="351">
        <v>11075</v>
      </c>
      <c r="B77" s="229">
        <v>118</v>
      </c>
      <c r="C77" s="215">
        <v>74</v>
      </c>
      <c r="D77" s="91" t="s">
        <v>448</v>
      </c>
      <c r="E77" s="92">
        <v>51289694</v>
      </c>
      <c r="F77" s="93">
        <v>4.0143000000000004</v>
      </c>
      <c r="G77" s="93">
        <v>55.0428</v>
      </c>
      <c r="H77" s="93">
        <v>39.6449</v>
      </c>
      <c r="I77" s="93">
        <v>0</v>
      </c>
      <c r="J77" s="93">
        <v>1.298</v>
      </c>
      <c r="K77" s="218">
        <f t="shared" si="24"/>
        <v>0.11853917892111039</v>
      </c>
      <c r="L77" s="218">
        <f t="shared" si="25"/>
        <v>1.6253713767079925</v>
      </c>
      <c r="M77" s="218">
        <f t="shared" si="26"/>
        <v>1.1706832808732603</v>
      </c>
      <c r="N77" s="218">
        <f t="shared" si="27"/>
        <v>0</v>
      </c>
      <c r="O77" s="218">
        <f t="shared" si="28"/>
        <v>3.8328937607951891E-2</v>
      </c>
      <c r="P77" s="244">
        <f t="shared" si="29"/>
        <v>100</v>
      </c>
      <c r="Q77" s="277">
        <f>VLOOKUP(B:B,'پیوست 4'!$B$14:$I$170,8,0)</f>
        <v>52672695.114964001</v>
      </c>
      <c r="R77" s="1">
        <f t="shared" si="19"/>
        <v>1.0269645031410013</v>
      </c>
      <c r="S77" s="273">
        <f t="shared" si="20"/>
        <v>102.69645031410013</v>
      </c>
      <c r="T77" s="293">
        <f t="shared" si="21"/>
        <v>98.682150314100127</v>
      </c>
      <c r="U77" s="273" t="str">
        <f>VLOOKUP(D77:D231,پیوست1!$D$5:F224,3,0)</f>
        <v>در اوراق بهادار با درامد ثابت و با پیش بینی سود</v>
      </c>
    </row>
    <row r="78" spans="1:22" x14ac:dyDescent="0.55000000000000004">
      <c r="A78" s="351">
        <v>11673</v>
      </c>
      <c r="B78" s="229">
        <v>283</v>
      </c>
      <c r="C78" s="219">
        <v>75</v>
      </c>
      <c r="D78" s="179" t="s">
        <v>503</v>
      </c>
      <c r="E78" s="180">
        <v>1038022.7893140001</v>
      </c>
      <c r="F78" s="181">
        <v>3.5798999999999999</v>
      </c>
      <c r="G78" s="181">
        <v>2.9083999999999999</v>
      </c>
      <c r="H78" s="181">
        <v>91.973399999999998</v>
      </c>
      <c r="I78" s="181">
        <v>2.8E-3</v>
      </c>
      <c r="J78" s="181">
        <v>1.5355000000000001</v>
      </c>
      <c r="K78" s="218">
        <f t="shared" si="24"/>
        <v>2.1394382937424601E-3</v>
      </c>
      <c r="L78" s="218">
        <f t="shared" si="25"/>
        <v>1.7381330019052405E-3</v>
      </c>
      <c r="M78" s="218">
        <f t="shared" si="26"/>
        <v>5.4965617465765178E-2</v>
      </c>
      <c r="N78" s="218">
        <f t="shared" si="27"/>
        <v>1.6733504350621212E-6</v>
      </c>
      <c r="O78" s="218">
        <f t="shared" si="28"/>
        <v>9.1765342608495979E-4</v>
      </c>
      <c r="P78" s="244">
        <f t="shared" si="29"/>
        <v>99.999999999999986</v>
      </c>
      <c r="Q78" s="277"/>
      <c r="R78" s="1">
        <f t="shared" si="19"/>
        <v>0</v>
      </c>
      <c r="S78" s="273">
        <f t="shared" si="20"/>
        <v>0</v>
      </c>
      <c r="T78" s="273">
        <f t="shared" si="21"/>
        <v>-3.5798999999999999</v>
      </c>
      <c r="U78" s="273" t="str">
        <f>VLOOKUP(D78:D233,پیوست1!$D$5:F221,3,0)</f>
        <v>در اوراق بهادار با درآمد ثابت و قابل معامله</v>
      </c>
      <c r="V78" s="273">
        <f>100-P78</f>
        <v>0</v>
      </c>
    </row>
    <row r="79" spans="1:22" x14ac:dyDescent="0.55000000000000004">
      <c r="A79" s="351">
        <v>11367</v>
      </c>
      <c r="B79" s="229">
        <v>207</v>
      </c>
      <c r="C79" s="215">
        <v>76</v>
      </c>
      <c r="D79" s="91" t="s">
        <v>469</v>
      </c>
      <c r="E79" s="92">
        <v>5058000</v>
      </c>
      <c r="F79" s="93">
        <v>3.4521000000000002</v>
      </c>
      <c r="G79" s="93">
        <v>22.189699999999998</v>
      </c>
      <c r="H79" s="93">
        <v>71.451999999999998</v>
      </c>
      <c r="I79" s="93">
        <v>7.4899999999999994E-2</v>
      </c>
      <c r="J79" s="93">
        <v>2.8313000000000001</v>
      </c>
      <c r="K79" s="218">
        <f t="shared" si="24"/>
        <v>1.0052733606799147E-2</v>
      </c>
      <c r="L79" s="218">
        <f t="shared" si="25"/>
        <v>6.4617810293673708E-2</v>
      </c>
      <c r="M79" s="218">
        <f t="shared" si="26"/>
        <v>0.2080727446113996</v>
      </c>
      <c r="N79" s="218">
        <f t="shared" si="27"/>
        <v>2.1811353875880073E-4</v>
      </c>
      <c r="O79" s="218">
        <f t="shared" si="28"/>
        <v>8.2449247301440935E-3</v>
      </c>
      <c r="P79" s="244">
        <f t="shared" si="29"/>
        <v>100</v>
      </c>
      <c r="Q79" s="277">
        <f>VLOOKUP(B:B,'پیوست 4'!$B$14:$I$170,8,0)</f>
        <v>5021262.4199762456</v>
      </c>
      <c r="R79" s="1">
        <f t="shared" si="19"/>
        <v>0.99273673783634753</v>
      </c>
      <c r="S79" s="273">
        <f t="shared" si="20"/>
        <v>99.273673783634749</v>
      </c>
      <c r="T79" s="293">
        <f t="shared" si="21"/>
        <v>95.821573783634747</v>
      </c>
      <c r="U79" s="273" t="str">
        <f>VLOOKUP(D79:D233,پیوست1!$D$5:F206,3,0)</f>
        <v>در اوراق بهادار با درامد ثابت و قابل معامله</v>
      </c>
    </row>
    <row r="80" spans="1:22" x14ac:dyDescent="0.55000000000000004">
      <c r="A80" s="351">
        <v>11660</v>
      </c>
      <c r="B80" s="229">
        <v>279</v>
      </c>
      <c r="C80" s="219">
        <v>77</v>
      </c>
      <c r="D80" s="179" t="s">
        <v>501</v>
      </c>
      <c r="E80" s="180">
        <v>1011664</v>
      </c>
      <c r="F80" s="181">
        <v>2.5371008673275868</v>
      </c>
      <c r="G80" s="181">
        <v>36.644347657249234</v>
      </c>
      <c r="H80" s="181">
        <v>56.765253544160466</v>
      </c>
      <c r="I80" s="181">
        <v>3.0184952481622637E-3</v>
      </c>
      <c r="J80" s="181">
        <v>4.0502794360145495</v>
      </c>
      <c r="K80" s="218">
        <f t="shared" si="24"/>
        <v>1.4777331330106769E-3</v>
      </c>
      <c r="L80" s="218">
        <f t="shared" si="25"/>
        <v>2.1343481990811809E-2</v>
      </c>
      <c r="M80" s="218">
        <f t="shared" si="26"/>
        <v>3.3062893575183473E-2</v>
      </c>
      <c r="N80" s="218">
        <f t="shared" si="27"/>
        <v>1.7581210496936564E-6</v>
      </c>
      <c r="O80" s="218">
        <f t="shared" si="28"/>
        <v>2.3590832345798465E-3</v>
      </c>
      <c r="P80" s="244">
        <f t="shared" si="29"/>
        <v>100</v>
      </c>
      <c r="Q80" s="277"/>
      <c r="R80" s="1">
        <f t="shared" si="19"/>
        <v>0</v>
      </c>
      <c r="S80" s="273">
        <f t="shared" si="20"/>
        <v>0</v>
      </c>
      <c r="T80" s="273">
        <f t="shared" si="21"/>
        <v>-2.5371008673275868</v>
      </c>
      <c r="U80" s="273" t="str">
        <f>VLOOKUP(D80:D235,پیوست1!$D$5:F219,3,0)</f>
        <v>در اوراق بهادار با درآمد ثابت و قابل معامله</v>
      </c>
    </row>
    <row r="81" spans="1:22" x14ac:dyDescent="0.55000000000000004">
      <c r="A81" s="351">
        <v>11419</v>
      </c>
      <c r="B81" s="229">
        <v>224</v>
      </c>
      <c r="C81" s="215">
        <v>78</v>
      </c>
      <c r="D81" s="91" t="s">
        <v>479</v>
      </c>
      <c r="E81" s="92">
        <v>109994</v>
      </c>
      <c r="F81" s="93">
        <v>0</v>
      </c>
      <c r="G81" s="93">
        <v>0</v>
      </c>
      <c r="H81" s="93">
        <v>0</v>
      </c>
      <c r="I81" s="93">
        <v>0</v>
      </c>
      <c r="J81" s="93">
        <v>100</v>
      </c>
      <c r="K81" s="218">
        <f t="shared" si="24"/>
        <v>0</v>
      </c>
      <c r="L81" s="218">
        <f t="shared" si="25"/>
        <v>0</v>
      </c>
      <c r="M81" s="218">
        <f t="shared" si="26"/>
        <v>0</v>
      </c>
      <c r="N81" s="218">
        <f t="shared" si="27"/>
        <v>0</v>
      </c>
      <c r="O81" s="218">
        <f t="shared" si="28"/>
        <v>6.332730072741123E-3</v>
      </c>
      <c r="P81" s="244">
        <f t="shared" si="29"/>
        <v>100</v>
      </c>
      <c r="Q81" s="277">
        <f>VLOOKUP(B:B,'پیوست 4'!$B$14:$I$170,8,0)</f>
        <v>0</v>
      </c>
      <c r="R81" s="1">
        <f t="shared" si="19"/>
        <v>0</v>
      </c>
      <c r="S81" s="273">
        <f t="shared" si="20"/>
        <v>0</v>
      </c>
      <c r="T81" s="293">
        <f t="shared" si="21"/>
        <v>0</v>
      </c>
      <c r="U81" s="273" t="str">
        <f>VLOOKUP(D81:D239,پیوست1!$D$5:F173,3,0)</f>
        <v>در اوراق بهادار با درآمد ثابت و با پیش بینی سود</v>
      </c>
    </row>
    <row r="82" spans="1:22" x14ac:dyDescent="0.55000000000000004">
      <c r="A82" s="351">
        <v>11315</v>
      </c>
      <c r="B82" s="229">
        <v>191</v>
      </c>
      <c r="C82" s="219">
        <v>79</v>
      </c>
      <c r="D82" s="179" t="s">
        <v>464</v>
      </c>
      <c r="E82" s="180">
        <v>13784940.579764999</v>
      </c>
      <c r="F82" s="181">
        <v>0</v>
      </c>
      <c r="G82" s="181">
        <v>61.555199999999999</v>
      </c>
      <c r="H82" s="181">
        <v>36.965400000000002</v>
      </c>
      <c r="I82" s="181">
        <v>0</v>
      </c>
      <c r="J82" s="181">
        <v>1.4794</v>
      </c>
      <c r="K82" s="218">
        <f t="shared" si="24"/>
        <v>0</v>
      </c>
      <c r="L82" s="218">
        <f t="shared" si="25"/>
        <v>0.48853043651968769</v>
      </c>
      <c r="M82" s="218">
        <f t="shared" si="26"/>
        <v>0.29337445086889274</v>
      </c>
      <c r="N82" s="218">
        <f t="shared" si="27"/>
        <v>0</v>
      </c>
      <c r="O82" s="218">
        <f t="shared" si="28"/>
        <v>1.174120022008256E-2</v>
      </c>
      <c r="P82" s="244">
        <f t="shared" si="29"/>
        <v>100</v>
      </c>
      <c r="Q82" s="277">
        <f>VLOOKUP(B:B,'پیوست 4'!$B$14:$I$170,8,0)</f>
        <v>0</v>
      </c>
      <c r="R82" s="1">
        <f t="shared" si="19"/>
        <v>0</v>
      </c>
      <c r="S82" s="273">
        <f t="shared" si="20"/>
        <v>0</v>
      </c>
      <c r="T82" s="273">
        <f t="shared" si="21"/>
        <v>0</v>
      </c>
      <c r="U82" s="273" t="str">
        <f>VLOOKUP(D82:D237,پیوست1!$D$5:F218,3,0)</f>
        <v>تنها در اوراق بهادار با درآمد ثابت و قابل معامله</v>
      </c>
    </row>
    <row r="83" spans="1:22" x14ac:dyDescent="0.55000000000000004">
      <c r="A83" s="351" t="e">
        <v>#N/A</v>
      </c>
      <c r="B83" s="222"/>
      <c r="C83" s="138"/>
      <c r="D83" s="99" t="s">
        <v>291</v>
      </c>
      <c r="E83" s="99">
        <f>SUM(E4:E82)</f>
        <v>1736912812.2713284</v>
      </c>
      <c r="F83" s="210">
        <f>K83</f>
        <v>10.288325610509329</v>
      </c>
      <c r="G83" s="210">
        <f>L83</f>
        <v>34.443232770253971</v>
      </c>
      <c r="H83" s="210">
        <f>M83</f>
        <v>53.132354663647035</v>
      </c>
      <c r="I83" s="210">
        <f>N83</f>
        <v>0.24216655512084093</v>
      </c>
      <c r="J83" s="210">
        <f>O83</f>
        <v>1.8944595353127263</v>
      </c>
      <c r="K83" s="226">
        <f>SUM(K4:K82)</f>
        <v>10.288325610509329</v>
      </c>
      <c r="L83" s="226">
        <f t="shared" ref="L83:O83" si="31">SUM(L4:L82)</f>
        <v>34.443232770253971</v>
      </c>
      <c r="M83" s="226">
        <f t="shared" si="31"/>
        <v>53.132354663647035</v>
      </c>
      <c r="N83" s="226">
        <f t="shared" si="31"/>
        <v>0.24216655512084093</v>
      </c>
      <c r="O83" s="226">
        <f t="shared" si="31"/>
        <v>1.8944595353127263</v>
      </c>
      <c r="P83" s="244">
        <f t="shared" si="29"/>
        <v>100.0005391348439</v>
      </c>
      <c r="Q83" s="277" t="e">
        <f>VLOOKUP(B:B,'پیوست 4'!$B$14:$I$170,8,0)</f>
        <v>#N/A</v>
      </c>
      <c r="R83" s="1" t="e">
        <f t="shared" ref="R83" si="32">Q83/E83</f>
        <v>#N/A</v>
      </c>
      <c r="S83" s="273" t="e">
        <f t="shared" ref="S83" si="33">R83*100</f>
        <v>#N/A</v>
      </c>
      <c r="T83" s="293" t="e">
        <f t="shared" ref="T83" si="34">S83-F83</f>
        <v>#N/A</v>
      </c>
      <c r="U83" s="273" t="e">
        <f>VLOOKUP(D83:D246,پیوست1!$D$5:F247,3,0)</f>
        <v>#N/A</v>
      </c>
      <c r="V83" s="352">
        <f>100-P83</f>
        <v>-5.3913484390477606E-4</v>
      </c>
    </row>
    <row r="84" spans="1:22" x14ac:dyDescent="0.55000000000000004">
      <c r="A84" s="351">
        <v>10763</v>
      </c>
      <c r="B84" s="229">
        <v>37</v>
      </c>
      <c r="C84" s="219">
        <v>80</v>
      </c>
      <c r="D84" s="179" t="s">
        <v>506</v>
      </c>
      <c r="E84" s="180">
        <v>40671.237847999997</v>
      </c>
      <c r="F84" s="181">
        <v>84.652799999999999</v>
      </c>
      <c r="G84" s="181">
        <v>4.7115</v>
      </c>
      <c r="H84" s="181">
        <v>4.0884999999999998</v>
      </c>
      <c r="I84" s="181">
        <v>0.25530000000000003</v>
      </c>
      <c r="J84" s="181">
        <v>6.2919</v>
      </c>
      <c r="K84" s="218">
        <f t="shared" ref="K84:K103" si="35">E84/$E$104*F84</f>
        <v>0.27232952352482542</v>
      </c>
      <c r="L84" s="218">
        <f t="shared" ref="L84:L103" si="36">E84/$E$104*G84</f>
        <v>1.5156977088616267E-2</v>
      </c>
      <c r="M84" s="218">
        <f t="shared" ref="M84:M103" si="37">E84/$E$104*H84</f>
        <v>1.3152775300182024E-2</v>
      </c>
      <c r="N84" s="218">
        <f t="shared" ref="N84:N103" si="38">E84/$E$104*I84</f>
        <v>8.2130452100684143E-4</v>
      </c>
      <c r="O84" s="218">
        <f t="shared" ref="O84:O103" si="39">E84/$E$104*J84</f>
        <v>2.0241151256259086E-2</v>
      </c>
      <c r="P84" s="244">
        <f t="shared" si="29"/>
        <v>100</v>
      </c>
      <c r="Q84" s="277">
        <f>VLOOKUP(B:B,'پیوست 4'!$B$14:$I$170,8,0)</f>
        <v>41897.019354350945</v>
      </c>
      <c r="R84" s="1">
        <f t="shared" ref="R84:R103" si="40">Q84/E84</f>
        <v>1.030138780406243</v>
      </c>
      <c r="S84" s="273">
        <f t="shared" ref="S84:S103" si="41">R84*100</f>
        <v>103.01387804062429</v>
      </c>
      <c r="T84" s="273">
        <f t="shared" ref="T84:T103" si="42">S84-F84</f>
        <v>18.361078040624292</v>
      </c>
      <c r="U84" s="273" t="str">
        <f>VLOOKUP(D84:D238,پیوست1!$D$5:F267,3,0)</f>
        <v>مختلط</v>
      </c>
    </row>
    <row r="85" spans="1:22" x14ac:dyDescent="0.55000000000000004">
      <c r="A85" s="351">
        <v>11172</v>
      </c>
      <c r="B85" s="229">
        <v>143</v>
      </c>
      <c r="C85" s="215">
        <v>81</v>
      </c>
      <c r="D85" s="91" t="s">
        <v>513</v>
      </c>
      <c r="E85" s="92">
        <v>194742.16404999999</v>
      </c>
      <c r="F85" s="93">
        <v>64.158199999999994</v>
      </c>
      <c r="G85" s="93">
        <v>26.776599999999998</v>
      </c>
      <c r="H85" s="93">
        <v>7.2538999999999998</v>
      </c>
      <c r="I85" s="93">
        <v>5.0000000000000001E-3</v>
      </c>
      <c r="J85" s="93">
        <v>1.8063</v>
      </c>
      <c r="K85" s="218">
        <f t="shared" si="35"/>
        <v>0.98827582277234849</v>
      </c>
      <c r="L85" s="218">
        <f t="shared" si="36"/>
        <v>0.41245961383028307</v>
      </c>
      <c r="M85" s="218">
        <f t="shared" si="37"/>
        <v>0.1117371433551493</v>
      </c>
      <c r="N85" s="218">
        <f t="shared" si="38"/>
        <v>7.7018668133796512E-5</v>
      </c>
      <c r="O85" s="218">
        <f t="shared" si="39"/>
        <v>2.7823764050015326E-2</v>
      </c>
      <c r="P85" s="244">
        <f t="shared" si="29"/>
        <v>99.999999999999986</v>
      </c>
      <c r="Q85" s="277">
        <f>VLOOKUP(B:B,'پیوست 4'!$B$14:$I$170,8,0)</f>
        <v>196899.2272227089</v>
      </c>
      <c r="R85" s="1">
        <f t="shared" si="40"/>
        <v>1.0110765081780393</v>
      </c>
      <c r="S85" s="273">
        <f t="shared" si="41"/>
        <v>101.10765081780393</v>
      </c>
      <c r="T85" s="293">
        <f t="shared" si="42"/>
        <v>36.949450817803935</v>
      </c>
      <c r="U85" s="273" t="str">
        <f>VLOOKUP(D85:D240,پیوست1!$D$5:F258,3,0)</f>
        <v>مختلط و قابل معامله</v>
      </c>
    </row>
    <row r="86" spans="1:22" x14ac:dyDescent="0.55000000000000004">
      <c r="A86" s="351">
        <v>10934</v>
      </c>
      <c r="B86" s="229">
        <v>111</v>
      </c>
      <c r="C86" s="219">
        <v>82</v>
      </c>
      <c r="D86" s="179" t="s">
        <v>509</v>
      </c>
      <c r="E86" s="180">
        <v>37677.693118000003</v>
      </c>
      <c r="F86" s="181">
        <v>62.8994</v>
      </c>
      <c r="G86" s="181">
        <v>29.066800000000001</v>
      </c>
      <c r="H86" s="181">
        <v>7.1486999999999998</v>
      </c>
      <c r="I86" s="181">
        <v>0</v>
      </c>
      <c r="J86" s="181">
        <v>0.8851</v>
      </c>
      <c r="K86" s="218">
        <f t="shared" si="35"/>
        <v>0.18745490782623092</v>
      </c>
      <c r="L86" s="218">
        <f t="shared" si="36"/>
        <v>8.6625855171964902E-2</v>
      </c>
      <c r="M86" s="218">
        <f t="shared" si="37"/>
        <v>2.1304796223451689E-2</v>
      </c>
      <c r="N86" s="218">
        <f t="shared" si="38"/>
        <v>0</v>
      </c>
      <c r="O86" s="218">
        <f t="shared" si="39"/>
        <v>2.6378047949105555E-3</v>
      </c>
      <c r="P86" s="244">
        <f t="shared" si="29"/>
        <v>100</v>
      </c>
      <c r="Q86" s="277">
        <f>VLOOKUP(B:B,'پیوست 4'!$B$14:$I$170,8,0)</f>
        <v>44525.067011767998</v>
      </c>
      <c r="R86" s="1">
        <f t="shared" si="40"/>
        <v>1.181735486626615</v>
      </c>
      <c r="S86" s="273">
        <f t="shared" si="41"/>
        <v>118.1735486626615</v>
      </c>
      <c r="T86" s="273">
        <f t="shared" si="42"/>
        <v>55.274148662661503</v>
      </c>
      <c r="U86" s="273" t="str">
        <f>VLOOKUP(D86:D240,پیوست1!$D$5:F251,3,0)</f>
        <v>مختلط</v>
      </c>
    </row>
    <row r="87" spans="1:22" x14ac:dyDescent="0.55000000000000004">
      <c r="A87" s="351">
        <v>10897</v>
      </c>
      <c r="B87" s="229">
        <v>101</v>
      </c>
      <c r="C87" s="215">
        <v>83</v>
      </c>
      <c r="D87" s="91" t="s">
        <v>508</v>
      </c>
      <c r="E87" s="92">
        <v>258131.24866700001</v>
      </c>
      <c r="F87" s="93">
        <v>61.945799999999998</v>
      </c>
      <c r="G87" s="93">
        <v>31.446999999999999</v>
      </c>
      <c r="H87" s="93">
        <v>0.46400000000000002</v>
      </c>
      <c r="I87" s="93">
        <v>2.8199999999999999E-2</v>
      </c>
      <c r="J87" s="93">
        <v>6.1150000000000002</v>
      </c>
      <c r="K87" s="218">
        <f t="shared" si="35"/>
        <v>1.2647900965760694</v>
      </c>
      <c r="L87" s="218">
        <f t="shared" si="36"/>
        <v>0.64207507477549164</v>
      </c>
      <c r="M87" s="218">
        <f t="shared" si="37"/>
        <v>9.4738078257330799E-3</v>
      </c>
      <c r="N87" s="218">
        <f t="shared" si="38"/>
        <v>5.7577883768463974E-4</v>
      </c>
      <c r="O87" s="218">
        <f t="shared" si="39"/>
        <v>0.1248541699447366</v>
      </c>
      <c r="P87" s="244">
        <f t="shared" si="29"/>
        <v>99.999999999999986</v>
      </c>
      <c r="Q87" s="277">
        <f>VLOOKUP(B:B,'پیوست 4'!$B$14:$I$170,8,0)</f>
        <v>282936.05054741399</v>
      </c>
      <c r="R87" s="1">
        <f t="shared" si="40"/>
        <v>1.0960937585375927</v>
      </c>
      <c r="S87" s="273">
        <f t="shared" si="41"/>
        <v>109.60937585375927</v>
      </c>
      <c r="T87" s="293">
        <f t="shared" si="42"/>
        <v>47.663575853759276</v>
      </c>
      <c r="U87" s="273" t="str">
        <f>VLOOKUP(D87:D241,پیوست1!$D$5:F255,3,0)</f>
        <v>مختلط</v>
      </c>
    </row>
    <row r="88" spans="1:22" x14ac:dyDescent="0.55000000000000004">
      <c r="A88" s="351">
        <v>11188</v>
      </c>
      <c r="B88" s="229">
        <v>145</v>
      </c>
      <c r="C88" s="219">
        <v>84</v>
      </c>
      <c r="D88" s="179" t="s">
        <v>514</v>
      </c>
      <c r="E88" s="180">
        <v>890692.39387300005</v>
      </c>
      <c r="F88" s="181">
        <v>60.791499999999999</v>
      </c>
      <c r="G88" s="181">
        <v>17.500699999999998</v>
      </c>
      <c r="H88" s="181">
        <v>19.266999999999999</v>
      </c>
      <c r="I88" s="181">
        <v>0</v>
      </c>
      <c r="J88" s="181">
        <v>2.4407999999999999</v>
      </c>
      <c r="K88" s="218">
        <f t="shared" si="35"/>
        <v>4.2828869525324471</v>
      </c>
      <c r="L88" s="218">
        <f t="shared" si="36"/>
        <v>1.2329605239249664</v>
      </c>
      <c r="M88" s="218">
        <f t="shared" si="37"/>
        <v>1.3574000133973114</v>
      </c>
      <c r="N88" s="218">
        <f t="shared" si="38"/>
        <v>0</v>
      </c>
      <c r="O88" s="218">
        <f t="shared" si="39"/>
        <v>0.1719594100119457</v>
      </c>
      <c r="P88" s="244">
        <f t="shared" si="29"/>
        <v>99.999999999999986</v>
      </c>
      <c r="Q88" s="277">
        <f>VLOOKUP(B:B,'پیوست 4'!$B$14:$I$170,8,0)</f>
        <v>914407.44182986114</v>
      </c>
      <c r="R88" s="1">
        <f t="shared" si="40"/>
        <v>1.0266254075144179</v>
      </c>
      <c r="S88" s="273">
        <f t="shared" si="41"/>
        <v>102.66254075144178</v>
      </c>
      <c r="T88" s="273">
        <f t="shared" si="42"/>
        <v>41.871040751441782</v>
      </c>
      <c r="U88" s="273" t="str">
        <f>VLOOKUP(D88:D242,پیوست1!$D$5:F261,3,0)</f>
        <v>مختلط</v>
      </c>
    </row>
    <row r="89" spans="1:22" x14ac:dyDescent="0.55000000000000004">
      <c r="A89" s="351">
        <v>10767</v>
      </c>
      <c r="B89" s="229">
        <v>32</v>
      </c>
      <c r="C89" s="215">
        <v>85</v>
      </c>
      <c r="D89" s="91" t="s">
        <v>505</v>
      </c>
      <c r="E89" s="92">
        <v>170967.934805</v>
      </c>
      <c r="F89" s="93">
        <v>60.682099999999998</v>
      </c>
      <c r="G89" s="93">
        <v>38.009599999999999</v>
      </c>
      <c r="H89" s="93">
        <v>0.32119999999999999</v>
      </c>
      <c r="I89" s="93">
        <v>5.8900000000000001E-2</v>
      </c>
      <c r="J89" s="93">
        <v>0.92820000000000003</v>
      </c>
      <c r="K89" s="218">
        <f t="shared" si="35"/>
        <v>0.82061844741370515</v>
      </c>
      <c r="L89" s="218">
        <f t="shared" si="36"/>
        <v>0.51401284627288724</v>
      </c>
      <c r="M89" s="218">
        <f t="shared" si="37"/>
        <v>4.3436638697289991E-3</v>
      </c>
      <c r="N89" s="218">
        <f t="shared" si="38"/>
        <v>7.9651868594968265E-4</v>
      </c>
      <c r="O89" s="218">
        <f t="shared" si="39"/>
        <v>1.2552269003370042E-2</v>
      </c>
      <c r="P89" s="244">
        <f t="shared" si="29"/>
        <v>100</v>
      </c>
      <c r="Q89" s="277">
        <f>VLOOKUP(B:B,'پیوست 4'!$B$14:$I$170,8,0)</f>
        <v>173051.03152329929</v>
      </c>
      <c r="R89" s="1">
        <f t="shared" si="40"/>
        <v>1.0121841368714852</v>
      </c>
      <c r="S89" s="273">
        <f t="shared" si="41"/>
        <v>101.21841368714853</v>
      </c>
      <c r="T89" s="293">
        <f t="shared" si="42"/>
        <v>40.536313687148528</v>
      </c>
      <c r="U89" s="273" t="str">
        <f>VLOOKUP(D89:D243,پیوست1!$D$5:F248,3,0)</f>
        <v>مختلط</v>
      </c>
    </row>
    <row r="90" spans="1:22" x14ac:dyDescent="0.55000000000000004">
      <c r="A90" s="351">
        <v>11196</v>
      </c>
      <c r="B90" s="229">
        <v>151</v>
      </c>
      <c r="C90" s="219">
        <v>86</v>
      </c>
      <c r="D90" s="179" t="s">
        <v>515</v>
      </c>
      <c r="E90" s="180">
        <v>522654.531021</v>
      </c>
      <c r="F90" s="181">
        <v>60.583300000000001</v>
      </c>
      <c r="G90" s="181">
        <v>19.231400000000001</v>
      </c>
      <c r="H90" s="181">
        <v>18.014099999999999</v>
      </c>
      <c r="I90" s="181">
        <v>9.4000000000000004E-3</v>
      </c>
      <c r="J90" s="181">
        <v>2.1617999999999999</v>
      </c>
      <c r="K90" s="218">
        <f t="shared" si="35"/>
        <v>2.5045727651405354</v>
      </c>
      <c r="L90" s="218">
        <f t="shared" si="36"/>
        <v>0.79504485023964844</v>
      </c>
      <c r="M90" s="218">
        <f t="shared" si="37"/>
        <v>0.74472047987676671</v>
      </c>
      <c r="N90" s="218">
        <f t="shared" si="38"/>
        <v>3.8860517654734942E-4</v>
      </c>
      <c r="O90" s="218">
        <f t="shared" si="39"/>
        <v>8.9370922410644676E-2</v>
      </c>
      <c r="P90" s="244">
        <f t="shared" si="29"/>
        <v>100</v>
      </c>
      <c r="Q90" s="277">
        <f>VLOOKUP(B:B,'پیوست 4'!$B$14:$I$170,8,0)</f>
        <v>526914.18262128346</v>
      </c>
      <c r="R90" s="1">
        <f t="shared" si="40"/>
        <v>1.0081500328562392</v>
      </c>
      <c r="S90" s="273">
        <f t="shared" si="41"/>
        <v>100.81500328562392</v>
      </c>
      <c r="T90" s="273">
        <f t="shared" si="42"/>
        <v>40.231703285623915</v>
      </c>
      <c r="U90" s="273" t="str">
        <f>VLOOKUP(D90:D244,پیوست1!$D$5:F250,3,0)</f>
        <v>مختلط و قابل معامله</v>
      </c>
    </row>
    <row r="91" spans="1:22" x14ac:dyDescent="0.55000000000000004">
      <c r="A91" s="351">
        <v>10615</v>
      </c>
      <c r="B91" s="229">
        <v>65</v>
      </c>
      <c r="C91" s="215">
        <v>87</v>
      </c>
      <c r="D91" s="91" t="s">
        <v>30</v>
      </c>
      <c r="E91" s="92">
        <v>316995.37229799997</v>
      </c>
      <c r="F91" s="93">
        <v>59.436</v>
      </c>
      <c r="G91" s="93">
        <v>26.827999999999999</v>
      </c>
      <c r="H91" s="93">
        <v>12.227600000000001</v>
      </c>
      <c r="I91" s="93">
        <v>1.5599999999999999E-2</v>
      </c>
      <c r="J91" s="93">
        <v>1.4927999999999999</v>
      </c>
      <c r="K91" s="218">
        <f t="shared" si="35"/>
        <v>1.4902821658568268</v>
      </c>
      <c r="L91" s="218">
        <f t="shared" si="36"/>
        <v>0.67267800568017622</v>
      </c>
      <c r="M91" s="218">
        <f t="shared" si="37"/>
        <v>0.30659153057458338</v>
      </c>
      <c r="N91" s="218">
        <f t="shared" si="38"/>
        <v>3.9115017476557137E-4</v>
      </c>
      <c r="O91" s="218">
        <f t="shared" si="39"/>
        <v>3.7430062877566977E-2</v>
      </c>
      <c r="P91" s="244">
        <f t="shared" si="29"/>
        <v>100</v>
      </c>
      <c r="Q91" s="277">
        <f>VLOOKUP(B:B,'پیوست 4'!$B$14:$I$170,8,0)</f>
        <v>318719.29470354668</v>
      </c>
      <c r="R91" s="1">
        <f t="shared" si="40"/>
        <v>1.0054383204178958</v>
      </c>
      <c r="S91" s="273">
        <f t="shared" si="41"/>
        <v>100.54383204178959</v>
      </c>
      <c r="T91" s="293">
        <f t="shared" si="42"/>
        <v>41.107832041789585</v>
      </c>
      <c r="U91" s="273" t="str">
        <f>VLOOKUP(D91:D246,پیوست1!$D$5:F252,3,0)</f>
        <v>مختلط</v>
      </c>
    </row>
    <row r="92" spans="1:22" x14ac:dyDescent="0.55000000000000004">
      <c r="A92" s="351">
        <v>11305</v>
      </c>
      <c r="B92" s="229">
        <v>180</v>
      </c>
      <c r="C92" s="219">
        <v>88</v>
      </c>
      <c r="D92" s="179" t="s">
        <v>519</v>
      </c>
      <c r="E92" s="180">
        <v>136031.993533</v>
      </c>
      <c r="F92" s="181">
        <v>58.1798</v>
      </c>
      <c r="G92" s="181">
        <v>40.033700000000003</v>
      </c>
      <c r="H92" s="181">
        <v>0.247</v>
      </c>
      <c r="I92" s="181">
        <v>0</v>
      </c>
      <c r="J92" s="181">
        <v>1.5395000000000001</v>
      </c>
      <c r="K92" s="218">
        <f t="shared" si="35"/>
        <v>0.62600715166697396</v>
      </c>
      <c r="L92" s="218">
        <f t="shared" si="36"/>
        <v>0.43075745375010122</v>
      </c>
      <c r="M92" s="218">
        <f t="shared" si="37"/>
        <v>2.6576881746197575E-3</v>
      </c>
      <c r="N92" s="218">
        <f t="shared" si="38"/>
        <v>0</v>
      </c>
      <c r="O92" s="218">
        <f t="shared" si="39"/>
        <v>1.6564821638976181E-2</v>
      </c>
      <c r="P92" s="244">
        <f t="shared" si="29"/>
        <v>100.00000000000001</v>
      </c>
      <c r="Q92" s="277">
        <f>VLOOKUP(B:B,'پیوست 4'!$B$14:$I$170,8,0)</f>
        <v>138041.03829851598</v>
      </c>
      <c r="R92" s="1">
        <f t="shared" si="40"/>
        <v>1.0147689136455138</v>
      </c>
      <c r="S92" s="273">
        <f t="shared" si="41"/>
        <v>101.47689136455138</v>
      </c>
      <c r="T92" s="273">
        <f t="shared" si="42"/>
        <v>43.297091364551378</v>
      </c>
      <c r="U92" s="273" t="str">
        <f>VLOOKUP(D92:D247,پیوست1!$D$5:F266,3,0)</f>
        <v>مختلط</v>
      </c>
    </row>
    <row r="93" spans="1:22" x14ac:dyDescent="0.55000000000000004">
      <c r="A93" s="351">
        <v>11327</v>
      </c>
      <c r="B93" s="229">
        <v>204</v>
      </c>
      <c r="C93" s="215">
        <v>89</v>
      </c>
      <c r="D93" s="91" t="s">
        <v>521</v>
      </c>
      <c r="E93" s="92">
        <v>1262607.9707279999</v>
      </c>
      <c r="F93" s="93">
        <v>58.039099999999998</v>
      </c>
      <c r="G93" s="93">
        <v>27.170300000000001</v>
      </c>
      <c r="H93" s="93">
        <v>12.2677</v>
      </c>
      <c r="I93" s="93">
        <v>2.9999999999999997E-4</v>
      </c>
      <c r="J93" s="93">
        <v>2.5226000000000002</v>
      </c>
      <c r="K93" s="218">
        <f t="shared" si="35"/>
        <v>5.7963580421652026</v>
      </c>
      <c r="L93" s="218">
        <f t="shared" si="36"/>
        <v>2.7134946426295588</v>
      </c>
      <c r="M93" s="218">
        <f t="shared" si="37"/>
        <v>1.225173745869079</v>
      </c>
      <c r="N93" s="218">
        <f t="shared" si="38"/>
        <v>2.9960964464465521E-5</v>
      </c>
      <c r="O93" s="218">
        <f t="shared" si="39"/>
        <v>0.25193176319353577</v>
      </c>
      <c r="P93" s="244">
        <f t="shared" si="29"/>
        <v>100</v>
      </c>
      <c r="Q93" s="277">
        <f>VLOOKUP(B:B,'پیوست 4'!$B$14:$I$170,8,0)</f>
        <v>1293600.3487304249</v>
      </c>
      <c r="R93" s="1">
        <f t="shared" si="40"/>
        <v>1.0245463189849462</v>
      </c>
      <c r="S93" s="273">
        <f t="shared" si="41"/>
        <v>102.45463189849463</v>
      </c>
      <c r="T93" s="293">
        <f t="shared" si="42"/>
        <v>44.415531898494628</v>
      </c>
      <c r="U93" s="273" t="str">
        <f>VLOOKUP(D93:D247,پیوست1!$D$5:F262,3,0)</f>
        <v>مختلط و قابل معامله</v>
      </c>
    </row>
    <row r="94" spans="1:22" x14ac:dyDescent="0.55000000000000004">
      <c r="A94" s="351">
        <v>11258</v>
      </c>
      <c r="B94" s="229">
        <v>166</v>
      </c>
      <c r="C94" s="219">
        <v>90</v>
      </c>
      <c r="D94" s="179" t="s">
        <v>517</v>
      </c>
      <c r="E94" s="180">
        <v>75720.969427000004</v>
      </c>
      <c r="F94" s="181">
        <v>55.258400000000002</v>
      </c>
      <c r="G94" s="181">
        <v>32.474499999999999</v>
      </c>
      <c r="H94" s="181">
        <v>9.2266999999999992</v>
      </c>
      <c r="I94" s="181">
        <v>7.8399999999999997E-2</v>
      </c>
      <c r="J94" s="181">
        <v>2.9620000000000002</v>
      </c>
      <c r="K94" s="218">
        <f t="shared" si="35"/>
        <v>0.33096378860896614</v>
      </c>
      <c r="L94" s="218">
        <f t="shared" si="36"/>
        <v>0.19450225763290049</v>
      </c>
      <c r="M94" s="218">
        <f t="shared" si="37"/>
        <v>5.5262251320312337E-2</v>
      </c>
      <c r="N94" s="218">
        <f t="shared" si="38"/>
        <v>4.6956772231810805E-4</v>
      </c>
      <c r="O94" s="218">
        <f t="shared" si="39"/>
        <v>1.774055603962036E-2</v>
      </c>
      <c r="P94" s="244">
        <f t="shared" si="29"/>
        <v>100</v>
      </c>
      <c r="Q94" s="277">
        <f>VLOOKUP(B:B,'پیوست 4'!$B$14:$I$170,8,0)</f>
        <v>76506.015375037998</v>
      </c>
      <c r="R94" s="1">
        <f t="shared" si="40"/>
        <v>1.0103676161831874</v>
      </c>
      <c r="S94" s="273">
        <f t="shared" si="41"/>
        <v>101.03676161831874</v>
      </c>
      <c r="T94" s="273">
        <f t="shared" si="42"/>
        <v>45.778361618318733</v>
      </c>
      <c r="U94" s="273" t="str">
        <f>VLOOKUP(D94:D248,پیوست1!$D$5:F259,3,0)</f>
        <v>مختلط</v>
      </c>
    </row>
    <row r="95" spans="1:22" x14ac:dyDescent="0.55000000000000004">
      <c r="A95" s="351">
        <v>11381</v>
      </c>
      <c r="B95" s="229">
        <v>213</v>
      </c>
      <c r="C95" s="215">
        <v>91</v>
      </c>
      <c r="D95" s="91" t="s">
        <v>522</v>
      </c>
      <c r="E95" s="92">
        <v>456393.82290299999</v>
      </c>
      <c r="F95" s="93">
        <v>55.107300000000002</v>
      </c>
      <c r="G95" s="93">
        <v>34.364800000000002</v>
      </c>
      <c r="H95" s="93">
        <v>9.3789999999999996</v>
      </c>
      <c r="I95" s="93">
        <v>8.9999999999999998E-4</v>
      </c>
      <c r="J95" s="93">
        <v>1.1479999999999999</v>
      </c>
      <c r="K95" s="218">
        <f t="shared" si="35"/>
        <v>1.9893669521424853</v>
      </c>
      <c r="L95" s="218">
        <f t="shared" si="36"/>
        <v>1.2405651780614562</v>
      </c>
      <c r="M95" s="218">
        <f t="shared" si="37"/>
        <v>0.33858078047997936</v>
      </c>
      <c r="N95" s="218">
        <f t="shared" si="38"/>
        <v>3.2489892571914003E-5</v>
      </c>
      <c r="O95" s="218">
        <f t="shared" si="39"/>
        <v>4.1442662969508083E-2</v>
      </c>
      <c r="P95" s="244">
        <f t="shared" si="29"/>
        <v>100.00000000000001</v>
      </c>
      <c r="Q95" s="277">
        <f>VLOOKUP(B:B,'پیوست 4'!$B$14:$I$170,8,0)</f>
        <v>550778.20905760222</v>
      </c>
      <c r="R95" s="1">
        <f t="shared" si="40"/>
        <v>1.2068046967731689</v>
      </c>
      <c r="S95" s="273">
        <f t="shared" si="41"/>
        <v>120.68046967731689</v>
      </c>
      <c r="T95" s="293">
        <f t="shared" si="42"/>
        <v>65.573169677316884</v>
      </c>
      <c r="U95" s="273" t="str">
        <f>VLOOKUP(D95:D250,پیوست1!$D$5:F253,3,0)</f>
        <v>مختلط</v>
      </c>
    </row>
    <row r="96" spans="1:22" x14ac:dyDescent="0.55000000000000004">
      <c r="A96" s="351">
        <v>10885</v>
      </c>
      <c r="B96" s="229">
        <v>17</v>
      </c>
      <c r="C96" s="219">
        <v>92</v>
      </c>
      <c r="D96" s="179" t="s">
        <v>507</v>
      </c>
      <c r="E96" s="180">
        <v>5713307.5702250004</v>
      </c>
      <c r="F96" s="181">
        <v>54.570999999999998</v>
      </c>
      <c r="G96" s="181">
        <v>26.0548</v>
      </c>
      <c r="H96" s="181">
        <v>18.402899999999999</v>
      </c>
      <c r="I96" s="181">
        <v>1.2999999999999999E-3</v>
      </c>
      <c r="J96" s="181">
        <v>0.97</v>
      </c>
      <c r="K96" s="218">
        <f t="shared" si="35"/>
        <v>24.661274928078882</v>
      </c>
      <c r="L96" s="218">
        <f t="shared" si="36"/>
        <v>11.774469699952533</v>
      </c>
      <c r="M96" s="218">
        <f t="shared" si="37"/>
        <v>8.3164863457503593</v>
      </c>
      <c r="N96" s="218">
        <f t="shared" si="38"/>
        <v>5.8748524686193303E-4</v>
      </c>
      <c r="O96" s="218">
        <f t="shared" si="39"/>
        <v>0.43835437650467313</v>
      </c>
      <c r="P96" s="244">
        <f t="shared" si="29"/>
        <v>100</v>
      </c>
      <c r="Q96" s="277">
        <f>VLOOKUP(B:B,'پیوست 4'!$B$14:$I$170,8,0)</f>
        <v>5783155.8886588113</v>
      </c>
      <c r="R96" s="1">
        <f t="shared" si="40"/>
        <v>1.0122255484367455</v>
      </c>
      <c r="S96" s="273">
        <f t="shared" si="41"/>
        <v>101.22255484367454</v>
      </c>
      <c r="T96" s="273">
        <f t="shared" si="42"/>
        <v>46.651554843674546</v>
      </c>
      <c r="U96" s="273" t="str">
        <f>VLOOKUP(D96:D251,پیوست1!$D$5:F265,3,0)</f>
        <v>مختلط</v>
      </c>
    </row>
    <row r="97" spans="1:22" x14ac:dyDescent="0.55000000000000004">
      <c r="A97" s="351">
        <v>10762</v>
      </c>
      <c r="B97" s="229">
        <v>10</v>
      </c>
      <c r="C97" s="215">
        <v>93</v>
      </c>
      <c r="D97" s="91" t="s">
        <v>504</v>
      </c>
      <c r="E97" s="92">
        <v>1047295.1378500001</v>
      </c>
      <c r="F97" s="93">
        <v>52.180900000000001</v>
      </c>
      <c r="G97" s="93">
        <v>44.200800000000001</v>
      </c>
      <c r="H97" s="93">
        <v>1.0581</v>
      </c>
      <c r="I97" s="93">
        <v>0</v>
      </c>
      <c r="J97" s="93">
        <v>2.56</v>
      </c>
      <c r="K97" s="218">
        <f t="shared" si="35"/>
        <v>4.32261604138073</v>
      </c>
      <c r="L97" s="218">
        <f t="shared" si="36"/>
        <v>3.661552160308875</v>
      </c>
      <c r="M97" s="218">
        <f t="shared" si="37"/>
        <v>8.7651995910092595E-2</v>
      </c>
      <c r="N97" s="218">
        <f t="shared" si="38"/>
        <v>0</v>
      </c>
      <c r="O97" s="218">
        <f t="shared" si="39"/>
        <v>0.21206796099597111</v>
      </c>
      <c r="P97" s="244">
        <f t="shared" si="29"/>
        <v>99.999799999999993</v>
      </c>
      <c r="Q97" s="277">
        <f>VLOOKUP(B:B,'پیوست 4'!$B$14:$I$170,8,0)</f>
        <v>1068599.8133416632</v>
      </c>
      <c r="R97" s="1">
        <f t="shared" si="40"/>
        <v>1.020342570801388</v>
      </c>
      <c r="S97" s="273">
        <f t="shared" si="41"/>
        <v>102.0342570801388</v>
      </c>
      <c r="T97" s="293">
        <f t="shared" si="42"/>
        <v>49.8533570801388</v>
      </c>
      <c r="U97" s="273" t="str">
        <f>VLOOKUP(D97:D252,پیوست1!$D$5:F260,3,0)</f>
        <v>مختلط</v>
      </c>
    </row>
    <row r="98" spans="1:22" x14ac:dyDescent="0.55000000000000004">
      <c r="A98" s="351">
        <v>11222</v>
      </c>
      <c r="B98" s="229">
        <v>153</v>
      </c>
      <c r="C98" s="219">
        <v>94</v>
      </c>
      <c r="D98" s="179" t="s">
        <v>516</v>
      </c>
      <c r="E98" s="180">
        <v>240325.78115600001</v>
      </c>
      <c r="F98" s="181">
        <v>51.893500000000003</v>
      </c>
      <c r="G98" s="181">
        <v>45.795400000000001</v>
      </c>
      <c r="H98" s="181">
        <v>8.7300000000000003E-2</v>
      </c>
      <c r="I98" s="181">
        <v>9.4700000000000006E-2</v>
      </c>
      <c r="J98" s="181">
        <v>2.1291000000000002</v>
      </c>
      <c r="K98" s="218">
        <f t="shared" si="35"/>
        <v>0.98645966847526556</v>
      </c>
      <c r="L98" s="218">
        <f t="shared" si="36"/>
        <v>0.87053899046493632</v>
      </c>
      <c r="M98" s="218">
        <f t="shared" si="37"/>
        <v>1.6595128302752883E-3</v>
      </c>
      <c r="N98" s="218">
        <f t="shared" si="38"/>
        <v>1.8001817299778903E-3</v>
      </c>
      <c r="O98" s="218">
        <f t="shared" si="39"/>
        <v>4.0472723561731004E-2</v>
      </c>
      <c r="P98" s="244">
        <f t="shared" si="29"/>
        <v>100</v>
      </c>
      <c r="Q98" s="277">
        <f>VLOOKUP(B:B,'پیوست 4'!$B$14:$I$170,8,0)</f>
        <v>242618.05428425522</v>
      </c>
      <c r="R98" s="1">
        <f t="shared" si="40"/>
        <v>1.0095381906894427</v>
      </c>
      <c r="S98" s="273">
        <f t="shared" si="41"/>
        <v>100.95381906894427</v>
      </c>
      <c r="T98" s="273">
        <f t="shared" si="42"/>
        <v>49.060319068944267</v>
      </c>
      <c r="U98" s="273" t="str">
        <f>VLOOKUP(D98:D253,پیوست1!$D$5:F263,3,0)</f>
        <v>مختلط</v>
      </c>
    </row>
    <row r="99" spans="1:22" x14ac:dyDescent="0.55000000000000004">
      <c r="A99" s="351">
        <v>11157</v>
      </c>
      <c r="B99" s="229">
        <v>135</v>
      </c>
      <c r="C99" s="215">
        <v>95</v>
      </c>
      <c r="D99" s="91" t="s">
        <v>512</v>
      </c>
      <c r="E99" s="92">
        <v>363224.78476200002</v>
      </c>
      <c r="F99" s="93">
        <v>47.064799999999998</v>
      </c>
      <c r="G99" s="93">
        <v>23.856100000000001</v>
      </c>
      <c r="H99" s="93">
        <v>24.3171</v>
      </c>
      <c r="I99" s="93">
        <v>1.2999999999999999E-2</v>
      </c>
      <c r="J99" s="93">
        <v>4.75</v>
      </c>
      <c r="K99" s="218">
        <f t="shared" si="35"/>
        <v>1.3521899404900084</v>
      </c>
      <c r="L99" s="218">
        <f t="shared" si="36"/>
        <v>0.68539499667105119</v>
      </c>
      <c r="M99" s="218">
        <f t="shared" si="37"/>
        <v>0.6986397052975809</v>
      </c>
      <c r="N99" s="218">
        <f t="shared" si="38"/>
        <v>3.7349503719064163E-4</v>
      </c>
      <c r="O99" s="218">
        <f t="shared" si="39"/>
        <v>0.13646934051196521</v>
      </c>
      <c r="P99" s="244">
        <f t="shared" si="29"/>
        <v>100.001</v>
      </c>
      <c r="Q99" s="277">
        <f>VLOOKUP(B:B,'پیوست 4'!$B$14:$I$170,8,0)</f>
        <v>367251.10910914314</v>
      </c>
      <c r="R99" s="1">
        <f t="shared" si="40"/>
        <v>1.0110849383523797</v>
      </c>
      <c r="S99" s="273">
        <f t="shared" si="41"/>
        <v>101.10849383523797</v>
      </c>
      <c r="T99" s="293">
        <f t="shared" si="42"/>
        <v>54.043693835237967</v>
      </c>
      <c r="U99" s="273" t="str">
        <f>VLOOKUP(D99:D254,پیوست1!$D$5:F256,3,0)</f>
        <v>مختلط</v>
      </c>
    </row>
    <row r="100" spans="1:22" x14ac:dyDescent="0.55000000000000004">
      <c r="A100" s="351">
        <v>11131</v>
      </c>
      <c r="B100" s="229">
        <v>128</v>
      </c>
      <c r="C100" s="219">
        <v>96</v>
      </c>
      <c r="D100" s="179" t="s">
        <v>511</v>
      </c>
      <c r="E100" s="180">
        <v>363919.13692800002</v>
      </c>
      <c r="F100" s="181">
        <v>44.072899999999997</v>
      </c>
      <c r="G100" s="181">
        <v>47.597499999999997</v>
      </c>
      <c r="H100" s="181">
        <v>0.25850000000000001</v>
      </c>
      <c r="I100" s="181">
        <v>6.3425000000000002</v>
      </c>
      <c r="J100" s="181">
        <v>1.7285999999999999</v>
      </c>
      <c r="K100" s="218">
        <f t="shared" si="35"/>
        <v>1.2686520629979559</v>
      </c>
      <c r="L100" s="218">
        <f t="shared" si="36"/>
        <v>1.3701087645366019</v>
      </c>
      <c r="M100" s="218">
        <f t="shared" si="37"/>
        <v>7.4410024819100088E-3</v>
      </c>
      <c r="N100" s="218">
        <f t="shared" si="38"/>
        <v>0.18257082491881715</v>
      </c>
      <c r="O100" s="218">
        <f t="shared" si="39"/>
        <v>4.9758285842281008E-2</v>
      </c>
      <c r="P100" s="244">
        <f t="shared" si="29"/>
        <v>100</v>
      </c>
      <c r="Q100" s="277">
        <f>VLOOKUP(B:B,'پیوست 4'!$B$14:$I$170,8,0)</f>
        <v>393720.40414858109</v>
      </c>
      <c r="R100" s="1">
        <f t="shared" si="40"/>
        <v>1.0818898051697599</v>
      </c>
      <c r="S100" s="273">
        <f t="shared" si="41"/>
        <v>108.18898051697599</v>
      </c>
      <c r="T100" s="273">
        <f t="shared" si="42"/>
        <v>64.116080516975984</v>
      </c>
      <c r="U100" s="273" t="str">
        <f>VLOOKUP(D100:D254,پیوست1!$D$5:F257,3,0)</f>
        <v>مختلط</v>
      </c>
    </row>
    <row r="101" spans="1:22" x14ac:dyDescent="0.55000000000000004">
      <c r="A101" s="351">
        <v>11239</v>
      </c>
      <c r="B101" s="229">
        <v>165</v>
      </c>
      <c r="C101" s="215">
        <v>97</v>
      </c>
      <c r="D101" s="91" t="s">
        <v>520</v>
      </c>
      <c r="E101" s="92">
        <v>195758.27781699999</v>
      </c>
      <c r="F101" s="93">
        <v>43.455800000000004</v>
      </c>
      <c r="G101" s="93">
        <v>36.829099999999997</v>
      </c>
      <c r="H101" s="93">
        <v>17.547499999999999</v>
      </c>
      <c r="I101" s="93">
        <v>0</v>
      </c>
      <c r="J101" s="93">
        <v>2.1676000000000002</v>
      </c>
      <c r="K101" s="218">
        <f t="shared" si="35"/>
        <v>0.67287422599010061</v>
      </c>
      <c r="L101" s="218">
        <f t="shared" si="36"/>
        <v>0.570265698857506</v>
      </c>
      <c r="M101" s="218">
        <f t="shared" si="37"/>
        <v>0.27170735507254012</v>
      </c>
      <c r="N101" s="218">
        <f t="shared" si="38"/>
        <v>0</v>
      </c>
      <c r="O101" s="218">
        <f t="shared" si="39"/>
        <v>3.3563348787875084E-2</v>
      </c>
      <c r="P101" s="244">
        <f t="shared" si="29"/>
        <v>100</v>
      </c>
      <c r="Q101" s="277">
        <f>VLOOKUP(B:B,'پیوست 4'!$B$14:$I$170,8,0)</f>
        <v>198620.207199039</v>
      </c>
      <c r="R101" s="1">
        <f t="shared" si="40"/>
        <v>1.0146197106653871</v>
      </c>
      <c r="S101" s="273">
        <f t="shared" si="41"/>
        <v>101.46197106653871</v>
      </c>
      <c r="T101" s="293">
        <f t="shared" si="42"/>
        <v>58.006171066538705</v>
      </c>
      <c r="U101" s="273" t="str">
        <f>VLOOKUP(D101:D256,پیوست1!$D$5:F254,3,0)</f>
        <v>مختلط</v>
      </c>
    </row>
    <row r="102" spans="1:22" x14ac:dyDescent="0.55000000000000004">
      <c r="A102" s="351">
        <v>11304</v>
      </c>
      <c r="B102" s="229">
        <v>179</v>
      </c>
      <c r="C102" s="219">
        <v>98</v>
      </c>
      <c r="D102" s="179" t="s">
        <v>518</v>
      </c>
      <c r="E102" s="180">
        <v>352337.95053600002</v>
      </c>
      <c r="F102" s="181">
        <v>42.110500000000002</v>
      </c>
      <c r="G102" s="181">
        <v>53.507399999999997</v>
      </c>
      <c r="H102" s="181">
        <v>1.7214</v>
      </c>
      <c r="I102" s="181">
        <v>3.3000000000000002E-2</v>
      </c>
      <c r="J102" s="181">
        <v>2.63</v>
      </c>
      <c r="K102" s="218">
        <f t="shared" si="35"/>
        <v>1.1735884589113643</v>
      </c>
      <c r="L102" s="218">
        <f t="shared" si="36"/>
        <v>1.4912116243301299</v>
      </c>
      <c r="M102" s="218">
        <f t="shared" si="37"/>
        <v>4.7974143578680441E-2</v>
      </c>
      <c r="N102" s="218">
        <f t="shared" si="38"/>
        <v>9.1968556877916488E-4</v>
      </c>
      <c r="O102" s="218">
        <f t="shared" si="39"/>
        <v>7.3296152905733436E-2</v>
      </c>
      <c r="P102" s="244">
        <f t="shared" si="29"/>
        <v>100.00229999999999</v>
      </c>
      <c r="Q102" s="277">
        <f>VLOOKUP(B:B,'پیوست 4'!$B$14:$I$170,8,0)</f>
        <v>402267.84293703467</v>
      </c>
      <c r="R102" s="1">
        <f t="shared" si="40"/>
        <v>1.1417102311149792</v>
      </c>
      <c r="S102" s="273">
        <f t="shared" si="41"/>
        <v>114.17102311149792</v>
      </c>
      <c r="T102" s="273">
        <f t="shared" si="42"/>
        <v>72.060523111497915</v>
      </c>
      <c r="U102" s="273" t="str">
        <f>VLOOKUP(D102:D257,پیوست1!$D$5:F264,3,0)</f>
        <v>مختلط</v>
      </c>
    </row>
    <row r="103" spans="1:22" x14ac:dyDescent="0.55000000000000004">
      <c r="A103" s="351">
        <v>10980</v>
      </c>
      <c r="B103" s="229">
        <v>112</v>
      </c>
      <c r="C103" s="215">
        <v>99</v>
      </c>
      <c r="D103" s="91" t="s">
        <v>510</v>
      </c>
      <c r="E103" s="92">
        <v>3074</v>
      </c>
      <c r="F103" s="93">
        <v>0</v>
      </c>
      <c r="G103" s="93">
        <v>0</v>
      </c>
      <c r="H103" s="93">
        <v>0</v>
      </c>
      <c r="I103" s="93">
        <v>0</v>
      </c>
      <c r="J103" s="93">
        <v>100</v>
      </c>
      <c r="K103" s="218">
        <f t="shared" si="35"/>
        <v>0</v>
      </c>
      <c r="L103" s="218">
        <f t="shared" si="36"/>
        <v>0</v>
      </c>
      <c r="M103" s="218">
        <f t="shared" si="37"/>
        <v>0</v>
      </c>
      <c r="N103" s="218">
        <f t="shared" si="38"/>
        <v>0</v>
      </c>
      <c r="O103" s="218">
        <f t="shared" si="39"/>
        <v>2.43147535099285E-2</v>
      </c>
      <c r="P103" s="244">
        <f t="shared" si="29"/>
        <v>100</v>
      </c>
      <c r="Q103" s="277">
        <f>VLOOKUP(B:B,'پیوست 4'!$B$14:$I$170,8,0)</f>
        <v>0</v>
      </c>
      <c r="R103" s="1">
        <f t="shared" si="40"/>
        <v>0</v>
      </c>
      <c r="S103" s="273">
        <f t="shared" si="41"/>
        <v>0</v>
      </c>
      <c r="T103" s="293">
        <f t="shared" si="42"/>
        <v>0</v>
      </c>
      <c r="U103" s="273" t="str">
        <f>VLOOKUP(D103:D258,پیوست1!$D$5:F268,3,0)</f>
        <v>مختلط</v>
      </c>
    </row>
    <row r="104" spans="1:22" x14ac:dyDescent="0.55000000000000004">
      <c r="A104" s="351" t="e">
        <v>#N/A</v>
      </c>
      <c r="B104" s="230"/>
      <c r="C104" s="139"/>
      <c r="D104" s="99" t="s">
        <v>414</v>
      </c>
      <c r="E104" s="236">
        <f>SUM(E84:E103)</f>
        <v>12642529.971544998</v>
      </c>
      <c r="F104" s="100">
        <f>K104</f>
        <v>54.991561942550909</v>
      </c>
      <c r="G104" s="100">
        <f t="shared" ref="G104:J104" si="43">L104</f>
        <v>29.373875214179684</v>
      </c>
      <c r="H104" s="100">
        <f t="shared" si="43"/>
        <v>13.621958737188335</v>
      </c>
      <c r="I104" s="100">
        <f t="shared" si="43"/>
        <v>0.18983406714506915</v>
      </c>
      <c r="J104" s="100">
        <f t="shared" si="43"/>
        <v>1.8228463008112477</v>
      </c>
      <c r="K104" s="227">
        <f>SUM(K84:K103)</f>
        <v>54.991561942550909</v>
      </c>
      <c r="L104" s="227">
        <f t="shared" ref="L104:O104" si="44">SUM(L84:L103)</f>
        <v>29.373875214179684</v>
      </c>
      <c r="M104" s="227">
        <f t="shared" si="44"/>
        <v>13.621958737188335</v>
      </c>
      <c r="N104" s="227">
        <f t="shared" si="44"/>
        <v>0.18983406714506915</v>
      </c>
      <c r="O104" s="227">
        <f t="shared" si="44"/>
        <v>1.8228463008112477</v>
      </c>
      <c r="P104" s="226">
        <f>K104+L104+M104+N104+O104</f>
        <v>100.00007626187525</v>
      </c>
      <c r="Q104" s="277" t="e">
        <f>VLOOKUP(B:B,'پیوست 4'!$B$14:$I$170,8,0)</f>
        <v>#N/A</v>
      </c>
      <c r="R104" s="1" t="e">
        <f t="shared" ref="R104" si="45">Q104/E104</f>
        <v>#N/A</v>
      </c>
      <c r="S104" s="273" t="e">
        <f t="shared" ref="S104" si="46">R104*100</f>
        <v>#N/A</v>
      </c>
      <c r="T104" s="293" t="e">
        <f t="shared" ref="T104" si="47">S104-F104</f>
        <v>#N/A</v>
      </c>
      <c r="U104" s="273" t="e">
        <f>VLOOKUP(D104:D268,پیوست1!$D$5:F269,3,0)</f>
        <v>#N/A</v>
      </c>
      <c r="V104" s="352">
        <f>100-P104</f>
        <v>-7.6261875250338562E-5</v>
      </c>
    </row>
    <row r="105" spans="1:22" x14ac:dyDescent="0.55000000000000004">
      <c r="A105" s="351">
        <v>11095</v>
      </c>
      <c r="B105" s="229">
        <v>122</v>
      </c>
      <c r="C105" s="219">
        <v>100</v>
      </c>
      <c r="D105" s="179" t="s">
        <v>556</v>
      </c>
      <c r="E105" s="180">
        <v>316364.01155400003</v>
      </c>
      <c r="F105" s="181">
        <v>98.506399999999999</v>
      </c>
      <c r="G105" s="181">
        <v>0</v>
      </c>
      <c r="H105" s="181">
        <v>0.63190000000000002</v>
      </c>
      <c r="I105" s="181">
        <v>3.2800000000000003E-2</v>
      </c>
      <c r="J105" s="181">
        <v>0.82889999999999997</v>
      </c>
      <c r="K105" s="218">
        <f t="shared" ref="K105:K136" si="48">E105/$E$171*F105</f>
        <v>0.62671858973227235</v>
      </c>
      <c r="L105" s="218">
        <f t="shared" ref="L105:L136" si="49">E105/$E$171*G105</f>
        <v>0</v>
      </c>
      <c r="M105" s="218">
        <f t="shared" ref="M105:M136" si="50">E105/$E$171*H105</f>
        <v>4.0202816959286191E-3</v>
      </c>
      <c r="N105" s="218">
        <f t="shared" ref="N105:N136" si="51">E105/$E$171*I105</f>
        <v>2.0868055012891078E-4</v>
      </c>
      <c r="O105" s="218">
        <f t="shared" ref="O105:O136" si="52">E105/$E$171*J105</f>
        <v>5.2736374390809186E-3</v>
      </c>
      <c r="P105" s="244">
        <f t="shared" ref="P105:P136" si="53">SUM(F105:J105)</f>
        <v>100</v>
      </c>
      <c r="Q105" s="277">
        <f>VLOOKUP(B:B,'پیوست 4'!$B$14:$I$170,8,0)</f>
        <v>319975.1488228176</v>
      </c>
      <c r="R105" s="1">
        <f t="shared" ref="R105:R136" si="54">Q105/E105</f>
        <v>1.0114145008184701</v>
      </c>
      <c r="S105" s="273">
        <f t="shared" ref="S105:S136" si="55">R105*100</f>
        <v>101.14145008184701</v>
      </c>
      <c r="T105" s="273">
        <f t="shared" ref="T105:T136" si="56">S105-F105</f>
        <v>2.6350500818470124</v>
      </c>
      <c r="U105" s="273" t="str">
        <f>VLOOKUP(D105:D260,پیوست1!$D$5:F276,3,0)</f>
        <v>در سهام</v>
      </c>
    </row>
    <row r="106" spans="1:22" x14ac:dyDescent="0.55000000000000004">
      <c r="A106" s="351">
        <v>10864</v>
      </c>
      <c r="B106" s="229">
        <v>64</v>
      </c>
      <c r="C106" s="215">
        <v>101</v>
      </c>
      <c r="D106" s="91" t="s">
        <v>567</v>
      </c>
      <c r="E106" s="92">
        <v>133322.31564399999</v>
      </c>
      <c r="F106" s="93">
        <v>98.106999999999999</v>
      </c>
      <c r="G106" s="93">
        <v>0</v>
      </c>
      <c r="H106" s="93">
        <v>6.8699999999999997E-2</v>
      </c>
      <c r="I106" s="93">
        <v>7.3899999999999993E-2</v>
      </c>
      <c r="J106" s="93">
        <v>1.7504</v>
      </c>
      <c r="K106" s="218">
        <f t="shared" si="48"/>
        <v>0.26304127399774763</v>
      </c>
      <c r="L106" s="218">
        <f t="shared" si="49"/>
        <v>0</v>
      </c>
      <c r="M106" s="218">
        <f t="shared" si="50"/>
        <v>1.8419618909604069E-4</v>
      </c>
      <c r="N106" s="218">
        <f t="shared" si="51"/>
        <v>1.9813825872194187E-4</v>
      </c>
      <c r="O106" s="218">
        <f t="shared" si="52"/>
        <v>4.6931151294571996E-3</v>
      </c>
      <c r="P106" s="244">
        <f t="shared" si="53"/>
        <v>100</v>
      </c>
      <c r="Q106" s="277">
        <f>VLOOKUP(B:B,'پیوست 4'!$B$14:$I$170,8,0)</f>
        <v>135187.09164483676</v>
      </c>
      <c r="R106" s="1">
        <f t="shared" si="54"/>
        <v>1.0139869757874305</v>
      </c>
      <c r="S106" s="273">
        <f t="shared" si="55"/>
        <v>101.39869757874305</v>
      </c>
      <c r="T106" s="293">
        <f t="shared" si="56"/>
        <v>3.2916975787430545</v>
      </c>
      <c r="U106" s="273" t="str">
        <f>VLOOKUP(D106:D261,پیوست1!$D$5:F323,3,0)</f>
        <v>در سهام</v>
      </c>
    </row>
    <row r="107" spans="1:22" x14ac:dyDescent="0.55000000000000004">
      <c r="A107" s="351">
        <v>11312</v>
      </c>
      <c r="B107" s="229">
        <v>184</v>
      </c>
      <c r="C107" s="219">
        <v>102</v>
      </c>
      <c r="D107" s="179" t="s">
        <v>568</v>
      </c>
      <c r="E107" s="180">
        <v>503098.37286</v>
      </c>
      <c r="F107" s="181">
        <v>97.997399999999999</v>
      </c>
      <c r="G107" s="181">
        <v>0</v>
      </c>
      <c r="H107" s="181">
        <v>0.34720000000000001</v>
      </c>
      <c r="I107" s="181">
        <v>0</v>
      </c>
      <c r="J107" s="181">
        <v>1.6554</v>
      </c>
      <c r="K107" s="218">
        <f t="shared" si="48"/>
        <v>0.99149041827704576</v>
      </c>
      <c r="L107" s="218">
        <f t="shared" si="49"/>
        <v>0</v>
      </c>
      <c r="M107" s="218">
        <f t="shared" si="50"/>
        <v>3.5128021072578486E-3</v>
      </c>
      <c r="N107" s="218">
        <f t="shared" si="51"/>
        <v>0</v>
      </c>
      <c r="O107" s="218">
        <f t="shared" si="52"/>
        <v>1.6748538618532958E-2</v>
      </c>
      <c r="P107" s="244">
        <f t="shared" si="53"/>
        <v>100</v>
      </c>
      <c r="Q107" s="277">
        <f>VLOOKUP(B:B,'پیوست 4'!$B$14:$I$170,8,0)</f>
        <v>519740.31964113336</v>
      </c>
      <c r="R107" s="1">
        <f t="shared" si="54"/>
        <v>1.0330789119561801</v>
      </c>
      <c r="S107" s="273">
        <f t="shared" si="55"/>
        <v>103.30789119561801</v>
      </c>
      <c r="T107" s="273">
        <f t="shared" si="56"/>
        <v>5.3104911956180132</v>
      </c>
      <c r="U107" s="273" t="str">
        <f>VLOOKUP(D107:D262,پیوست1!$D$5:F308,3,0)</f>
        <v>شاخصی و قابل معامله</v>
      </c>
    </row>
    <row r="108" spans="1:22" x14ac:dyDescent="0.55000000000000004">
      <c r="A108" s="351">
        <v>11470</v>
      </c>
      <c r="B108" s="229">
        <v>240</v>
      </c>
      <c r="C108" s="215">
        <v>103</v>
      </c>
      <c r="D108" s="91" t="s">
        <v>580</v>
      </c>
      <c r="E108" s="92">
        <v>231471.637288</v>
      </c>
      <c r="F108" s="93">
        <v>97.829899999999995</v>
      </c>
      <c r="G108" s="93">
        <v>0.78249999999999997</v>
      </c>
      <c r="H108" s="93">
        <v>0.52939999999999998</v>
      </c>
      <c r="I108" s="93">
        <v>1.2800000000000001E-2</v>
      </c>
      <c r="J108" s="93">
        <v>0.84540000000000004</v>
      </c>
      <c r="K108" s="218">
        <f t="shared" si="48"/>
        <v>0.45539729704531717</v>
      </c>
      <c r="L108" s="218">
        <f t="shared" si="49"/>
        <v>3.642530401625277E-3</v>
      </c>
      <c r="M108" s="218">
        <f t="shared" si="50"/>
        <v>2.4643521975979831E-3</v>
      </c>
      <c r="N108" s="218">
        <f t="shared" si="51"/>
        <v>5.9583883886010927E-5</v>
      </c>
      <c r="O108" s="218">
        <f t="shared" si="52"/>
        <v>3.9353293310338778E-3</v>
      </c>
      <c r="P108" s="244">
        <f t="shared" si="53"/>
        <v>99.999999999999986</v>
      </c>
      <c r="Q108" s="277">
        <f>VLOOKUP(B:B,'پیوست 4'!$B$14:$I$170,8,0)</f>
        <v>233077.00406521934</v>
      </c>
      <c r="R108" s="1">
        <f t="shared" si="54"/>
        <v>1.0069354794221372</v>
      </c>
      <c r="S108" s="273">
        <f t="shared" si="55"/>
        <v>100.69354794221373</v>
      </c>
      <c r="T108" s="293">
        <f t="shared" si="56"/>
        <v>2.8636479422137313</v>
      </c>
      <c r="U108" s="273" t="str">
        <f>VLOOKUP(D108:D264,پیوست1!$D$5:F333,3,0)</f>
        <v>در سهام</v>
      </c>
    </row>
    <row r="109" spans="1:22" x14ac:dyDescent="0.55000000000000004">
      <c r="A109" s="351">
        <v>10771</v>
      </c>
      <c r="B109" s="229">
        <v>49</v>
      </c>
      <c r="C109" s="219">
        <v>104</v>
      </c>
      <c r="D109" s="179" t="s">
        <v>576</v>
      </c>
      <c r="E109" s="180">
        <v>330180.693195</v>
      </c>
      <c r="F109" s="181">
        <v>97.711299999999994</v>
      </c>
      <c r="G109" s="181">
        <v>1.1685000000000001</v>
      </c>
      <c r="H109" s="181">
        <v>0.55779999999999996</v>
      </c>
      <c r="I109" s="181">
        <v>1.43E-2</v>
      </c>
      <c r="J109" s="181">
        <v>0.54810000000000003</v>
      </c>
      <c r="K109" s="218">
        <f t="shared" si="48"/>
        <v>0.64880998028404135</v>
      </c>
      <c r="L109" s="218">
        <f t="shared" si="49"/>
        <v>7.7589230924355983E-3</v>
      </c>
      <c r="M109" s="218">
        <f t="shared" si="50"/>
        <v>3.7038316653492304E-3</v>
      </c>
      <c r="N109" s="218">
        <f t="shared" si="51"/>
        <v>9.4953016877902474E-5</v>
      </c>
      <c r="O109" s="218">
        <f t="shared" si="52"/>
        <v>3.6394229755789057E-3</v>
      </c>
      <c r="P109" s="244">
        <f t="shared" si="53"/>
        <v>100</v>
      </c>
      <c r="Q109" s="277">
        <f>VLOOKUP(B:B,'پیوست 4'!$B$14:$I$170,8,0)</f>
        <v>348291.34398989676</v>
      </c>
      <c r="R109" s="1">
        <f t="shared" si="54"/>
        <v>1.0548507261876783</v>
      </c>
      <c r="S109" s="273">
        <f t="shared" si="55"/>
        <v>105.48507261876783</v>
      </c>
      <c r="T109" s="273">
        <f t="shared" si="56"/>
        <v>7.7737726187678362</v>
      </c>
      <c r="U109" s="273" t="str">
        <f>VLOOKUP(D109:D265,پیوست1!$D$5:F298,3,0)</f>
        <v>در سهام</v>
      </c>
    </row>
    <row r="110" spans="1:22" x14ac:dyDescent="0.55000000000000004">
      <c r="A110" s="351">
        <v>10896</v>
      </c>
      <c r="B110" s="229">
        <v>103</v>
      </c>
      <c r="C110" s="215">
        <v>105</v>
      </c>
      <c r="D110" s="91" t="s">
        <v>574</v>
      </c>
      <c r="E110" s="92">
        <v>523867.17589200003</v>
      </c>
      <c r="F110" s="93">
        <v>97.617400000000004</v>
      </c>
      <c r="G110" s="93">
        <v>0</v>
      </c>
      <c r="H110" s="93">
        <v>0.18190000000000001</v>
      </c>
      <c r="I110" s="93">
        <v>1.8100000000000002E-2</v>
      </c>
      <c r="J110" s="93">
        <v>2.1800000000000002</v>
      </c>
      <c r="K110" s="218">
        <f t="shared" si="48"/>
        <v>1.028417549764806</v>
      </c>
      <c r="L110" s="218">
        <f t="shared" si="49"/>
        <v>0</v>
      </c>
      <c r="M110" s="218">
        <f t="shared" si="50"/>
        <v>1.9163504897919655E-3</v>
      </c>
      <c r="N110" s="218">
        <f t="shared" si="51"/>
        <v>1.9068688216181736E-4</v>
      </c>
      <c r="O110" s="218">
        <f t="shared" si="52"/>
        <v>2.2966707354296234E-2</v>
      </c>
      <c r="P110" s="244">
        <f t="shared" si="53"/>
        <v>99.997400000000013</v>
      </c>
      <c r="Q110" s="277">
        <f>VLOOKUP(B:B,'پیوست 4'!$B$14:$I$170,8,0)</f>
        <v>551766.38591070846</v>
      </c>
      <c r="R110" s="1">
        <f t="shared" si="54"/>
        <v>1.0532562666695118</v>
      </c>
      <c r="S110" s="273">
        <f t="shared" si="55"/>
        <v>105.32562666695118</v>
      </c>
      <c r="T110" s="293">
        <f t="shared" si="56"/>
        <v>7.7082266669511768</v>
      </c>
      <c r="U110" s="273" t="str">
        <f>VLOOKUP(D110:D265,پیوست1!$D$5:F300,3,0)</f>
        <v>در سهام</v>
      </c>
    </row>
    <row r="111" spans="1:22" x14ac:dyDescent="0.55000000000000004">
      <c r="A111" s="351">
        <v>11141</v>
      </c>
      <c r="B111" s="229">
        <v>129</v>
      </c>
      <c r="C111" s="219">
        <v>106</v>
      </c>
      <c r="D111" s="179" t="s">
        <v>550</v>
      </c>
      <c r="E111" s="180">
        <v>193578.10901099999</v>
      </c>
      <c r="F111" s="181">
        <v>97.483400000000003</v>
      </c>
      <c r="G111" s="181">
        <v>0.31330000000000002</v>
      </c>
      <c r="H111" s="181">
        <v>0.8236</v>
      </c>
      <c r="I111" s="181">
        <v>0</v>
      </c>
      <c r="J111" s="181">
        <v>1.3796999999999999</v>
      </c>
      <c r="K111" s="218">
        <f t="shared" si="48"/>
        <v>0.37949666743470545</v>
      </c>
      <c r="L111" s="218">
        <f t="shared" si="49"/>
        <v>1.2196569457701846E-3</v>
      </c>
      <c r="M111" s="218">
        <f t="shared" si="50"/>
        <v>3.2062223445142803E-3</v>
      </c>
      <c r="N111" s="218">
        <f t="shared" si="51"/>
        <v>0</v>
      </c>
      <c r="O111" s="218">
        <f t="shared" si="52"/>
        <v>5.3710842262340358E-3</v>
      </c>
      <c r="P111" s="244">
        <f t="shared" si="53"/>
        <v>100</v>
      </c>
      <c r="Q111" s="277">
        <f>VLOOKUP(B:B,'پیوست 4'!$B$14:$I$170,8,0)</f>
        <v>206509.00563583133</v>
      </c>
      <c r="R111" s="1">
        <f t="shared" si="54"/>
        <v>1.0667993746343321</v>
      </c>
      <c r="S111" s="273">
        <f t="shared" si="55"/>
        <v>106.67993746343321</v>
      </c>
      <c r="T111" s="273">
        <f t="shared" si="56"/>
        <v>9.1965374634332022</v>
      </c>
      <c r="U111" s="273" t="str">
        <f>VLOOKUP(D111:D268,پیوست1!$D$5:F278,3,0)</f>
        <v>در سهام</v>
      </c>
    </row>
    <row r="112" spans="1:22" x14ac:dyDescent="0.55000000000000004">
      <c r="A112" s="351">
        <v>11649</v>
      </c>
      <c r="B112" s="229">
        <v>275</v>
      </c>
      <c r="C112" s="215">
        <v>107</v>
      </c>
      <c r="D112" s="91" t="s">
        <v>588</v>
      </c>
      <c r="E112" s="92">
        <v>271204.41462699999</v>
      </c>
      <c r="F112" s="93">
        <v>97.415499999999994</v>
      </c>
      <c r="G112" s="93">
        <v>0</v>
      </c>
      <c r="H112" s="93">
        <v>4.3200000000000002E-2</v>
      </c>
      <c r="I112" s="93">
        <v>5.7000000000000002E-3</v>
      </c>
      <c r="J112" s="93">
        <v>2.5356000000000001</v>
      </c>
      <c r="K112" s="218">
        <f t="shared" si="48"/>
        <v>0.53130741128352166</v>
      </c>
      <c r="L112" s="218">
        <f t="shared" si="49"/>
        <v>0</v>
      </c>
      <c r="M112" s="218">
        <f t="shared" si="50"/>
        <v>2.356142520178836E-4</v>
      </c>
      <c r="N112" s="218">
        <f t="shared" si="51"/>
        <v>3.1087991585692973E-5</v>
      </c>
      <c r="O112" s="218">
        <f t="shared" si="52"/>
        <v>1.3829247625383E-2</v>
      </c>
      <c r="P112" s="244">
        <f t="shared" si="53"/>
        <v>100</v>
      </c>
      <c r="Q112" s="277">
        <f>VLOOKUP(B:B,'پیوست 4'!$B$14:$I$170,8,0)</f>
        <v>277661.15248600073</v>
      </c>
      <c r="R112" s="1">
        <f t="shared" si="54"/>
        <v>1.0238076429097993</v>
      </c>
      <c r="S112" s="273">
        <f t="shared" si="55"/>
        <v>102.38076429097993</v>
      </c>
      <c r="T112" s="293">
        <f t="shared" si="56"/>
        <v>4.9652642909799312</v>
      </c>
      <c r="U112" s="273" t="str">
        <f>VLOOKUP(D112:D267,پیوست1!$D$5:F332,3,0)</f>
        <v>در سهام و قابل معامله</v>
      </c>
    </row>
    <row r="113" spans="1:21" x14ac:dyDescent="0.55000000000000004">
      <c r="A113" s="351">
        <v>11297</v>
      </c>
      <c r="B113" s="229">
        <v>177</v>
      </c>
      <c r="C113" s="219">
        <v>108</v>
      </c>
      <c r="D113" s="179" t="s">
        <v>549</v>
      </c>
      <c r="E113" s="180">
        <v>202486.16195400001</v>
      </c>
      <c r="F113" s="181">
        <v>97.379000000000005</v>
      </c>
      <c r="G113" s="181">
        <v>0</v>
      </c>
      <c r="H113" s="181">
        <v>1.7490000000000001</v>
      </c>
      <c r="I113" s="181">
        <v>5.3699999999999998E-2</v>
      </c>
      <c r="J113" s="181">
        <v>0.81830000000000003</v>
      </c>
      <c r="K113" s="218">
        <f t="shared" si="48"/>
        <v>0.39653517183804965</v>
      </c>
      <c r="L113" s="218">
        <f t="shared" si="49"/>
        <v>0</v>
      </c>
      <c r="M113" s="218">
        <f t="shared" si="50"/>
        <v>7.1220695996544311E-3</v>
      </c>
      <c r="N113" s="218">
        <f t="shared" si="51"/>
        <v>2.1867074757086501E-4</v>
      </c>
      <c r="O113" s="218">
        <f t="shared" si="52"/>
        <v>3.3321838498554723E-3</v>
      </c>
      <c r="P113" s="244">
        <f t="shared" si="53"/>
        <v>100</v>
      </c>
      <c r="Q113" s="277">
        <f>VLOOKUP(B:B,'پیوست 4'!$B$14:$I$170,8,0)</f>
        <v>210226.02409143656</v>
      </c>
      <c r="R113" s="1">
        <f t="shared" si="54"/>
        <v>1.0382241535063264</v>
      </c>
      <c r="S113" s="273">
        <f t="shared" si="55"/>
        <v>103.82241535063264</v>
      </c>
      <c r="T113" s="273">
        <f t="shared" si="56"/>
        <v>6.4434153506326339</v>
      </c>
      <c r="U113" s="273" t="str">
        <f>VLOOKUP(D113:D268,پیوست1!$D$5:F294,3,0)</f>
        <v>در سهام</v>
      </c>
    </row>
    <row r="114" spans="1:21" x14ac:dyDescent="0.55000000000000004">
      <c r="A114" s="351">
        <v>10719</v>
      </c>
      <c r="B114" s="229">
        <v>22</v>
      </c>
      <c r="C114" s="215">
        <v>109</v>
      </c>
      <c r="D114" s="91" t="s">
        <v>523</v>
      </c>
      <c r="E114" s="92">
        <v>4412490.5907269996</v>
      </c>
      <c r="F114" s="93">
        <v>97.122900000000001</v>
      </c>
      <c r="G114" s="93">
        <v>0</v>
      </c>
      <c r="H114" s="93">
        <v>0</v>
      </c>
      <c r="I114" s="93">
        <v>1.3744000000000001</v>
      </c>
      <c r="J114" s="93">
        <v>1.5026999999999999</v>
      </c>
      <c r="K114" s="218">
        <f t="shared" si="48"/>
        <v>8.6183968728597442</v>
      </c>
      <c r="L114" s="218">
        <f t="shared" si="49"/>
        <v>0</v>
      </c>
      <c r="M114" s="218">
        <f t="shared" si="50"/>
        <v>0</v>
      </c>
      <c r="N114" s="218">
        <f t="shared" si="51"/>
        <v>0.12196016245456461</v>
      </c>
      <c r="O114" s="218">
        <f t="shared" si="52"/>
        <v>0.13334512232281301</v>
      </c>
      <c r="P114" s="244">
        <f t="shared" si="53"/>
        <v>100</v>
      </c>
      <c r="Q114" s="277">
        <f>VLOOKUP(B:B,'پیوست 4'!$B$14:$I$170,8,0)</f>
        <v>4519769.2820127904</v>
      </c>
      <c r="R114" s="1">
        <f t="shared" si="54"/>
        <v>1.0243125031272</v>
      </c>
      <c r="S114" s="273">
        <f t="shared" si="55"/>
        <v>102.43125031272</v>
      </c>
      <c r="T114" s="293">
        <f t="shared" si="56"/>
        <v>5.3083503127199947</v>
      </c>
      <c r="U114" s="273" t="str">
        <f>VLOOKUP(D114:D269,پیوست1!$D$5:F274,3,0)</f>
        <v>در سهام</v>
      </c>
    </row>
    <row r="115" spans="1:21" x14ac:dyDescent="0.55000000000000004">
      <c r="A115" s="351">
        <v>11260</v>
      </c>
      <c r="B115" s="229">
        <v>169</v>
      </c>
      <c r="C115" s="219">
        <v>110</v>
      </c>
      <c r="D115" s="179" t="s">
        <v>581</v>
      </c>
      <c r="E115" s="180">
        <v>401566.73520300002</v>
      </c>
      <c r="F115" s="181">
        <v>97.056299999999993</v>
      </c>
      <c r="G115" s="181">
        <v>0</v>
      </c>
      <c r="H115" s="181">
        <v>0.45200000000000001</v>
      </c>
      <c r="I115" s="181">
        <v>4.1399999999999999E-2</v>
      </c>
      <c r="J115" s="181">
        <v>2.4502999999999999</v>
      </c>
      <c r="K115" s="218">
        <f t="shared" si="48"/>
        <v>0.78379504960429747</v>
      </c>
      <c r="L115" s="218">
        <f t="shared" si="49"/>
        <v>0</v>
      </c>
      <c r="M115" s="218">
        <f t="shared" si="50"/>
        <v>3.650204699964273E-3</v>
      </c>
      <c r="N115" s="218">
        <f t="shared" si="51"/>
        <v>3.3433290835955951E-4</v>
      </c>
      <c r="O115" s="218">
        <f t="shared" si="52"/>
        <v>1.9787824283899243E-2</v>
      </c>
      <c r="P115" s="244">
        <f t="shared" si="53"/>
        <v>99.999999999999986</v>
      </c>
      <c r="Q115" s="277">
        <f>VLOOKUP(B:B,'پیوست 4'!$B$14:$I$170,8,0)</f>
        <v>405278.17359614989</v>
      </c>
      <c r="R115" s="1">
        <f t="shared" si="54"/>
        <v>1.0092423950187848</v>
      </c>
      <c r="S115" s="273">
        <f t="shared" si="55"/>
        <v>100.92423950187847</v>
      </c>
      <c r="T115" s="273">
        <f t="shared" si="56"/>
        <v>3.8679395018784817</v>
      </c>
      <c r="U115" s="273" t="str">
        <f>VLOOKUP(D115:D271,پیوست1!$D$5:F328,3,0)</f>
        <v>در سهام و قابل معامله</v>
      </c>
    </row>
    <row r="116" spans="1:21" x14ac:dyDescent="0.55000000000000004">
      <c r="A116" s="351">
        <v>11235</v>
      </c>
      <c r="B116" s="229">
        <v>155</v>
      </c>
      <c r="C116" s="215">
        <v>111</v>
      </c>
      <c r="D116" s="91" t="s">
        <v>544</v>
      </c>
      <c r="E116" s="92">
        <v>407012.31344499998</v>
      </c>
      <c r="F116" s="93">
        <v>96.97</v>
      </c>
      <c r="G116" s="93">
        <v>0</v>
      </c>
      <c r="H116" s="93">
        <v>2.6604999999999999</v>
      </c>
      <c r="I116" s="93">
        <v>4.7999999999999996E-3</v>
      </c>
      <c r="J116" s="93">
        <v>0.36470000000000002</v>
      </c>
      <c r="K116" s="218">
        <f t="shared" si="48"/>
        <v>0.79371757941618326</v>
      </c>
      <c r="L116" s="218">
        <f t="shared" si="49"/>
        <v>0</v>
      </c>
      <c r="M116" s="218">
        <f t="shared" si="50"/>
        <v>2.1776689904473092E-2</v>
      </c>
      <c r="N116" s="218">
        <f t="shared" si="51"/>
        <v>3.9288897403296687E-5</v>
      </c>
      <c r="O116" s="218">
        <f t="shared" si="52"/>
        <v>2.9851376839546465E-3</v>
      </c>
      <c r="P116" s="244">
        <f t="shared" si="53"/>
        <v>100</v>
      </c>
      <c r="Q116" s="277">
        <f>VLOOKUP(B:B,'پیوست 4'!$B$14:$I$170,8,0)</f>
        <v>415815.20057749824</v>
      </c>
      <c r="R116" s="1">
        <f t="shared" si="54"/>
        <v>1.0216280609743464</v>
      </c>
      <c r="S116" s="273">
        <f t="shared" si="55"/>
        <v>102.16280609743464</v>
      </c>
      <c r="T116" s="293">
        <f t="shared" si="56"/>
        <v>5.1928060974346408</v>
      </c>
      <c r="U116" s="273" t="str">
        <f>VLOOKUP(D116:D271,پیوست1!$D$5:F277,3,0)</f>
        <v>در سهام</v>
      </c>
    </row>
    <row r="117" spans="1:21" x14ac:dyDescent="0.55000000000000004">
      <c r="A117" s="351">
        <v>11183</v>
      </c>
      <c r="B117" s="229">
        <v>144</v>
      </c>
      <c r="C117" s="219">
        <v>112</v>
      </c>
      <c r="D117" s="179" t="s">
        <v>552</v>
      </c>
      <c r="E117" s="180">
        <v>1634734.3667649999</v>
      </c>
      <c r="F117" s="181">
        <v>96.922899999999998</v>
      </c>
      <c r="G117" s="181">
        <v>1.2118</v>
      </c>
      <c r="H117" s="181">
        <v>1.3093999999999999</v>
      </c>
      <c r="I117" s="181">
        <v>5.9999999999999995E-4</v>
      </c>
      <c r="J117" s="181">
        <v>0.55530000000000002</v>
      </c>
      <c r="K117" s="218">
        <f t="shared" si="48"/>
        <v>3.1863585822201825</v>
      </c>
      <c r="L117" s="218">
        <f t="shared" si="49"/>
        <v>3.9838153108650451E-2</v>
      </c>
      <c r="M117" s="218">
        <f t="shared" si="50"/>
        <v>4.3046771480827611E-2</v>
      </c>
      <c r="N117" s="218">
        <f t="shared" si="51"/>
        <v>1.9725112943712056E-5</v>
      </c>
      <c r="O117" s="218">
        <f t="shared" si="52"/>
        <v>1.825559202940551E-2</v>
      </c>
      <c r="P117" s="244">
        <f t="shared" si="53"/>
        <v>100</v>
      </c>
      <c r="Q117" s="277">
        <f>VLOOKUP(B:B,'پیوست 4'!$B$14:$I$170,8,0)</f>
        <v>1653260.4781738885</v>
      </c>
      <c r="R117" s="1">
        <f t="shared" si="54"/>
        <v>1.0113327961933964</v>
      </c>
      <c r="S117" s="273">
        <f t="shared" si="55"/>
        <v>101.13327961933965</v>
      </c>
      <c r="T117" s="273">
        <f t="shared" si="56"/>
        <v>4.2103796193396477</v>
      </c>
      <c r="U117" s="273" t="str">
        <f>VLOOKUP(D117:D272,پیوست1!$D$5:F273,3,0)</f>
        <v>در سهام و قابل معامله</v>
      </c>
    </row>
    <row r="118" spans="1:21" x14ac:dyDescent="0.55000000000000004">
      <c r="A118" s="351">
        <v>10835</v>
      </c>
      <c r="B118" s="229">
        <v>18</v>
      </c>
      <c r="C118" s="215">
        <v>113</v>
      </c>
      <c r="D118" s="91" t="s">
        <v>579</v>
      </c>
      <c r="E118" s="92">
        <v>291032.58637400001</v>
      </c>
      <c r="F118" s="93">
        <v>96.894000000000005</v>
      </c>
      <c r="G118" s="93">
        <v>0</v>
      </c>
      <c r="H118" s="93">
        <v>0.95779999999999998</v>
      </c>
      <c r="I118" s="93">
        <v>6.7999999999999996E-3</v>
      </c>
      <c r="J118" s="93">
        <v>2.1414</v>
      </c>
      <c r="K118" s="218">
        <f t="shared" si="48"/>
        <v>0.56709988493570374</v>
      </c>
      <c r="L118" s="218">
        <f t="shared" si="49"/>
        <v>0</v>
      </c>
      <c r="M118" s="218">
        <f t="shared" si="50"/>
        <v>5.6057988089192002E-3</v>
      </c>
      <c r="N118" s="218">
        <f t="shared" si="51"/>
        <v>3.9798947484496305E-5</v>
      </c>
      <c r="O118" s="218">
        <f t="shared" si="52"/>
        <v>1.2533156785779469E-2</v>
      </c>
      <c r="P118" s="244">
        <f t="shared" si="53"/>
        <v>100.00000000000001</v>
      </c>
      <c r="Q118" s="277">
        <f>VLOOKUP(B:B,'پیوست 4'!$B$14:$I$170,8,0)</f>
        <v>293377.29890395689</v>
      </c>
      <c r="R118" s="1">
        <f t="shared" si="54"/>
        <v>1.0080565291989116</v>
      </c>
      <c r="S118" s="273">
        <f t="shared" si="55"/>
        <v>100.80565291989116</v>
      </c>
      <c r="T118" s="293">
        <f t="shared" si="56"/>
        <v>3.9116529198911536</v>
      </c>
      <c r="U118" s="273" t="str">
        <f>VLOOKUP(D118:D273,پیوست1!$D$5:F271,3,0)</f>
        <v>در سهام</v>
      </c>
    </row>
    <row r="119" spans="1:21" x14ac:dyDescent="0.55000000000000004">
      <c r="A119" s="351">
        <v>11454</v>
      </c>
      <c r="B119" s="229">
        <v>244</v>
      </c>
      <c r="C119" s="219">
        <v>114</v>
      </c>
      <c r="D119" s="179" t="s">
        <v>538</v>
      </c>
      <c r="E119" s="180">
        <v>678224.41634899995</v>
      </c>
      <c r="F119" s="181">
        <v>96.632400000000004</v>
      </c>
      <c r="G119" s="181">
        <v>0</v>
      </c>
      <c r="H119" s="181">
        <v>2.3616000000000001</v>
      </c>
      <c r="I119" s="181">
        <v>0</v>
      </c>
      <c r="J119" s="181">
        <v>1.006</v>
      </c>
      <c r="K119" s="218">
        <f t="shared" si="48"/>
        <v>1.3180055586264499</v>
      </c>
      <c r="L119" s="218">
        <f t="shared" si="49"/>
        <v>0</v>
      </c>
      <c r="M119" s="218">
        <f t="shared" si="50"/>
        <v>3.2210748436882701E-2</v>
      </c>
      <c r="N119" s="218">
        <f t="shared" si="51"/>
        <v>0</v>
      </c>
      <c r="O119" s="218">
        <f t="shared" si="52"/>
        <v>1.3721211436104335E-2</v>
      </c>
      <c r="P119" s="244">
        <f t="shared" si="53"/>
        <v>100</v>
      </c>
      <c r="Q119" s="277">
        <f>VLOOKUP(B:B,'پیوست 4'!$B$14:$I$170,8,0)</f>
        <v>698126.09435344662</v>
      </c>
      <c r="R119" s="1">
        <f t="shared" si="54"/>
        <v>1.0293437946566135</v>
      </c>
      <c r="S119" s="273">
        <f t="shared" si="55"/>
        <v>102.93437946566135</v>
      </c>
      <c r="T119" s="273">
        <f t="shared" si="56"/>
        <v>6.301979465661347</v>
      </c>
      <c r="U119" s="273" t="str">
        <f>VLOOKUP(D119:D275,پیوست1!$D$5:F319,3,0)</f>
        <v>در سهام</v>
      </c>
    </row>
    <row r="120" spans="1:21" x14ac:dyDescent="0.55000000000000004">
      <c r="A120" s="351">
        <v>11234</v>
      </c>
      <c r="B120" s="229">
        <v>156</v>
      </c>
      <c r="C120" s="215">
        <v>115</v>
      </c>
      <c r="D120" s="91" t="s">
        <v>526</v>
      </c>
      <c r="E120" s="92">
        <v>543224.81578199996</v>
      </c>
      <c r="F120" s="93">
        <v>96.373099999999994</v>
      </c>
      <c r="G120" s="93">
        <v>0</v>
      </c>
      <c r="H120" s="93">
        <v>0</v>
      </c>
      <c r="I120" s="93">
        <v>2.4104999999999999</v>
      </c>
      <c r="J120" s="93">
        <v>1.2163999999999999</v>
      </c>
      <c r="K120" s="218">
        <f t="shared" si="48"/>
        <v>1.0528257193430715</v>
      </c>
      <c r="L120" s="218">
        <f t="shared" si="49"/>
        <v>0</v>
      </c>
      <c r="M120" s="218">
        <f t="shared" si="50"/>
        <v>0</v>
      </c>
      <c r="N120" s="218">
        <f t="shared" si="51"/>
        <v>2.6333451932919805E-2</v>
      </c>
      <c r="O120" s="218">
        <f t="shared" si="52"/>
        <v>1.3288533885585419E-2</v>
      </c>
      <c r="P120" s="244">
        <f t="shared" si="53"/>
        <v>99.999999999999986</v>
      </c>
      <c r="Q120" s="277">
        <f>VLOOKUP(B:B,'پیوست 4'!$B$14:$I$170,8,0)</f>
        <v>556628.3537626164</v>
      </c>
      <c r="R120" s="1">
        <f t="shared" si="54"/>
        <v>1.0246740163394807</v>
      </c>
      <c r="S120" s="273">
        <f t="shared" si="55"/>
        <v>102.46740163394807</v>
      </c>
      <c r="T120" s="293">
        <f t="shared" si="56"/>
        <v>6.0943016339480778</v>
      </c>
      <c r="U120" s="273" t="str">
        <f>VLOOKUP(D120:D275,پیوست1!$D$5:F287,3,0)</f>
        <v>در سهام</v>
      </c>
    </row>
    <row r="121" spans="1:21" x14ac:dyDescent="0.55000000000000004">
      <c r="A121" s="351">
        <v>11268</v>
      </c>
      <c r="B121" s="229">
        <v>167</v>
      </c>
      <c r="C121" s="219">
        <v>116</v>
      </c>
      <c r="D121" s="179" t="s">
        <v>536</v>
      </c>
      <c r="E121" s="180">
        <v>605915.87069100002</v>
      </c>
      <c r="F121" s="181">
        <v>96.198400000000007</v>
      </c>
      <c r="G121" s="181">
        <v>0.81430000000000002</v>
      </c>
      <c r="H121" s="181">
        <v>0.77010000000000001</v>
      </c>
      <c r="I121" s="181">
        <v>2.0299999999999999E-2</v>
      </c>
      <c r="J121" s="181">
        <v>2.2000000000000002</v>
      </c>
      <c r="K121" s="218">
        <f t="shared" si="48"/>
        <v>1.1721986915212688</v>
      </c>
      <c r="L121" s="218">
        <f t="shared" si="49"/>
        <v>9.9224248480823916E-3</v>
      </c>
      <c r="M121" s="218">
        <f t="shared" si="50"/>
        <v>9.3838381131134095E-3</v>
      </c>
      <c r="N121" s="218">
        <f t="shared" si="51"/>
        <v>2.4735997103779016E-4</v>
      </c>
      <c r="O121" s="218">
        <f t="shared" si="52"/>
        <v>2.6807484545967413E-2</v>
      </c>
      <c r="P121" s="244">
        <f t="shared" si="53"/>
        <v>100.00310000000002</v>
      </c>
      <c r="Q121" s="277">
        <f>VLOOKUP(B:B,'پیوست 4'!$B$14:$I$170,8,0)</f>
        <v>638559.47708069975</v>
      </c>
      <c r="R121" s="1">
        <f t="shared" si="54"/>
        <v>1.0538748165689606</v>
      </c>
      <c r="S121" s="273">
        <f t="shared" si="55"/>
        <v>105.38748165689607</v>
      </c>
      <c r="T121" s="273">
        <f t="shared" si="56"/>
        <v>9.1890816568960645</v>
      </c>
      <c r="U121" s="273" t="str">
        <f>VLOOKUP(D121:D276,پیوست1!$D$5:F272,3,0)</f>
        <v>در سهام</v>
      </c>
    </row>
    <row r="122" spans="1:21" x14ac:dyDescent="0.55000000000000004">
      <c r="A122" s="351">
        <v>11477</v>
      </c>
      <c r="B122" s="229">
        <v>245</v>
      </c>
      <c r="C122" s="215">
        <v>117</v>
      </c>
      <c r="D122" s="91" t="s">
        <v>530</v>
      </c>
      <c r="E122" s="92">
        <v>2265095.4590070001</v>
      </c>
      <c r="F122" s="93">
        <v>95.508399999999995</v>
      </c>
      <c r="G122" s="93">
        <v>7.7000000000000002E-3</v>
      </c>
      <c r="H122" s="93">
        <v>0.7641</v>
      </c>
      <c r="I122" s="93">
        <v>2.0999999999999999E-3</v>
      </c>
      <c r="J122" s="93">
        <v>3.7176999999999998</v>
      </c>
      <c r="K122" s="218">
        <f t="shared" si="48"/>
        <v>4.3505997889562344</v>
      </c>
      <c r="L122" s="218">
        <f t="shared" si="49"/>
        <v>3.5075049288819634E-4</v>
      </c>
      <c r="M122" s="218">
        <f t="shared" si="50"/>
        <v>3.480629241764556E-2</v>
      </c>
      <c r="N122" s="218">
        <f t="shared" si="51"/>
        <v>9.565922533314445E-5</v>
      </c>
      <c r="O122" s="218">
        <f t="shared" si="52"/>
        <v>0.16934871524811004</v>
      </c>
      <c r="P122" s="244">
        <f t="shared" si="53"/>
        <v>99.999999999999986</v>
      </c>
      <c r="Q122" s="277">
        <f>VLOOKUP(B:B,'پیوست 4'!$B$14:$I$170,8,0)</f>
        <v>2376312.4500043979</v>
      </c>
      <c r="R122" s="1">
        <f t="shared" si="54"/>
        <v>1.0491003549343365</v>
      </c>
      <c r="S122" s="273">
        <f t="shared" si="55"/>
        <v>104.91003549343365</v>
      </c>
      <c r="T122" s="293">
        <f t="shared" si="56"/>
        <v>9.401635493433659</v>
      </c>
      <c r="U122" s="273" t="str">
        <f>VLOOKUP(D122:D278,پیوست1!$D$5:F286,3,0)</f>
        <v>در سهام</v>
      </c>
    </row>
    <row r="123" spans="1:21" x14ac:dyDescent="0.55000000000000004">
      <c r="A123" s="351">
        <v>10855</v>
      </c>
      <c r="B123" s="229">
        <v>8</v>
      </c>
      <c r="C123" s="219">
        <v>118</v>
      </c>
      <c r="D123" s="179" t="s">
        <v>569</v>
      </c>
      <c r="E123" s="180">
        <v>724317.73262100003</v>
      </c>
      <c r="F123" s="181">
        <v>95.449181439819881</v>
      </c>
      <c r="G123" s="181">
        <v>3.9682606941137397</v>
      </c>
      <c r="H123" s="181">
        <v>0.12145737965673364</v>
      </c>
      <c r="I123" s="181">
        <v>2.3909689037603179E-2</v>
      </c>
      <c r="J123" s="181">
        <v>0.43719079737204025</v>
      </c>
      <c r="K123" s="218">
        <f t="shared" si="48"/>
        <v>1.3903443659633778</v>
      </c>
      <c r="L123" s="218">
        <f t="shared" si="49"/>
        <v>5.78029985748338E-2</v>
      </c>
      <c r="M123" s="218">
        <f t="shared" si="50"/>
        <v>1.7691883886598292E-3</v>
      </c>
      <c r="N123" s="218">
        <f t="shared" si="51"/>
        <v>3.4827644348450737E-4</v>
      </c>
      <c r="O123" s="218">
        <f t="shared" si="52"/>
        <v>6.3682658437515874E-3</v>
      </c>
      <c r="P123" s="244">
        <f t="shared" si="53"/>
        <v>100</v>
      </c>
      <c r="Q123" s="277">
        <f>VLOOKUP(B:B,'پیوست 4'!$B$14:$I$170,8,0)</f>
        <v>738394.61001629545</v>
      </c>
      <c r="R123" s="1">
        <f t="shared" si="54"/>
        <v>1.0194346717763725</v>
      </c>
      <c r="S123" s="273">
        <f t="shared" si="55"/>
        <v>101.94346717763725</v>
      </c>
      <c r="T123" s="273">
        <f t="shared" si="56"/>
        <v>6.4942857378173642</v>
      </c>
      <c r="U123" s="273" t="str">
        <f>VLOOKUP(D123:D278,پیوست1!$D$5:F270,3,0)</f>
        <v>در سهام</v>
      </c>
    </row>
    <row r="124" spans="1:21" x14ac:dyDescent="0.55000000000000004">
      <c r="A124" s="351">
        <v>10781</v>
      </c>
      <c r="B124" s="229">
        <v>51</v>
      </c>
      <c r="C124" s="215">
        <v>119</v>
      </c>
      <c r="D124" s="91" t="s">
        <v>527</v>
      </c>
      <c r="E124" s="92">
        <v>768124.07611200004</v>
      </c>
      <c r="F124" s="93">
        <v>95.438599999999994</v>
      </c>
      <c r="G124" s="93">
        <v>0</v>
      </c>
      <c r="H124" s="93">
        <v>3.0364</v>
      </c>
      <c r="I124" s="93">
        <v>0</v>
      </c>
      <c r="J124" s="93">
        <v>1.5249999999999999</v>
      </c>
      <c r="K124" s="218">
        <f t="shared" si="48"/>
        <v>1.4742681842670629</v>
      </c>
      <c r="L124" s="218">
        <f t="shared" si="49"/>
        <v>0</v>
      </c>
      <c r="M124" s="218">
        <f t="shared" si="50"/>
        <v>4.6904165764255865E-2</v>
      </c>
      <c r="N124" s="218">
        <f t="shared" si="51"/>
        <v>0</v>
      </c>
      <c r="O124" s="218">
        <f t="shared" si="52"/>
        <v>2.3557124486395135E-2</v>
      </c>
      <c r="P124" s="244">
        <f t="shared" si="53"/>
        <v>100</v>
      </c>
      <c r="Q124" s="277">
        <f>VLOOKUP(B:B,'پیوست 4'!$B$14:$I$170,8,0)</f>
        <v>781004.75069835479</v>
      </c>
      <c r="R124" s="1">
        <f t="shared" si="54"/>
        <v>1.0167690025439022</v>
      </c>
      <c r="S124" s="273">
        <f t="shared" si="55"/>
        <v>101.67690025439022</v>
      </c>
      <c r="T124" s="293">
        <f t="shared" si="56"/>
        <v>6.2383002543902251</v>
      </c>
      <c r="U124" s="273" t="str">
        <f>VLOOKUP(D124:D280,پیوست1!$D$5:F296,3,0)</f>
        <v>در سهام</v>
      </c>
    </row>
    <row r="125" spans="1:21" x14ac:dyDescent="0.55000000000000004">
      <c r="A125" s="351">
        <v>11186</v>
      </c>
      <c r="B125" s="229">
        <v>142</v>
      </c>
      <c r="C125" s="219">
        <v>120</v>
      </c>
      <c r="D125" s="179" t="s">
        <v>524</v>
      </c>
      <c r="E125" s="180">
        <v>462023.96812799998</v>
      </c>
      <c r="F125" s="181">
        <v>94.376800000000003</v>
      </c>
      <c r="G125" s="181">
        <v>0</v>
      </c>
      <c r="H125" s="181">
        <v>0</v>
      </c>
      <c r="I125" s="181">
        <v>0.82069999999999999</v>
      </c>
      <c r="J125" s="181">
        <v>4.8025000000000002</v>
      </c>
      <c r="K125" s="218">
        <f t="shared" si="48"/>
        <v>0.87690149189524924</v>
      </c>
      <c r="L125" s="218">
        <f t="shared" si="49"/>
        <v>0</v>
      </c>
      <c r="M125" s="218">
        <f t="shared" si="50"/>
        <v>0</v>
      </c>
      <c r="N125" s="218">
        <f t="shared" si="51"/>
        <v>7.6255293080336592E-3</v>
      </c>
      <c r="O125" s="218">
        <f t="shared" si="52"/>
        <v>4.4622401001378882E-2</v>
      </c>
      <c r="P125" s="244">
        <f t="shared" si="53"/>
        <v>100</v>
      </c>
      <c r="Q125" s="277">
        <f>VLOOKUP(B:B,'پیوست 4'!$B$14:$I$170,8,0)</f>
        <v>500399.46257978654</v>
      </c>
      <c r="R125" s="1">
        <f t="shared" si="54"/>
        <v>1.0830595317538916</v>
      </c>
      <c r="S125" s="273">
        <f t="shared" si="55"/>
        <v>108.30595317538916</v>
      </c>
      <c r="T125" s="273">
        <f t="shared" si="56"/>
        <v>13.92915317538916</v>
      </c>
      <c r="U125" s="273" t="str">
        <f>VLOOKUP(D125:D281,پیوست1!$D$5:F316,3,0)</f>
        <v>در سهام</v>
      </c>
    </row>
    <row r="126" spans="1:21" x14ac:dyDescent="0.55000000000000004">
      <c r="A126" s="351">
        <v>10787</v>
      </c>
      <c r="B126" s="229">
        <v>54</v>
      </c>
      <c r="C126" s="215">
        <v>121</v>
      </c>
      <c r="D126" s="91" t="s">
        <v>532</v>
      </c>
      <c r="E126" s="92">
        <v>374493.24334799999</v>
      </c>
      <c r="F126" s="93">
        <v>94.172799999999995</v>
      </c>
      <c r="G126" s="93">
        <v>0</v>
      </c>
      <c r="H126" s="93">
        <v>1.2356</v>
      </c>
      <c r="I126" s="93">
        <v>0.11459999999999999</v>
      </c>
      <c r="J126" s="93">
        <v>4.4770000000000003</v>
      </c>
      <c r="K126" s="218">
        <f t="shared" si="48"/>
        <v>0.70923559735582786</v>
      </c>
      <c r="L126" s="218">
        <f t="shared" si="49"/>
        <v>0</v>
      </c>
      <c r="M126" s="218">
        <f t="shared" si="50"/>
        <v>9.3055691674545186E-3</v>
      </c>
      <c r="N126" s="218">
        <f t="shared" si="51"/>
        <v>8.6307723097303959E-4</v>
      </c>
      <c r="O126" s="218">
        <f t="shared" si="52"/>
        <v>3.3717249241416218E-2</v>
      </c>
      <c r="P126" s="244">
        <f t="shared" si="53"/>
        <v>100</v>
      </c>
      <c r="Q126" s="277">
        <f>VLOOKUP(B:B,'پیوست 4'!$B$14:$I$170,8,0)</f>
        <v>377526.20714261441</v>
      </c>
      <c r="R126" s="1">
        <f t="shared" si="54"/>
        <v>1.0080988478390143</v>
      </c>
      <c r="S126" s="273">
        <f t="shared" si="55"/>
        <v>100.80988478390142</v>
      </c>
      <c r="T126" s="293">
        <f t="shared" si="56"/>
        <v>6.6370847839014289</v>
      </c>
      <c r="U126" s="273" t="str">
        <f>VLOOKUP(D126:D282,پیوست1!$D$5:F309,3,0)</f>
        <v>در سهام</v>
      </c>
    </row>
    <row r="127" spans="1:21" x14ac:dyDescent="0.55000000000000004">
      <c r="A127" s="351">
        <v>11182</v>
      </c>
      <c r="B127" s="229">
        <v>141</v>
      </c>
      <c r="C127" s="219">
        <v>122</v>
      </c>
      <c r="D127" s="179" t="s">
        <v>531</v>
      </c>
      <c r="E127" s="180">
        <v>803227.24557000003</v>
      </c>
      <c r="F127" s="181">
        <v>93.997900000000001</v>
      </c>
      <c r="G127" s="181">
        <v>0</v>
      </c>
      <c r="H127" s="181">
        <v>1E-4</v>
      </c>
      <c r="I127" s="181">
        <v>3.4558</v>
      </c>
      <c r="J127" s="181">
        <v>2.5461999999999998</v>
      </c>
      <c r="K127" s="218">
        <f t="shared" si="48"/>
        <v>1.5183700824327757</v>
      </c>
      <c r="L127" s="218">
        <f t="shared" si="49"/>
        <v>0</v>
      </c>
      <c r="M127" s="218">
        <f t="shared" si="50"/>
        <v>1.6153234087493186E-6</v>
      </c>
      <c r="N127" s="218">
        <f t="shared" si="51"/>
        <v>5.5822346359558947E-2</v>
      </c>
      <c r="O127" s="218">
        <f t="shared" si="52"/>
        <v>4.1129364633575145E-2</v>
      </c>
      <c r="P127" s="244">
        <f t="shared" si="53"/>
        <v>100</v>
      </c>
      <c r="Q127" s="277">
        <f>VLOOKUP(B:B,'پیوست 4'!$B$14:$I$170,8,0)</f>
        <v>815457.57937145396</v>
      </c>
      <c r="R127" s="1">
        <f t="shared" si="54"/>
        <v>1.0152264927128747</v>
      </c>
      <c r="S127" s="273">
        <f t="shared" si="55"/>
        <v>101.52264927128746</v>
      </c>
      <c r="T127" s="273">
        <f t="shared" si="56"/>
        <v>7.5247492712874617</v>
      </c>
      <c r="U127" s="273" t="str">
        <f>VLOOKUP(D127:D282,پیوست1!$D$5:F334,3,0)</f>
        <v>در سهام</v>
      </c>
    </row>
    <row r="128" spans="1:21" x14ac:dyDescent="0.55000000000000004">
      <c r="A128" s="351">
        <v>10596</v>
      </c>
      <c r="B128" s="229">
        <v>36</v>
      </c>
      <c r="C128" s="215">
        <v>123</v>
      </c>
      <c r="D128" s="91" t="s">
        <v>553</v>
      </c>
      <c r="E128" s="92">
        <v>980078.66610000003</v>
      </c>
      <c r="F128" s="93">
        <v>93.908100000000005</v>
      </c>
      <c r="G128" s="93">
        <v>0</v>
      </c>
      <c r="H128" s="93">
        <v>0</v>
      </c>
      <c r="I128" s="93">
        <v>3.6659999999999999</v>
      </c>
      <c r="J128" s="93">
        <v>2.4258999999999999</v>
      </c>
      <c r="K128" s="218">
        <f t="shared" si="48"/>
        <v>1.8509089051869463</v>
      </c>
      <c r="L128" s="218">
        <f t="shared" si="49"/>
        <v>0</v>
      </c>
      <c r="M128" s="218">
        <f t="shared" si="50"/>
        <v>0</v>
      </c>
      <c r="N128" s="218">
        <f t="shared" si="51"/>
        <v>7.2256089159671466E-2</v>
      </c>
      <c r="O128" s="218">
        <f t="shared" si="52"/>
        <v>4.7813978912287787E-2</v>
      </c>
      <c r="P128" s="244">
        <f t="shared" si="53"/>
        <v>100</v>
      </c>
      <c r="Q128" s="277">
        <f>VLOOKUP(B:B,'پیوست 4'!$B$14:$I$170,8,0)</f>
        <v>1006929.1147409009</v>
      </c>
      <c r="R128" s="1">
        <f t="shared" si="54"/>
        <v>1.0273962178441718</v>
      </c>
      <c r="S128" s="273">
        <f t="shared" si="55"/>
        <v>102.73962178441718</v>
      </c>
      <c r="T128" s="293">
        <f t="shared" si="56"/>
        <v>8.8315217844171769</v>
      </c>
      <c r="U128" s="273" t="str">
        <f>VLOOKUP(D128:D284,پیوست1!$D$5:F281,3,0)</f>
        <v>در سهام</v>
      </c>
    </row>
    <row r="129" spans="1:21" x14ac:dyDescent="0.55000000000000004">
      <c r="A129" s="351">
        <v>11087</v>
      </c>
      <c r="B129" s="229">
        <v>119</v>
      </c>
      <c r="C129" s="219">
        <v>124</v>
      </c>
      <c r="D129" s="179" t="s">
        <v>534</v>
      </c>
      <c r="E129" s="180">
        <v>156971.92915800001</v>
      </c>
      <c r="F129" s="181">
        <v>93.85</v>
      </c>
      <c r="G129" s="181">
        <v>0</v>
      </c>
      <c r="H129" s="181">
        <v>4.8341000000000003</v>
      </c>
      <c r="I129" s="181">
        <v>0.14710000000000001</v>
      </c>
      <c r="J129" s="181">
        <v>1.17</v>
      </c>
      <c r="K129" s="218">
        <f t="shared" si="48"/>
        <v>0.29626293984578628</v>
      </c>
      <c r="L129" s="218">
        <f t="shared" si="49"/>
        <v>0</v>
      </c>
      <c r="M129" s="218">
        <f t="shared" si="50"/>
        <v>1.526014573797033E-2</v>
      </c>
      <c r="N129" s="218">
        <f t="shared" si="51"/>
        <v>4.6436098509659206E-4</v>
      </c>
      <c r="O129" s="218">
        <f t="shared" si="52"/>
        <v>3.6934218393134782E-3</v>
      </c>
      <c r="P129" s="244">
        <f t="shared" si="53"/>
        <v>100.0012</v>
      </c>
      <c r="Q129" s="277">
        <f>VLOOKUP(B:B,'پیوست 4'!$B$14:$I$170,8,0)</f>
        <v>169026.091506514</v>
      </c>
      <c r="R129" s="1">
        <f t="shared" si="54"/>
        <v>1.0767918341398537</v>
      </c>
      <c r="S129" s="273">
        <f t="shared" si="55"/>
        <v>107.67918341398537</v>
      </c>
      <c r="T129" s="273">
        <f t="shared" si="56"/>
        <v>13.829183413985376</v>
      </c>
      <c r="U129" s="273" t="str">
        <f>VLOOKUP(D129:D285,پیوست1!$D$5:F303,3,0)</f>
        <v>در سهام</v>
      </c>
    </row>
    <row r="130" spans="1:21" x14ac:dyDescent="0.55000000000000004">
      <c r="A130" s="351">
        <v>11378</v>
      </c>
      <c r="B130" s="229">
        <v>226</v>
      </c>
      <c r="C130" s="215">
        <v>125</v>
      </c>
      <c r="D130" s="91" t="s">
        <v>559</v>
      </c>
      <c r="E130" s="92">
        <v>521809.39263100002</v>
      </c>
      <c r="F130" s="93">
        <v>93.781599999999997</v>
      </c>
      <c r="G130" s="93">
        <v>0.29820000000000002</v>
      </c>
      <c r="H130" s="93">
        <v>0.23080000000000001</v>
      </c>
      <c r="I130" s="93">
        <v>5.4999999999999997E-3</v>
      </c>
      <c r="J130" s="93">
        <v>5.6839000000000004</v>
      </c>
      <c r="K130" s="218">
        <f t="shared" si="48"/>
        <v>0.98412572754259631</v>
      </c>
      <c r="L130" s="218">
        <f t="shared" si="49"/>
        <v>3.1292523475095566E-3</v>
      </c>
      <c r="M130" s="218">
        <f t="shared" si="50"/>
        <v>2.4219699591053172E-3</v>
      </c>
      <c r="N130" s="218">
        <f t="shared" si="51"/>
        <v>5.7715921902423073E-5</v>
      </c>
      <c r="O130" s="218">
        <f t="shared" si="52"/>
        <v>5.9645732454760458E-2</v>
      </c>
      <c r="P130" s="244">
        <f t="shared" si="53"/>
        <v>99.999999999999986</v>
      </c>
      <c r="Q130" s="277">
        <f>VLOOKUP(B:B,'پیوست 4'!$B$14:$I$170,8,0)</f>
        <v>535848.18343896884</v>
      </c>
      <c r="R130" s="1">
        <f t="shared" si="54"/>
        <v>1.0269040592335532</v>
      </c>
      <c r="S130" s="273">
        <f t="shared" si="55"/>
        <v>102.69040592335531</v>
      </c>
      <c r="T130" s="293">
        <f t="shared" si="56"/>
        <v>8.9088059233553167</v>
      </c>
      <c r="U130" s="273" t="str">
        <f>VLOOKUP(D130:D286,پیوست1!$D$5:F326,3,0)</f>
        <v>در سهام و قابل معامله</v>
      </c>
    </row>
    <row r="131" spans="1:21" x14ac:dyDescent="0.55000000000000004">
      <c r="A131" s="351">
        <v>11341</v>
      </c>
      <c r="B131" s="229">
        <v>211</v>
      </c>
      <c r="C131" s="219">
        <v>126</v>
      </c>
      <c r="D131" s="179" t="s">
        <v>541</v>
      </c>
      <c r="E131" s="180">
        <v>473513.37291199999</v>
      </c>
      <c r="F131" s="181">
        <v>93.406300000000002</v>
      </c>
      <c r="G131" s="181">
        <v>4.9843000000000002</v>
      </c>
      <c r="H131" s="181">
        <v>5.7999999999999996E-3</v>
      </c>
      <c r="I131" s="181">
        <v>0</v>
      </c>
      <c r="J131" s="181">
        <v>1.6035999999999999</v>
      </c>
      <c r="K131" s="218">
        <f t="shared" si="48"/>
        <v>0.88946624915404593</v>
      </c>
      <c r="L131" s="218">
        <f t="shared" si="49"/>
        <v>4.7463250612201864E-2</v>
      </c>
      <c r="M131" s="218">
        <f t="shared" si="50"/>
        <v>5.5230795407734447E-5</v>
      </c>
      <c r="N131" s="218">
        <f t="shared" si="51"/>
        <v>0</v>
      </c>
      <c r="O131" s="218">
        <f t="shared" si="52"/>
        <v>1.5270362675145338E-2</v>
      </c>
      <c r="P131" s="244">
        <f t="shared" si="53"/>
        <v>100</v>
      </c>
      <c r="Q131" s="277">
        <f>VLOOKUP(B:B,'پیوست 4'!$B$14:$I$170,8,0)</f>
        <v>481209.51156399515</v>
      </c>
      <c r="R131" s="1">
        <f t="shared" si="54"/>
        <v>1.0162532656779377</v>
      </c>
      <c r="S131" s="273">
        <f t="shared" si="55"/>
        <v>101.62532656779378</v>
      </c>
      <c r="T131" s="273">
        <f t="shared" si="56"/>
        <v>8.2190265677937759</v>
      </c>
      <c r="U131" s="273" t="str">
        <f>VLOOKUP(D131:D286,پیوست1!$D$5:F291,3,0)</f>
        <v>در سهام و قابل معامله</v>
      </c>
    </row>
    <row r="132" spans="1:21" x14ac:dyDescent="0.55000000000000004">
      <c r="A132" s="351">
        <v>11055</v>
      </c>
      <c r="B132" s="229">
        <v>116</v>
      </c>
      <c r="C132" s="215">
        <v>127</v>
      </c>
      <c r="D132" s="91" t="s">
        <v>528</v>
      </c>
      <c r="E132" s="92">
        <v>695133.47565000004</v>
      </c>
      <c r="F132" s="93">
        <v>92.718299999999999</v>
      </c>
      <c r="G132" s="93">
        <v>3.7699999999999997E-2</v>
      </c>
      <c r="H132" s="93">
        <v>6.0056000000000003</v>
      </c>
      <c r="I132" s="93">
        <v>0</v>
      </c>
      <c r="J132" s="93">
        <v>1.2383999999999999</v>
      </c>
      <c r="K132" s="218">
        <f t="shared" si="48"/>
        <v>1.2961483728577443</v>
      </c>
      <c r="L132" s="218">
        <f t="shared" si="49"/>
        <v>5.2702426227332639E-4</v>
      </c>
      <c r="M132" s="218">
        <f t="shared" si="50"/>
        <v>8.3954825185906884E-2</v>
      </c>
      <c r="N132" s="218">
        <f t="shared" si="51"/>
        <v>0</v>
      </c>
      <c r="O132" s="218">
        <f t="shared" si="52"/>
        <v>1.7312117941625661E-2</v>
      </c>
      <c r="P132" s="244">
        <f t="shared" si="53"/>
        <v>100</v>
      </c>
      <c r="Q132" s="277">
        <f>VLOOKUP(B:B,'پیوست 4'!$B$14:$I$170,8,0)</f>
        <v>718770.72810869047</v>
      </c>
      <c r="R132" s="1">
        <f t="shared" si="54"/>
        <v>1.0340039046984291</v>
      </c>
      <c r="S132" s="273">
        <f t="shared" si="55"/>
        <v>103.4003904698429</v>
      </c>
      <c r="T132" s="293">
        <f t="shared" si="56"/>
        <v>10.682090469842905</v>
      </c>
      <c r="U132" s="273" t="str">
        <f>VLOOKUP(D132:D288,پیوست1!$D$5:F283,3,0)</f>
        <v>در سهام</v>
      </c>
    </row>
    <row r="133" spans="1:21" x14ac:dyDescent="0.55000000000000004">
      <c r="A133" s="351">
        <v>10830</v>
      </c>
      <c r="B133" s="229">
        <v>38</v>
      </c>
      <c r="C133" s="219">
        <v>128</v>
      </c>
      <c r="D133" s="179" t="s">
        <v>548</v>
      </c>
      <c r="E133" s="180">
        <v>287697.84112200001</v>
      </c>
      <c r="F133" s="181">
        <v>92.656700000000001</v>
      </c>
      <c r="G133" s="181">
        <v>4.3620999999999999</v>
      </c>
      <c r="H133" s="181">
        <v>1.1336999999999999</v>
      </c>
      <c r="I133" s="181">
        <v>0</v>
      </c>
      <c r="J133" s="181">
        <v>1.8474999999999999</v>
      </c>
      <c r="K133" s="218">
        <f t="shared" si="48"/>
        <v>0.53608602627090574</v>
      </c>
      <c r="L133" s="218">
        <f t="shared" si="49"/>
        <v>2.523790352123827E-2</v>
      </c>
      <c r="M133" s="218">
        <f t="shared" si="50"/>
        <v>6.5592744829389114E-3</v>
      </c>
      <c r="N133" s="218">
        <f t="shared" si="51"/>
        <v>0</v>
      </c>
      <c r="O133" s="218">
        <f t="shared" si="52"/>
        <v>1.0689123760456594E-2</v>
      </c>
      <c r="P133" s="244">
        <f t="shared" si="53"/>
        <v>100</v>
      </c>
      <c r="Q133" s="277">
        <f>VLOOKUP(B:B,'پیوست 4'!$B$14:$I$170,8,0)</f>
        <v>297605.03018130368</v>
      </c>
      <c r="R133" s="1">
        <f t="shared" si="54"/>
        <v>1.0344360910762012</v>
      </c>
      <c r="S133" s="273">
        <f t="shared" si="55"/>
        <v>103.44360910762012</v>
      </c>
      <c r="T133" s="273">
        <f t="shared" si="56"/>
        <v>10.786909107620119</v>
      </c>
      <c r="U133" s="273" t="str">
        <f>VLOOKUP(D133:D288,پیوست1!$D$5:F284,3,0)</f>
        <v>در سهام</v>
      </c>
    </row>
    <row r="134" spans="1:21" x14ac:dyDescent="0.55000000000000004">
      <c r="A134" s="351">
        <v>10591</v>
      </c>
      <c r="B134" s="229">
        <v>44</v>
      </c>
      <c r="C134" s="215">
        <v>129</v>
      </c>
      <c r="D134" s="91" t="s">
        <v>584</v>
      </c>
      <c r="E134" s="92">
        <v>322866.11529599997</v>
      </c>
      <c r="F134" s="93">
        <v>92.312600000000003</v>
      </c>
      <c r="G134" s="93">
        <v>4.0658000000000003</v>
      </c>
      <c r="H134" s="93">
        <v>1.9016999999999999</v>
      </c>
      <c r="I134" s="93">
        <v>1.9800000000000002E-2</v>
      </c>
      <c r="J134" s="93">
        <v>1.7000999999999999</v>
      </c>
      <c r="K134" s="218">
        <f t="shared" si="48"/>
        <v>0.59938311833258828</v>
      </c>
      <c r="L134" s="218">
        <f t="shared" si="49"/>
        <v>2.6399125173775167E-2</v>
      </c>
      <c r="M134" s="218">
        <f t="shared" si="50"/>
        <v>1.2347684672873293E-2</v>
      </c>
      <c r="N134" s="218">
        <f t="shared" si="51"/>
        <v>1.2856084373081517E-4</v>
      </c>
      <c r="O134" s="218">
        <f t="shared" si="52"/>
        <v>1.1038701536704993E-2</v>
      </c>
      <c r="P134" s="244">
        <f t="shared" si="53"/>
        <v>100.00000000000001</v>
      </c>
      <c r="Q134" s="277">
        <f>VLOOKUP(B:B,'پیوست 4'!$B$14:$I$170,8,0)</f>
        <v>332012.09802345507</v>
      </c>
      <c r="R134" s="1">
        <f t="shared" si="54"/>
        <v>1.0283274778434712</v>
      </c>
      <c r="S134" s="273">
        <f t="shared" si="55"/>
        <v>102.83274778434712</v>
      </c>
      <c r="T134" s="293">
        <f t="shared" si="56"/>
        <v>10.520147784347117</v>
      </c>
      <c r="U134" s="273" t="str">
        <f>VLOOKUP(D134:D289,پیوست1!$D$5:F292,3,0)</f>
        <v>در سهام</v>
      </c>
    </row>
    <row r="135" spans="1:21" x14ac:dyDescent="0.55000000000000004">
      <c r="A135" s="351">
        <v>11149</v>
      </c>
      <c r="B135" s="229">
        <v>133</v>
      </c>
      <c r="C135" s="219">
        <v>130</v>
      </c>
      <c r="D135" s="179" t="s">
        <v>582</v>
      </c>
      <c r="E135" s="180">
        <v>63304.298496000003</v>
      </c>
      <c r="F135" s="181">
        <v>92.282399999999996</v>
      </c>
      <c r="G135" s="181">
        <v>0</v>
      </c>
      <c r="H135" s="181">
        <v>4.6467000000000001</v>
      </c>
      <c r="I135" s="181">
        <v>1.5599999999999999E-2</v>
      </c>
      <c r="J135" s="181">
        <v>3.0552999999999999</v>
      </c>
      <c r="K135" s="218">
        <f t="shared" si="48"/>
        <v>0.11748248838085462</v>
      </c>
      <c r="L135" s="218">
        <f t="shared" si="49"/>
        <v>0</v>
      </c>
      <c r="M135" s="218">
        <f t="shared" si="50"/>
        <v>5.9156012279623985E-3</v>
      </c>
      <c r="N135" s="218">
        <f t="shared" si="51"/>
        <v>1.9859982171479418E-5</v>
      </c>
      <c r="O135" s="218">
        <f t="shared" si="52"/>
        <v>3.889628431315453E-3</v>
      </c>
      <c r="P135" s="244">
        <f t="shared" si="53"/>
        <v>100</v>
      </c>
      <c r="Q135" s="277">
        <f>VLOOKUP(B:B,'پیوست 4'!$B$14:$I$170,8,0)</f>
        <v>63958.024498712657</v>
      </c>
      <c r="R135" s="1">
        <f t="shared" si="54"/>
        <v>1.0103267237493194</v>
      </c>
      <c r="S135" s="273">
        <f t="shared" si="55"/>
        <v>101.03267237493195</v>
      </c>
      <c r="T135" s="273">
        <f t="shared" si="56"/>
        <v>8.7502723749319529</v>
      </c>
      <c r="U135" s="273" t="str">
        <f>VLOOKUP(D135:D291,پیوست1!$D$5:F322,3,0)</f>
        <v>در سهام</v>
      </c>
    </row>
    <row r="136" spans="1:21" x14ac:dyDescent="0.55000000000000004">
      <c r="A136" s="351">
        <v>11308</v>
      </c>
      <c r="B136" s="229">
        <v>181</v>
      </c>
      <c r="C136" s="215">
        <v>131</v>
      </c>
      <c r="D136" s="91" t="s">
        <v>575</v>
      </c>
      <c r="E136" s="92">
        <v>435901.70565999998</v>
      </c>
      <c r="F136" s="93">
        <v>91.614999999999995</v>
      </c>
      <c r="G136" s="93">
        <v>5.8581000000000003</v>
      </c>
      <c r="H136" s="93">
        <v>1.1299999999999999E-2</v>
      </c>
      <c r="I136" s="93">
        <v>1.1299999999999999E-2</v>
      </c>
      <c r="J136" s="93">
        <v>2.5043000000000002</v>
      </c>
      <c r="K136" s="218">
        <f t="shared" si="48"/>
        <v>0.8031121749379474</v>
      </c>
      <c r="L136" s="218">
        <f t="shared" si="49"/>
        <v>5.1353069169939314E-2</v>
      </c>
      <c r="M136" s="218">
        <f t="shared" si="50"/>
        <v>9.9057660610149059E-5</v>
      </c>
      <c r="N136" s="218">
        <f t="shared" si="51"/>
        <v>9.9057660610149059E-5</v>
      </c>
      <c r="O136" s="218">
        <f t="shared" si="52"/>
        <v>2.1953106147433302E-2</v>
      </c>
      <c r="P136" s="244">
        <f t="shared" si="53"/>
        <v>100</v>
      </c>
      <c r="Q136" s="277">
        <f>VLOOKUP(B:B,'پیوست 4'!$B$14:$I$170,8,0)</f>
        <v>439681.27490039845</v>
      </c>
      <c r="R136" s="1">
        <f t="shared" si="54"/>
        <v>1.0086706915603274</v>
      </c>
      <c r="S136" s="273">
        <f t="shared" si="55"/>
        <v>100.86706915603274</v>
      </c>
      <c r="T136" s="293">
        <f t="shared" si="56"/>
        <v>9.2520691560327464</v>
      </c>
      <c r="U136" s="273" t="str">
        <f>VLOOKUP(D136:D291,پیوست1!$D$5:F282,3,0)</f>
        <v>شاخصی و قابل معامله</v>
      </c>
    </row>
    <row r="137" spans="1:21" x14ac:dyDescent="0.55000000000000004">
      <c r="A137" s="351">
        <v>11195</v>
      </c>
      <c r="B137" s="229">
        <v>148</v>
      </c>
      <c r="C137" s="219">
        <v>132</v>
      </c>
      <c r="D137" s="179" t="s">
        <v>540</v>
      </c>
      <c r="E137" s="180">
        <v>273832.68942399998</v>
      </c>
      <c r="F137" s="181">
        <v>91.25</v>
      </c>
      <c r="G137" s="181">
        <v>0</v>
      </c>
      <c r="H137" s="181">
        <v>7.0270999999999999</v>
      </c>
      <c r="I137" s="181">
        <v>4.5499999999999999E-2</v>
      </c>
      <c r="J137" s="181">
        <v>1.68</v>
      </c>
      <c r="K137" s="218">
        <f t="shared" ref="K137:K170" si="57">E137/$E$171*F137</f>
        <v>0.50250364964468708</v>
      </c>
      <c r="L137" s="218">
        <f t="shared" ref="L137:L170" si="58">E137/$E$171*G137</f>
        <v>0</v>
      </c>
      <c r="M137" s="218">
        <f t="shared" ref="M137:M170" si="59">E137/$E$171*H137</f>
        <v>3.8697461878555404E-2</v>
      </c>
      <c r="N137" s="218">
        <f t="shared" ref="N137:N170" si="60">E137/$E$171*I137</f>
        <v>2.5056346365844669E-4</v>
      </c>
      <c r="O137" s="218">
        <f t="shared" ref="O137:O170" si="61">E137/$E$171*J137</f>
        <v>9.251574042773417E-3</v>
      </c>
      <c r="P137" s="244">
        <f t="shared" ref="P137:P170" si="62">SUM(F137:J137)</f>
        <v>100.00260000000002</v>
      </c>
      <c r="Q137" s="277">
        <f>VLOOKUP(B:B,'پیوست 4'!$B$14:$I$170,8,0)</f>
        <v>279157.28229285555</v>
      </c>
      <c r="R137" s="1">
        <f t="shared" ref="R137:R168" si="63">Q137/E137</f>
        <v>1.0194446940577317</v>
      </c>
      <c r="S137" s="273">
        <f t="shared" ref="S137:S168" si="64">R137*100</f>
        <v>101.94446940577318</v>
      </c>
      <c r="T137" s="273">
        <f t="shared" ref="T137:T168" si="65">S137-F137</f>
        <v>10.694469405773177</v>
      </c>
      <c r="U137" s="273" t="str">
        <f>VLOOKUP(D137:D293,پیوست1!$D$5:F275,3,0)</f>
        <v>در سهام و قابل معامله</v>
      </c>
    </row>
    <row r="138" spans="1:21" x14ac:dyDescent="0.55000000000000004">
      <c r="A138" s="351">
        <v>10630</v>
      </c>
      <c r="B138" s="229">
        <v>19</v>
      </c>
      <c r="C138" s="215">
        <v>133</v>
      </c>
      <c r="D138" s="91" t="s">
        <v>577</v>
      </c>
      <c r="E138" s="92">
        <v>151593.072499</v>
      </c>
      <c r="F138" s="93">
        <v>91.021299999999997</v>
      </c>
      <c r="G138" s="93">
        <v>0</v>
      </c>
      <c r="H138" s="93">
        <v>4.5385</v>
      </c>
      <c r="I138" s="93">
        <v>2.3308</v>
      </c>
      <c r="J138" s="93">
        <v>2.1093999999999999</v>
      </c>
      <c r="K138" s="218">
        <f t="shared" si="57"/>
        <v>0.27748751311374609</v>
      </c>
      <c r="L138" s="218">
        <f t="shared" si="58"/>
        <v>0</v>
      </c>
      <c r="M138" s="218">
        <f t="shared" si="59"/>
        <v>1.3836069999733431E-2</v>
      </c>
      <c r="N138" s="218">
        <f t="shared" si="60"/>
        <v>7.1056763149451758E-3</v>
      </c>
      <c r="O138" s="218">
        <f t="shared" si="61"/>
        <v>6.4307163286190811E-3</v>
      </c>
      <c r="P138" s="244">
        <f t="shared" si="62"/>
        <v>99.999999999999986</v>
      </c>
      <c r="Q138" s="277">
        <f>VLOOKUP(B:B,'پیوست 4'!$B$14:$I$170,8,0)</f>
        <v>154410.01172253088</v>
      </c>
      <c r="R138" s="1">
        <f t="shared" si="63"/>
        <v>1.018582242427664</v>
      </c>
      <c r="S138" s="273">
        <f t="shared" si="64"/>
        <v>101.8582242427664</v>
      </c>
      <c r="T138" s="293">
        <f t="shared" si="65"/>
        <v>10.836924242766401</v>
      </c>
      <c r="U138" s="273" t="str">
        <f>VLOOKUP(D138:D294,پیوست1!$D$5:F306,3,0)</f>
        <v>در سهام</v>
      </c>
    </row>
    <row r="139" spans="1:21" x14ac:dyDescent="0.55000000000000004">
      <c r="A139" s="351">
        <v>10743</v>
      </c>
      <c r="B139" s="229">
        <v>21</v>
      </c>
      <c r="C139" s="219">
        <v>134</v>
      </c>
      <c r="D139" s="179" t="s">
        <v>535</v>
      </c>
      <c r="E139" s="180">
        <v>1400756.6402980001</v>
      </c>
      <c r="F139" s="181">
        <v>90.708600000000004</v>
      </c>
      <c r="G139" s="181">
        <v>3.3599999999999998E-2</v>
      </c>
      <c r="H139" s="181">
        <v>4.0235000000000003</v>
      </c>
      <c r="I139" s="181">
        <v>3.3999999999999998E-3</v>
      </c>
      <c r="J139" s="181">
        <v>5.2309000000000001</v>
      </c>
      <c r="K139" s="218">
        <f t="shared" si="57"/>
        <v>2.5552430127802115</v>
      </c>
      <c r="L139" s="218">
        <f t="shared" si="58"/>
        <v>9.4650524018025962E-4</v>
      </c>
      <c r="M139" s="218">
        <f t="shared" si="59"/>
        <v>0.11334118553170461</v>
      </c>
      <c r="N139" s="218">
        <f t="shared" si="60"/>
        <v>9.5777315970621508E-5</v>
      </c>
      <c r="O139" s="218">
        <f t="shared" si="61"/>
        <v>0.14735340062080121</v>
      </c>
      <c r="P139" s="244">
        <f t="shared" si="62"/>
        <v>100.00000000000001</v>
      </c>
      <c r="Q139" s="277">
        <f>VLOOKUP(B:B,'پیوست 4'!$B$14:$I$170,8,0)</f>
        <v>1431892.8965941486</v>
      </c>
      <c r="R139" s="1">
        <f t="shared" si="63"/>
        <v>1.0222281696908639</v>
      </c>
      <c r="S139" s="273">
        <f t="shared" si="64"/>
        <v>102.2228169690864</v>
      </c>
      <c r="T139" s="273">
        <f t="shared" si="65"/>
        <v>11.514216969086391</v>
      </c>
      <c r="U139" s="273" t="str">
        <f>VLOOKUP(D139:D295,پیوست1!$D$5:F279,3,0)</f>
        <v>در سهام</v>
      </c>
    </row>
    <row r="140" spans="1:21" x14ac:dyDescent="0.55000000000000004">
      <c r="A140" s="351">
        <v>11099</v>
      </c>
      <c r="B140" s="229">
        <v>124</v>
      </c>
      <c r="C140" s="215">
        <v>135</v>
      </c>
      <c r="D140" s="91" t="s">
        <v>564</v>
      </c>
      <c r="E140" s="92">
        <v>1797144.1047970001</v>
      </c>
      <c r="F140" s="93">
        <v>90.406199999999998</v>
      </c>
      <c r="G140" s="93">
        <v>0</v>
      </c>
      <c r="H140" s="93">
        <v>7.9084000000000003</v>
      </c>
      <c r="I140" s="93">
        <v>0</v>
      </c>
      <c r="J140" s="93">
        <v>1.6854</v>
      </c>
      <c r="K140" s="218">
        <f t="shared" si="57"/>
        <v>3.2673990101200254</v>
      </c>
      <c r="L140" s="218">
        <f t="shared" si="58"/>
        <v>0</v>
      </c>
      <c r="M140" s="218">
        <f t="shared" si="59"/>
        <v>0.28581998061674102</v>
      </c>
      <c r="N140" s="218">
        <f t="shared" si="60"/>
        <v>0</v>
      </c>
      <c r="O140" s="218">
        <f t="shared" si="61"/>
        <v>6.0912573381651819E-2</v>
      </c>
      <c r="P140" s="244">
        <f t="shared" si="62"/>
        <v>100</v>
      </c>
      <c r="Q140" s="277">
        <f>VLOOKUP(B:B,'پیوست 4'!$B$14:$I$170,8,0)</f>
        <v>1977972.7496565501</v>
      </c>
      <c r="R140" s="1">
        <f t="shared" si="63"/>
        <v>1.1006200028015982</v>
      </c>
      <c r="S140" s="273">
        <f t="shared" si="64"/>
        <v>110.06200028015982</v>
      </c>
      <c r="T140" s="293">
        <f t="shared" si="65"/>
        <v>19.655800280159824</v>
      </c>
      <c r="U140" s="273" t="str">
        <f>VLOOKUP(D140:D296,پیوست1!$D$5:F320,3,0)</f>
        <v>در سهام</v>
      </c>
    </row>
    <row r="141" spans="1:21" x14ac:dyDescent="0.55000000000000004">
      <c r="A141" s="351">
        <v>11223</v>
      </c>
      <c r="B141" s="229">
        <v>160</v>
      </c>
      <c r="C141" s="219">
        <v>136</v>
      </c>
      <c r="D141" s="179" t="s">
        <v>529</v>
      </c>
      <c r="E141" s="180">
        <v>3528095.4045699998</v>
      </c>
      <c r="F141" s="181">
        <v>90.058099999999996</v>
      </c>
      <c r="G141" s="181">
        <v>1.1134999999999999</v>
      </c>
      <c r="H141" s="181">
        <v>8.2089999999999996</v>
      </c>
      <c r="I141" s="181">
        <v>0</v>
      </c>
      <c r="J141" s="181">
        <v>0.61939999999999995</v>
      </c>
      <c r="K141" s="218">
        <f t="shared" si="57"/>
        <v>6.3897542592703607</v>
      </c>
      <c r="L141" s="218">
        <f t="shared" si="58"/>
        <v>7.9004457874389381E-2</v>
      </c>
      <c r="M141" s="218">
        <f t="shared" si="59"/>
        <v>0.58244058795766718</v>
      </c>
      <c r="N141" s="218">
        <f t="shared" si="60"/>
        <v>0</v>
      </c>
      <c r="O141" s="218">
        <f t="shared" si="61"/>
        <v>4.3947338309292122E-2</v>
      </c>
      <c r="P141" s="244">
        <f t="shared" si="62"/>
        <v>100</v>
      </c>
      <c r="Q141" s="277">
        <f>VLOOKUP(B:B,'پیوست 4'!$B$14:$I$170,8,0)</f>
        <v>3630489.6505700215</v>
      </c>
      <c r="R141" s="1">
        <f t="shared" si="63"/>
        <v>1.0290225275278522</v>
      </c>
      <c r="S141" s="273">
        <f t="shared" si="64"/>
        <v>102.90225275278522</v>
      </c>
      <c r="T141" s="273">
        <f t="shared" si="65"/>
        <v>12.84415275278522</v>
      </c>
      <c r="U141" s="273" t="str">
        <f>VLOOKUP(D141:D297,پیوست1!$D$5:F299,3,0)</f>
        <v>در سهام</v>
      </c>
    </row>
    <row r="142" spans="1:21" x14ac:dyDescent="0.55000000000000004">
      <c r="A142" s="351">
        <v>10843</v>
      </c>
      <c r="B142" s="229">
        <v>4</v>
      </c>
      <c r="C142" s="215">
        <v>137</v>
      </c>
      <c r="D142" s="91" t="s">
        <v>533</v>
      </c>
      <c r="E142" s="92">
        <v>559809.64700400003</v>
      </c>
      <c r="F142" s="93">
        <v>90.017799999999994</v>
      </c>
      <c r="G142" s="93">
        <v>4.6668000000000003</v>
      </c>
      <c r="H142" s="93">
        <v>6.5600000000000006E-2</v>
      </c>
      <c r="I142" s="93">
        <v>0.47060000000000002</v>
      </c>
      <c r="J142" s="93">
        <v>4.7792000000000003</v>
      </c>
      <c r="K142" s="218">
        <f t="shared" si="57"/>
        <v>1.013420834165466</v>
      </c>
      <c r="L142" s="218">
        <f t="shared" si="58"/>
        <v>5.2538857302482367E-2</v>
      </c>
      <c r="M142" s="218">
        <f t="shared" si="59"/>
        <v>7.3852512193426831E-4</v>
      </c>
      <c r="N142" s="218">
        <f t="shared" si="60"/>
        <v>5.2980171094857724E-3</v>
      </c>
      <c r="O142" s="218">
        <f t="shared" si="61"/>
        <v>5.3804257054089255E-2</v>
      </c>
      <c r="P142" s="244">
        <f t="shared" si="62"/>
        <v>100</v>
      </c>
      <c r="Q142" s="277">
        <f>VLOOKUP(B:B,'پیوست 4'!$B$14:$I$170,8,0)</f>
        <v>569417.38189558068</v>
      </c>
      <c r="R142" s="1">
        <f t="shared" si="63"/>
        <v>1.0171625032598126</v>
      </c>
      <c r="S142" s="273">
        <f t="shared" si="64"/>
        <v>101.71625032598126</v>
      </c>
      <c r="T142" s="293">
        <f t="shared" si="65"/>
        <v>11.69845032598127</v>
      </c>
      <c r="U142" s="273" t="str">
        <f>VLOOKUP(D142:D298,پیوست1!$D$5:F289,3,0)</f>
        <v>در سهام</v>
      </c>
    </row>
    <row r="143" spans="1:21" x14ac:dyDescent="0.55000000000000004">
      <c r="A143" s="351">
        <v>11273</v>
      </c>
      <c r="B143" s="229">
        <v>168</v>
      </c>
      <c r="C143" s="219">
        <v>138</v>
      </c>
      <c r="D143" s="179" t="s">
        <v>572</v>
      </c>
      <c r="E143" s="180">
        <v>409404.05657399999</v>
      </c>
      <c r="F143" s="181">
        <v>89.788200000000003</v>
      </c>
      <c r="G143" s="181">
        <v>0.2732</v>
      </c>
      <c r="H143" s="181">
        <v>9.1640999999999995</v>
      </c>
      <c r="I143" s="181">
        <v>0</v>
      </c>
      <c r="J143" s="181">
        <v>0.77449999999999997</v>
      </c>
      <c r="K143" s="218">
        <f t="shared" si="57"/>
        <v>0.73925192180224397</v>
      </c>
      <c r="L143" s="218">
        <f t="shared" si="58"/>
        <v>2.2493337101798794E-3</v>
      </c>
      <c r="M143" s="218">
        <f t="shared" si="59"/>
        <v>7.5450655393336133E-2</v>
      </c>
      <c r="N143" s="218">
        <f t="shared" si="60"/>
        <v>0</v>
      </c>
      <c r="O143" s="218">
        <f t="shared" si="61"/>
        <v>6.3766799360699721E-3</v>
      </c>
      <c r="P143" s="244">
        <f t="shared" si="62"/>
        <v>100.00000000000001</v>
      </c>
      <c r="Q143" s="277">
        <f>VLOOKUP(B:B,'پیوست 4'!$B$14:$I$170,8,0)</f>
        <v>455297.02121214138</v>
      </c>
      <c r="R143" s="1">
        <f t="shared" si="63"/>
        <v>1.1120969953795419</v>
      </c>
      <c r="S143" s="273">
        <f t="shared" si="64"/>
        <v>111.20969953795419</v>
      </c>
      <c r="T143" s="273">
        <f t="shared" si="65"/>
        <v>21.42149953795419</v>
      </c>
      <c r="U143" s="273" t="str">
        <f>VLOOKUP(D143:D298,پیوست1!$D$5:F312,3,0)</f>
        <v>در سهام</v>
      </c>
    </row>
    <row r="144" spans="1:21" x14ac:dyDescent="0.55000000000000004">
      <c r="A144" s="351">
        <v>10782</v>
      </c>
      <c r="B144" s="229">
        <v>45</v>
      </c>
      <c r="C144" s="215">
        <v>139</v>
      </c>
      <c r="D144" s="91" t="s">
        <v>562</v>
      </c>
      <c r="E144" s="92">
        <v>334030.805636</v>
      </c>
      <c r="F144" s="93">
        <v>89.674099999999996</v>
      </c>
      <c r="G144" s="93">
        <v>8.0894999999999992</v>
      </c>
      <c r="H144" s="93">
        <v>1.1266</v>
      </c>
      <c r="I144" s="93">
        <v>0</v>
      </c>
      <c r="J144" s="93">
        <v>1.1097999999999999</v>
      </c>
      <c r="K144" s="218">
        <f t="shared" si="57"/>
        <v>0.60238562984933053</v>
      </c>
      <c r="L144" s="218">
        <f t="shared" si="58"/>
        <v>5.4341203900191468E-2</v>
      </c>
      <c r="M144" s="218">
        <f t="shared" si="59"/>
        <v>7.5679337800798208E-3</v>
      </c>
      <c r="N144" s="218">
        <f t="shared" si="60"/>
        <v>0</v>
      </c>
      <c r="O144" s="218">
        <f t="shared" si="61"/>
        <v>7.4550798057274846E-3</v>
      </c>
      <c r="P144" s="244">
        <f t="shared" si="62"/>
        <v>100</v>
      </c>
      <c r="Q144" s="277">
        <f>VLOOKUP(B:B,'پیوست 4'!$B$14:$I$170,8,0)</f>
        <v>336583.24979007314</v>
      </c>
      <c r="R144" s="1">
        <f t="shared" si="63"/>
        <v>1.0076413435857008</v>
      </c>
      <c r="S144" s="273">
        <f t="shared" si="64"/>
        <v>100.76413435857008</v>
      </c>
      <c r="T144" s="293">
        <f t="shared" si="65"/>
        <v>11.09003435857008</v>
      </c>
      <c r="U144" s="273" t="str">
        <f>VLOOKUP(D144:D300,پیوست1!$D$5:F307,3,0)</f>
        <v>در سهام</v>
      </c>
    </row>
    <row r="145" spans="1:22" x14ac:dyDescent="0.55000000000000004">
      <c r="A145" s="351">
        <v>11285</v>
      </c>
      <c r="B145" s="229">
        <v>174</v>
      </c>
      <c r="C145" s="219">
        <v>140</v>
      </c>
      <c r="D145" s="179" t="s">
        <v>555</v>
      </c>
      <c r="E145" s="180">
        <v>1360128.3408349999</v>
      </c>
      <c r="F145" s="181">
        <v>89.549400000000006</v>
      </c>
      <c r="G145" s="181">
        <v>0.62760000000000005</v>
      </c>
      <c r="H145" s="181">
        <v>5.7747000000000002</v>
      </c>
      <c r="I145" s="181">
        <v>0</v>
      </c>
      <c r="J145" s="181">
        <v>4.0483000000000002</v>
      </c>
      <c r="K145" s="218">
        <f t="shared" si="57"/>
        <v>2.4494220651396494</v>
      </c>
      <c r="L145" s="218">
        <f t="shared" si="58"/>
        <v>1.7166583897621244E-2</v>
      </c>
      <c r="M145" s="218">
        <f t="shared" si="59"/>
        <v>0.15795390700062684</v>
      </c>
      <c r="N145" s="218">
        <f t="shared" si="60"/>
        <v>0</v>
      </c>
      <c r="O145" s="218">
        <f t="shared" si="61"/>
        <v>0.11073212490876368</v>
      </c>
      <c r="P145" s="244">
        <f t="shared" si="62"/>
        <v>100</v>
      </c>
      <c r="Q145" s="277">
        <f>VLOOKUP(B:B,'پیوست 4'!$B$14:$I$170,8,0)</f>
        <v>1390375.5915729194</v>
      </c>
      <c r="R145" s="1">
        <f t="shared" si="63"/>
        <v>1.0222385269314735</v>
      </c>
      <c r="S145" s="273">
        <f t="shared" si="64"/>
        <v>102.22385269314735</v>
      </c>
      <c r="T145" s="273">
        <f t="shared" si="65"/>
        <v>12.674452693147344</v>
      </c>
      <c r="U145" s="273" t="str">
        <f>VLOOKUP(D145:D301,پیوست1!$D$5:F329,3,0)</f>
        <v>در سهام</v>
      </c>
    </row>
    <row r="146" spans="1:22" x14ac:dyDescent="0.55000000000000004">
      <c r="A146" s="351">
        <v>10872</v>
      </c>
      <c r="B146" s="229">
        <v>15</v>
      </c>
      <c r="C146" s="215">
        <v>141</v>
      </c>
      <c r="D146" s="91" t="s">
        <v>557</v>
      </c>
      <c r="E146" s="92">
        <v>239582.14144800001</v>
      </c>
      <c r="F146" s="93">
        <v>89.532300000000006</v>
      </c>
      <c r="G146" s="93">
        <v>0</v>
      </c>
      <c r="H146" s="93">
        <v>8.8690999999999995</v>
      </c>
      <c r="I146" s="93">
        <v>0</v>
      </c>
      <c r="J146" s="93">
        <v>1.5986</v>
      </c>
      <c r="K146" s="218">
        <f t="shared" si="57"/>
        <v>0.43137526499068413</v>
      </c>
      <c r="L146" s="218">
        <f t="shared" si="58"/>
        <v>0</v>
      </c>
      <c r="M146" s="218">
        <f t="shared" si="59"/>
        <v>4.2732180037024364E-2</v>
      </c>
      <c r="N146" s="218">
        <f t="shared" si="60"/>
        <v>0</v>
      </c>
      <c r="O146" s="218">
        <f t="shared" si="61"/>
        <v>7.7022091313873053E-3</v>
      </c>
      <c r="P146" s="244">
        <f t="shared" si="62"/>
        <v>100.00000000000001</v>
      </c>
      <c r="Q146" s="277">
        <f>VLOOKUP(B:B,'پیوست 4'!$B$14:$I$170,8,0)</f>
        <v>260105.01238100661</v>
      </c>
      <c r="R146" s="1">
        <f t="shared" si="63"/>
        <v>1.0856611048259663</v>
      </c>
      <c r="S146" s="273">
        <f t="shared" si="64"/>
        <v>108.56611048259663</v>
      </c>
      <c r="T146" s="293">
        <f t="shared" si="65"/>
        <v>19.033810482596621</v>
      </c>
      <c r="U146" s="273" t="str">
        <f>VLOOKUP(D146:D301,پیوست1!$D$5:F295,3,0)</f>
        <v>در سهام</v>
      </c>
    </row>
    <row r="147" spans="1:22" x14ac:dyDescent="0.55000000000000004">
      <c r="A147" s="351">
        <v>10764</v>
      </c>
      <c r="B147" s="229">
        <v>33</v>
      </c>
      <c r="C147" s="219">
        <v>142</v>
      </c>
      <c r="D147" s="179" t="s">
        <v>565</v>
      </c>
      <c r="E147" s="180">
        <v>388483.91581999999</v>
      </c>
      <c r="F147" s="181">
        <v>89.391499999999994</v>
      </c>
      <c r="G147" s="181">
        <v>0.26</v>
      </c>
      <c r="H147" s="181">
        <v>2.9693000000000001</v>
      </c>
      <c r="I147" s="181">
        <v>0</v>
      </c>
      <c r="J147" s="181">
        <v>7.3792</v>
      </c>
      <c r="K147" s="218">
        <f t="shared" si="57"/>
        <v>0.69837763489479066</v>
      </c>
      <c r="L147" s="218">
        <f t="shared" si="58"/>
        <v>2.0312690252724877E-3</v>
      </c>
      <c r="M147" s="218">
        <f t="shared" si="59"/>
        <v>2.3197873525929221E-2</v>
      </c>
      <c r="N147" s="218">
        <f t="shared" si="60"/>
        <v>0</v>
      </c>
      <c r="O147" s="218">
        <f t="shared" si="61"/>
        <v>5.7650539966502844E-2</v>
      </c>
      <c r="P147" s="244">
        <f t="shared" si="62"/>
        <v>100</v>
      </c>
      <c r="Q147" s="277">
        <f>VLOOKUP(B:B,'پیوست 4'!$B$14:$I$170,8,0)</f>
        <v>400359.09454478335</v>
      </c>
      <c r="R147" s="1">
        <f t="shared" si="63"/>
        <v>1.0305680061418183</v>
      </c>
      <c r="S147" s="273">
        <f t="shared" si="64"/>
        <v>103.05680061418184</v>
      </c>
      <c r="T147" s="273">
        <f t="shared" si="65"/>
        <v>13.665300614181845</v>
      </c>
      <c r="U147" s="273" t="str">
        <f>VLOOKUP(D147:D303,پیوست1!$D$5:F288,3,0)</f>
        <v>در سهام</v>
      </c>
    </row>
    <row r="148" spans="1:22" x14ac:dyDescent="0.55000000000000004">
      <c r="A148" s="351">
        <v>11309</v>
      </c>
      <c r="B148" s="229">
        <v>185</v>
      </c>
      <c r="C148" s="215">
        <v>143</v>
      </c>
      <c r="D148" s="91" t="s">
        <v>537</v>
      </c>
      <c r="E148" s="92">
        <v>291212.37535799999</v>
      </c>
      <c r="F148" s="93">
        <v>89.071600000000004</v>
      </c>
      <c r="G148" s="93">
        <v>0</v>
      </c>
      <c r="H148" s="93">
        <v>1.2742</v>
      </c>
      <c r="I148" s="93">
        <v>0</v>
      </c>
      <c r="J148" s="93">
        <v>9.6541999999999994</v>
      </c>
      <c r="K148" s="218">
        <f t="shared" si="57"/>
        <v>0.52163909870329306</v>
      </c>
      <c r="L148" s="218">
        <f t="shared" si="58"/>
        <v>0</v>
      </c>
      <c r="M148" s="218">
        <f t="shared" si="59"/>
        <v>7.4622274615897327E-3</v>
      </c>
      <c r="N148" s="218">
        <f t="shared" si="60"/>
        <v>0</v>
      </c>
      <c r="O148" s="218">
        <f t="shared" si="61"/>
        <v>5.6538876439867831E-2</v>
      </c>
      <c r="P148" s="244">
        <f t="shared" si="62"/>
        <v>100</v>
      </c>
      <c r="Q148" s="277">
        <f>VLOOKUP(B:B,'پیوست 4'!$B$14:$I$170,8,0)</f>
        <v>305738.30491424876</v>
      </c>
      <c r="R148" s="1">
        <f t="shared" si="63"/>
        <v>1.0498808800223254</v>
      </c>
      <c r="S148" s="273">
        <f t="shared" si="64"/>
        <v>104.98808800223254</v>
      </c>
      <c r="T148" s="293">
        <f t="shared" si="65"/>
        <v>15.916488002232541</v>
      </c>
      <c r="U148" s="273" t="str">
        <f>VLOOKUP(D148:D304,پیوست1!$D$5:F325,3,0)</f>
        <v>در سهام</v>
      </c>
    </row>
    <row r="149" spans="1:22" x14ac:dyDescent="0.55000000000000004">
      <c r="A149" s="351">
        <v>10801</v>
      </c>
      <c r="B149" s="229">
        <v>46</v>
      </c>
      <c r="C149" s="219">
        <v>144</v>
      </c>
      <c r="D149" s="179" t="s">
        <v>583</v>
      </c>
      <c r="E149" s="180">
        <v>183540.14952599999</v>
      </c>
      <c r="F149" s="181">
        <v>88.776700000000005</v>
      </c>
      <c r="G149" s="181">
        <v>8.0260999999999996</v>
      </c>
      <c r="H149" s="181">
        <v>1.6152</v>
      </c>
      <c r="I149" s="181">
        <v>6.1999999999999998E-3</v>
      </c>
      <c r="J149" s="181">
        <v>1.5758000000000001</v>
      </c>
      <c r="K149" s="218">
        <f t="shared" si="57"/>
        <v>0.32768090469797195</v>
      </c>
      <c r="L149" s="218">
        <f t="shared" si="58"/>
        <v>2.9624887039013528E-2</v>
      </c>
      <c r="M149" s="218">
        <f t="shared" si="59"/>
        <v>5.9618142741075554E-3</v>
      </c>
      <c r="N149" s="218">
        <f t="shared" si="60"/>
        <v>2.2884626361730339E-5</v>
      </c>
      <c r="O149" s="218">
        <f t="shared" si="61"/>
        <v>5.816386164647528E-3</v>
      </c>
      <c r="P149" s="244">
        <f t="shared" si="62"/>
        <v>100.00000000000001</v>
      </c>
      <c r="Q149" s="277">
        <f>VLOOKUP(B:B,'پیوست 4'!$B$14:$I$170,8,0)</f>
        <v>190988.17595157286</v>
      </c>
      <c r="R149" s="1">
        <f t="shared" si="63"/>
        <v>1.0405798210626269</v>
      </c>
      <c r="S149" s="273">
        <f t="shared" si="64"/>
        <v>104.0579821062627</v>
      </c>
      <c r="T149" s="273">
        <f t="shared" si="65"/>
        <v>15.281282106262694</v>
      </c>
      <c r="U149" s="273" t="str">
        <f>VLOOKUP(D149:D305,پیوست1!$D$5:F311,3,0)</f>
        <v>در سهام</v>
      </c>
    </row>
    <row r="150" spans="1:22" x14ac:dyDescent="0.55000000000000004">
      <c r="A150" s="351">
        <v>10869</v>
      </c>
      <c r="B150" s="229">
        <v>12</v>
      </c>
      <c r="C150" s="215">
        <v>145</v>
      </c>
      <c r="D150" s="91" t="s">
        <v>585</v>
      </c>
      <c r="E150" s="92">
        <v>457509.418076</v>
      </c>
      <c r="F150" s="93">
        <v>88.7697</v>
      </c>
      <c r="G150" s="93">
        <v>0</v>
      </c>
      <c r="H150" s="93">
        <v>6.5027999999999997</v>
      </c>
      <c r="I150" s="93">
        <v>2E-3</v>
      </c>
      <c r="J150" s="93">
        <v>4.7255000000000003</v>
      </c>
      <c r="K150" s="218">
        <f t="shared" si="57"/>
        <v>0.81674379975745892</v>
      </c>
      <c r="L150" s="218">
        <f t="shared" si="58"/>
        <v>0</v>
      </c>
      <c r="M150" s="218">
        <f t="shared" si="59"/>
        <v>5.9830342797855617E-2</v>
      </c>
      <c r="N150" s="218">
        <f t="shared" si="60"/>
        <v>1.8401409484485334E-5</v>
      </c>
      <c r="O150" s="218">
        <f t="shared" si="61"/>
        <v>4.3477930259467723E-2</v>
      </c>
      <c r="P150" s="244">
        <f t="shared" si="62"/>
        <v>99.999999999999986</v>
      </c>
      <c r="Q150" s="277">
        <f>VLOOKUP(B:B,'پیوست 4'!$B$14:$I$170,8,0)</f>
        <v>478403.10376175656</v>
      </c>
      <c r="R150" s="1">
        <f t="shared" si="63"/>
        <v>1.0456683182034205</v>
      </c>
      <c r="S150" s="273">
        <f t="shared" si="64"/>
        <v>104.56683182034206</v>
      </c>
      <c r="T150" s="293">
        <f t="shared" si="65"/>
        <v>15.797131820342059</v>
      </c>
      <c r="U150" s="273" t="str">
        <f>VLOOKUP(D150:D306,پیوست1!$D$5:F318,3,0)</f>
        <v>در سهام</v>
      </c>
    </row>
    <row r="151" spans="1:22" x14ac:dyDescent="0.55000000000000004">
      <c r="A151" s="351">
        <v>10706</v>
      </c>
      <c r="B151" s="229">
        <v>27</v>
      </c>
      <c r="C151" s="219">
        <v>146</v>
      </c>
      <c r="D151" s="179" t="s">
        <v>525</v>
      </c>
      <c r="E151" s="180">
        <v>1389927.1940860001</v>
      </c>
      <c r="F151" s="181">
        <v>88.166499999999999</v>
      </c>
      <c r="G151" s="181">
        <v>0</v>
      </c>
      <c r="H151" s="181">
        <v>10.8299</v>
      </c>
      <c r="I151" s="181">
        <v>1.2999999999999999E-3</v>
      </c>
      <c r="J151" s="181">
        <v>1.0023</v>
      </c>
      <c r="K151" s="218">
        <f t="shared" si="57"/>
        <v>2.4644312552053371</v>
      </c>
      <c r="L151" s="218">
        <f t="shared" si="58"/>
        <v>0</v>
      </c>
      <c r="M151" s="218">
        <f t="shared" si="59"/>
        <v>0.30271751800001451</v>
      </c>
      <c r="N151" s="218">
        <f t="shared" si="60"/>
        <v>3.6337618389829904E-5</v>
      </c>
      <c r="O151" s="218">
        <f t="shared" si="61"/>
        <v>2.8016303778558856E-2</v>
      </c>
      <c r="P151" s="244">
        <f t="shared" si="62"/>
        <v>100</v>
      </c>
      <c r="Q151" s="277">
        <f>VLOOKUP(B:B,'پیوست 4'!$B$14:$I$170,8,0)</f>
        <v>1431352.0441437508</v>
      </c>
      <c r="R151" s="1">
        <f t="shared" si="63"/>
        <v>1.029803611465413</v>
      </c>
      <c r="S151" s="273">
        <f t="shared" si="64"/>
        <v>102.9803611465413</v>
      </c>
      <c r="T151" s="273">
        <f t="shared" si="65"/>
        <v>14.813861146541299</v>
      </c>
      <c r="U151" s="273" t="str">
        <f>VLOOKUP(D151:D306,پیوست1!$D$5:F304,3,0)</f>
        <v>در سهام</v>
      </c>
    </row>
    <row r="152" spans="1:22" x14ac:dyDescent="0.55000000000000004">
      <c r="A152" s="351">
        <v>11280</v>
      </c>
      <c r="B152" s="229">
        <v>170</v>
      </c>
      <c r="C152" s="215">
        <v>147</v>
      </c>
      <c r="D152" s="91" t="s">
        <v>578</v>
      </c>
      <c r="E152" s="92">
        <v>193521.862066</v>
      </c>
      <c r="F152" s="93">
        <v>87.307699999999997</v>
      </c>
      <c r="G152" s="93">
        <v>0</v>
      </c>
      <c r="H152" s="93">
        <v>11.4994</v>
      </c>
      <c r="I152" s="93">
        <v>2.5399999999999999E-2</v>
      </c>
      <c r="J152" s="93">
        <v>1.1675</v>
      </c>
      <c r="K152" s="218">
        <f t="shared" si="57"/>
        <v>0.33978455737183555</v>
      </c>
      <c r="L152" s="218">
        <f t="shared" si="58"/>
        <v>0</v>
      </c>
      <c r="M152" s="218">
        <f t="shared" si="59"/>
        <v>4.4753424257444482E-2</v>
      </c>
      <c r="N152" s="218">
        <f t="shared" si="60"/>
        <v>9.8851851065193829E-5</v>
      </c>
      <c r="O152" s="218">
        <f t="shared" si="61"/>
        <v>4.543682524354874E-3</v>
      </c>
      <c r="P152" s="244">
        <f t="shared" si="62"/>
        <v>100</v>
      </c>
      <c r="Q152" s="277">
        <f>VLOOKUP(B:B,'پیوست 4'!$B$14:$I$170,8,0)</f>
        <v>196183.154521308</v>
      </c>
      <c r="R152" s="1">
        <f t="shared" si="63"/>
        <v>1.0137518956612788</v>
      </c>
      <c r="S152" s="273">
        <f t="shared" si="64"/>
        <v>101.37518956612787</v>
      </c>
      <c r="T152" s="293">
        <f t="shared" si="65"/>
        <v>14.067489566127875</v>
      </c>
      <c r="U152" s="273" t="str">
        <f>VLOOKUP(D152:D307,پیوست1!$D$5:F285,3,0)</f>
        <v>در سهام</v>
      </c>
    </row>
    <row r="153" spans="1:22" x14ac:dyDescent="0.55000000000000004">
      <c r="A153" s="351">
        <v>10753</v>
      </c>
      <c r="B153" s="229">
        <v>60</v>
      </c>
      <c r="C153" s="219">
        <v>148</v>
      </c>
      <c r="D153" s="179" t="s">
        <v>554</v>
      </c>
      <c r="E153" s="180">
        <v>199239.673798</v>
      </c>
      <c r="F153" s="181">
        <v>87.015600000000006</v>
      </c>
      <c r="G153" s="181">
        <v>10.270200000000001</v>
      </c>
      <c r="H153" s="181">
        <v>4.8300000000000003E-2</v>
      </c>
      <c r="I153" s="181">
        <v>0</v>
      </c>
      <c r="J153" s="181">
        <v>2.6659000000000002</v>
      </c>
      <c r="K153" s="218">
        <f t="shared" si="57"/>
        <v>0.34865347372435262</v>
      </c>
      <c r="L153" s="218">
        <f t="shared" si="58"/>
        <v>4.1150562724888949E-2</v>
      </c>
      <c r="M153" s="218">
        <f t="shared" si="59"/>
        <v>1.9352808899652743E-4</v>
      </c>
      <c r="N153" s="218">
        <f t="shared" si="60"/>
        <v>0</v>
      </c>
      <c r="O153" s="218">
        <f t="shared" si="61"/>
        <v>1.0681708746497775E-2</v>
      </c>
      <c r="P153" s="244">
        <f t="shared" si="62"/>
        <v>100</v>
      </c>
      <c r="Q153" s="277">
        <f>VLOOKUP(B:B,'پیوست 4'!$B$14:$I$170,8,0)</f>
        <v>208875.19019578098</v>
      </c>
      <c r="R153" s="1">
        <f t="shared" si="63"/>
        <v>1.0483614343172936</v>
      </c>
      <c r="S153" s="273">
        <f t="shared" si="64"/>
        <v>104.83614343172935</v>
      </c>
      <c r="T153" s="273">
        <f t="shared" si="65"/>
        <v>17.820543431729348</v>
      </c>
      <c r="U153" s="273" t="str">
        <f>VLOOKUP(D153:D309,پیوست1!$D$5:F302,3,0)</f>
        <v>در سهام</v>
      </c>
    </row>
    <row r="154" spans="1:22" x14ac:dyDescent="0.55000000000000004">
      <c r="A154" s="351">
        <v>11173</v>
      </c>
      <c r="B154" s="229">
        <v>140</v>
      </c>
      <c r="C154" s="215">
        <v>149</v>
      </c>
      <c r="D154" s="91" t="s">
        <v>573</v>
      </c>
      <c r="E154" s="92">
        <v>315066.86111900001</v>
      </c>
      <c r="F154" s="93">
        <v>86.863699999999994</v>
      </c>
      <c r="G154" s="93">
        <v>-2.9999999999999997E-4</v>
      </c>
      <c r="H154" s="93">
        <v>9.7234999999999996</v>
      </c>
      <c r="I154" s="93">
        <v>6.1999999999999998E-3</v>
      </c>
      <c r="J154" s="93">
        <v>3.4068999999999998</v>
      </c>
      <c r="K154" s="218">
        <f t="shared" si="57"/>
        <v>0.550379318427625</v>
      </c>
      <c r="L154" s="218">
        <f t="shared" si="58"/>
        <v>-1.900837697775797E-6</v>
      </c>
      <c r="M154" s="218">
        <f t="shared" si="59"/>
        <v>6.1609317847743213E-2</v>
      </c>
      <c r="N154" s="218">
        <f t="shared" si="60"/>
        <v>3.9283979087366476E-5</v>
      </c>
      <c r="O154" s="218">
        <f t="shared" si="61"/>
        <v>2.1586546508507876E-2</v>
      </c>
      <c r="P154" s="244">
        <f t="shared" si="62"/>
        <v>100</v>
      </c>
      <c r="Q154" s="277">
        <f>VLOOKUP(B:B,'پیوست 4'!$B$14:$I$170,8,0)</f>
        <v>321950.3659180993</v>
      </c>
      <c r="R154" s="1">
        <f t="shared" si="63"/>
        <v>1.0218477588364947</v>
      </c>
      <c r="S154" s="273">
        <f t="shared" si="64"/>
        <v>102.18477588364946</v>
      </c>
      <c r="T154" s="293">
        <f t="shared" si="65"/>
        <v>15.32107588364947</v>
      </c>
      <c r="U154" s="273" t="str">
        <f>VLOOKUP(D140:D294,پیوست1!$D$5:F249,3,0)</f>
        <v>در سهام</v>
      </c>
    </row>
    <row r="155" spans="1:22" x14ac:dyDescent="0.55000000000000004">
      <c r="A155" s="351">
        <v>10616</v>
      </c>
      <c r="B155" s="229">
        <v>25</v>
      </c>
      <c r="C155" s="219">
        <v>150</v>
      </c>
      <c r="D155" s="179" t="s">
        <v>539</v>
      </c>
      <c r="E155" s="180">
        <v>1346794.0762449999</v>
      </c>
      <c r="F155" s="181">
        <v>85.259100000000004</v>
      </c>
      <c r="G155" s="181">
        <v>9.9482999999999997</v>
      </c>
      <c r="H155" s="181">
        <v>3.6135000000000002</v>
      </c>
      <c r="I155" s="181">
        <v>0</v>
      </c>
      <c r="J155" s="181">
        <v>1.1791</v>
      </c>
      <c r="K155" s="218">
        <f t="shared" si="57"/>
        <v>2.3092076991385331</v>
      </c>
      <c r="L155" s="218">
        <f t="shared" si="58"/>
        <v>0.26944561874732281</v>
      </c>
      <c r="M155" s="218">
        <f t="shared" si="59"/>
        <v>9.7870163077455538E-2</v>
      </c>
      <c r="N155" s="218">
        <f t="shared" si="60"/>
        <v>0</v>
      </c>
      <c r="O155" s="218">
        <f t="shared" si="61"/>
        <v>3.1935439126782296E-2</v>
      </c>
      <c r="P155" s="244">
        <f t="shared" si="62"/>
        <v>100.00000000000001</v>
      </c>
      <c r="Q155" s="277">
        <f>VLOOKUP(B:B,'پیوست 4'!$B$14:$I$170,8,0)</f>
        <v>1429330.1242917178</v>
      </c>
      <c r="R155" s="1">
        <f t="shared" si="63"/>
        <v>1.0612833465059757</v>
      </c>
      <c r="S155" s="273">
        <f t="shared" si="64"/>
        <v>106.12833465059757</v>
      </c>
      <c r="T155" s="273">
        <f t="shared" si="65"/>
        <v>20.869234650597562</v>
      </c>
      <c r="U155" s="273" t="str">
        <f>VLOOKUP(D155:D311,پیوست1!$D$5:F293,3,0)</f>
        <v>در سهام</v>
      </c>
    </row>
    <row r="156" spans="1:22" x14ac:dyDescent="0.55000000000000004">
      <c r="A156" s="351">
        <v>11384</v>
      </c>
      <c r="B156" s="229">
        <v>209</v>
      </c>
      <c r="C156" s="215">
        <v>151</v>
      </c>
      <c r="D156" s="91" t="s">
        <v>558</v>
      </c>
      <c r="E156" s="92">
        <v>206365.85268000001</v>
      </c>
      <c r="F156" s="93">
        <v>84.3215</v>
      </c>
      <c r="G156" s="93">
        <v>0</v>
      </c>
      <c r="H156" s="93">
        <v>11.9093</v>
      </c>
      <c r="I156" s="93">
        <v>1.2200000000000001E-2</v>
      </c>
      <c r="J156" s="93">
        <v>3.7570000000000001</v>
      </c>
      <c r="K156" s="218">
        <f t="shared" si="57"/>
        <v>0.34994292318256431</v>
      </c>
      <c r="L156" s="218">
        <f t="shared" si="58"/>
        <v>0</v>
      </c>
      <c r="M156" s="218">
        <f t="shared" si="59"/>
        <v>4.9424823503591765E-2</v>
      </c>
      <c r="N156" s="218">
        <f t="shared" si="60"/>
        <v>5.0631258490744174E-5</v>
      </c>
      <c r="O156" s="218">
        <f t="shared" si="61"/>
        <v>1.5591937553256217E-2</v>
      </c>
      <c r="P156" s="244">
        <f t="shared" si="62"/>
        <v>100.00000000000001</v>
      </c>
      <c r="Q156" s="277">
        <f>VLOOKUP(B:B,'پیوست 4'!$B$14:$I$170,8,0)</f>
        <v>212808.12129765245</v>
      </c>
      <c r="R156" s="1">
        <f t="shared" si="63"/>
        <v>1.0312177064857824</v>
      </c>
      <c r="S156" s="273">
        <f t="shared" si="64"/>
        <v>103.12177064857823</v>
      </c>
      <c r="T156" s="293">
        <f t="shared" si="65"/>
        <v>18.800270648578234</v>
      </c>
      <c r="U156" s="273" t="str">
        <f>VLOOKUP(D156:D312,پیوست1!$D$5:F301,3,0)</f>
        <v>در سهام</v>
      </c>
    </row>
    <row r="157" spans="1:22" x14ac:dyDescent="0.55000000000000004">
      <c r="A157" s="351">
        <v>11197</v>
      </c>
      <c r="B157" s="229">
        <v>147</v>
      </c>
      <c r="C157" s="219">
        <v>152</v>
      </c>
      <c r="D157" s="179" t="s">
        <v>586</v>
      </c>
      <c r="E157" s="180">
        <v>621286.24765300006</v>
      </c>
      <c r="F157" s="181">
        <v>84.017700000000005</v>
      </c>
      <c r="G157" s="181">
        <v>9.6125000000000007</v>
      </c>
      <c r="H157" s="181">
        <v>2.6105999999999998</v>
      </c>
      <c r="I157" s="181">
        <v>0</v>
      </c>
      <c r="J157" s="181">
        <v>3.7591999999999999</v>
      </c>
      <c r="K157" s="218">
        <f t="shared" si="57"/>
        <v>1.0497444431376632</v>
      </c>
      <c r="L157" s="218">
        <f t="shared" si="58"/>
        <v>0.12010169832857585</v>
      </c>
      <c r="M157" s="218">
        <f t="shared" si="59"/>
        <v>3.2617684645678033E-2</v>
      </c>
      <c r="N157" s="218">
        <f t="shared" si="60"/>
        <v>0</v>
      </c>
      <c r="O157" s="218">
        <f t="shared" si="61"/>
        <v>4.6968666252981253E-2</v>
      </c>
      <c r="P157" s="244">
        <f t="shared" si="62"/>
        <v>100</v>
      </c>
      <c r="Q157" s="277">
        <f>VLOOKUP(B:B,'پیوست 4'!$B$14:$I$170,8,0)</f>
        <v>625180.17036886269</v>
      </c>
      <c r="R157" s="1">
        <f t="shared" si="63"/>
        <v>1.0062675179606382</v>
      </c>
      <c r="S157" s="273">
        <f t="shared" si="64"/>
        <v>100.62675179606381</v>
      </c>
      <c r="T157" s="273">
        <f t="shared" si="65"/>
        <v>16.60905179606381</v>
      </c>
      <c r="U157" s="273" t="str">
        <f>VLOOKUP(D157:D313,پیوست1!$D$5:F332,3,0)</f>
        <v>در سهام و قابل معامله</v>
      </c>
      <c r="V157" s="273">
        <f>100-P157</f>
        <v>0</v>
      </c>
    </row>
    <row r="158" spans="1:22" x14ac:dyDescent="0.55000000000000004">
      <c r="A158" s="351">
        <v>11215</v>
      </c>
      <c r="B158" s="229">
        <v>149</v>
      </c>
      <c r="C158" s="215">
        <v>153</v>
      </c>
      <c r="D158" s="91" t="s">
        <v>542</v>
      </c>
      <c r="E158" s="92">
        <v>641630.59329600004</v>
      </c>
      <c r="F158" s="93">
        <v>82.926299999999998</v>
      </c>
      <c r="G158" s="93">
        <v>13.381399999999999</v>
      </c>
      <c r="H158" s="93">
        <v>1.5646</v>
      </c>
      <c r="I158" s="93">
        <v>0</v>
      </c>
      <c r="J158" s="93">
        <v>2.13</v>
      </c>
      <c r="K158" s="218">
        <f t="shared" si="57"/>
        <v>1.0700360439645915</v>
      </c>
      <c r="L158" s="218">
        <f t="shared" si="58"/>
        <v>0.17266633527249842</v>
      </c>
      <c r="M158" s="218">
        <f t="shared" si="59"/>
        <v>2.0188750666398959E-2</v>
      </c>
      <c r="N158" s="218">
        <f t="shared" si="60"/>
        <v>0</v>
      </c>
      <c r="O158" s="218">
        <f t="shared" si="61"/>
        <v>2.7484365920637722E-2</v>
      </c>
      <c r="P158" s="244">
        <f t="shared" si="62"/>
        <v>100.00229999999999</v>
      </c>
      <c r="Q158" s="277">
        <f>VLOOKUP(B:B,'پیوست 4'!$B$14:$I$170,8,0)</f>
        <v>655476.00700863299</v>
      </c>
      <c r="R158" s="1">
        <f t="shared" si="63"/>
        <v>1.0215784812278204</v>
      </c>
      <c r="S158" s="273">
        <f t="shared" si="64"/>
        <v>102.15784812278204</v>
      </c>
      <c r="T158" s="293">
        <f t="shared" si="65"/>
        <v>19.231548122782044</v>
      </c>
      <c r="U158" s="273" t="str">
        <f>VLOOKUP(D158:D314,پیوست1!$D$5:F290,3,0)</f>
        <v>در سهام و قابل معامله</v>
      </c>
    </row>
    <row r="159" spans="1:22" x14ac:dyDescent="0.55000000000000004">
      <c r="A159" s="351">
        <v>11461</v>
      </c>
      <c r="B159" s="229">
        <v>237</v>
      </c>
      <c r="C159" s="219">
        <v>154</v>
      </c>
      <c r="D159" s="179" t="s">
        <v>543</v>
      </c>
      <c r="E159" s="180">
        <v>354481.13876599999</v>
      </c>
      <c r="F159" s="181">
        <v>82.770300000000006</v>
      </c>
      <c r="G159" s="181">
        <v>0</v>
      </c>
      <c r="H159" s="181">
        <v>15.567</v>
      </c>
      <c r="I159" s="181">
        <v>1.17E-2</v>
      </c>
      <c r="J159" s="181">
        <v>1.651</v>
      </c>
      <c r="K159" s="218">
        <f t="shared" si="57"/>
        <v>0.59004986710928709</v>
      </c>
      <c r="L159" s="218">
        <f t="shared" si="58"/>
        <v>0</v>
      </c>
      <c r="M159" s="218">
        <f t="shared" si="59"/>
        <v>0.11097345643655117</v>
      </c>
      <c r="N159" s="218">
        <f t="shared" si="60"/>
        <v>8.3406529216139831E-5</v>
      </c>
      <c r="O159" s="218">
        <f t="shared" si="61"/>
        <v>1.1769588011610843E-2</v>
      </c>
      <c r="P159" s="244">
        <f t="shared" si="62"/>
        <v>100</v>
      </c>
      <c r="Q159" s="277">
        <f>VLOOKUP(B:B,'پیوست 4'!$B$14:$I$170,8,0)</f>
        <v>423985.4150582999</v>
      </c>
      <c r="R159" s="1">
        <f t="shared" si="63"/>
        <v>1.1960732707366444</v>
      </c>
      <c r="S159" s="273">
        <f t="shared" si="64"/>
        <v>119.60732707366444</v>
      </c>
      <c r="T159" s="273">
        <f t="shared" si="65"/>
        <v>36.83702707366443</v>
      </c>
      <c r="U159" s="273" t="str">
        <f>VLOOKUP(D159:D315,پیوست1!$D$5:F297,3,0)</f>
        <v>در سهام</v>
      </c>
    </row>
    <row r="160" spans="1:22" x14ac:dyDescent="0.55000000000000004">
      <c r="A160" s="351">
        <v>11334</v>
      </c>
      <c r="B160" s="229">
        <v>194</v>
      </c>
      <c r="C160" s="215">
        <v>155</v>
      </c>
      <c r="D160" s="91" t="s">
        <v>566</v>
      </c>
      <c r="E160" s="92">
        <v>208168.63754</v>
      </c>
      <c r="F160" s="93">
        <v>82.554400000000001</v>
      </c>
      <c r="G160" s="93">
        <v>6.5404</v>
      </c>
      <c r="H160" s="93">
        <v>6.6874000000000002</v>
      </c>
      <c r="I160" s="93">
        <v>0</v>
      </c>
      <c r="J160" s="93">
        <v>4.2178000000000004</v>
      </c>
      <c r="K160" s="218">
        <f t="shared" si="57"/>
        <v>0.34560226532594329</v>
      </c>
      <c r="L160" s="218">
        <f t="shared" si="58"/>
        <v>2.7380455265107611E-2</v>
      </c>
      <c r="M160" s="218">
        <f t="shared" si="59"/>
        <v>2.7995849877665072E-2</v>
      </c>
      <c r="N160" s="218">
        <f t="shared" si="60"/>
        <v>0</v>
      </c>
      <c r="O160" s="218">
        <f t="shared" si="61"/>
        <v>1.7657220386699726E-2</v>
      </c>
      <c r="P160" s="244">
        <f t="shared" si="62"/>
        <v>100</v>
      </c>
      <c r="Q160" s="277">
        <f>VLOOKUP(B:B,'پیوست 4'!$B$14:$I$170,8,0)</f>
        <v>211636.20594420162</v>
      </c>
      <c r="R160" s="1">
        <f t="shared" si="63"/>
        <v>1.0166574967544537</v>
      </c>
      <c r="S160" s="273">
        <f t="shared" si="64"/>
        <v>101.66574967544537</v>
      </c>
      <c r="T160" s="293">
        <f t="shared" si="65"/>
        <v>19.111349675445368</v>
      </c>
      <c r="U160" s="273" t="str">
        <f>VLOOKUP(D160:D316,پیوست1!$D$5:F321,3,0)</f>
        <v>در سهام</v>
      </c>
    </row>
    <row r="161" spans="1:22" x14ac:dyDescent="0.55000000000000004">
      <c r="A161" s="351">
        <v>11463</v>
      </c>
      <c r="B161" s="229">
        <v>239</v>
      </c>
      <c r="C161" s="219">
        <v>156</v>
      </c>
      <c r="D161" s="179" t="s">
        <v>546</v>
      </c>
      <c r="E161" s="180">
        <v>133768.946684</v>
      </c>
      <c r="F161" s="181">
        <v>80.778000000000006</v>
      </c>
      <c r="G161" s="181">
        <v>0</v>
      </c>
      <c r="H161" s="181">
        <v>16.368200000000002</v>
      </c>
      <c r="I161" s="181">
        <v>0</v>
      </c>
      <c r="J161" s="181">
        <v>2.85</v>
      </c>
      <c r="K161" s="218">
        <f t="shared" si="57"/>
        <v>0.21730486979832453</v>
      </c>
      <c r="L161" s="218">
        <f t="shared" si="58"/>
        <v>0</v>
      </c>
      <c r="M161" s="218">
        <f t="shared" si="59"/>
        <v>4.4032899673586069E-2</v>
      </c>
      <c r="N161" s="218">
        <f t="shared" si="60"/>
        <v>0</v>
      </c>
      <c r="O161" s="218">
        <f t="shared" si="61"/>
        <v>7.6669251395828676E-3</v>
      </c>
      <c r="P161" s="244">
        <f t="shared" si="62"/>
        <v>99.996200000000002</v>
      </c>
      <c r="Q161" s="277">
        <f>VLOOKUP(B:B,'پیوست 4'!$B$14:$I$170,8,0)</f>
        <v>135335.11599692985</v>
      </c>
      <c r="R161" s="1">
        <f t="shared" si="63"/>
        <v>1.0117080185779559</v>
      </c>
      <c r="S161" s="273">
        <f t="shared" si="64"/>
        <v>101.1708018577956</v>
      </c>
      <c r="T161" s="273">
        <f t="shared" si="65"/>
        <v>20.39280185779559</v>
      </c>
      <c r="U161" s="273" t="str">
        <f>VLOOKUP(D161:D317,پیوست1!$D$5:F335,3,0)</f>
        <v>در سهام</v>
      </c>
    </row>
    <row r="162" spans="1:22" x14ac:dyDescent="0.55000000000000004">
      <c r="A162" s="351">
        <v>11233</v>
      </c>
      <c r="B162" s="229">
        <v>264</v>
      </c>
      <c r="C162" s="215">
        <v>157</v>
      </c>
      <c r="D162" s="91" t="s">
        <v>571</v>
      </c>
      <c r="E162" s="92">
        <v>249948.13572399999</v>
      </c>
      <c r="F162" s="93">
        <v>79.709999999999994</v>
      </c>
      <c r="G162" s="93">
        <v>18.149999999999999</v>
      </c>
      <c r="H162" s="93">
        <v>0.55959999999999999</v>
      </c>
      <c r="I162" s="93">
        <v>0</v>
      </c>
      <c r="J162" s="93">
        <v>1.58</v>
      </c>
      <c r="K162" s="218">
        <f t="shared" si="57"/>
        <v>0.40066717724675666</v>
      </c>
      <c r="L162" s="218">
        <f t="shared" si="58"/>
        <v>9.1232082135599468E-2</v>
      </c>
      <c r="M162" s="218">
        <f t="shared" si="59"/>
        <v>2.8128635351560034E-3</v>
      </c>
      <c r="N162" s="218">
        <f t="shared" si="60"/>
        <v>0</v>
      </c>
      <c r="O162" s="218">
        <f t="shared" si="61"/>
        <v>7.9419663787464005E-3</v>
      </c>
      <c r="P162" s="244">
        <f t="shared" si="62"/>
        <v>99.999599999999987</v>
      </c>
      <c r="Q162" s="277">
        <f>VLOOKUP(B:B,'پیوست 4'!$B$14:$I$170,8,0)</f>
        <v>252154.18301129184</v>
      </c>
      <c r="R162" s="1">
        <f t="shared" si="63"/>
        <v>1.0088260201697516</v>
      </c>
      <c r="S162" s="273">
        <f t="shared" si="64"/>
        <v>100.88260201697517</v>
      </c>
      <c r="T162" s="293">
        <f t="shared" si="65"/>
        <v>21.172602016975176</v>
      </c>
      <c r="U162" s="273" t="str">
        <f>VLOOKUP(D162:D319,پیوست1!$D$5:F310,3,0)</f>
        <v>در سهام و قابل معامله</v>
      </c>
    </row>
    <row r="163" spans="1:22" x14ac:dyDescent="0.55000000000000004">
      <c r="A163" s="351">
        <v>10825</v>
      </c>
      <c r="B163" s="229">
        <v>61</v>
      </c>
      <c r="C163" s="219">
        <v>158</v>
      </c>
      <c r="D163" s="179" t="s">
        <v>570</v>
      </c>
      <c r="E163" s="180">
        <v>111024.926674</v>
      </c>
      <c r="F163" s="181">
        <v>79.337900000000005</v>
      </c>
      <c r="G163" s="181">
        <v>18.1678</v>
      </c>
      <c r="H163" s="181">
        <v>5.1999999999999998E-3</v>
      </c>
      <c r="I163" s="181">
        <v>0.32900000000000001</v>
      </c>
      <c r="J163" s="181">
        <v>2.1600999999999999</v>
      </c>
      <c r="K163" s="218">
        <f t="shared" si="57"/>
        <v>0.17714228862802442</v>
      </c>
      <c r="L163" s="218">
        <f t="shared" si="58"/>
        <v>4.0564291105968549E-2</v>
      </c>
      <c r="M163" s="218">
        <f t="shared" si="59"/>
        <v>1.161033882754304E-5</v>
      </c>
      <c r="N163" s="218">
        <f t="shared" si="60"/>
        <v>7.3457720658878084E-4</v>
      </c>
      <c r="O163" s="218">
        <f t="shared" si="61"/>
        <v>4.8229794041107152E-3</v>
      </c>
      <c r="P163" s="244">
        <f t="shared" si="62"/>
        <v>100</v>
      </c>
      <c r="Q163" s="277">
        <f>VLOOKUP(B:B,'پیوست 4'!$B$14:$I$170,8,0)</f>
        <v>114587.10149877927</v>
      </c>
      <c r="R163" s="1">
        <f t="shared" si="63"/>
        <v>1.0320844600531807</v>
      </c>
      <c r="S163" s="273">
        <f t="shared" si="64"/>
        <v>103.20844600531807</v>
      </c>
      <c r="T163" s="273">
        <f t="shared" si="65"/>
        <v>23.870546005318062</v>
      </c>
      <c r="U163" s="273" t="str">
        <f>VLOOKUP(D163:D319,پیوست1!$D$5:F327,3,0)</f>
        <v>در سهام</v>
      </c>
    </row>
    <row r="164" spans="1:22" x14ac:dyDescent="0.55000000000000004">
      <c r="A164" s="351">
        <v>11132</v>
      </c>
      <c r="B164" s="229">
        <v>126</v>
      </c>
      <c r="C164" s="215">
        <v>159</v>
      </c>
      <c r="D164" s="91" t="s">
        <v>560</v>
      </c>
      <c r="E164" s="92">
        <v>673317.36664499994</v>
      </c>
      <c r="F164" s="93">
        <v>74.9024</v>
      </c>
      <c r="G164" s="93">
        <v>19.200199999999999</v>
      </c>
      <c r="H164" s="93">
        <v>3.4024999999999999</v>
      </c>
      <c r="I164" s="93">
        <v>0</v>
      </c>
      <c r="J164" s="93">
        <v>2.4900000000000002</v>
      </c>
      <c r="K164" s="218">
        <f t="shared" si="57"/>
        <v>1.0142303564661321</v>
      </c>
      <c r="L164" s="218">
        <f t="shared" si="58"/>
        <v>0.25998400171718167</v>
      </c>
      <c r="M164" s="218">
        <f t="shared" si="59"/>
        <v>4.6072205802164069E-2</v>
      </c>
      <c r="N164" s="218">
        <f t="shared" si="60"/>
        <v>0</v>
      </c>
      <c r="O164" s="218">
        <f t="shared" si="61"/>
        <v>3.3716324010988556E-2</v>
      </c>
      <c r="P164" s="244">
        <f t="shared" si="62"/>
        <v>99.995099999999994</v>
      </c>
      <c r="Q164" s="277">
        <f>VLOOKUP(B:B,'پیوست 4'!$B$14:$I$170,8,0)</f>
        <v>681518.88324005646</v>
      </c>
      <c r="R164" s="1">
        <f t="shared" si="63"/>
        <v>1.012180759031841</v>
      </c>
      <c r="S164" s="273">
        <f t="shared" si="64"/>
        <v>101.2180759031841</v>
      </c>
      <c r="T164" s="293">
        <f t="shared" si="65"/>
        <v>26.315675903184101</v>
      </c>
      <c r="U164" s="273" t="str">
        <f>VLOOKUP(D164:D320,پیوست1!$D$5:F324,3,0)</f>
        <v>در سهام</v>
      </c>
    </row>
    <row r="165" spans="1:22" x14ac:dyDescent="0.55000000000000004">
      <c r="A165" s="351">
        <v>10789</v>
      </c>
      <c r="B165" s="229">
        <v>43</v>
      </c>
      <c r="C165" s="219">
        <v>160</v>
      </c>
      <c r="D165" s="179" t="s">
        <v>545</v>
      </c>
      <c r="E165" s="180">
        <v>993296.11024800001</v>
      </c>
      <c r="F165" s="181">
        <v>74.790000000000006</v>
      </c>
      <c r="G165" s="181">
        <v>19.82</v>
      </c>
      <c r="H165" s="181">
        <v>0.72860000000000003</v>
      </c>
      <c r="I165" s="181">
        <v>0</v>
      </c>
      <c r="J165" s="181">
        <v>4.66</v>
      </c>
      <c r="K165" s="218">
        <f t="shared" si="57"/>
        <v>1.493974976922734</v>
      </c>
      <c r="L165" s="218">
        <f t="shared" si="58"/>
        <v>0.39591635302324624</v>
      </c>
      <c r="M165" s="218">
        <f t="shared" si="59"/>
        <v>1.4554220727181493E-2</v>
      </c>
      <c r="N165" s="218">
        <f t="shared" si="60"/>
        <v>0</v>
      </c>
      <c r="O165" s="218">
        <f t="shared" si="61"/>
        <v>9.3086286835939835E-2</v>
      </c>
      <c r="P165" s="244">
        <f t="shared" si="62"/>
        <v>99.99860000000001</v>
      </c>
      <c r="Q165" s="277">
        <f>VLOOKUP(B:B,'پیوست 4'!$B$14:$I$170,8,0)</f>
        <v>1007559.1172735698</v>
      </c>
      <c r="R165" s="1">
        <f t="shared" si="63"/>
        <v>1.0143592699884918</v>
      </c>
      <c r="S165" s="273">
        <f t="shared" si="64"/>
        <v>101.43592699884918</v>
      </c>
      <c r="T165" s="273">
        <f t="shared" si="65"/>
        <v>26.645926998849177</v>
      </c>
      <c r="U165" s="273" t="str">
        <f>VLOOKUP(D165:D321,پیوست1!$D$5:F331,3,0)</f>
        <v>در سهام</v>
      </c>
    </row>
    <row r="166" spans="1:22" x14ac:dyDescent="0.55000000000000004">
      <c r="A166" s="351">
        <v>10851</v>
      </c>
      <c r="B166" s="229">
        <v>9</v>
      </c>
      <c r="C166" s="215">
        <v>161</v>
      </c>
      <c r="D166" s="91" t="s">
        <v>551</v>
      </c>
      <c r="E166" s="92">
        <v>5635109.8268280001</v>
      </c>
      <c r="F166" s="93">
        <v>72.877099999999999</v>
      </c>
      <c r="G166" s="93">
        <v>17.231200000000001</v>
      </c>
      <c r="H166" s="93">
        <v>7.8789999999999996</v>
      </c>
      <c r="I166" s="93">
        <v>0</v>
      </c>
      <c r="J166" s="93">
        <v>2.0099999999999998</v>
      </c>
      <c r="K166" s="218">
        <f t="shared" si="57"/>
        <v>8.2587538556718023</v>
      </c>
      <c r="L166" s="218">
        <f t="shared" si="58"/>
        <v>1.9527154543450822</v>
      </c>
      <c r="M166" s="218">
        <f t="shared" si="59"/>
        <v>0.89288297186411281</v>
      </c>
      <c r="N166" s="218">
        <f t="shared" si="60"/>
        <v>0</v>
      </c>
      <c r="O166" s="218">
        <f t="shared" si="61"/>
        <v>0.22778205018998179</v>
      </c>
      <c r="P166" s="244">
        <f t="shared" si="62"/>
        <v>99.99730000000001</v>
      </c>
      <c r="Q166" s="277">
        <f>VLOOKUP(B:B,'پیوست 4'!$B$14:$I$170,8,0)</f>
        <v>5896653.4069001097</v>
      </c>
      <c r="R166" s="1">
        <f t="shared" si="63"/>
        <v>1.0464132178625758</v>
      </c>
      <c r="S166" s="273">
        <f t="shared" si="64"/>
        <v>104.64132178625758</v>
      </c>
      <c r="T166" s="293">
        <f t="shared" si="65"/>
        <v>31.764221786257579</v>
      </c>
      <c r="U166" s="273" t="str">
        <f>VLOOKUP(D166:D322,پیوست1!$D$5:F315,3,0)</f>
        <v>در سهام</v>
      </c>
    </row>
    <row r="167" spans="1:22" x14ac:dyDescent="0.55000000000000004">
      <c r="A167" s="351">
        <v>11220</v>
      </c>
      <c r="B167" s="229">
        <v>152</v>
      </c>
      <c r="C167" s="219">
        <v>162</v>
      </c>
      <c r="D167" s="179" t="s">
        <v>547</v>
      </c>
      <c r="E167" s="180">
        <v>249701.57626</v>
      </c>
      <c r="F167" s="181">
        <v>70.225999999999999</v>
      </c>
      <c r="G167" s="181">
        <v>0</v>
      </c>
      <c r="H167" s="181">
        <v>7.3217999999999996</v>
      </c>
      <c r="I167" s="181">
        <v>21.962599999999998</v>
      </c>
      <c r="J167" s="181">
        <v>0.48959999999999998</v>
      </c>
      <c r="K167" s="218">
        <f t="shared" si="57"/>
        <v>0.35264706319078315</v>
      </c>
      <c r="L167" s="218">
        <f t="shared" si="58"/>
        <v>0</v>
      </c>
      <c r="M167" s="218">
        <f t="shared" si="59"/>
        <v>3.6767169812751348E-2</v>
      </c>
      <c r="N167" s="218">
        <f t="shared" si="60"/>
        <v>0.11028744895101378</v>
      </c>
      <c r="O167" s="218">
        <f t="shared" si="61"/>
        <v>2.4585766260104155E-3</v>
      </c>
      <c r="P167" s="244">
        <f t="shared" si="62"/>
        <v>99.999999999999986</v>
      </c>
      <c r="Q167" s="277">
        <f>VLOOKUP(B:B,'پیوست 4'!$B$14:$I$170,8,0)</f>
        <v>261312.04966821405</v>
      </c>
      <c r="R167" s="1">
        <f t="shared" si="63"/>
        <v>1.0464973973417162</v>
      </c>
      <c r="S167" s="273">
        <f t="shared" si="64"/>
        <v>104.64973973417162</v>
      </c>
      <c r="T167" s="273">
        <f t="shared" si="65"/>
        <v>34.423739734171619</v>
      </c>
      <c r="U167" s="273" t="str">
        <f>VLOOKUP(D167:D323,پیوست1!$D$5:F280,3,0)</f>
        <v>در سهام</v>
      </c>
    </row>
    <row r="168" spans="1:22" x14ac:dyDescent="0.55000000000000004">
      <c r="A168" s="351">
        <v>10600</v>
      </c>
      <c r="B168" s="229">
        <v>20</v>
      </c>
      <c r="C168" s="215">
        <v>163</v>
      </c>
      <c r="D168" s="91" t="s">
        <v>561</v>
      </c>
      <c r="E168" s="92">
        <v>3257245.0823769998</v>
      </c>
      <c r="F168" s="93">
        <v>67.1327</v>
      </c>
      <c r="G168" s="93">
        <v>19.342600000000001</v>
      </c>
      <c r="H168" s="93">
        <v>11.3003</v>
      </c>
      <c r="I168" s="93">
        <v>0</v>
      </c>
      <c r="J168" s="93">
        <v>2.2200000000000002</v>
      </c>
      <c r="K168" s="218">
        <f t="shared" si="57"/>
        <v>4.3974975567919214</v>
      </c>
      <c r="L168" s="218">
        <f t="shared" si="58"/>
        <v>1.2670283817275847</v>
      </c>
      <c r="M168" s="218">
        <f t="shared" si="59"/>
        <v>0.74022110895309956</v>
      </c>
      <c r="N168" s="218">
        <f t="shared" si="60"/>
        <v>0</v>
      </c>
      <c r="O168" s="218">
        <f t="shared" si="61"/>
        <v>0.14542010936664346</v>
      </c>
      <c r="P168" s="244">
        <f t="shared" si="62"/>
        <v>99.995599999999996</v>
      </c>
      <c r="Q168" s="277">
        <f>VLOOKUP(B:B,'پیوست 4'!$B$14:$I$170,8,0)</f>
        <v>3456564.3866550876</v>
      </c>
      <c r="R168" s="1">
        <f t="shared" si="63"/>
        <v>1.061192602717089</v>
      </c>
      <c r="S168" s="273">
        <f t="shared" si="64"/>
        <v>106.11926027170891</v>
      </c>
      <c r="T168" s="293">
        <f t="shared" si="65"/>
        <v>38.98656027170891</v>
      </c>
      <c r="U168" s="273" t="str">
        <f>VLOOKUP(D168:D324,پیوست1!$D$5:F313,3,0)</f>
        <v>در سهام</v>
      </c>
    </row>
    <row r="169" spans="1:22" x14ac:dyDescent="0.55000000000000004">
      <c r="A169" s="351">
        <v>10589</v>
      </c>
      <c r="B169" s="229">
        <v>26</v>
      </c>
      <c r="C169" s="219">
        <v>164</v>
      </c>
      <c r="D169" s="179" t="s">
        <v>563</v>
      </c>
      <c r="E169" s="180">
        <v>536670.78809100005</v>
      </c>
      <c r="F169" s="181">
        <v>64.991799999999998</v>
      </c>
      <c r="G169" s="181">
        <v>0</v>
      </c>
      <c r="H169" s="181">
        <v>33.327399999999997</v>
      </c>
      <c r="I169" s="181">
        <v>0</v>
      </c>
      <c r="J169" s="181">
        <v>1.6808000000000001</v>
      </c>
      <c r="K169" s="218">
        <f t="shared" si="57"/>
        <v>0.70143523390125295</v>
      </c>
      <c r="L169" s="218">
        <f t="shared" si="58"/>
        <v>0</v>
      </c>
      <c r="M169" s="218">
        <f t="shared" si="59"/>
        <v>0.35969172440708852</v>
      </c>
      <c r="N169" s="218">
        <f t="shared" si="60"/>
        <v>0</v>
      </c>
      <c r="O169" s="218">
        <f t="shared" si="61"/>
        <v>1.8140324489262123E-2</v>
      </c>
      <c r="P169" s="244">
        <f t="shared" si="62"/>
        <v>100</v>
      </c>
      <c r="Q169" s="277">
        <f>VLOOKUP(B:B,'پیوست 4'!$B$14:$I$170,8,0)</f>
        <v>539855.79719287658</v>
      </c>
      <c r="R169" s="1">
        <f t="shared" ref="R169:R170" si="66">Q169/E169</f>
        <v>1.005934753991746</v>
      </c>
      <c r="S169" s="273">
        <f t="shared" ref="S169:S170" si="67">R169*100</f>
        <v>100.59347539917461</v>
      </c>
      <c r="T169" s="273">
        <f t="shared" ref="T169:T170" si="68">S169-F169</f>
        <v>35.60167539917461</v>
      </c>
      <c r="U169" s="273" t="str">
        <f>VLOOKUP(D169:D324,پیوست1!$D$5:F314,3,0)</f>
        <v>در سهام</v>
      </c>
    </row>
    <row r="170" spans="1:22" x14ac:dyDescent="0.55000000000000004">
      <c r="A170" s="351">
        <v>11314</v>
      </c>
      <c r="B170" s="229">
        <v>182</v>
      </c>
      <c r="C170" s="215">
        <v>165</v>
      </c>
      <c r="D170" s="91" t="s">
        <v>587</v>
      </c>
      <c r="E170" s="92">
        <v>19454.714018999999</v>
      </c>
      <c r="F170" s="93">
        <v>0</v>
      </c>
      <c r="G170" s="93">
        <v>0</v>
      </c>
      <c r="H170" s="93">
        <v>0</v>
      </c>
      <c r="I170" s="93">
        <v>0</v>
      </c>
      <c r="J170" s="93">
        <v>100</v>
      </c>
      <c r="K170" s="218">
        <f t="shared" si="57"/>
        <v>0</v>
      </c>
      <c r="L170" s="218">
        <f t="shared" si="58"/>
        <v>0</v>
      </c>
      <c r="M170" s="218">
        <f t="shared" si="59"/>
        <v>0</v>
      </c>
      <c r="N170" s="218">
        <f t="shared" si="60"/>
        <v>0</v>
      </c>
      <c r="O170" s="218">
        <f t="shared" si="61"/>
        <v>3.9124239296829899E-2</v>
      </c>
      <c r="P170" s="244">
        <f t="shared" si="62"/>
        <v>100</v>
      </c>
      <c r="Q170" s="277">
        <f>VLOOKUP(B:B,'پیوست 4'!$B$14:$I$170,8,0)</f>
        <v>0</v>
      </c>
      <c r="R170" s="1">
        <f t="shared" si="66"/>
        <v>0</v>
      </c>
      <c r="S170" s="273">
        <f t="shared" si="67"/>
        <v>0</v>
      </c>
      <c r="T170" s="293">
        <f t="shared" si="68"/>
        <v>0</v>
      </c>
      <c r="U170" s="273" t="str">
        <f>VLOOKUP(D170:D326,پیوست1!$D$5:F305,3,0)</f>
        <v>در سهام</v>
      </c>
    </row>
    <row r="171" spans="1:22" x14ac:dyDescent="0.55000000000000004">
      <c r="B171" s="231"/>
      <c r="C171" s="140"/>
      <c r="D171" s="99" t="s">
        <v>415</v>
      </c>
      <c r="E171" s="98">
        <f>SUM(E105:E170)</f>
        <v>49725475.481836006</v>
      </c>
      <c r="F171" s="100">
        <f>K171</f>
        <v>87.530477635699754</v>
      </c>
      <c r="G171" s="100">
        <f>L171</f>
        <v>5.1507314940959121</v>
      </c>
      <c r="H171" s="100">
        <f>M171</f>
        <v>4.6618624296619791</v>
      </c>
      <c r="I171" s="100">
        <f>N171</f>
        <v>0.41187831230997063</v>
      </c>
      <c r="J171" s="100">
        <f>O171</f>
        <v>2.2444075505742771</v>
      </c>
      <c r="K171" s="227">
        <f>SUM(K105:K170)</f>
        <v>87.530477635699754</v>
      </c>
      <c r="L171" s="227">
        <f t="shared" ref="L171:O171" si="69">SUM(L105:L170)</f>
        <v>5.1507314940959121</v>
      </c>
      <c r="M171" s="227">
        <f t="shared" si="69"/>
        <v>4.6618624296619791</v>
      </c>
      <c r="N171" s="227">
        <f t="shared" si="69"/>
        <v>0.41187831230997063</v>
      </c>
      <c r="O171" s="227">
        <f t="shared" si="69"/>
        <v>2.2444075505742771</v>
      </c>
      <c r="P171" s="226">
        <f>K171+L171+M171+N171+O171</f>
        <v>99.999357422341888</v>
      </c>
      <c r="Q171" s="277"/>
      <c r="R171" s="1">
        <f t="shared" ref="R171:R174" si="70">Q171/E171</f>
        <v>0</v>
      </c>
      <c r="S171" s="273">
        <f t="shared" ref="S171:S174" si="71">R171*100</f>
        <v>0</v>
      </c>
      <c r="T171" s="293">
        <f t="shared" ref="T171:T174" si="72">S171-F171</f>
        <v>-87.530477635699754</v>
      </c>
      <c r="U171" s="273" t="e">
        <f>VLOOKUP(D171:D335,پیوست1!$D$5:F336,3,0)</f>
        <v>#N/A</v>
      </c>
      <c r="V171" s="352">
        <f t="shared" ref="V171:V174" si="73">100-P171</f>
        <v>6.4257765811248646E-4</v>
      </c>
    </row>
    <row r="172" spans="1:22" ht="21.75" x14ac:dyDescent="0.55000000000000004">
      <c r="B172" s="231"/>
      <c r="C172" s="402" t="s">
        <v>55</v>
      </c>
      <c r="D172" s="402"/>
      <c r="E172" s="94">
        <f>E83+E104+E171</f>
        <v>1799280817.7247095</v>
      </c>
      <c r="F172" s="95">
        <f t="shared" ref="F172:I172" si="74">K172</f>
        <v>12.737117760373664</v>
      </c>
      <c r="G172" s="95">
        <f t="shared" si="74"/>
        <v>33.598076725756499</v>
      </c>
      <c r="H172" s="95">
        <f t="shared" si="74"/>
        <v>51.515192067793365</v>
      </c>
      <c r="I172" s="96">
        <f t="shared" si="74"/>
        <v>0.24648905036269153</v>
      </c>
      <c r="J172" s="100">
        <f>O172</f>
        <v>1.9036276200423359</v>
      </c>
      <c r="K172" s="227">
        <f>(K83*($E$83/$E$172))+(K104*($E$104/$E$172))+(K171*($E$171/$E$172))</f>
        <v>12.737117760373664</v>
      </c>
      <c r="L172" s="227">
        <f>(L83*($E$83/$E$172))+(L104*($E$104/$E$172))+(L171*($E$171/$E$172))</f>
        <v>33.598076725756499</v>
      </c>
      <c r="M172" s="227">
        <f>(M83*($E$83/$E$172))+(M104*($E$104/$E$172))+(M171*($E$171/$E$172))</f>
        <v>51.515192067793365</v>
      </c>
      <c r="N172" s="227">
        <f>(N83*($E$83/$E$172))+(N104*($E$104/$E$172))+(N171*($E$171/$E$172))</f>
        <v>0.24648905036269153</v>
      </c>
      <c r="O172" s="227">
        <f>(O83*($E$83/$E$172))+(O104*($E$104/$E$172))+(O171*($E$171/$E$172))</f>
        <v>1.9036276200423359</v>
      </c>
      <c r="P172" s="226">
        <f>K172+L172+M172+N172+O172</f>
        <v>100.00050322432855</v>
      </c>
      <c r="Q172" s="277"/>
      <c r="R172" s="1">
        <f t="shared" si="70"/>
        <v>0</v>
      </c>
      <c r="S172" s="273">
        <f t="shared" si="71"/>
        <v>0</v>
      </c>
      <c r="T172" s="293">
        <f t="shared" si="72"/>
        <v>-12.737117760373664</v>
      </c>
      <c r="U172" s="273" t="e">
        <f>VLOOKUP(D172:D336,پیوست1!$D$5:F337,3,0)</f>
        <v>#N/A</v>
      </c>
      <c r="V172" s="352">
        <f t="shared" si="73"/>
        <v>-5.0322432855409716E-4</v>
      </c>
    </row>
    <row r="173" spans="1:22" s="274" customFormat="1" ht="21" x14ac:dyDescent="0.55000000000000004">
      <c r="A173" s="351"/>
      <c r="B173" s="232"/>
      <c r="C173" s="62"/>
      <c r="D173" s="403" t="s">
        <v>56</v>
      </c>
      <c r="E173" s="403"/>
      <c r="F173" s="403"/>
      <c r="G173" s="403"/>
      <c r="H173" s="403"/>
      <c r="I173" s="403"/>
      <c r="J173" s="403"/>
      <c r="K173" s="89"/>
      <c r="L173" s="89"/>
      <c r="M173" s="89"/>
      <c r="N173" s="89"/>
      <c r="O173" s="89"/>
      <c r="P173" s="245"/>
      <c r="Q173" s="277"/>
      <c r="R173" s="1" t="e">
        <f t="shared" si="70"/>
        <v>#DIV/0!</v>
      </c>
      <c r="S173" s="273" t="e">
        <f t="shared" si="71"/>
        <v>#DIV/0!</v>
      </c>
      <c r="T173" s="293" t="e">
        <f t="shared" si="72"/>
        <v>#DIV/0!</v>
      </c>
      <c r="U173" s="273" t="e">
        <f>VLOOKUP(D173:D337,پیوست1!$D$5:F338,3,0)</f>
        <v>#N/A</v>
      </c>
      <c r="V173" s="352">
        <f t="shared" si="73"/>
        <v>100</v>
      </c>
    </row>
    <row r="174" spans="1:22" s="274" customFormat="1" ht="42" customHeight="1" x14ac:dyDescent="0.55000000000000004">
      <c r="A174" s="351"/>
      <c r="B174" s="232"/>
      <c r="C174" s="62"/>
      <c r="D174" s="401" t="s">
        <v>57</v>
      </c>
      <c r="E174" s="401"/>
      <c r="F174" s="401"/>
      <c r="G174" s="401"/>
      <c r="H174" s="401"/>
      <c r="I174" s="401"/>
      <c r="J174" s="401"/>
      <c r="K174" s="89"/>
      <c r="L174" s="89"/>
      <c r="M174" s="89"/>
      <c r="N174" s="89"/>
      <c r="O174" s="89"/>
      <c r="P174" s="245"/>
      <c r="Q174" s="277"/>
      <c r="R174" s="1" t="e">
        <f t="shared" si="70"/>
        <v>#DIV/0!</v>
      </c>
      <c r="S174" s="273" t="e">
        <f t="shared" si="71"/>
        <v>#DIV/0!</v>
      </c>
      <c r="T174" s="293" t="e">
        <f t="shared" si="72"/>
        <v>#DIV/0!</v>
      </c>
      <c r="U174" s="273" t="e">
        <f>VLOOKUP(D174:D338,پیوست1!$D$5:F339,3,0)</f>
        <v>#N/A</v>
      </c>
      <c r="V174" s="352">
        <f t="shared" si="73"/>
        <v>100</v>
      </c>
    </row>
    <row r="176" spans="1:22" x14ac:dyDescent="0.55000000000000004">
      <c r="F176" s="46"/>
      <c r="G176" s="48"/>
      <c r="H176" s="48"/>
      <c r="I176" s="50"/>
      <c r="J176" s="50"/>
    </row>
  </sheetData>
  <sheetProtection algorithmName="SHA-512" hashValue="Y5PS9IHAJ4ITvrrF6lLzcKF6MMkZ5b5eugtnMhnZM8bFp8ls/o5YRpAOYCQ5E3QF7QtyhPccNogkES/9Q+v9Nw==" saltValue="En6oRW8NKT219EVlyM7cfQ==" spinCount="100000" sheet="1" objects="1" scenarios="1" sort="0"/>
  <sortState ref="A105:U171">
    <sortCondition descending="1" ref="F105:F171"/>
  </sortState>
  <mergeCells count="11">
    <mergeCell ref="A1:E1"/>
    <mergeCell ref="G1:J1"/>
    <mergeCell ref="D174:J174"/>
    <mergeCell ref="C172:D172"/>
    <mergeCell ref="D173:J173"/>
    <mergeCell ref="D2:D3"/>
    <mergeCell ref="F2:J2"/>
    <mergeCell ref="A2:A3"/>
    <mergeCell ref="B2:B3"/>
    <mergeCell ref="C2:C3"/>
    <mergeCell ref="E2:E3"/>
  </mergeCells>
  <printOptions horizontalCentered="1" verticalCentered="1"/>
  <pageMargins left="0.25" right="0.25" top="0.75" bottom="0.75" header="0.3" footer="0.3"/>
  <pageSetup paperSize="9" scale="87" fitToHeight="0" orientation="portrait" r:id="rId1"/>
  <colBreaks count="1" manualBreakCount="1">
    <brk id="10" max="18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6"/>
  <sheetViews>
    <sheetView rightToLeft="1" view="pageBreakPreview" zoomScale="115" zoomScaleNormal="100" zoomScaleSheetLayoutView="115" workbookViewId="0">
      <pane ySplit="4" topLeftCell="A5" activePane="bottomLeft" state="frozen"/>
      <selection activeCell="B1" sqref="B1"/>
      <selection pane="bottomLeft" activeCell="D5" sqref="D5"/>
    </sheetView>
  </sheetViews>
  <sheetFormatPr defaultColWidth="9.140625" defaultRowHeight="15.75" x14ac:dyDescent="0.4"/>
  <cols>
    <col min="1" max="1" width="3.5703125" style="288" hidden="1" customWidth="1"/>
    <col min="2" max="2" width="4" style="14" bestFit="1" customWidth="1"/>
    <col min="3" max="3" width="26" style="67" bestFit="1" customWidth="1"/>
    <col min="4" max="4" width="10.5703125" style="15" bestFit="1" customWidth="1"/>
    <col min="5" max="5" width="11" style="15" bestFit="1" customWidth="1"/>
    <col min="6" max="6" width="12.28515625" style="25" customWidth="1"/>
    <col min="7" max="7" width="10.5703125" style="15" bestFit="1" customWidth="1"/>
    <col min="8" max="8" width="9.85546875" style="15" bestFit="1" customWidth="1"/>
    <col min="9" max="9" width="12.14062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84"/>
      <c r="B1" s="416" t="s">
        <v>247</v>
      </c>
      <c r="C1" s="416"/>
      <c r="D1" s="416"/>
      <c r="E1" s="416"/>
      <c r="F1" s="416"/>
      <c r="G1" s="416"/>
      <c r="H1" s="416"/>
      <c r="I1" s="416"/>
      <c r="J1" s="416"/>
      <c r="K1" s="166" t="s">
        <v>427</v>
      </c>
      <c r="L1" s="166" t="s">
        <v>319</v>
      </c>
      <c r="M1" s="165"/>
      <c r="N1" s="165"/>
      <c r="O1" s="165"/>
      <c r="P1" s="165"/>
      <c r="Q1" s="165"/>
    </row>
    <row r="2" spans="1:17" x14ac:dyDescent="0.4">
      <c r="A2" s="410" t="s">
        <v>163</v>
      </c>
      <c r="B2" s="414" t="s">
        <v>48</v>
      </c>
      <c r="C2" s="415" t="s">
        <v>58</v>
      </c>
      <c r="D2" s="415" t="s">
        <v>59</v>
      </c>
      <c r="E2" s="415"/>
      <c r="F2" s="415"/>
      <c r="G2" s="415"/>
      <c r="H2" s="415"/>
      <c r="I2" s="415"/>
      <c r="J2" s="415"/>
      <c r="K2" s="415"/>
      <c r="L2" s="415" t="s">
        <v>60</v>
      </c>
      <c r="M2" s="415"/>
      <c r="N2" s="415"/>
      <c r="O2" s="415"/>
      <c r="P2" s="415"/>
      <c r="Q2" s="415"/>
    </row>
    <row r="3" spans="1:17" x14ac:dyDescent="0.4">
      <c r="A3" s="410"/>
      <c r="B3" s="414"/>
      <c r="C3" s="415"/>
      <c r="D3" s="417" t="s">
        <v>258</v>
      </c>
      <c r="E3" s="417"/>
      <c r="F3" s="417"/>
      <c r="G3" s="168" t="s">
        <v>427</v>
      </c>
      <c r="H3" s="417" t="s">
        <v>257</v>
      </c>
      <c r="I3" s="417"/>
      <c r="J3" s="163" t="s">
        <v>427</v>
      </c>
      <c r="K3" s="167"/>
      <c r="L3" s="417" t="s">
        <v>258</v>
      </c>
      <c r="M3" s="417"/>
      <c r="N3" s="168" t="s">
        <v>427</v>
      </c>
      <c r="O3" s="161" t="s">
        <v>257</v>
      </c>
      <c r="P3" s="163" t="s">
        <v>427</v>
      </c>
      <c r="Q3" s="164"/>
    </row>
    <row r="4" spans="1:17" s="208" customFormat="1" ht="31.5" x14ac:dyDescent="0.4">
      <c r="A4" s="410"/>
      <c r="B4" s="414"/>
      <c r="C4" s="415"/>
      <c r="D4" s="162" t="s">
        <v>61</v>
      </c>
      <c r="E4" s="207" t="s">
        <v>62</v>
      </c>
      <c r="F4" s="320" t="s">
        <v>63</v>
      </c>
      <c r="G4" s="207" t="s">
        <v>64</v>
      </c>
      <c r="H4" s="207" t="s">
        <v>65</v>
      </c>
      <c r="I4" s="207" t="s">
        <v>62</v>
      </c>
      <c r="J4" s="149" t="s">
        <v>63</v>
      </c>
      <c r="K4" s="207" t="s">
        <v>64</v>
      </c>
      <c r="L4" s="207" t="s">
        <v>66</v>
      </c>
      <c r="M4" s="207" t="s">
        <v>67</v>
      </c>
      <c r="N4" s="149" t="s">
        <v>63</v>
      </c>
      <c r="O4" s="207" t="s">
        <v>66</v>
      </c>
      <c r="P4" s="207" t="s">
        <v>67</v>
      </c>
      <c r="Q4" s="149" t="s">
        <v>63</v>
      </c>
    </row>
    <row r="5" spans="1:17" s="208" customFormat="1" x14ac:dyDescent="0.4">
      <c r="A5" s="285">
        <v>5</v>
      </c>
      <c r="B5" s="126">
        <v>4</v>
      </c>
      <c r="C5" s="126" t="s">
        <v>433</v>
      </c>
      <c r="D5" s="170">
        <v>10983185.941911001</v>
      </c>
      <c r="E5" s="170">
        <v>5574714.117331</v>
      </c>
      <c r="F5" s="321">
        <f t="shared" ref="F5:F36" si="0">D5-E5</f>
        <v>5408471.8245800007</v>
      </c>
      <c r="G5" s="127">
        <f t="shared" ref="G5:G36" si="1">D5+E5</f>
        <v>16557900.059242001</v>
      </c>
      <c r="H5" s="127">
        <v>94263.254864999995</v>
      </c>
      <c r="I5" s="127">
        <v>726184.04074099998</v>
      </c>
      <c r="J5" s="127">
        <f t="shared" ref="J5:J36" si="2">H5-I5</f>
        <v>-631920.78587599995</v>
      </c>
      <c r="K5" s="127">
        <f t="shared" ref="K5:K36" si="3">H5+I5</f>
        <v>820447.295606</v>
      </c>
      <c r="L5" s="128">
        <v>114339864</v>
      </c>
      <c r="M5" s="128">
        <v>93907361</v>
      </c>
      <c r="N5" s="128">
        <f t="shared" ref="N5:N36" si="4">L5-M5</f>
        <v>20432503</v>
      </c>
      <c r="O5" s="128">
        <v>7723547</v>
      </c>
      <c r="P5" s="128">
        <v>7634825</v>
      </c>
      <c r="Q5" s="128">
        <f t="shared" ref="Q5:Q36" si="5">O5-P5</f>
        <v>88722</v>
      </c>
    </row>
    <row r="6" spans="1:17" s="208" customFormat="1" x14ac:dyDescent="0.4">
      <c r="A6" s="285">
        <v>104</v>
      </c>
      <c r="B6" s="182">
        <v>22</v>
      </c>
      <c r="C6" s="71" t="s">
        <v>412</v>
      </c>
      <c r="D6" s="183">
        <v>6070901.2736529997</v>
      </c>
      <c r="E6" s="183">
        <v>23580992.446818002</v>
      </c>
      <c r="F6" s="22">
        <f t="shared" si="0"/>
        <v>-17510091.173165001</v>
      </c>
      <c r="G6" s="22">
        <f t="shared" si="1"/>
        <v>29651893.720471002</v>
      </c>
      <c r="H6" s="22">
        <v>48365.466881</v>
      </c>
      <c r="I6" s="22">
        <v>1475161.604208</v>
      </c>
      <c r="J6" s="22">
        <f t="shared" si="2"/>
        <v>-1426796.137327</v>
      </c>
      <c r="K6" s="22">
        <f t="shared" si="3"/>
        <v>1523527.071089</v>
      </c>
      <c r="L6" s="66">
        <v>323360202.22816002</v>
      </c>
      <c r="M6" s="66">
        <v>336178364.85687399</v>
      </c>
      <c r="N6" s="66">
        <f t="shared" si="4"/>
        <v>-12818162.628713965</v>
      </c>
      <c r="O6" s="66">
        <v>35830025.014787003</v>
      </c>
      <c r="P6" s="66">
        <v>29588867.122632999</v>
      </c>
      <c r="Q6" s="66">
        <f t="shared" si="5"/>
        <v>6241157.8921540044</v>
      </c>
    </row>
    <row r="7" spans="1:17" s="208" customFormat="1" x14ac:dyDescent="0.4">
      <c r="A7" s="285">
        <v>183</v>
      </c>
      <c r="B7" s="126">
        <v>23</v>
      </c>
      <c r="C7" s="126" t="s">
        <v>463</v>
      </c>
      <c r="D7" s="170">
        <v>5963825.8811520003</v>
      </c>
      <c r="E7" s="170">
        <v>5396341.6518869996</v>
      </c>
      <c r="F7" s="321">
        <f t="shared" si="0"/>
        <v>567484.22926500067</v>
      </c>
      <c r="G7" s="127">
        <f t="shared" si="1"/>
        <v>11360167.533039</v>
      </c>
      <c r="H7" s="127">
        <v>577561.60962300003</v>
      </c>
      <c r="I7" s="127">
        <v>714403.16295000003</v>
      </c>
      <c r="J7" s="127">
        <f t="shared" si="2"/>
        <v>-136841.553327</v>
      </c>
      <c r="K7" s="127">
        <f t="shared" si="3"/>
        <v>1291964.7725730001</v>
      </c>
      <c r="L7" s="128">
        <v>53401105.329104997</v>
      </c>
      <c r="M7" s="128">
        <v>27863522.759241998</v>
      </c>
      <c r="N7" s="128">
        <f t="shared" si="4"/>
        <v>25537582.569862999</v>
      </c>
      <c r="O7" s="128">
        <v>10047357.646645</v>
      </c>
      <c r="P7" s="128">
        <v>3003951.9410160002</v>
      </c>
      <c r="Q7" s="128">
        <f t="shared" si="5"/>
        <v>7043405.7056290004</v>
      </c>
    </row>
    <row r="8" spans="1:17" s="208" customFormat="1" x14ac:dyDescent="0.4">
      <c r="A8" s="285">
        <v>123</v>
      </c>
      <c r="B8" s="182">
        <v>1</v>
      </c>
      <c r="C8" s="71" t="s">
        <v>450</v>
      </c>
      <c r="D8" s="183">
        <v>5861378.0672490001</v>
      </c>
      <c r="E8" s="183">
        <v>6567004.6949340003</v>
      </c>
      <c r="F8" s="22">
        <f t="shared" si="0"/>
        <v>-705626.62768500019</v>
      </c>
      <c r="G8" s="22">
        <f t="shared" si="1"/>
        <v>12428382.762182999</v>
      </c>
      <c r="H8" s="22">
        <v>535809.74927100004</v>
      </c>
      <c r="I8" s="22">
        <v>260941.50432000001</v>
      </c>
      <c r="J8" s="22">
        <f t="shared" si="2"/>
        <v>274868.24495100003</v>
      </c>
      <c r="K8" s="22">
        <f t="shared" si="3"/>
        <v>796751.2535910001</v>
      </c>
      <c r="L8" s="66">
        <v>177811487</v>
      </c>
      <c r="M8" s="66">
        <v>150301475</v>
      </c>
      <c r="N8" s="66">
        <f t="shared" si="4"/>
        <v>27510012</v>
      </c>
      <c r="O8" s="66">
        <v>20899630</v>
      </c>
      <c r="P8" s="66">
        <v>13405214</v>
      </c>
      <c r="Q8" s="66">
        <f t="shared" si="5"/>
        <v>7494416</v>
      </c>
    </row>
    <row r="9" spans="1:17" s="208" customFormat="1" x14ac:dyDescent="0.4">
      <c r="A9" s="285">
        <v>107</v>
      </c>
      <c r="B9" s="126">
        <v>14</v>
      </c>
      <c r="C9" s="126" t="s">
        <v>443</v>
      </c>
      <c r="D9" s="170">
        <v>5778326.3446920002</v>
      </c>
      <c r="E9" s="170">
        <v>1245514.7756779999</v>
      </c>
      <c r="F9" s="321">
        <f t="shared" si="0"/>
        <v>4532811.5690139998</v>
      </c>
      <c r="G9" s="127">
        <f t="shared" si="1"/>
        <v>7023841.1203700006</v>
      </c>
      <c r="H9" s="127">
        <v>64149.234801999999</v>
      </c>
      <c r="I9" s="127">
        <v>59569.5</v>
      </c>
      <c r="J9" s="127">
        <f t="shared" si="2"/>
        <v>4579.734801999999</v>
      </c>
      <c r="K9" s="127">
        <f t="shared" si="3"/>
        <v>123718.73480199999</v>
      </c>
      <c r="L9" s="128">
        <v>76689831</v>
      </c>
      <c r="M9" s="128">
        <v>48633590</v>
      </c>
      <c r="N9" s="128">
        <f t="shared" si="4"/>
        <v>28056241</v>
      </c>
      <c r="O9" s="128">
        <v>4456202</v>
      </c>
      <c r="P9" s="128">
        <v>4361432</v>
      </c>
      <c r="Q9" s="128">
        <f t="shared" si="5"/>
        <v>94770</v>
      </c>
    </row>
    <row r="10" spans="1:17" s="208" customFormat="1" x14ac:dyDescent="0.4">
      <c r="A10" s="285">
        <v>132</v>
      </c>
      <c r="B10" s="182">
        <v>2</v>
      </c>
      <c r="C10" s="71" t="s">
        <v>452</v>
      </c>
      <c r="D10" s="183">
        <v>5322991.517275</v>
      </c>
      <c r="E10" s="183">
        <v>2686241.9284239998</v>
      </c>
      <c r="F10" s="22">
        <f t="shared" si="0"/>
        <v>2636749.5888510002</v>
      </c>
      <c r="G10" s="22">
        <f t="shared" si="1"/>
        <v>8009233.4456989998</v>
      </c>
      <c r="H10" s="22">
        <v>327421.41604400001</v>
      </c>
      <c r="I10" s="22">
        <v>143340.28894200001</v>
      </c>
      <c r="J10" s="22">
        <f t="shared" si="2"/>
        <v>184081.127102</v>
      </c>
      <c r="K10" s="22">
        <f t="shared" si="3"/>
        <v>470761.70498600003</v>
      </c>
      <c r="L10" s="66">
        <v>87405756</v>
      </c>
      <c r="M10" s="66">
        <v>57920247</v>
      </c>
      <c r="N10" s="66">
        <f t="shared" si="4"/>
        <v>29485509</v>
      </c>
      <c r="O10" s="66">
        <v>8028143</v>
      </c>
      <c r="P10" s="66">
        <v>6281363</v>
      </c>
      <c r="Q10" s="66">
        <f t="shared" si="5"/>
        <v>1746780</v>
      </c>
    </row>
    <row r="11" spans="1:17" s="208" customFormat="1" x14ac:dyDescent="0.4">
      <c r="A11" s="285">
        <v>16</v>
      </c>
      <c r="B11" s="126">
        <v>17</v>
      </c>
      <c r="C11" s="126" t="s">
        <v>438</v>
      </c>
      <c r="D11" s="170">
        <v>4646017.196393</v>
      </c>
      <c r="E11" s="170">
        <v>5676101.0024939999</v>
      </c>
      <c r="F11" s="321">
        <f t="shared" si="0"/>
        <v>-1030083.8061009999</v>
      </c>
      <c r="G11" s="127">
        <f t="shared" si="1"/>
        <v>10322118.198887</v>
      </c>
      <c r="H11" s="127">
        <v>94850.362353999997</v>
      </c>
      <c r="I11" s="127">
        <v>676133.69261400006</v>
      </c>
      <c r="J11" s="127">
        <f t="shared" si="2"/>
        <v>-581283.33026000008</v>
      </c>
      <c r="K11" s="127">
        <f t="shared" si="3"/>
        <v>770984.05496800004</v>
      </c>
      <c r="L11" s="128">
        <v>26538126</v>
      </c>
      <c r="M11" s="128">
        <v>15733349</v>
      </c>
      <c r="N11" s="128">
        <f t="shared" si="4"/>
        <v>10804777</v>
      </c>
      <c r="O11" s="128">
        <v>2000442</v>
      </c>
      <c r="P11" s="128">
        <v>2236663</v>
      </c>
      <c r="Q11" s="128">
        <f t="shared" si="5"/>
        <v>-236221</v>
      </c>
    </row>
    <row r="12" spans="1:17" s="208" customFormat="1" x14ac:dyDescent="0.4">
      <c r="A12" s="285">
        <v>115</v>
      </c>
      <c r="B12" s="182">
        <v>11</v>
      </c>
      <c r="C12" s="71" t="s">
        <v>447</v>
      </c>
      <c r="D12" s="183">
        <v>4401095.8230619999</v>
      </c>
      <c r="E12" s="183">
        <v>2626293.1038549999</v>
      </c>
      <c r="F12" s="22">
        <f t="shared" si="0"/>
        <v>1774802.719207</v>
      </c>
      <c r="G12" s="22">
        <f t="shared" si="1"/>
        <v>7027388.9269169997</v>
      </c>
      <c r="H12" s="22">
        <v>516291.20373000001</v>
      </c>
      <c r="I12" s="22">
        <v>382680.262116</v>
      </c>
      <c r="J12" s="22">
        <f t="shared" si="2"/>
        <v>133610.94161400001</v>
      </c>
      <c r="K12" s="22">
        <f t="shared" si="3"/>
        <v>898971.46584600001</v>
      </c>
      <c r="L12" s="66">
        <v>39326391</v>
      </c>
      <c r="M12" s="66">
        <v>26789042</v>
      </c>
      <c r="N12" s="66">
        <f t="shared" si="4"/>
        <v>12537349</v>
      </c>
      <c r="O12" s="66">
        <v>3261658</v>
      </c>
      <c r="P12" s="66">
        <v>2696898</v>
      </c>
      <c r="Q12" s="66">
        <f t="shared" si="5"/>
        <v>564760</v>
      </c>
    </row>
    <row r="13" spans="1:17" s="208" customFormat="1" x14ac:dyDescent="0.4">
      <c r="A13" s="285">
        <v>210</v>
      </c>
      <c r="B13" s="126">
        <v>10</v>
      </c>
      <c r="C13" s="126" t="s">
        <v>471</v>
      </c>
      <c r="D13" s="170">
        <v>3675656.818438</v>
      </c>
      <c r="E13" s="170">
        <v>1990368.588944</v>
      </c>
      <c r="F13" s="321">
        <f t="shared" si="0"/>
        <v>1685288.2294940001</v>
      </c>
      <c r="G13" s="127">
        <f t="shared" si="1"/>
        <v>5666025.4073820002</v>
      </c>
      <c r="H13" s="127">
        <v>50012.834298000002</v>
      </c>
      <c r="I13" s="127">
        <v>170630.01981699999</v>
      </c>
      <c r="J13" s="127">
        <f t="shared" si="2"/>
        <v>-120617.18551899999</v>
      </c>
      <c r="K13" s="127">
        <f t="shared" si="3"/>
        <v>220642.85411499999</v>
      </c>
      <c r="L13" s="128">
        <v>60847522</v>
      </c>
      <c r="M13" s="128">
        <v>50088485</v>
      </c>
      <c r="N13" s="128">
        <f t="shared" si="4"/>
        <v>10759037</v>
      </c>
      <c r="O13" s="128">
        <v>5115857</v>
      </c>
      <c r="P13" s="128">
        <v>4491516</v>
      </c>
      <c r="Q13" s="128">
        <f t="shared" si="5"/>
        <v>624341</v>
      </c>
    </row>
    <row r="14" spans="1:17" s="208" customFormat="1" x14ac:dyDescent="0.4">
      <c r="A14" s="285">
        <v>105</v>
      </c>
      <c r="B14" s="182">
        <v>12</v>
      </c>
      <c r="C14" s="71" t="s">
        <v>440</v>
      </c>
      <c r="D14" s="183">
        <v>3334017.073911</v>
      </c>
      <c r="E14" s="183">
        <v>295863.68544999999</v>
      </c>
      <c r="F14" s="22">
        <f t="shared" si="0"/>
        <v>3038153.3884610003</v>
      </c>
      <c r="G14" s="22">
        <f t="shared" si="1"/>
        <v>3629880.7593609998</v>
      </c>
      <c r="H14" s="22">
        <v>163100.606558</v>
      </c>
      <c r="I14" s="22">
        <v>48580.355369999997</v>
      </c>
      <c r="J14" s="22">
        <f t="shared" si="2"/>
        <v>114520.25118799999</v>
      </c>
      <c r="K14" s="22">
        <f t="shared" si="3"/>
        <v>211680.961928</v>
      </c>
      <c r="L14" s="66">
        <v>36811078</v>
      </c>
      <c r="M14" s="66">
        <v>31082034</v>
      </c>
      <c r="N14" s="66">
        <f t="shared" si="4"/>
        <v>5729044</v>
      </c>
      <c r="O14" s="66">
        <v>1258107</v>
      </c>
      <c r="P14" s="66">
        <v>1192724</v>
      </c>
      <c r="Q14" s="66">
        <f t="shared" si="5"/>
        <v>65383</v>
      </c>
    </row>
    <row r="15" spans="1:17" s="208" customFormat="1" x14ac:dyDescent="0.4">
      <c r="A15" s="285">
        <v>195</v>
      </c>
      <c r="B15" s="126">
        <v>9</v>
      </c>
      <c r="C15" s="126" t="s">
        <v>465</v>
      </c>
      <c r="D15" s="170">
        <v>3193353.7549220002</v>
      </c>
      <c r="E15" s="170">
        <v>1252811.2859509999</v>
      </c>
      <c r="F15" s="321">
        <f t="shared" si="0"/>
        <v>1940542.4689710003</v>
      </c>
      <c r="G15" s="127">
        <f t="shared" si="1"/>
        <v>4446165.0408730004</v>
      </c>
      <c r="H15" s="127">
        <v>218371.631738</v>
      </c>
      <c r="I15" s="127">
        <v>249338.52520999999</v>
      </c>
      <c r="J15" s="127">
        <f t="shared" si="2"/>
        <v>-30966.893471999996</v>
      </c>
      <c r="K15" s="127">
        <f t="shared" si="3"/>
        <v>467710.15694799996</v>
      </c>
      <c r="L15" s="128">
        <v>27018033</v>
      </c>
      <c r="M15" s="128">
        <v>12514400</v>
      </c>
      <c r="N15" s="128">
        <f t="shared" si="4"/>
        <v>14503633</v>
      </c>
      <c r="O15" s="128">
        <v>1414513</v>
      </c>
      <c r="P15" s="128">
        <v>1197511</v>
      </c>
      <c r="Q15" s="128">
        <f t="shared" si="5"/>
        <v>217002</v>
      </c>
    </row>
    <row r="16" spans="1:17" s="208" customFormat="1" x14ac:dyDescent="0.4">
      <c r="A16" s="285">
        <v>113</v>
      </c>
      <c r="B16" s="182">
        <v>15</v>
      </c>
      <c r="C16" s="71" t="s">
        <v>445</v>
      </c>
      <c r="D16" s="183">
        <v>2933920.70083</v>
      </c>
      <c r="E16" s="183">
        <v>1708537.1216259999</v>
      </c>
      <c r="F16" s="22">
        <f t="shared" si="0"/>
        <v>1225383.5792040001</v>
      </c>
      <c r="G16" s="22">
        <f t="shared" si="1"/>
        <v>4642457.8224560004</v>
      </c>
      <c r="H16" s="22">
        <v>97123.404752999995</v>
      </c>
      <c r="I16" s="22">
        <v>11741.224133</v>
      </c>
      <c r="J16" s="22">
        <f t="shared" si="2"/>
        <v>85382.180619999999</v>
      </c>
      <c r="K16" s="22">
        <f t="shared" si="3"/>
        <v>108864.62888599999</v>
      </c>
      <c r="L16" s="66">
        <v>63372634</v>
      </c>
      <c r="M16" s="66">
        <v>49595201</v>
      </c>
      <c r="N16" s="66">
        <f t="shared" si="4"/>
        <v>13777433</v>
      </c>
      <c r="O16" s="66">
        <v>4065962</v>
      </c>
      <c r="P16" s="66">
        <v>5056256</v>
      </c>
      <c r="Q16" s="66">
        <f t="shared" si="5"/>
        <v>-990294</v>
      </c>
    </row>
    <row r="17" spans="1:17" s="208" customFormat="1" x14ac:dyDescent="0.4">
      <c r="A17" s="285">
        <v>11</v>
      </c>
      <c r="B17" s="126">
        <v>16</v>
      </c>
      <c r="C17" s="126" t="s">
        <v>429</v>
      </c>
      <c r="D17" s="170">
        <v>2906583.3317860002</v>
      </c>
      <c r="E17" s="170">
        <v>2187687.143311</v>
      </c>
      <c r="F17" s="321">
        <f t="shared" si="0"/>
        <v>718896.18847500021</v>
      </c>
      <c r="G17" s="127">
        <f t="shared" si="1"/>
        <v>5094270.4750970006</v>
      </c>
      <c r="H17" s="127">
        <v>76900.592103999996</v>
      </c>
      <c r="I17" s="127">
        <v>108208.67408300001</v>
      </c>
      <c r="J17" s="127">
        <f t="shared" si="2"/>
        <v>-31308.08197900001</v>
      </c>
      <c r="K17" s="127">
        <f t="shared" si="3"/>
        <v>185109.266187</v>
      </c>
      <c r="L17" s="128">
        <v>28289303</v>
      </c>
      <c r="M17" s="128">
        <v>22813022</v>
      </c>
      <c r="N17" s="128">
        <f t="shared" si="4"/>
        <v>5476281</v>
      </c>
      <c r="O17" s="128">
        <v>3380535</v>
      </c>
      <c r="P17" s="128">
        <v>2258885</v>
      </c>
      <c r="Q17" s="128">
        <f t="shared" si="5"/>
        <v>1121650</v>
      </c>
    </row>
    <row r="18" spans="1:17" s="208" customFormat="1" x14ac:dyDescent="0.4">
      <c r="A18" s="285">
        <v>250</v>
      </c>
      <c r="B18" s="182">
        <v>6</v>
      </c>
      <c r="C18" s="71" t="s">
        <v>490</v>
      </c>
      <c r="D18" s="183">
        <v>2750951</v>
      </c>
      <c r="E18" s="183">
        <v>825168</v>
      </c>
      <c r="F18" s="22">
        <f t="shared" si="0"/>
        <v>1925783</v>
      </c>
      <c r="G18" s="22">
        <f t="shared" si="1"/>
        <v>3576119</v>
      </c>
      <c r="H18" s="22">
        <v>162409.92894099999</v>
      </c>
      <c r="I18" s="22">
        <v>129630.646532</v>
      </c>
      <c r="J18" s="22">
        <f t="shared" si="2"/>
        <v>32779.282408999992</v>
      </c>
      <c r="K18" s="22">
        <f t="shared" si="3"/>
        <v>292040.575473</v>
      </c>
      <c r="L18" s="66">
        <v>72146811</v>
      </c>
      <c r="M18" s="66">
        <v>31844988</v>
      </c>
      <c r="N18" s="66">
        <f t="shared" si="4"/>
        <v>40301823</v>
      </c>
      <c r="O18" s="66">
        <v>12516229</v>
      </c>
      <c r="P18" s="66">
        <v>4519498</v>
      </c>
      <c r="Q18" s="66">
        <f t="shared" si="5"/>
        <v>7996731</v>
      </c>
    </row>
    <row r="19" spans="1:17" s="208" customFormat="1" x14ac:dyDescent="0.4">
      <c r="A19" s="285">
        <v>130</v>
      </c>
      <c r="B19" s="126">
        <v>3</v>
      </c>
      <c r="C19" s="126" t="s">
        <v>451</v>
      </c>
      <c r="D19" s="170">
        <v>2560178.0634280001</v>
      </c>
      <c r="E19" s="170">
        <v>4705201.7043899996</v>
      </c>
      <c r="F19" s="321">
        <f t="shared" si="0"/>
        <v>-2145023.6409619995</v>
      </c>
      <c r="G19" s="127">
        <f t="shared" si="1"/>
        <v>7265379.7678180002</v>
      </c>
      <c r="H19" s="127">
        <v>325097.05833799997</v>
      </c>
      <c r="I19" s="127">
        <v>590636.04609199998</v>
      </c>
      <c r="J19" s="127">
        <f t="shared" si="2"/>
        <v>-265538.987754</v>
      </c>
      <c r="K19" s="127">
        <f t="shared" si="3"/>
        <v>915733.10442999995</v>
      </c>
      <c r="L19" s="128">
        <v>70863584</v>
      </c>
      <c r="M19" s="128">
        <v>69347026</v>
      </c>
      <c r="N19" s="128">
        <f t="shared" si="4"/>
        <v>1516558</v>
      </c>
      <c r="O19" s="128">
        <v>6584282</v>
      </c>
      <c r="P19" s="128">
        <v>6810792</v>
      </c>
      <c r="Q19" s="128">
        <f t="shared" si="5"/>
        <v>-226510</v>
      </c>
    </row>
    <row r="20" spans="1:17" s="208" customFormat="1" x14ac:dyDescent="0.4">
      <c r="A20" s="285">
        <v>42</v>
      </c>
      <c r="B20" s="182">
        <v>18</v>
      </c>
      <c r="C20" s="71" t="s">
        <v>435</v>
      </c>
      <c r="D20" s="183">
        <v>2556917.2895089998</v>
      </c>
      <c r="E20" s="183">
        <v>1857510.4353970001</v>
      </c>
      <c r="F20" s="22">
        <f t="shared" si="0"/>
        <v>699406.85411199974</v>
      </c>
      <c r="G20" s="22">
        <f t="shared" si="1"/>
        <v>4414427.7249059994</v>
      </c>
      <c r="H20" s="22">
        <v>285367.37666900002</v>
      </c>
      <c r="I20" s="22">
        <v>274907.794987</v>
      </c>
      <c r="J20" s="22">
        <f t="shared" si="2"/>
        <v>10459.581682000018</v>
      </c>
      <c r="K20" s="22">
        <f t="shared" si="3"/>
        <v>560275.17165599996</v>
      </c>
      <c r="L20" s="66">
        <v>11899252</v>
      </c>
      <c r="M20" s="66">
        <v>6943219</v>
      </c>
      <c r="N20" s="66">
        <f t="shared" si="4"/>
        <v>4956033</v>
      </c>
      <c r="O20" s="66">
        <v>1636980</v>
      </c>
      <c r="P20" s="66">
        <v>1406732</v>
      </c>
      <c r="Q20" s="66">
        <f t="shared" si="5"/>
        <v>230248</v>
      </c>
    </row>
    <row r="21" spans="1:17" s="208" customFormat="1" x14ac:dyDescent="0.4">
      <c r="A21" s="285">
        <v>214</v>
      </c>
      <c r="B21" s="126">
        <v>30</v>
      </c>
      <c r="C21" s="126" t="s">
        <v>472</v>
      </c>
      <c r="D21" s="170">
        <v>2145775.165021</v>
      </c>
      <c r="E21" s="170">
        <v>2491392.1246620002</v>
      </c>
      <c r="F21" s="321">
        <f t="shared" si="0"/>
        <v>-345616.95964100026</v>
      </c>
      <c r="G21" s="127">
        <f t="shared" si="1"/>
        <v>4637167.2896830002</v>
      </c>
      <c r="H21" s="127">
        <v>24439.653085000002</v>
      </c>
      <c r="I21" s="127">
        <v>35911.602338999997</v>
      </c>
      <c r="J21" s="127">
        <f t="shared" si="2"/>
        <v>-11471.949253999996</v>
      </c>
      <c r="K21" s="127">
        <f t="shared" si="3"/>
        <v>60351.255424000003</v>
      </c>
      <c r="L21" s="128">
        <v>43693665.076765001</v>
      </c>
      <c r="M21" s="128">
        <v>40358920.708451003</v>
      </c>
      <c r="N21" s="128">
        <f t="shared" si="4"/>
        <v>3334744.368313998</v>
      </c>
      <c r="O21" s="128">
        <v>3014477.2291600001</v>
      </c>
      <c r="P21" s="128">
        <v>2965584.0921100001</v>
      </c>
      <c r="Q21" s="128">
        <f t="shared" si="5"/>
        <v>48893.137050000019</v>
      </c>
    </row>
    <row r="22" spans="1:17" s="208" customFormat="1" x14ac:dyDescent="0.4">
      <c r="A22" s="285">
        <v>196</v>
      </c>
      <c r="B22" s="182">
        <v>34</v>
      </c>
      <c r="C22" s="71" t="s">
        <v>466</v>
      </c>
      <c r="D22" s="183">
        <v>1734588.1483080001</v>
      </c>
      <c r="E22" s="183">
        <v>1849545.2229830001</v>
      </c>
      <c r="F22" s="22">
        <f t="shared" si="0"/>
        <v>-114957.07467500004</v>
      </c>
      <c r="G22" s="22">
        <f t="shared" si="1"/>
        <v>3584133.3712910004</v>
      </c>
      <c r="H22" s="22">
        <v>227398.43704300001</v>
      </c>
      <c r="I22" s="22">
        <v>95403.781784000006</v>
      </c>
      <c r="J22" s="22">
        <f t="shared" si="2"/>
        <v>131994.65525900002</v>
      </c>
      <c r="K22" s="22">
        <f t="shared" si="3"/>
        <v>322802.218827</v>
      </c>
      <c r="L22" s="66">
        <v>28078250.014869999</v>
      </c>
      <c r="M22" s="66">
        <v>25514832.621858001</v>
      </c>
      <c r="N22" s="66">
        <f t="shared" si="4"/>
        <v>2563417.3930119984</v>
      </c>
      <c r="O22" s="66">
        <v>1891364.608829</v>
      </c>
      <c r="P22" s="66">
        <v>2468732.7977570002</v>
      </c>
      <c r="Q22" s="66">
        <f t="shared" si="5"/>
        <v>-577368.18892800016</v>
      </c>
    </row>
    <row r="23" spans="1:17" s="208" customFormat="1" x14ac:dyDescent="0.4">
      <c r="A23" s="285">
        <v>121</v>
      </c>
      <c r="B23" s="126">
        <v>35</v>
      </c>
      <c r="C23" s="126" t="s">
        <v>449</v>
      </c>
      <c r="D23" s="170">
        <v>1717756.23795</v>
      </c>
      <c r="E23" s="170">
        <v>1197721.4682380001</v>
      </c>
      <c r="F23" s="321">
        <f t="shared" si="0"/>
        <v>520034.76971199992</v>
      </c>
      <c r="G23" s="127">
        <f t="shared" si="1"/>
        <v>2915477.7061879998</v>
      </c>
      <c r="H23" s="127">
        <v>64799.665137000004</v>
      </c>
      <c r="I23" s="127">
        <v>134235.052195</v>
      </c>
      <c r="J23" s="127">
        <f t="shared" si="2"/>
        <v>-69435.387057999993</v>
      </c>
      <c r="K23" s="127">
        <f t="shared" si="3"/>
        <v>199034.717332</v>
      </c>
      <c r="L23" s="128">
        <v>52853532.615036003</v>
      </c>
      <c r="M23" s="128">
        <v>46845382.213413</v>
      </c>
      <c r="N23" s="128">
        <f t="shared" si="4"/>
        <v>6008150.4016230032</v>
      </c>
      <c r="O23" s="128">
        <v>4120571.5657870001</v>
      </c>
      <c r="P23" s="128">
        <v>3714617.0968889999</v>
      </c>
      <c r="Q23" s="128">
        <f t="shared" si="5"/>
        <v>405954.4688980002</v>
      </c>
    </row>
    <row r="24" spans="1:17" s="208" customFormat="1" x14ac:dyDescent="0.4">
      <c r="A24" s="285">
        <v>231</v>
      </c>
      <c r="B24" s="182">
        <v>8</v>
      </c>
      <c r="C24" s="71" t="s">
        <v>483</v>
      </c>
      <c r="D24" s="183">
        <v>1709414.6871440001</v>
      </c>
      <c r="E24" s="183">
        <v>328856.433624</v>
      </c>
      <c r="F24" s="22">
        <f t="shared" si="0"/>
        <v>1380558.25352</v>
      </c>
      <c r="G24" s="22">
        <f t="shared" si="1"/>
        <v>2038271.1207680001</v>
      </c>
      <c r="H24" s="22">
        <v>554596.30889300001</v>
      </c>
      <c r="I24" s="22">
        <v>98172.636689999999</v>
      </c>
      <c r="J24" s="22">
        <f t="shared" si="2"/>
        <v>456423.67220299999</v>
      </c>
      <c r="K24" s="22">
        <f t="shared" si="3"/>
        <v>652768.94558299996</v>
      </c>
      <c r="L24" s="66">
        <v>37523272</v>
      </c>
      <c r="M24" s="66">
        <v>2305933</v>
      </c>
      <c r="N24" s="66">
        <f t="shared" si="4"/>
        <v>35217339</v>
      </c>
      <c r="O24" s="66">
        <v>20105051</v>
      </c>
      <c r="P24" s="66">
        <v>0</v>
      </c>
      <c r="Q24" s="66">
        <f t="shared" si="5"/>
        <v>20105051</v>
      </c>
    </row>
    <row r="25" spans="1:17" s="208" customFormat="1" x14ac:dyDescent="0.4">
      <c r="A25" s="285">
        <v>248</v>
      </c>
      <c r="B25" s="126">
        <v>37</v>
      </c>
      <c r="C25" s="126" t="s">
        <v>413</v>
      </c>
      <c r="D25" s="170">
        <v>1647032.981915033</v>
      </c>
      <c r="E25" s="170">
        <v>2200436.814127</v>
      </c>
      <c r="F25" s="321">
        <f t="shared" si="0"/>
        <v>-553403.83221196709</v>
      </c>
      <c r="G25" s="127">
        <f t="shared" si="1"/>
        <v>3847469.796042033</v>
      </c>
      <c r="H25" s="127">
        <v>10476.244337</v>
      </c>
      <c r="I25" s="127">
        <v>9320.2332630000001</v>
      </c>
      <c r="J25" s="127">
        <f t="shared" si="2"/>
        <v>1156.011074</v>
      </c>
      <c r="K25" s="127">
        <f t="shared" si="3"/>
        <v>19796.477599999998</v>
      </c>
      <c r="L25" s="128">
        <v>28854675.583055001</v>
      </c>
      <c r="M25" s="128">
        <v>24193117.615386002</v>
      </c>
      <c r="N25" s="128">
        <f t="shared" si="4"/>
        <v>4661557.967668999</v>
      </c>
      <c r="O25" s="128">
        <v>2092103.7302900001</v>
      </c>
      <c r="P25" s="128">
        <v>1829564.384294</v>
      </c>
      <c r="Q25" s="128">
        <f t="shared" si="5"/>
        <v>262539.34599600011</v>
      </c>
    </row>
    <row r="26" spans="1:17" s="208" customFormat="1" x14ac:dyDescent="0.4">
      <c r="A26" s="285">
        <v>118</v>
      </c>
      <c r="B26" s="182">
        <v>39</v>
      </c>
      <c r="C26" s="71" t="s">
        <v>448</v>
      </c>
      <c r="D26" s="183">
        <v>1319328.3803890001</v>
      </c>
      <c r="E26" s="183">
        <v>1175024.924807</v>
      </c>
      <c r="F26" s="22">
        <f t="shared" si="0"/>
        <v>144303.45558200008</v>
      </c>
      <c r="G26" s="22">
        <f t="shared" si="1"/>
        <v>2494353.3051960003</v>
      </c>
      <c r="H26" s="22">
        <v>40649.006326000002</v>
      </c>
      <c r="I26" s="22">
        <v>41664.440865999997</v>
      </c>
      <c r="J26" s="22">
        <f t="shared" si="2"/>
        <v>-1015.4345399999947</v>
      </c>
      <c r="K26" s="22">
        <f t="shared" si="3"/>
        <v>82313.447191999992</v>
      </c>
      <c r="L26" s="66">
        <v>63454025.832413003</v>
      </c>
      <c r="M26" s="66">
        <v>36268960.430840999</v>
      </c>
      <c r="N26" s="66">
        <f t="shared" si="4"/>
        <v>27185065.401572004</v>
      </c>
      <c r="O26" s="66">
        <v>6572349.9364719996</v>
      </c>
      <c r="P26" s="66">
        <v>7445592.4157119999</v>
      </c>
      <c r="Q26" s="66">
        <f t="shared" si="5"/>
        <v>-873242.47924000025</v>
      </c>
    </row>
    <row r="27" spans="1:17" s="208" customFormat="1" x14ac:dyDescent="0.4">
      <c r="A27" s="285">
        <v>136</v>
      </c>
      <c r="B27" s="126">
        <v>24</v>
      </c>
      <c r="C27" s="126" t="s">
        <v>454</v>
      </c>
      <c r="D27" s="170">
        <v>1260648.555251</v>
      </c>
      <c r="E27" s="170">
        <v>1216111.3081650001</v>
      </c>
      <c r="F27" s="321">
        <f t="shared" si="0"/>
        <v>44537.24708599993</v>
      </c>
      <c r="G27" s="127">
        <f t="shared" si="1"/>
        <v>2476759.8634160003</v>
      </c>
      <c r="H27" s="127">
        <v>92480.978755999997</v>
      </c>
      <c r="I27" s="127">
        <v>207354.15784100001</v>
      </c>
      <c r="J27" s="127">
        <f t="shared" si="2"/>
        <v>-114873.17908500001</v>
      </c>
      <c r="K27" s="127">
        <f t="shared" si="3"/>
        <v>299835.136597</v>
      </c>
      <c r="L27" s="128">
        <v>10621941</v>
      </c>
      <c r="M27" s="128">
        <v>12066283</v>
      </c>
      <c r="N27" s="128">
        <f t="shared" si="4"/>
        <v>-1444342</v>
      </c>
      <c r="O27" s="128">
        <v>564369</v>
      </c>
      <c r="P27" s="128">
        <v>815548</v>
      </c>
      <c r="Q27" s="128">
        <f t="shared" si="5"/>
        <v>-251179</v>
      </c>
    </row>
    <row r="28" spans="1:17" s="208" customFormat="1" x14ac:dyDescent="0.4">
      <c r="A28" s="285">
        <v>219</v>
      </c>
      <c r="B28" s="182">
        <v>25</v>
      </c>
      <c r="C28" s="71" t="s">
        <v>477</v>
      </c>
      <c r="D28" s="183">
        <v>1126328.0276879999</v>
      </c>
      <c r="E28" s="183">
        <v>739040.48567700002</v>
      </c>
      <c r="F28" s="22">
        <f t="shared" si="0"/>
        <v>387287.54201099987</v>
      </c>
      <c r="G28" s="22">
        <f t="shared" si="1"/>
        <v>1865368.513365</v>
      </c>
      <c r="H28" s="22">
        <v>49427.568052000002</v>
      </c>
      <c r="I28" s="22">
        <v>8458.4400220000007</v>
      </c>
      <c r="J28" s="22">
        <f t="shared" si="2"/>
        <v>40969.12803</v>
      </c>
      <c r="K28" s="22">
        <f t="shared" si="3"/>
        <v>57886.008074000005</v>
      </c>
      <c r="L28" s="66">
        <v>13194165</v>
      </c>
      <c r="M28" s="66">
        <v>8759009</v>
      </c>
      <c r="N28" s="66">
        <f t="shared" si="4"/>
        <v>4435156</v>
      </c>
      <c r="O28" s="66">
        <v>142599</v>
      </c>
      <c r="P28" s="66">
        <v>4090101</v>
      </c>
      <c r="Q28" s="66">
        <f t="shared" si="5"/>
        <v>-3947502</v>
      </c>
    </row>
    <row r="29" spans="1:17" s="208" customFormat="1" x14ac:dyDescent="0.4">
      <c r="A29" s="285">
        <v>172</v>
      </c>
      <c r="B29" s="126">
        <v>43</v>
      </c>
      <c r="C29" s="126" t="s">
        <v>460</v>
      </c>
      <c r="D29" s="170">
        <v>1109873.552778</v>
      </c>
      <c r="E29" s="170">
        <v>437248.456114</v>
      </c>
      <c r="F29" s="321">
        <f t="shared" si="0"/>
        <v>672625.09666400007</v>
      </c>
      <c r="G29" s="127">
        <f t="shared" si="1"/>
        <v>1547122.008892</v>
      </c>
      <c r="H29" s="127">
        <v>144402.22867000001</v>
      </c>
      <c r="I29" s="127">
        <v>31141.342307999999</v>
      </c>
      <c r="J29" s="127">
        <f t="shared" si="2"/>
        <v>113260.88636200002</v>
      </c>
      <c r="K29" s="127">
        <f t="shared" si="3"/>
        <v>175543.570978</v>
      </c>
      <c r="L29" s="128">
        <v>149361431.09201899</v>
      </c>
      <c r="M29" s="128">
        <v>137372969.236669</v>
      </c>
      <c r="N29" s="128">
        <f t="shared" si="4"/>
        <v>11988461.855349988</v>
      </c>
      <c r="O29" s="128">
        <v>22097604.742031001</v>
      </c>
      <c r="P29" s="128">
        <v>22503051.613271002</v>
      </c>
      <c r="Q29" s="128">
        <f t="shared" si="5"/>
        <v>-405446.87124000117</v>
      </c>
    </row>
    <row r="30" spans="1:17" s="208" customFormat="1" x14ac:dyDescent="0.4">
      <c r="A30" s="285">
        <v>254</v>
      </c>
      <c r="B30" s="182">
        <v>7</v>
      </c>
      <c r="C30" s="71" t="s">
        <v>491</v>
      </c>
      <c r="D30" s="183">
        <v>1083220.3227560001</v>
      </c>
      <c r="E30" s="183">
        <v>67946.403552000003</v>
      </c>
      <c r="F30" s="22">
        <f t="shared" si="0"/>
        <v>1015273.9192040002</v>
      </c>
      <c r="G30" s="22">
        <f t="shared" si="1"/>
        <v>1151166.726308</v>
      </c>
      <c r="H30" s="22">
        <v>10102.939914</v>
      </c>
      <c r="I30" s="22">
        <v>10745.013070000001</v>
      </c>
      <c r="J30" s="22">
        <f t="shared" si="2"/>
        <v>-642.07315600000038</v>
      </c>
      <c r="K30" s="22">
        <f t="shared" si="3"/>
        <v>20847.952984000003</v>
      </c>
      <c r="L30" s="66">
        <v>29595682</v>
      </c>
      <c r="M30" s="66">
        <v>3623260</v>
      </c>
      <c r="N30" s="66">
        <f t="shared" si="4"/>
        <v>25972422</v>
      </c>
      <c r="O30" s="66">
        <v>4071948</v>
      </c>
      <c r="P30" s="66">
        <v>1570814</v>
      </c>
      <c r="Q30" s="66">
        <f t="shared" si="5"/>
        <v>2501134</v>
      </c>
    </row>
    <row r="31" spans="1:17" s="208" customFormat="1" x14ac:dyDescent="0.4">
      <c r="A31" s="285">
        <v>243</v>
      </c>
      <c r="B31" s="126">
        <v>44</v>
      </c>
      <c r="C31" s="126" t="s">
        <v>486</v>
      </c>
      <c r="D31" s="170">
        <v>1062198.337516</v>
      </c>
      <c r="E31" s="170">
        <v>280370.26444399997</v>
      </c>
      <c r="F31" s="321">
        <f t="shared" si="0"/>
        <v>781828.07307200006</v>
      </c>
      <c r="G31" s="127">
        <f t="shared" si="1"/>
        <v>1342568.6019600001</v>
      </c>
      <c r="H31" s="127">
        <v>67543.309810999999</v>
      </c>
      <c r="I31" s="127">
        <v>9570.0569720000003</v>
      </c>
      <c r="J31" s="127">
        <f t="shared" si="2"/>
        <v>57973.252839000001</v>
      </c>
      <c r="K31" s="127">
        <f t="shared" si="3"/>
        <v>77113.366783000005</v>
      </c>
      <c r="L31" s="128">
        <v>9825315.8000000007</v>
      </c>
      <c r="M31" s="128">
        <v>974680.6</v>
      </c>
      <c r="N31" s="128">
        <f t="shared" si="4"/>
        <v>8850635.2000000011</v>
      </c>
      <c r="O31" s="128">
        <v>20048</v>
      </c>
      <c r="P31" s="128">
        <v>759525</v>
      </c>
      <c r="Q31" s="128">
        <f t="shared" si="5"/>
        <v>-739477</v>
      </c>
    </row>
    <row r="32" spans="1:17" s="208" customFormat="1" x14ac:dyDescent="0.4">
      <c r="A32" s="285">
        <v>3</v>
      </c>
      <c r="B32" s="182">
        <v>20</v>
      </c>
      <c r="C32" s="71" t="s">
        <v>437</v>
      </c>
      <c r="D32" s="183">
        <v>1041137.415994</v>
      </c>
      <c r="E32" s="183">
        <v>304204.09441899997</v>
      </c>
      <c r="F32" s="22">
        <f t="shared" si="0"/>
        <v>736933.32157500007</v>
      </c>
      <c r="G32" s="22">
        <f t="shared" si="1"/>
        <v>1345341.5104129999</v>
      </c>
      <c r="H32" s="22">
        <v>25913.876410000001</v>
      </c>
      <c r="I32" s="22">
        <v>6112.7925560000003</v>
      </c>
      <c r="J32" s="22">
        <f t="shared" si="2"/>
        <v>19801.083854</v>
      </c>
      <c r="K32" s="22">
        <f t="shared" si="3"/>
        <v>32026.668966000001</v>
      </c>
      <c r="L32" s="66">
        <v>11026741</v>
      </c>
      <c r="M32" s="66">
        <v>6694644</v>
      </c>
      <c r="N32" s="66">
        <f t="shared" si="4"/>
        <v>4332097</v>
      </c>
      <c r="O32" s="66">
        <v>811331</v>
      </c>
      <c r="P32" s="66">
        <v>514722</v>
      </c>
      <c r="Q32" s="66">
        <f t="shared" si="5"/>
        <v>296609</v>
      </c>
    </row>
    <row r="33" spans="1:17" s="208" customFormat="1" x14ac:dyDescent="0.4">
      <c r="A33" s="285">
        <v>154</v>
      </c>
      <c r="B33" s="126">
        <v>28</v>
      </c>
      <c r="C33" s="126" t="s">
        <v>458</v>
      </c>
      <c r="D33" s="170">
        <v>1028635.191404</v>
      </c>
      <c r="E33" s="170">
        <v>1072512.5452010001</v>
      </c>
      <c r="F33" s="321">
        <f t="shared" si="0"/>
        <v>-43877.353797000018</v>
      </c>
      <c r="G33" s="127">
        <f t="shared" si="1"/>
        <v>2101147.7366050002</v>
      </c>
      <c r="H33" s="127">
        <v>4728.2360420000005</v>
      </c>
      <c r="I33" s="127">
        <v>15146.391874000001</v>
      </c>
      <c r="J33" s="127">
        <f t="shared" si="2"/>
        <v>-10418.155832</v>
      </c>
      <c r="K33" s="127">
        <f t="shared" si="3"/>
        <v>19874.627916000001</v>
      </c>
      <c r="L33" s="128">
        <v>12847312</v>
      </c>
      <c r="M33" s="128">
        <v>11780838</v>
      </c>
      <c r="N33" s="128">
        <f t="shared" si="4"/>
        <v>1066474</v>
      </c>
      <c r="O33" s="128">
        <v>1548019</v>
      </c>
      <c r="P33" s="128">
        <v>1072655</v>
      </c>
      <c r="Q33" s="128">
        <f t="shared" si="5"/>
        <v>475364</v>
      </c>
    </row>
    <row r="34" spans="1:17" s="208" customFormat="1" x14ac:dyDescent="0.4">
      <c r="A34" s="285">
        <v>218</v>
      </c>
      <c r="B34" s="182">
        <v>45</v>
      </c>
      <c r="C34" s="71" t="s">
        <v>424</v>
      </c>
      <c r="D34" s="183">
        <v>953988.210234</v>
      </c>
      <c r="E34" s="183">
        <v>1674692.36977</v>
      </c>
      <c r="F34" s="22">
        <f t="shared" si="0"/>
        <v>-720704.15953599999</v>
      </c>
      <c r="G34" s="22">
        <f t="shared" si="1"/>
        <v>2628680.5800040001</v>
      </c>
      <c r="H34" s="22">
        <v>0</v>
      </c>
      <c r="I34" s="22">
        <v>25499.432929999999</v>
      </c>
      <c r="J34" s="22">
        <f t="shared" si="2"/>
        <v>-25499.432929999999</v>
      </c>
      <c r="K34" s="22">
        <f t="shared" si="3"/>
        <v>25499.432929999999</v>
      </c>
      <c r="L34" s="66">
        <v>31758663.512589</v>
      </c>
      <c r="M34" s="66">
        <v>24034148.065437999</v>
      </c>
      <c r="N34" s="66">
        <f t="shared" si="4"/>
        <v>7724515.4471510015</v>
      </c>
      <c r="O34" s="66">
        <v>2245391.5749519998</v>
      </c>
      <c r="P34" s="66">
        <v>1991337.649344</v>
      </c>
      <c r="Q34" s="66">
        <f t="shared" si="5"/>
        <v>254053.92560799979</v>
      </c>
    </row>
    <row r="35" spans="1:17" s="208" customFormat="1" x14ac:dyDescent="0.4">
      <c r="A35" s="285">
        <v>138</v>
      </c>
      <c r="B35" s="126">
        <v>46</v>
      </c>
      <c r="C35" s="126" t="s">
        <v>455</v>
      </c>
      <c r="D35" s="170">
        <v>939275.36189299996</v>
      </c>
      <c r="E35" s="170">
        <v>55431.329474999999</v>
      </c>
      <c r="F35" s="321">
        <f t="shared" si="0"/>
        <v>883844.03241799993</v>
      </c>
      <c r="G35" s="127">
        <f t="shared" si="1"/>
        <v>994706.691368</v>
      </c>
      <c r="H35" s="127">
        <v>9.9999999999999995E-7</v>
      </c>
      <c r="I35" s="127">
        <v>0</v>
      </c>
      <c r="J35" s="127">
        <f t="shared" si="2"/>
        <v>9.9999999999999995E-7</v>
      </c>
      <c r="K35" s="127">
        <f t="shared" si="3"/>
        <v>9.9999999999999995E-7</v>
      </c>
      <c r="L35" s="128">
        <v>32781685.195351999</v>
      </c>
      <c r="M35" s="128">
        <v>23917251.946713999</v>
      </c>
      <c r="N35" s="128">
        <f t="shared" si="4"/>
        <v>8864433.2486380003</v>
      </c>
      <c r="O35" s="128">
        <v>1777339.5236249999</v>
      </c>
      <c r="P35" s="128">
        <v>1778145.588304</v>
      </c>
      <c r="Q35" s="128">
        <f t="shared" si="5"/>
        <v>-806.06467900006101</v>
      </c>
    </row>
    <row r="36" spans="1:17" s="208" customFormat="1" x14ac:dyDescent="0.4">
      <c r="A36" s="285">
        <v>208</v>
      </c>
      <c r="B36" s="182">
        <v>47</v>
      </c>
      <c r="C36" s="71" t="s">
        <v>470</v>
      </c>
      <c r="D36" s="183">
        <v>893235.98972399998</v>
      </c>
      <c r="E36" s="183">
        <v>3805793.2876169998</v>
      </c>
      <c r="F36" s="22">
        <f t="shared" si="0"/>
        <v>-2912557.2978929998</v>
      </c>
      <c r="G36" s="22">
        <f t="shared" si="1"/>
        <v>4699029.2773409998</v>
      </c>
      <c r="H36" s="22">
        <v>0</v>
      </c>
      <c r="I36" s="22">
        <v>1648735.2621589999</v>
      </c>
      <c r="J36" s="22">
        <f t="shared" si="2"/>
        <v>-1648735.2621589999</v>
      </c>
      <c r="K36" s="22">
        <f t="shared" si="3"/>
        <v>1648735.2621589999</v>
      </c>
      <c r="L36" s="66">
        <v>12618075.036166999</v>
      </c>
      <c r="M36" s="66">
        <v>22262476.468881998</v>
      </c>
      <c r="N36" s="66">
        <f t="shared" si="4"/>
        <v>-9644401.4327149987</v>
      </c>
      <c r="O36" s="66">
        <v>0</v>
      </c>
      <c r="P36" s="66">
        <v>1130095.4734</v>
      </c>
      <c r="Q36" s="66">
        <f t="shared" si="5"/>
        <v>-1130095.4734</v>
      </c>
    </row>
    <row r="37" spans="1:17" s="208" customFormat="1" x14ac:dyDescent="0.4">
      <c r="A37" s="285">
        <v>7</v>
      </c>
      <c r="B37" s="126">
        <v>21</v>
      </c>
      <c r="C37" s="126" t="s">
        <v>428</v>
      </c>
      <c r="D37" s="170">
        <v>837739.22947899997</v>
      </c>
      <c r="E37" s="170">
        <v>104982.568247</v>
      </c>
      <c r="F37" s="321">
        <f t="shared" ref="F37:F68" si="6">D37-E37</f>
        <v>732756.66123199998</v>
      </c>
      <c r="G37" s="127">
        <f t="shared" ref="G37:G68" si="7">D37+E37</f>
        <v>942721.79772599996</v>
      </c>
      <c r="H37" s="127">
        <v>26935.893843999998</v>
      </c>
      <c r="I37" s="127">
        <v>5638.5073830000001</v>
      </c>
      <c r="J37" s="127">
        <f t="shared" ref="J37:J68" si="8">H37-I37</f>
        <v>21297.386460999998</v>
      </c>
      <c r="K37" s="127">
        <f t="shared" ref="K37:K68" si="9">H37+I37</f>
        <v>32574.401226999998</v>
      </c>
      <c r="L37" s="128">
        <v>10561004</v>
      </c>
      <c r="M37" s="128">
        <v>5983928</v>
      </c>
      <c r="N37" s="128">
        <f t="shared" ref="N37:N68" si="10">L37-M37</f>
        <v>4577076</v>
      </c>
      <c r="O37" s="128">
        <v>951105</v>
      </c>
      <c r="P37" s="128">
        <v>257082</v>
      </c>
      <c r="Q37" s="128">
        <f t="shared" ref="Q37:Q68" si="11">O37-P37</f>
        <v>694023</v>
      </c>
    </row>
    <row r="38" spans="1:17" s="208" customFormat="1" x14ac:dyDescent="0.4">
      <c r="A38" s="285">
        <v>217</v>
      </c>
      <c r="B38" s="182">
        <v>31</v>
      </c>
      <c r="C38" s="71" t="s">
        <v>475</v>
      </c>
      <c r="D38" s="183">
        <v>810400.797135</v>
      </c>
      <c r="E38" s="183">
        <v>587103.70247300004</v>
      </c>
      <c r="F38" s="22">
        <f t="shared" si="6"/>
        <v>223297.09466199996</v>
      </c>
      <c r="G38" s="22">
        <f t="shared" si="7"/>
        <v>1397504.499608</v>
      </c>
      <c r="H38" s="22">
        <v>617.80384500000002</v>
      </c>
      <c r="I38" s="22">
        <v>4274.9250000000002</v>
      </c>
      <c r="J38" s="22">
        <f t="shared" si="8"/>
        <v>-3657.1211550000003</v>
      </c>
      <c r="K38" s="22">
        <f t="shared" si="9"/>
        <v>4892.7288450000005</v>
      </c>
      <c r="L38" s="66">
        <v>7386780</v>
      </c>
      <c r="M38" s="66">
        <v>5537475</v>
      </c>
      <c r="N38" s="66">
        <f t="shared" si="10"/>
        <v>1849305</v>
      </c>
      <c r="O38" s="66">
        <v>139030</v>
      </c>
      <c r="P38" s="66">
        <v>213940</v>
      </c>
      <c r="Q38" s="66">
        <f t="shared" si="11"/>
        <v>-74910</v>
      </c>
    </row>
    <row r="39" spans="1:17" s="208" customFormat="1" x14ac:dyDescent="0.4">
      <c r="A39" s="285">
        <v>262</v>
      </c>
      <c r="B39" s="126">
        <v>29</v>
      </c>
      <c r="C39" s="126" t="s">
        <v>494</v>
      </c>
      <c r="D39" s="170">
        <v>641469.54680799996</v>
      </c>
      <c r="E39" s="170">
        <v>543970.49023200001</v>
      </c>
      <c r="F39" s="321">
        <f t="shared" si="6"/>
        <v>97499.056575999944</v>
      </c>
      <c r="G39" s="127">
        <f t="shared" si="7"/>
        <v>1185440.0370399999</v>
      </c>
      <c r="H39" s="127">
        <v>108337.37178099999</v>
      </c>
      <c r="I39" s="127">
        <v>79039.950228999995</v>
      </c>
      <c r="J39" s="127">
        <f t="shared" si="8"/>
        <v>29297.421552</v>
      </c>
      <c r="K39" s="127">
        <f t="shared" si="9"/>
        <v>187377.32201</v>
      </c>
      <c r="L39" s="128">
        <v>5240490</v>
      </c>
      <c r="M39" s="128">
        <v>3346137</v>
      </c>
      <c r="N39" s="128">
        <f t="shared" si="10"/>
        <v>1894353</v>
      </c>
      <c r="O39" s="128">
        <v>991257</v>
      </c>
      <c r="P39" s="128">
        <v>677526</v>
      </c>
      <c r="Q39" s="128">
        <f t="shared" si="11"/>
        <v>313731</v>
      </c>
    </row>
    <row r="40" spans="1:17" s="208" customFormat="1" x14ac:dyDescent="0.4">
      <c r="A40" s="285">
        <v>178</v>
      </c>
      <c r="B40" s="182">
        <v>19</v>
      </c>
      <c r="C40" s="71" t="s">
        <v>462</v>
      </c>
      <c r="D40" s="183">
        <v>571983.30201800005</v>
      </c>
      <c r="E40" s="183">
        <v>28810.777776999999</v>
      </c>
      <c r="F40" s="22">
        <f t="shared" si="6"/>
        <v>543172.52424100006</v>
      </c>
      <c r="G40" s="22">
        <f t="shared" si="7"/>
        <v>600794.07979500003</v>
      </c>
      <c r="H40" s="22">
        <v>10105.208382000001</v>
      </c>
      <c r="I40" s="22">
        <v>10745</v>
      </c>
      <c r="J40" s="22">
        <f t="shared" si="8"/>
        <v>-639.79161799999929</v>
      </c>
      <c r="K40" s="22">
        <f t="shared" si="9"/>
        <v>20850.208382000001</v>
      </c>
      <c r="L40" s="66">
        <v>14816496</v>
      </c>
      <c r="M40" s="66">
        <v>7932758</v>
      </c>
      <c r="N40" s="66">
        <f t="shared" si="10"/>
        <v>6883738</v>
      </c>
      <c r="O40" s="66">
        <v>1220111</v>
      </c>
      <c r="P40" s="66">
        <v>1129137</v>
      </c>
      <c r="Q40" s="66">
        <f t="shared" si="11"/>
        <v>90974</v>
      </c>
    </row>
    <row r="41" spans="1:17" s="208" customFormat="1" x14ac:dyDescent="0.4">
      <c r="A41" s="285">
        <v>225</v>
      </c>
      <c r="B41" s="126">
        <v>38</v>
      </c>
      <c r="C41" s="126" t="s">
        <v>480</v>
      </c>
      <c r="D41" s="170">
        <v>430594.31361900002</v>
      </c>
      <c r="E41" s="170">
        <v>319322.23813299998</v>
      </c>
      <c r="F41" s="321">
        <f t="shared" si="6"/>
        <v>111272.07548600005</v>
      </c>
      <c r="G41" s="127">
        <f t="shared" si="7"/>
        <v>749916.551752</v>
      </c>
      <c r="H41" s="127">
        <v>36610.078341</v>
      </c>
      <c r="I41" s="127">
        <v>17133.788519000002</v>
      </c>
      <c r="J41" s="127">
        <f t="shared" si="8"/>
        <v>19476.289821999999</v>
      </c>
      <c r="K41" s="127">
        <f t="shared" si="9"/>
        <v>53743.866860000002</v>
      </c>
      <c r="L41" s="128">
        <v>2515221</v>
      </c>
      <c r="M41" s="128">
        <v>825592</v>
      </c>
      <c r="N41" s="128">
        <f t="shared" si="10"/>
        <v>1689629</v>
      </c>
      <c r="O41" s="128">
        <v>104775</v>
      </c>
      <c r="P41" s="128">
        <v>134240</v>
      </c>
      <c r="Q41" s="128">
        <f t="shared" si="11"/>
        <v>-29465</v>
      </c>
    </row>
    <row r="42" spans="1:17" s="208" customFormat="1" x14ac:dyDescent="0.4">
      <c r="A42" s="285">
        <v>230</v>
      </c>
      <c r="B42" s="182">
        <v>41</v>
      </c>
      <c r="C42" s="71" t="s">
        <v>482</v>
      </c>
      <c r="D42" s="183">
        <v>395765.78889000003</v>
      </c>
      <c r="E42" s="183">
        <v>331880.89106499997</v>
      </c>
      <c r="F42" s="22">
        <f t="shared" si="6"/>
        <v>63884.897825000051</v>
      </c>
      <c r="G42" s="22">
        <f t="shared" si="7"/>
        <v>727646.67995500006</v>
      </c>
      <c r="H42" s="22">
        <v>15577.667869999999</v>
      </c>
      <c r="I42" s="22">
        <v>129500.55442299999</v>
      </c>
      <c r="J42" s="22">
        <f t="shared" si="8"/>
        <v>-113922.88655299999</v>
      </c>
      <c r="K42" s="22">
        <f t="shared" si="9"/>
        <v>145078.222293</v>
      </c>
      <c r="L42" s="66">
        <v>1594735</v>
      </c>
      <c r="M42" s="66">
        <v>887214</v>
      </c>
      <c r="N42" s="66">
        <f t="shared" si="10"/>
        <v>707521</v>
      </c>
      <c r="O42" s="66">
        <v>82502</v>
      </c>
      <c r="P42" s="66">
        <v>307602</v>
      </c>
      <c r="Q42" s="66">
        <f t="shared" si="11"/>
        <v>-225100</v>
      </c>
    </row>
    <row r="43" spans="1:17" s="208" customFormat="1" x14ac:dyDescent="0.4">
      <c r="A43" s="285">
        <v>114</v>
      </c>
      <c r="B43" s="126">
        <v>52</v>
      </c>
      <c r="C43" s="126" t="s">
        <v>446</v>
      </c>
      <c r="D43" s="170">
        <v>378696.04321600002</v>
      </c>
      <c r="E43" s="170">
        <v>430455.03365</v>
      </c>
      <c r="F43" s="321">
        <f t="shared" si="6"/>
        <v>-51758.990433999978</v>
      </c>
      <c r="G43" s="127">
        <f t="shared" si="7"/>
        <v>809151.07686599996</v>
      </c>
      <c r="H43" s="127">
        <v>1375.352126</v>
      </c>
      <c r="I43" s="127">
        <v>3180.1209330000002</v>
      </c>
      <c r="J43" s="127">
        <f t="shared" si="8"/>
        <v>-1804.7688070000002</v>
      </c>
      <c r="K43" s="127">
        <f t="shared" si="9"/>
        <v>4555.4730589999999</v>
      </c>
      <c r="L43" s="128">
        <v>1196441.1895689999</v>
      </c>
      <c r="M43" s="128">
        <v>4704951.0581900002</v>
      </c>
      <c r="N43" s="128">
        <f t="shared" si="10"/>
        <v>-3508509.8686210001</v>
      </c>
      <c r="O43" s="128">
        <v>0</v>
      </c>
      <c r="P43" s="128">
        <v>160842.18182999999</v>
      </c>
      <c r="Q43" s="128">
        <f t="shared" si="11"/>
        <v>-160842.18182999999</v>
      </c>
    </row>
    <row r="44" spans="1:17" s="208" customFormat="1" x14ac:dyDescent="0.4">
      <c r="A44" s="285">
        <v>201</v>
      </c>
      <c r="B44" s="182">
        <v>50</v>
      </c>
      <c r="C44" s="71" t="s">
        <v>468</v>
      </c>
      <c r="D44" s="183">
        <v>362977.88623200002</v>
      </c>
      <c r="E44" s="183">
        <v>218281.77598199999</v>
      </c>
      <c r="F44" s="22">
        <f t="shared" si="6"/>
        <v>144696.11025000003</v>
      </c>
      <c r="G44" s="22">
        <f t="shared" si="7"/>
        <v>581259.66221400001</v>
      </c>
      <c r="H44" s="22">
        <v>15606.114803</v>
      </c>
      <c r="I44" s="22">
        <v>12619.340799</v>
      </c>
      <c r="J44" s="22">
        <f t="shared" si="8"/>
        <v>2986.7740040000008</v>
      </c>
      <c r="K44" s="22">
        <f t="shared" si="9"/>
        <v>28225.455602000002</v>
      </c>
      <c r="L44" s="66">
        <v>132929</v>
      </c>
      <c r="M44" s="66">
        <v>0</v>
      </c>
      <c r="N44" s="66">
        <f t="shared" si="10"/>
        <v>132929</v>
      </c>
      <c r="O44" s="66">
        <v>0</v>
      </c>
      <c r="P44" s="66">
        <v>0</v>
      </c>
      <c r="Q44" s="66">
        <f t="shared" si="11"/>
        <v>0</v>
      </c>
    </row>
    <row r="45" spans="1:17" s="208" customFormat="1" x14ac:dyDescent="0.4">
      <c r="A45" s="285">
        <v>207</v>
      </c>
      <c r="B45" s="126">
        <v>55</v>
      </c>
      <c r="C45" s="126" t="s">
        <v>469</v>
      </c>
      <c r="D45" s="170">
        <v>309401.95717800001</v>
      </c>
      <c r="E45" s="170">
        <v>267615.06260200002</v>
      </c>
      <c r="F45" s="321">
        <f t="shared" si="6"/>
        <v>41786.894575999992</v>
      </c>
      <c r="G45" s="127">
        <f t="shared" si="7"/>
        <v>577017.01977999997</v>
      </c>
      <c r="H45" s="127">
        <v>60650.639655999999</v>
      </c>
      <c r="I45" s="127">
        <v>43791.158523999999</v>
      </c>
      <c r="J45" s="127">
        <f t="shared" si="8"/>
        <v>16859.481132000001</v>
      </c>
      <c r="K45" s="127">
        <f t="shared" si="9"/>
        <v>104441.79818</v>
      </c>
      <c r="L45" s="128">
        <v>5430196.5999999996</v>
      </c>
      <c r="M45" s="128">
        <v>1162450.2</v>
      </c>
      <c r="N45" s="128">
        <f t="shared" si="10"/>
        <v>4267746.3999999994</v>
      </c>
      <c r="O45" s="128">
        <v>539347.19999999995</v>
      </c>
      <c r="P45" s="128">
        <v>0</v>
      </c>
      <c r="Q45" s="128">
        <f t="shared" si="11"/>
        <v>539347.19999999995</v>
      </c>
    </row>
    <row r="46" spans="1:17" s="208" customFormat="1" x14ac:dyDescent="0.4">
      <c r="A46" s="285">
        <v>2</v>
      </c>
      <c r="B46" s="182">
        <v>56</v>
      </c>
      <c r="C46" s="71" t="s">
        <v>434</v>
      </c>
      <c r="D46" s="183">
        <v>307699.31057199999</v>
      </c>
      <c r="E46" s="183">
        <v>222702.43755599999</v>
      </c>
      <c r="F46" s="22">
        <f t="shared" si="6"/>
        <v>84996.873015999998</v>
      </c>
      <c r="G46" s="22">
        <f t="shared" si="7"/>
        <v>530401.74812799995</v>
      </c>
      <c r="H46" s="22">
        <v>9.9999999999999995E-7</v>
      </c>
      <c r="I46" s="22">
        <v>0.424014</v>
      </c>
      <c r="J46" s="22">
        <f t="shared" si="8"/>
        <v>-0.42401300000000003</v>
      </c>
      <c r="K46" s="22">
        <f t="shared" si="9"/>
        <v>0.42401499999999998</v>
      </c>
      <c r="L46" s="66">
        <v>1730347.970281</v>
      </c>
      <c r="M46" s="66">
        <v>2848057.9663120001</v>
      </c>
      <c r="N46" s="66">
        <f t="shared" si="10"/>
        <v>-1117709.996031</v>
      </c>
      <c r="O46" s="66">
        <v>254411.35257700001</v>
      </c>
      <c r="P46" s="66">
        <v>30681.633061</v>
      </c>
      <c r="Q46" s="66">
        <f t="shared" si="11"/>
        <v>223729.71951600001</v>
      </c>
    </row>
    <row r="47" spans="1:17" s="208" customFormat="1" x14ac:dyDescent="0.4">
      <c r="A47" s="285">
        <v>259</v>
      </c>
      <c r="B47" s="126">
        <v>26</v>
      </c>
      <c r="C47" s="126" t="s">
        <v>493</v>
      </c>
      <c r="D47" s="170">
        <v>263218.43450099998</v>
      </c>
      <c r="E47" s="170">
        <v>213291.08779699999</v>
      </c>
      <c r="F47" s="321">
        <f t="shared" si="6"/>
        <v>49927.346703999996</v>
      </c>
      <c r="G47" s="127">
        <f t="shared" si="7"/>
        <v>476509.52229799994</v>
      </c>
      <c r="H47" s="127">
        <v>101606.377459</v>
      </c>
      <c r="I47" s="127">
        <v>69782.879958999998</v>
      </c>
      <c r="J47" s="127">
        <f t="shared" si="8"/>
        <v>31823.497499999998</v>
      </c>
      <c r="K47" s="127">
        <f t="shared" si="9"/>
        <v>171389.25741799999</v>
      </c>
      <c r="L47" s="128">
        <v>1707137</v>
      </c>
      <c r="M47" s="128">
        <v>106443</v>
      </c>
      <c r="N47" s="128">
        <f t="shared" si="10"/>
        <v>1600694</v>
      </c>
      <c r="O47" s="128">
        <v>0</v>
      </c>
      <c r="P47" s="128">
        <v>9924</v>
      </c>
      <c r="Q47" s="128">
        <f t="shared" si="11"/>
        <v>-9924</v>
      </c>
    </row>
    <row r="48" spans="1:17" s="208" customFormat="1" x14ac:dyDescent="0.4">
      <c r="A48" s="285">
        <v>53</v>
      </c>
      <c r="B48" s="182">
        <v>58</v>
      </c>
      <c r="C48" s="71" t="s">
        <v>430</v>
      </c>
      <c r="D48" s="183">
        <v>262271.78833200003</v>
      </c>
      <c r="E48" s="183">
        <v>75907.046012000006</v>
      </c>
      <c r="F48" s="22">
        <f t="shared" si="6"/>
        <v>186364.74232000002</v>
      </c>
      <c r="G48" s="22">
        <f t="shared" si="7"/>
        <v>338178.83434400003</v>
      </c>
      <c r="H48" s="22">
        <v>105049.602913</v>
      </c>
      <c r="I48" s="22">
        <v>9132.4111300000004</v>
      </c>
      <c r="J48" s="22">
        <f t="shared" si="8"/>
        <v>95917.191782999987</v>
      </c>
      <c r="K48" s="22">
        <f t="shared" si="9"/>
        <v>114182.014043</v>
      </c>
      <c r="L48" s="66">
        <v>1157417.2858190001</v>
      </c>
      <c r="M48" s="66">
        <v>195551.21614500001</v>
      </c>
      <c r="N48" s="66">
        <f t="shared" si="10"/>
        <v>961866.06967400014</v>
      </c>
      <c r="O48" s="66">
        <v>669071.75644599996</v>
      </c>
      <c r="P48" s="66">
        <v>109729.85281900001</v>
      </c>
      <c r="Q48" s="66">
        <f t="shared" si="11"/>
        <v>559341.90362699993</v>
      </c>
    </row>
    <row r="49" spans="1:17" s="208" customFormat="1" x14ac:dyDescent="0.4">
      <c r="A49" s="285">
        <v>1</v>
      </c>
      <c r="B49" s="126">
        <v>5</v>
      </c>
      <c r="C49" s="126" t="s">
        <v>436</v>
      </c>
      <c r="D49" s="170">
        <v>238644.38491200001</v>
      </c>
      <c r="E49" s="170">
        <v>11386341.065838</v>
      </c>
      <c r="F49" s="321">
        <f t="shared" si="6"/>
        <v>-11147696.680926001</v>
      </c>
      <c r="G49" s="127">
        <f t="shared" si="7"/>
        <v>11624985.450749999</v>
      </c>
      <c r="H49" s="127">
        <v>0</v>
      </c>
      <c r="I49" s="127">
        <v>4314221.1979059996</v>
      </c>
      <c r="J49" s="127">
        <f t="shared" si="8"/>
        <v>-4314221.1979059996</v>
      </c>
      <c r="K49" s="127">
        <f t="shared" si="9"/>
        <v>4314221.1979059996</v>
      </c>
      <c r="L49" s="128">
        <v>16390382</v>
      </c>
      <c r="M49" s="128">
        <v>112603450</v>
      </c>
      <c r="N49" s="128">
        <f t="shared" si="10"/>
        <v>-96213068</v>
      </c>
      <c r="O49" s="128">
        <v>125403</v>
      </c>
      <c r="P49" s="128">
        <v>14994685</v>
      </c>
      <c r="Q49" s="128">
        <f t="shared" si="11"/>
        <v>-14869282</v>
      </c>
    </row>
    <row r="50" spans="1:17" s="208" customFormat="1" x14ac:dyDescent="0.4">
      <c r="A50" s="285">
        <v>272</v>
      </c>
      <c r="B50" s="182">
        <v>59</v>
      </c>
      <c r="C50" s="71" t="s">
        <v>499</v>
      </c>
      <c r="D50" s="183">
        <v>231678.83970000001</v>
      </c>
      <c r="E50" s="183">
        <v>117906.108236</v>
      </c>
      <c r="F50" s="22">
        <f t="shared" si="6"/>
        <v>113772.73146400001</v>
      </c>
      <c r="G50" s="22">
        <f t="shared" si="7"/>
        <v>349584.94793600001</v>
      </c>
      <c r="H50" s="22">
        <v>16683.711705999998</v>
      </c>
      <c r="I50" s="22">
        <v>22129.605249</v>
      </c>
      <c r="J50" s="22">
        <f t="shared" si="8"/>
        <v>-5445.893543000002</v>
      </c>
      <c r="K50" s="22">
        <f t="shared" si="9"/>
        <v>38813.316955000002</v>
      </c>
      <c r="L50" s="66">
        <v>2914176.55</v>
      </c>
      <c r="M50" s="66">
        <v>200053.04</v>
      </c>
      <c r="N50" s="66">
        <f t="shared" si="10"/>
        <v>2714123.51</v>
      </c>
      <c r="O50" s="66">
        <v>0</v>
      </c>
      <c r="P50" s="66">
        <v>0</v>
      </c>
      <c r="Q50" s="66">
        <f t="shared" si="11"/>
        <v>0</v>
      </c>
    </row>
    <row r="51" spans="1:17" s="208" customFormat="1" x14ac:dyDescent="0.4">
      <c r="A51" s="285">
        <v>212</v>
      </c>
      <c r="B51" s="126">
        <v>53</v>
      </c>
      <c r="C51" s="126" t="s">
        <v>473</v>
      </c>
      <c r="D51" s="170">
        <v>225841.76696199999</v>
      </c>
      <c r="E51" s="170">
        <v>277279.146954</v>
      </c>
      <c r="F51" s="321">
        <f t="shared" si="6"/>
        <v>-51437.379992000002</v>
      </c>
      <c r="G51" s="127">
        <f t="shared" si="7"/>
        <v>503120.91391599999</v>
      </c>
      <c r="H51" s="127">
        <v>40002.122189000002</v>
      </c>
      <c r="I51" s="127">
        <v>48470.616263000004</v>
      </c>
      <c r="J51" s="127">
        <f t="shared" si="8"/>
        <v>-8468.494074000002</v>
      </c>
      <c r="K51" s="127">
        <f t="shared" si="9"/>
        <v>88472.738452000005</v>
      </c>
      <c r="L51" s="128">
        <v>5745</v>
      </c>
      <c r="M51" s="128">
        <v>30244</v>
      </c>
      <c r="N51" s="128">
        <f t="shared" si="10"/>
        <v>-24499</v>
      </c>
      <c r="O51" s="128">
        <v>76</v>
      </c>
      <c r="P51" s="128">
        <v>0</v>
      </c>
      <c r="Q51" s="128">
        <f t="shared" si="11"/>
        <v>76</v>
      </c>
    </row>
    <row r="52" spans="1:17" s="208" customFormat="1" x14ac:dyDescent="0.4">
      <c r="A52" s="285">
        <v>263</v>
      </c>
      <c r="B52" s="182">
        <v>32</v>
      </c>
      <c r="C52" s="71" t="s">
        <v>496</v>
      </c>
      <c r="D52" s="183">
        <v>217395.10393799999</v>
      </c>
      <c r="E52" s="183">
        <v>0</v>
      </c>
      <c r="F52" s="22">
        <f t="shared" si="6"/>
        <v>217395.10393799999</v>
      </c>
      <c r="G52" s="22">
        <f t="shared" si="7"/>
        <v>217395.10393799999</v>
      </c>
      <c r="H52" s="22">
        <v>98321.645334999994</v>
      </c>
      <c r="I52" s="22">
        <v>0</v>
      </c>
      <c r="J52" s="22">
        <f t="shared" si="8"/>
        <v>98321.645334999994</v>
      </c>
      <c r="K52" s="22">
        <f t="shared" si="9"/>
        <v>98321.645334999994</v>
      </c>
      <c r="L52" s="66">
        <v>5857205</v>
      </c>
      <c r="M52" s="66">
        <v>0</v>
      </c>
      <c r="N52" s="66">
        <f t="shared" si="10"/>
        <v>5857205</v>
      </c>
      <c r="O52" s="66">
        <v>5857205</v>
      </c>
      <c r="P52" s="66">
        <v>0</v>
      </c>
      <c r="Q52" s="66">
        <f t="shared" si="11"/>
        <v>5857205</v>
      </c>
    </row>
    <row r="53" spans="1:17" s="208" customFormat="1" x14ac:dyDescent="0.4">
      <c r="A53" s="285">
        <v>253</v>
      </c>
      <c r="B53" s="126">
        <v>27</v>
      </c>
      <c r="C53" s="126" t="s">
        <v>497</v>
      </c>
      <c r="D53" s="170">
        <v>214371.54710200001</v>
      </c>
      <c r="E53" s="170">
        <v>27295.803764</v>
      </c>
      <c r="F53" s="321">
        <f t="shared" si="6"/>
        <v>187075.743338</v>
      </c>
      <c r="G53" s="127">
        <f t="shared" si="7"/>
        <v>241667.35086600002</v>
      </c>
      <c r="H53" s="127">
        <v>69514.561960000006</v>
      </c>
      <c r="I53" s="127">
        <v>27295.803764</v>
      </c>
      <c r="J53" s="127">
        <f t="shared" si="8"/>
        <v>42218.75819600001</v>
      </c>
      <c r="K53" s="127">
        <f t="shared" si="9"/>
        <v>96810.365724000003</v>
      </c>
      <c r="L53" s="128">
        <v>5531882</v>
      </c>
      <c r="M53" s="128">
        <v>0</v>
      </c>
      <c r="N53" s="128">
        <f t="shared" si="10"/>
        <v>5531882</v>
      </c>
      <c r="O53" s="128">
        <v>2144144</v>
      </c>
      <c r="P53" s="128">
        <v>0</v>
      </c>
      <c r="Q53" s="128">
        <f t="shared" si="11"/>
        <v>2144144</v>
      </c>
    </row>
    <row r="54" spans="1:17" s="208" customFormat="1" x14ac:dyDescent="0.4">
      <c r="A54" s="285">
        <v>249</v>
      </c>
      <c r="B54" s="182">
        <v>60</v>
      </c>
      <c r="C54" s="71" t="s">
        <v>489</v>
      </c>
      <c r="D54" s="183">
        <v>214055.903078</v>
      </c>
      <c r="E54" s="183">
        <v>234256.92353999999</v>
      </c>
      <c r="F54" s="22">
        <f t="shared" si="6"/>
        <v>-20201.020461999986</v>
      </c>
      <c r="G54" s="22">
        <f t="shared" si="7"/>
        <v>448312.82661799999</v>
      </c>
      <c r="H54" s="22">
        <v>0</v>
      </c>
      <c r="I54" s="22">
        <v>0</v>
      </c>
      <c r="J54" s="22">
        <f t="shared" si="8"/>
        <v>0</v>
      </c>
      <c r="K54" s="22">
        <f t="shared" si="9"/>
        <v>0</v>
      </c>
      <c r="L54" s="66">
        <v>92324.134594999996</v>
      </c>
      <c r="M54" s="66">
        <v>123840.70129899999</v>
      </c>
      <c r="N54" s="66">
        <f t="shared" si="10"/>
        <v>-31516.566703999997</v>
      </c>
      <c r="O54" s="66">
        <v>205.905485</v>
      </c>
      <c r="P54" s="66">
        <v>21553.93778</v>
      </c>
      <c r="Q54" s="66">
        <f t="shared" si="11"/>
        <v>-21348.032295000001</v>
      </c>
    </row>
    <row r="55" spans="1:17" s="208" customFormat="1" x14ac:dyDescent="0.4">
      <c r="A55" s="285">
        <v>220</v>
      </c>
      <c r="B55" s="126">
        <v>61</v>
      </c>
      <c r="C55" s="126" t="s">
        <v>476</v>
      </c>
      <c r="D55" s="170">
        <v>210191.10066900001</v>
      </c>
      <c r="E55" s="170">
        <v>134869.99711299999</v>
      </c>
      <c r="F55" s="321">
        <f t="shared" si="6"/>
        <v>75321.103556000016</v>
      </c>
      <c r="G55" s="127">
        <f t="shared" si="7"/>
        <v>345061.09778199997</v>
      </c>
      <c r="H55" s="127">
        <v>85590.821752000003</v>
      </c>
      <c r="I55" s="127">
        <v>63959.206842</v>
      </c>
      <c r="J55" s="127">
        <f t="shared" si="8"/>
        <v>21631.614910000004</v>
      </c>
      <c r="K55" s="127">
        <f t="shared" si="9"/>
        <v>149550.028594</v>
      </c>
      <c r="L55" s="128">
        <v>1102901.9974090001</v>
      </c>
      <c r="M55" s="128">
        <v>761244.00994899997</v>
      </c>
      <c r="N55" s="128">
        <f t="shared" si="10"/>
        <v>341657.98746000009</v>
      </c>
      <c r="O55" s="128">
        <v>233295.79816400001</v>
      </c>
      <c r="P55" s="128">
        <v>35945.445611000003</v>
      </c>
      <c r="Q55" s="128">
        <f t="shared" si="11"/>
        <v>197350.352553</v>
      </c>
    </row>
    <row r="56" spans="1:17" s="208" customFormat="1" x14ac:dyDescent="0.4">
      <c r="A56" s="285">
        <v>108</v>
      </c>
      <c r="B56" s="182">
        <v>36</v>
      </c>
      <c r="C56" s="71" t="s">
        <v>444</v>
      </c>
      <c r="D56" s="183">
        <v>189472.307302</v>
      </c>
      <c r="E56" s="183">
        <v>89782.834753000003</v>
      </c>
      <c r="F56" s="22">
        <f t="shared" si="6"/>
        <v>99689.472548999998</v>
      </c>
      <c r="G56" s="22">
        <f t="shared" si="7"/>
        <v>279255.142055</v>
      </c>
      <c r="H56" s="22">
        <v>5843.9635079999998</v>
      </c>
      <c r="I56" s="22">
        <v>9144.2222540000002</v>
      </c>
      <c r="J56" s="22">
        <f t="shared" si="8"/>
        <v>-3300.2587460000004</v>
      </c>
      <c r="K56" s="22">
        <f t="shared" si="9"/>
        <v>14988.185762000001</v>
      </c>
      <c r="L56" s="66">
        <v>1664393</v>
      </c>
      <c r="M56" s="66">
        <v>509411</v>
      </c>
      <c r="N56" s="66">
        <f t="shared" si="10"/>
        <v>1154982</v>
      </c>
      <c r="O56" s="66">
        <v>153123</v>
      </c>
      <c r="P56" s="66">
        <v>93969</v>
      </c>
      <c r="Q56" s="66">
        <f t="shared" si="11"/>
        <v>59154</v>
      </c>
    </row>
    <row r="57" spans="1:17" s="208" customFormat="1" x14ac:dyDescent="0.4">
      <c r="A57" s="285">
        <v>255</v>
      </c>
      <c r="B57" s="126">
        <v>49</v>
      </c>
      <c r="C57" s="126" t="s">
        <v>492</v>
      </c>
      <c r="D57" s="170">
        <v>183120.42184900001</v>
      </c>
      <c r="E57" s="170">
        <v>224551.92069100001</v>
      </c>
      <c r="F57" s="321">
        <f t="shared" si="6"/>
        <v>-41431.498842000001</v>
      </c>
      <c r="G57" s="127">
        <f t="shared" si="7"/>
        <v>407672.34253999998</v>
      </c>
      <c r="H57" s="127">
        <v>0</v>
      </c>
      <c r="I57" s="127">
        <v>0</v>
      </c>
      <c r="J57" s="127">
        <f t="shared" si="8"/>
        <v>0</v>
      </c>
      <c r="K57" s="127">
        <f t="shared" si="9"/>
        <v>0</v>
      </c>
      <c r="L57" s="128">
        <v>3341925</v>
      </c>
      <c r="M57" s="128">
        <v>2920677</v>
      </c>
      <c r="N57" s="128">
        <f t="shared" si="10"/>
        <v>421248</v>
      </c>
      <c r="O57" s="128">
        <v>286841</v>
      </c>
      <c r="P57" s="128">
        <v>236986</v>
      </c>
      <c r="Q57" s="128">
        <f t="shared" si="11"/>
        <v>49855</v>
      </c>
    </row>
    <row r="58" spans="1:17" s="208" customFormat="1" x14ac:dyDescent="0.4">
      <c r="A58" s="285">
        <v>247</v>
      </c>
      <c r="B58" s="182">
        <v>40</v>
      </c>
      <c r="C58" s="71" t="s">
        <v>488</v>
      </c>
      <c r="D58" s="183">
        <v>150970.32283399999</v>
      </c>
      <c r="E58" s="183">
        <v>323160</v>
      </c>
      <c r="F58" s="22">
        <f t="shared" si="6"/>
        <v>-172189.67716600001</v>
      </c>
      <c r="G58" s="22">
        <f t="shared" si="7"/>
        <v>474130.32283399999</v>
      </c>
      <c r="H58" s="22">
        <v>0</v>
      </c>
      <c r="I58" s="22">
        <v>0</v>
      </c>
      <c r="J58" s="22">
        <f t="shared" si="8"/>
        <v>0</v>
      </c>
      <c r="K58" s="22">
        <f t="shared" si="9"/>
        <v>0</v>
      </c>
      <c r="L58" s="66">
        <v>693434</v>
      </c>
      <c r="M58" s="66">
        <v>558193</v>
      </c>
      <c r="N58" s="66">
        <f t="shared" si="10"/>
        <v>135241</v>
      </c>
      <c r="O58" s="66">
        <v>120260</v>
      </c>
      <c r="P58" s="66">
        <v>75620</v>
      </c>
      <c r="Q58" s="66">
        <f t="shared" si="11"/>
        <v>44640</v>
      </c>
    </row>
    <row r="59" spans="1:17" s="208" customFormat="1" x14ac:dyDescent="0.4">
      <c r="A59" s="285">
        <v>241</v>
      </c>
      <c r="B59" s="126">
        <v>33</v>
      </c>
      <c r="C59" s="126" t="s">
        <v>485</v>
      </c>
      <c r="D59" s="170">
        <v>149508.58224700001</v>
      </c>
      <c r="E59" s="170">
        <v>86155.054306000005</v>
      </c>
      <c r="F59" s="321">
        <f t="shared" si="6"/>
        <v>63353.527941000008</v>
      </c>
      <c r="G59" s="127">
        <f t="shared" si="7"/>
        <v>235663.63655300002</v>
      </c>
      <c r="H59" s="127">
        <v>0</v>
      </c>
      <c r="I59" s="127">
        <v>0</v>
      </c>
      <c r="J59" s="127">
        <f t="shared" si="8"/>
        <v>0</v>
      </c>
      <c r="K59" s="127">
        <f t="shared" si="9"/>
        <v>0</v>
      </c>
      <c r="L59" s="128">
        <v>4855997</v>
      </c>
      <c r="M59" s="128">
        <v>1542676</v>
      </c>
      <c r="N59" s="128">
        <f t="shared" si="10"/>
        <v>3313321</v>
      </c>
      <c r="O59" s="128">
        <v>332986</v>
      </c>
      <c r="P59" s="128">
        <v>518287</v>
      </c>
      <c r="Q59" s="128">
        <f t="shared" si="11"/>
        <v>-185301</v>
      </c>
    </row>
    <row r="60" spans="1:17" s="208" customFormat="1" x14ac:dyDescent="0.4">
      <c r="A60" s="285">
        <v>271</v>
      </c>
      <c r="B60" s="182">
        <v>62</v>
      </c>
      <c r="C60" s="71" t="s">
        <v>498</v>
      </c>
      <c r="D60" s="183">
        <v>140392.49219300001</v>
      </c>
      <c r="E60" s="183">
        <v>96300.134558000005</v>
      </c>
      <c r="F60" s="22">
        <f t="shared" si="6"/>
        <v>44092.357635000008</v>
      </c>
      <c r="G60" s="22">
        <f t="shared" si="7"/>
        <v>236692.626751</v>
      </c>
      <c r="H60" s="22">
        <v>16513.878218999998</v>
      </c>
      <c r="I60" s="22">
        <v>31302.377266</v>
      </c>
      <c r="J60" s="22">
        <f t="shared" si="8"/>
        <v>-14788.499047000001</v>
      </c>
      <c r="K60" s="22">
        <f t="shared" si="9"/>
        <v>47816.255485000001</v>
      </c>
      <c r="L60" s="66">
        <v>310448.36303399998</v>
      </c>
      <c r="M60" s="66">
        <v>332252.55243699998</v>
      </c>
      <c r="N60" s="66">
        <f t="shared" si="10"/>
        <v>-21804.189402999997</v>
      </c>
      <c r="O60" s="66">
        <v>710.46889899999996</v>
      </c>
      <c r="P60" s="66">
        <v>0</v>
      </c>
      <c r="Q60" s="66">
        <f t="shared" si="11"/>
        <v>710.46889899999996</v>
      </c>
    </row>
    <row r="61" spans="1:17" s="208" customFormat="1" x14ac:dyDescent="0.4">
      <c r="A61" s="285">
        <v>277</v>
      </c>
      <c r="B61" s="126">
        <v>54</v>
      </c>
      <c r="C61" s="126" t="s">
        <v>500</v>
      </c>
      <c r="D61" s="170">
        <v>114621.868925</v>
      </c>
      <c r="E61" s="170">
        <v>96922.770214000004</v>
      </c>
      <c r="F61" s="321">
        <f t="shared" si="6"/>
        <v>17699.098710999999</v>
      </c>
      <c r="G61" s="127">
        <f t="shared" si="7"/>
        <v>211544.63913900001</v>
      </c>
      <c r="H61" s="127">
        <v>6734.5884319999996</v>
      </c>
      <c r="I61" s="127">
        <v>34593.368067000003</v>
      </c>
      <c r="J61" s="127">
        <f t="shared" si="8"/>
        <v>-27858.779635000003</v>
      </c>
      <c r="K61" s="127">
        <f t="shared" si="9"/>
        <v>41327.956499</v>
      </c>
      <c r="L61" s="128">
        <v>239382</v>
      </c>
      <c r="M61" s="128">
        <v>28206</v>
      </c>
      <c r="N61" s="128">
        <f t="shared" si="10"/>
        <v>211176</v>
      </c>
      <c r="O61" s="128">
        <v>15263</v>
      </c>
      <c r="P61" s="128">
        <v>13861</v>
      </c>
      <c r="Q61" s="128">
        <f t="shared" si="11"/>
        <v>1402</v>
      </c>
    </row>
    <row r="62" spans="1:17" s="208" customFormat="1" x14ac:dyDescent="0.4">
      <c r="A62" s="285">
        <v>235</v>
      </c>
      <c r="B62" s="182">
        <v>42</v>
      </c>
      <c r="C62" s="71" t="s">
        <v>484</v>
      </c>
      <c r="D62" s="183">
        <v>104015.47599000001</v>
      </c>
      <c r="E62" s="183">
        <v>82446.549708000006</v>
      </c>
      <c r="F62" s="22">
        <f t="shared" si="6"/>
        <v>21568.926282</v>
      </c>
      <c r="G62" s="22">
        <f t="shared" si="7"/>
        <v>186462.02569800001</v>
      </c>
      <c r="H62" s="22">
        <v>2878.5341749999998</v>
      </c>
      <c r="I62" s="22">
        <v>0</v>
      </c>
      <c r="J62" s="22">
        <f t="shared" si="8"/>
        <v>2878.5341749999998</v>
      </c>
      <c r="K62" s="22">
        <f t="shared" si="9"/>
        <v>2878.5341749999998</v>
      </c>
      <c r="L62" s="66">
        <v>3153870</v>
      </c>
      <c r="M62" s="66">
        <v>2266395</v>
      </c>
      <c r="N62" s="66">
        <f t="shared" si="10"/>
        <v>887475</v>
      </c>
      <c r="O62" s="66">
        <v>377314</v>
      </c>
      <c r="P62" s="66">
        <v>212735</v>
      </c>
      <c r="Q62" s="66">
        <f t="shared" si="11"/>
        <v>164579</v>
      </c>
    </row>
    <row r="63" spans="1:17" s="208" customFormat="1" x14ac:dyDescent="0.4">
      <c r="A63" s="285">
        <v>261</v>
      </c>
      <c r="B63" s="126">
        <v>64</v>
      </c>
      <c r="C63" s="126" t="s">
        <v>495</v>
      </c>
      <c r="D63" s="170">
        <v>98185.851540000003</v>
      </c>
      <c r="E63" s="170">
        <v>72307.332827999999</v>
      </c>
      <c r="F63" s="321">
        <f t="shared" si="6"/>
        <v>25878.518712000005</v>
      </c>
      <c r="G63" s="127">
        <f t="shared" si="7"/>
        <v>170493.18436800002</v>
      </c>
      <c r="H63" s="127">
        <v>8609.5377759999992</v>
      </c>
      <c r="I63" s="127">
        <v>4623.5820370000001</v>
      </c>
      <c r="J63" s="127">
        <f t="shared" si="8"/>
        <v>3985.9557389999991</v>
      </c>
      <c r="K63" s="127">
        <f t="shared" si="9"/>
        <v>13233.119812999999</v>
      </c>
      <c r="L63" s="128">
        <v>2431621.1582860001</v>
      </c>
      <c r="M63" s="128">
        <v>1815877.4743039999</v>
      </c>
      <c r="N63" s="128">
        <f t="shared" si="10"/>
        <v>615743.68398200022</v>
      </c>
      <c r="O63" s="128">
        <v>225620.777638</v>
      </c>
      <c r="P63" s="128">
        <v>250621.817943</v>
      </c>
      <c r="Q63" s="128">
        <f t="shared" si="11"/>
        <v>-25001.040305000002</v>
      </c>
    </row>
    <row r="64" spans="1:17" s="208" customFormat="1" x14ac:dyDescent="0.4">
      <c r="A64" s="285">
        <v>110</v>
      </c>
      <c r="B64" s="182">
        <v>48</v>
      </c>
      <c r="C64" s="71" t="s">
        <v>442</v>
      </c>
      <c r="D64" s="183">
        <v>91401.810889</v>
      </c>
      <c r="E64" s="183">
        <v>0</v>
      </c>
      <c r="F64" s="22">
        <f t="shared" si="6"/>
        <v>91401.810889</v>
      </c>
      <c r="G64" s="22">
        <f t="shared" si="7"/>
        <v>91401.810889</v>
      </c>
      <c r="H64" s="22">
        <v>31052.859896999998</v>
      </c>
      <c r="I64" s="22">
        <v>0</v>
      </c>
      <c r="J64" s="22">
        <f t="shared" si="8"/>
        <v>31052.859896999998</v>
      </c>
      <c r="K64" s="22">
        <f t="shared" si="9"/>
        <v>31052.859896999998</v>
      </c>
      <c r="L64" s="66">
        <v>937566</v>
      </c>
      <c r="M64" s="66">
        <v>694801</v>
      </c>
      <c r="N64" s="66">
        <f t="shared" si="10"/>
        <v>242765</v>
      </c>
      <c r="O64" s="66">
        <v>263084</v>
      </c>
      <c r="P64" s="66">
        <v>145151</v>
      </c>
      <c r="Q64" s="66">
        <f t="shared" si="11"/>
        <v>117933</v>
      </c>
    </row>
    <row r="65" spans="1:17" s="208" customFormat="1" x14ac:dyDescent="0.4">
      <c r="A65" s="285">
        <v>280</v>
      </c>
      <c r="B65" s="126">
        <v>71</v>
      </c>
      <c r="C65" s="126" t="s">
        <v>502</v>
      </c>
      <c r="D65" s="170">
        <v>46469.827671999999</v>
      </c>
      <c r="E65" s="170">
        <v>23258.461044</v>
      </c>
      <c r="F65" s="321">
        <f t="shared" si="6"/>
        <v>23211.366628</v>
      </c>
      <c r="G65" s="127">
        <f t="shared" si="7"/>
        <v>69728.288715999995</v>
      </c>
      <c r="H65" s="127">
        <v>20792</v>
      </c>
      <c r="I65" s="127">
        <v>2270</v>
      </c>
      <c r="J65" s="127">
        <f t="shared" si="8"/>
        <v>18522</v>
      </c>
      <c r="K65" s="127">
        <f t="shared" si="9"/>
        <v>23062</v>
      </c>
      <c r="L65" s="128">
        <v>228037</v>
      </c>
      <c r="M65" s="128">
        <v>40153</v>
      </c>
      <c r="N65" s="128">
        <f t="shared" si="10"/>
        <v>187884</v>
      </c>
      <c r="O65" s="128">
        <v>77657</v>
      </c>
      <c r="P65" s="128">
        <v>32832</v>
      </c>
      <c r="Q65" s="128">
        <f t="shared" si="11"/>
        <v>44825</v>
      </c>
    </row>
    <row r="66" spans="1:17" s="208" customFormat="1" x14ac:dyDescent="0.4">
      <c r="A66" s="285">
        <v>102</v>
      </c>
      <c r="B66" s="182">
        <v>72</v>
      </c>
      <c r="C66" s="71" t="s">
        <v>439</v>
      </c>
      <c r="D66" s="183">
        <v>42848.886050000001</v>
      </c>
      <c r="E66" s="183">
        <v>146988.42086000001</v>
      </c>
      <c r="F66" s="22">
        <f t="shared" si="6"/>
        <v>-104139.53481000001</v>
      </c>
      <c r="G66" s="22">
        <f t="shared" si="7"/>
        <v>189837.30691000001</v>
      </c>
      <c r="H66" s="22">
        <v>0</v>
      </c>
      <c r="I66" s="22">
        <v>8976.3260389999996</v>
      </c>
      <c r="J66" s="22">
        <f t="shared" si="8"/>
        <v>-8976.3260389999996</v>
      </c>
      <c r="K66" s="22">
        <f t="shared" si="9"/>
        <v>8976.3260389999996</v>
      </c>
      <c r="L66" s="66">
        <v>738573.06275000004</v>
      </c>
      <c r="M66" s="66">
        <v>976498.71363100002</v>
      </c>
      <c r="N66" s="66">
        <f t="shared" si="10"/>
        <v>-237925.65088099998</v>
      </c>
      <c r="O66" s="66">
        <v>0</v>
      </c>
      <c r="P66" s="66">
        <v>4650.0080360000002</v>
      </c>
      <c r="Q66" s="66">
        <f t="shared" si="11"/>
        <v>-4650.0080360000002</v>
      </c>
    </row>
    <row r="67" spans="1:17" s="208" customFormat="1" x14ac:dyDescent="0.4">
      <c r="A67" s="285">
        <v>283</v>
      </c>
      <c r="B67" s="126">
        <v>68</v>
      </c>
      <c r="C67" s="126" t="s">
        <v>503</v>
      </c>
      <c r="D67" s="170">
        <v>34383.180291999997</v>
      </c>
      <c r="E67" s="170">
        <v>0</v>
      </c>
      <c r="F67" s="321">
        <f t="shared" si="6"/>
        <v>34383.180291999997</v>
      </c>
      <c r="G67" s="127">
        <f t="shared" si="7"/>
        <v>34383.180291999997</v>
      </c>
      <c r="H67" s="127">
        <v>34383.180291999997</v>
      </c>
      <c r="I67" s="127">
        <v>0</v>
      </c>
      <c r="J67" s="127">
        <f t="shared" si="8"/>
        <v>34383.180291999997</v>
      </c>
      <c r="K67" s="127">
        <f t="shared" si="9"/>
        <v>34383.180291999997</v>
      </c>
      <c r="L67" s="128">
        <v>0</v>
      </c>
      <c r="M67" s="128">
        <v>0</v>
      </c>
      <c r="N67" s="128">
        <f t="shared" si="10"/>
        <v>0</v>
      </c>
      <c r="O67" s="128">
        <v>0</v>
      </c>
      <c r="P67" s="128">
        <v>0</v>
      </c>
      <c r="Q67" s="128">
        <f t="shared" si="11"/>
        <v>0</v>
      </c>
    </row>
    <row r="68" spans="1:17" s="208" customFormat="1" x14ac:dyDescent="0.4">
      <c r="A68" s="285">
        <v>279</v>
      </c>
      <c r="B68" s="182">
        <v>51</v>
      </c>
      <c r="C68" s="71" t="s">
        <v>501</v>
      </c>
      <c r="D68" s="183">
        <v>31478.679876999999</v>
      </c>
      <c r="E68" s="183">
        <v>7723.72</v>
      </c>
      <c r="F68" s="22">
        <f t="shared" si="6"/>
        <v>23754.959876999998</v>
      </c>
      <c r="G68" s="22">
        <f t="shared" si="7"/>
        <v>39202.399876999996</v>
      </c>
      <c r="H68" s="22">
        <v>23941.368482000002</v>
      </c>
      <c r="I68" s="22">
        <v>0</v>
      </c>
      <c r="J68" s="22">
        <f t="shared" si="8"/>
        <v>23941.368482000002</v>
      </c>
      <c r="K68" s="22">
        <f t="shared" si="9"/>
        <v>23941.368482000002</v>
      </c>
      <c r="L68" s="66">
        <v>1193706</v>
      </c>
      <c r="M68" s="66">
        <v>0</v>
      </c>
      <c r="N68" s="66">
        <f t="shared" si="10"/>
        <v>1193706</v>
      </c>
      <c r="O68" s="66">
        <v>688602</v>
      </c>
      <c r="P68" s="66">
        <v>0</v>
      </c>
      <c r="Q68" s="66">
        <f t="shared" si="11"/>
        <v>688602</v>
      </c>
    </row>
    <row r="69" spans="1:17" s="208" customFormat="1" x14ac:dyDescent="0.4">
      <c r="A69" s="285">
        <v>139</v>
      </c>
      <c r="B69" s="126">
        <v>75</v>
      </c>
      <c r="C69" s="126" t="s">
        <v>456</v>
      </c>
      <c r="D69" s="170">
        <v>25926.241300000002</v>
      </c>
      <c r="E69" s="170">
        <v>433341</v>
      </c>
      <c r="F69" s="321">
        <f t="shared" ref="F69:F83" si="12">D69-E69</f>
        <v>-407414.75870000001</v>
      </c>
      <c r="G69" s="127">
        <f t="shared" ref="G69:G83" si="13">D69+E69</f>
        <v>459267.24129999999</v>
      </c>
      <c r="H69" s="127">
        <v>0</v>
      </c>
      <c r="I69" s="127">
        <v>0</v>
      </c>
      <c r="J69" s="127">
        <f t="shared" ref="J69:J83" si="14">H69-I69</f>
        <v>0</v>
      </c>
      <c r="K69" s="127">
        <f t="shared" ref="K69:K83" si="15">H69+I69</f>
        <v>0</v>
      </c>
      <c r="L69" s="128">
        <v>0</v>
      </c>
      <c r="M69" s="128">
        <v>62709</v>
      </c>
      <c r="N69" s="128">
        <f t="shared" ref="N69:N83" si="16">L69-M69</f>
        <v>-62709</v>
      </c>
      <c r="O69" s="128">
        <v>0</v>
      </c>
      <c r="P69" s="128">
        <v>0</v>
      </c>
      <c r="Q69" s="128">
        <f t="shared" ref="Q69:Q83" si="17">O69-P69</f>
        <v>0</v>
      </c>
    </row>
    <row r="70" spans="1:17" s="208" customFormat="1" x14ac:dyDescent="0.4">
      <c r="A70" s="285">
        <v>197</v>
      </c>
      <c r="B70" s="182">
        <v>63</v>
      </c>
      <c r="C70" s="71" t="s">
        <v>467</v>
      </c>
      <c r="D70" s="183">
        <v>21182.030617</v>
      </c>
      <c r="E70" s="183">
        <v>33348.875854999998</v>
      </c>
      <c r="F70" s="22">
        <f t="shared" si="12"/>
        <v>-12166.845237999998</v>
      </c>
      <c r="G70" s="22">
        <f t="shared" si="13"/>
        <v>54530.906472000002</v>
      </c>
      <c r="H70" s="22">
        <v>7869.8315560000001</v>
      </c>
      <c r="I70" s="22">
        <v>18503.57692</v>
      </c>
      <c r="J70" s="22">
        <f t="shared" si="14"/>
        <v>-10633.745363999999</v>
      </c>
      <c r="K70" s="22">
        <f t="shared" si="15"/>
        <v>26373.408476000001</v>
      </c>
      <c r="L70" s="66">
        <v>185414</v>
      </c>
      <c r="M70" s="66">
        <v>368995</v>
      </c>
      <c r="N70" s="66">
        <f t="shared" si="16"/>
        <v>-183581</v>
      </c>
      <c r="O70" s="66">
        <v>0</v>
      </c>
      <c r="P70" s="66">
        <v>192686</v>
      </c>
      <c r="Q70" s="66">
        <f t="shared" si="17"/>
        <v>-192686</v>
      </c>
    </row>
    <row r="71" spans="1:17" s="208" customFormat="1" x14ac:dyDescent="0.4">
      <c r="A71" s="285">
        <v>223</v>
      </c>
      <c r="B71" s="126">
        <v>74</v>
      </c>
      <c r="C71" s="126" t="s">
        <v>478</v>
      </c>
      <c r="D71" s="170">
        <v>19200.243839999999</v>
      </c>
      <c r="E71" s="170">
        <v>12451.370825</v>
      </c>
      <c r="F71" s="321">
        <f t="shared" si="12"/>
        <v>6748.8730149999992</v>
      </c>
      <c r="G71" s="127">
        <f t="shared" si="13"/>
        <v>31651.614665000001</v>
      </c>
      <c r="H71" s="127">
        <v>1398.8798750000001</v>
      </c>
      <c r="I71" s="127">
        <v>2266.1370320000001</v>
      </c>
      <c r="J71" s="127">
        <f t="shared" si="14"/>
        <v>-867.25715700000001</v>
      </c>
      <c r="K71" s="127">
        <f t="shared" si="15"/>
        <v>3665.0169070000002</v>
      </c>
      <c r="L71" s="128">
        <v>40956</v>
      </c>
      <c r="M71" s="128">
        <v>239732</v>
      </c>
      <c r="N71" s="128">
        <f t="shared" si="16"/>
        <v>-198776</v>
      </c>
      <c r="O71" s="128">
        <v>5317</v>
      </c>
      <c r="P71" s="128">
        <v>6149</v>
      </c>
      <c r="Q71" s="128">
        <f t="shared" si="17"/>
        <v>-832</v>
      </c>
    </row>
    <row r="72" spans="1:17" s="208" customFormat="1" x14ac:dyDescent="0.4">
      <c r="A72" s="285">
        <v>215</v>
      </c>
      <c r="B72" s="182">
        <v>77</v>
      </c>
      <c r="C72" s="71" t="s">
        <v>474</v>
      </c>
      <c r="D72" s="183">
        <v>17373.768708</v>
      </c>
      <c r="E72" s="183">
        <v>13828.044760999999</v>
      </c>
      <c r="F72" s="22">
        <f t="shared" si="12"/>
        <v>3545.7239470000004</v>
      </c>
      <c r="G72" s="22">
        <f t="shared" si="13"/>
        <v>31201.813469000001</v>
      </c>
      <c r="H72" s="22">
        <v>4864.497206</v>
      </c>
      <c r="I72" s="22">
        <v>10.908412</v>
      </c>
      <c r="J72" s="22">
        <f t="shared" si="14"/>
        <v>4853.5887940000002</v>
      </c>
      <c r="K72" s="22">
        <f t="shared" si="15"/>
        <v>4875.4056179999998</v>
      </c>
      <c r="L72" s="66">
        <v>206301.672834</v>
      </c>
      <c r="M72" s="66">
        <v>108650.219029</v>
      </c>
      <c r="N72" s="66">
        <f t="shared" si="16"/>
        <v>97651.453804999997</v>
      </c>
      <c r="O72" s="66">
        <v>90539.784306999994</v>
      </c>
      <c r="P72" s="66">
        <v>14097.622229000001</v>
      </c>
      <c r="Q72" s="66">
        <f t="shared" si="17"/>
        <v>76442.162077999994</v>
      </c>
    </row>
    <row r="73" spans="1:17" s="208" customFormat="1" x14ac:dyDescent="0.4">
      <c r="A73" s="285">
        <v>131</v>
      </c>
      <c r="B73" s="126">
        <v>65</v>
      </c>
      <c r="C73" s="126" t="s">
        <v>453</v>
      </c>
      <c r="D73" s="170">
        <v>16236.810549</v>
      </c>
      <c r="E73" s="170">
        <v>28488.257862999999</v>
      </c>
      <c r="F73" s="321">
        <f t="shared" si="12"/>
        <v>-12251.447313999999</v>
      </c>
      <c r="G73" s="127">
        <f t="shared" si="13"/>
        <v>44725.068412000001</v>
      </c>
      <c r="H73" s="127">
        <v>1180.451955</v>
      </c>
      <c r="I73" s="127">
        <v>2980.0829180000001</v>
      </c>
      <c r="J73" s="127">
        <f t="shared" si="14"/>
        <v>-1799.6309630000001</v>
      </c>
      <c r="K73" s="127">
        <f t="shared" si="15"/>
        <v>4160.5348730000005</v>
      </c>
      <c r="L73" s="128">
        <v>73183</v>
      </c>
      <c r="M73" s="128">
        <v>9274</v>
      </c>
      <c r="N73" s="128">
        <f t="shared" si="16"/>
        <v>63909</v>
      </c>
      <c r="O73" s="128">
        <v>68899</v>
      </c>
      <c r="P73" s="128">
        <v>4451</v>
      </c>
      <c r="Q73" s="128">
        <f t="shared" si="17"/>
        <v>64448</v>
      </c>
    </row>
    <row r="74" spans="1:17" s="208" customFormat="1" x14ac:dyDescent="0.4">
      <c r="A74" s="285">
        <v>191</v>
      </c>
      <c r="B74" s="182">
        <v>13</v>
      </c>
      <c r="C74" s="71" t="s">
        <v>464</v>
      </c>
      <c r="D74" s="183">
        <v>14837.603458</v>
      </c>
      <c r="E74" s="183">
        <v>6380.9732050000002</v>
      </c>
      <c r="F74" s="22">
        <f t="shared" si="12"/>
        <v>8456.6302529999994</v>
      </c>
      <c r="G74" s="22">
        <f t="shared" si="13"/>
        <v>21218.576663</v>
      </c>
      <c r="H74" s="22">
        <v>0</v>
      </c>
      <c r="I74" s="22">
        <v>0</v>
      </c>
      <c r="J74" s="22">
        <f t="shared" si="14"/>
        <v>0</v>
      </c>
      <c r="K74" s="22">
        <f t="shared" si="15"/>
        <v>0</v>
      </c>
      <c r="L74" s="66">
        <v>2063981</v>
      </c>
      <c r="M74" s="66">
        <v>2022174</v>
      </c>
      <c r="N74" s="66">
        <f t="shared" si="16"/>
        <v>41807</v>
      </c>
      <c r="O74" s="66">
        <v>0</v>
      </c>
      <c r="P74" s="66">
        <v>0</v>
      </c>
      <c r="Q74" s="66">
        <f t="shared" si="17"/>
        <v>0</v>
      </c>
    </row>
    <row r="75" spans="1:17" s="208" customFormat="1" x14ac:dyDescent="0.4">
      <c r="A75" s="285">
        <v>106</v>
      </c>
      <c r="B75" s="126">
        <v>66</v>
      </c>
      <c r="C75" s="126" t="s">
        <v>441</v>
      </c>
      <c r="D75" s="170">
        <v>11236.240819000001</v>
      </c>
      <c r="E75" s="170">
        <v>0</v>
      </c>
      <c r="F75" s="321">
        <f t="shared" si="12"/>
        <v>11236.240819000001</v>
      </c>
      <c r="G75" s="127">
        <f t="shared" si="13"/>
        <v>11236.240819000001</v>
      </c>
      <c r="H75" s="127">
        <v>6566.5713070000002</v>
      </c>
      <c r="I75" s="127">
        <v>0</v>
      </c>
      <c r="J75" s="127">
        <f t="shared" si="14"/>
        <v>6566.5713070000002</v>
      </c>
      <c r="K75" s="127">
        <f t="shared" si="15"/>
        <v>6566.5713070000002</v>
      </c>
      <c r="L75" s="128">
        <v>126022</v>
      </c>
      <c r="M75" s="128">
        <v>0</v>
      </c>
      <c r="N75" s="128">
        <f t="shared" si="16"/>
        <v>126022</v>
      </c>
      <c r="O75" s="128">
        <v>66019</v>
      </c>
      <c r="P75" s="128">
        <v>0</v>
      </c>
      <c r="Q75" s="128">
        <f t="shared" si="17"/>
        <v>66019</v>
      </c>
    </row>
    <row r="76" spans="1:17" s="208" customFormat="1" x14ac:dyDescent="0.4">
      <c r="A76" s="285">
        <v>164</v>
      </c>
      <c r="B76" s="182">
        <v>76</v>
      </c>
      <c r="C76" s="71" t="s">
        <v>459</v>
      </c>
      <c r="D76" s="183">
        <v>1388.3790200000001</v>
      </c>
      <c r="E76" s="183">
        <v>35.351816999999997</v>
      </c>
      <c r="F76" s="22">
        <f t="shared" si="12"/>
        <v>1353.0272030000001</v>
      </c>
      <c r="G76" s="22">
        <f t="shared" si="13"/>
        <v>1423.7308370000001</v>
      </c>
      <c r="H76" s="22">
        <v>0</v>
      </c>
      <c r="I76" s="22">
        <v>0</v>
      </c>
      <c r="J76" s="22">
        <f t="shared" si="14"/>
        <v>0</v>
      </c>
      <c r="K76" s="22">
        <f t="shared" si="15"/>
        <v>0</v>
      </c>
      <c r="L76" s="66">
        <v>21600</v>
      </c>
      <c r="M76" s="66">
        <v>2090</v>
      </c>
      <c r="N76" s="66">
        <f t="shared" si="16"/>
        <v>19510</v>
      </c>
      <c r="O76" s="66">
        <v>1648</v>
      </c>
      <c r="P76" s="66">
        <v>1656</v>
      </c>
      <c r="Q76" s="66">
        <f t="shared" si="17"/>
        <v>-8</v>
      </c>
    </row>
    <row r="77" spans="1:17" s="208" customFormat="1" x14ac:dyDescent="0.4">
      <c r="A77" s="285">
        <v>150</v>
      </c>
      <c r="B77" s="126">
        <v>78</v>
      </c>
      <c r="C77" s="126" t="s">
        <v>457</v>
      </c>
      <c r="D77" s="170">
        <v>1060.863863</v>
      </c>
      <c r="E77" s="170">
        <v>864.03537600000004</v>
      </c>
      <c r="F77" s="321">
        <f t="shared" si="12"/>
        <v>196.828487</v>
      </c>
      <c r="G77" s="127">
        <f t="shared" si="13"/>
        <v>1924.8992390000001</v>
      </c>
      <c r="H77" s="127">
        <v>1060.863863</v>
      </c>
      <c r="I77" s="127">
        <v>864.03537600000004</v>
      </c>
      <c r="J77" s="127">
        <f t="shared" si="14"/>
        <v>196.828487</v>
      </c>
      <c r="K77" s="127">
        <f t="shared" si="15"/>
        <v>1924.8992390000001</v>
      </c>
      <c r="L77" s="128">
        <v>0</v>
      </c>
      <c r="M77" s="128">
        <v>0</v>
      </c>
      <c r="N77" s="128">
        <f t="shared" si="16"/>
        <v>0</v>
      </c>
      <c r="O77" s="128">
        <v>0</v>
      </c>
      <c r="P77" s="128">
        <v>0</v>
      </c>
      <c r="Q77" s="128">
        <f t="shared" si="17"/>
        <v>0</v>
      </c>
    </row>
    <row r="78" spans="1:17" s="208" customFormat="1" x14ac:dyDescent="0.4">
      <c r="A78" s="285">
        <v>175</v>
      </c>
      <c r="B78" s="182">
        <v>67</v>
      </c>
      <c r="C78" s="71" t="s">
        <v>461</v>
      </c>
      <c r="D78" s="183">
        <v>958.64043300000003</v>
      </c>
      <c r="E78" s="183">
        <v>447.90896099999998</v>
      </c>
      <c r="F78" s="22">
        <f t="shared" si="12"/>
        <v>510.73147200000005</v>
      </c>
      <c r="G78" s="22">
        <f t="shared" si="13"/>
        <v>1406.5493940000001</v>
      </c>
      <c r="H78" s="22">
        <v>0</v>
      </c>
      <c r="I78" s="22">
        <v>0</v>
      </c>
      <c r="J78" s="22">
        <f t="shared" si="14"/>
        <v>0</v>
      </c>
      <c r="K78" s="22">
        <f t="shared" si="15"/>
        <v>0</v>
      </c>
      <c r="L78" s="66">
        <v>457</v>
      </c>
      <c r="M78" s="66">
        <v>840</v>
      </c>
      <c r="N78" s="66">
        <f t="shared" si="16"/>
        <v>-383</v>
      </c>
      <c r="O78" s="66">
        <v>0</v>
      </c>
      <c r="P78" s="66">
        <v>5</v>
      </c>
      <c r="Q78" s="66">
        <f t="shared" si="17"/>
        <v>-5</v>
      </c>
    </row>
    <row r="79" spans="1:17" s="208" customFormat="1" x14ac:dyDescent="0.4">
      <c r="A79" s="285">
        <v>227</v>
      </c>
      <c r="B79" s="126">
        <v>73</v>
      </c>
      <c r="C79" s="126" t="s">
        <v>481</v>
      </c>
      <c r="D79" s="170">
        <v>338.62571300000002</v>
      </c>
      <c r="E79" s="170">
        <v>0.65751700000000002</v>
      </c>
      <c r="F79" s="321">
        <f t="shared" si="12"/>
        <v>337.96819600000003</v>
      </c>
      <c r="G79" s="127">
        <f t="shared" si="13"/>
        <v>339.28323</v>
      </c>
      <c r="H79" s="127">
        <v>308.90986099999998</v>
      </c>
      <c r="I79" s="127">
        <v>0</v>
      </c>
      <c r="J79" s="127">
        <f t="shared" si="14"/>
        <v>308.90986099999998</v>
      </c>
      <c r="K79" s="127">
        <f t="shared" si="15"/>
        <v>308.90986099999998</v>
      </c>
      <c r="L79" s="128">
        <v>51543</v>
      </c>
      <c r="M79" s="128">
        <v>51594</v>
      </c>
      <c r="N79" s="128">
        <f t="shared" si="16"/>
        <v>-51</v>
      </c>
      <c r="O79" s="128">
        <v>58</v>
      </c>
      <c r="P79" s="128">
        <v>0</v>
      </c>
      <c r="Q79" s="128">
        <f t="shared" si="17"/>
        <v>58</v>
      </c>
    </row>
    <row r="80" spans="1:17" s="208" customFormat="1" x14ac:dyDescent="0.4">
      <c r="A80" s="285">
        <v>56</v>
      </c>
      <c r="B80" s="182">
        <v>57</v>
      </c>
      <c r="C80" s="71" t="s">
        <v>432</v>
      </c>
      <c r="D80" s="183">
        <v>0</v>
      </c>
      <c r="E80" s="183">
        <v>0</v>
      </c>
      <c r="F80" s="22">
        <f t="shared" si="12"/>
        <v>0</v>
      </c>
      <c r="G80" s="22">
        <f t="shared" si="13"/>
        <v>0</v>
      </c>
      <c r="H80" s="22">
        <v>172285.73267900001</v>
      </c>
      <c r="I80" s="22">
        <v>28248.223275</v>
      </c>
      <c r="J80" s="22">
        <f t="shared" si="14"/>
        <v>144037.50940400001</v>
      </c>
      <c r="K80" s="22">
        <f t="shared" si="15"/>
        <v>200533.955954</v>
      </c>
      <c r="L80" s="66">
        <v>4930609</v>
      </c>
      <c r="M80" s="66">
        <v>1004689</v>
      </c>
      <c r="N80" s="66">
        <f t="shared" si="16"/>
        <v>3925920</v>
      </c>
      <c r="O80" s="66">
        <v>2892574</v>
      </c>
      <c r="P80" s="66">
        <v>453998</v>
      </c>
      <c r="Q80" s="66">
        <f t="shared" si="17"/>
        <v>2438576</v>
      </c>
    </row>
    <row r="81" spans="1:17" s="208" customFormat="1" x14ac:dyDescent="0.4">
      <c r="A81" s="285">
        <v>246</v>
      </c>
      <c r="B81" s="126">
        <v>69</v>
      </c>
      <c r="C81" s="126" t="s">
        <v>487</v>
      </c>
      <c r="D81" s="170">
        <v>0</v>
      </c>
      <c r="E81" s="170">
        <v>907.16840999999999</v>
      </c>
      <c r="F81" s="321">
        <f t="shared" si="12"/>
        <v>-907.16840999999999</v>
      </c>
      <c r="G81" s="127">
        <f t="shared" si="13"/>
        <v>907.16840999999999</v>
      </c>
      <c r="H81" s="127">
        <v>0</v>
      </c>
      <c r="I81" s="127">
        <v>0</v>
      </c>
      <c r="J81" s="127">
        <f t="shared" si="14"/>
        <v>0</v>
      </c>
      <c r="K81" s="127">
        <f t="shared" si="15"/>
        <v>0</v>
      </c>
      <c r="L81" s="128">
        <v>34129</v>
      </c>
      <c r="M81" s="128">
        <v>38572</v>
      </c>
      <c r="N81" s="128">
        <f t="shared" si="16"/>
        <v>-4443</v>
      </c>
      <c r="O81" s="128">
        <v>2265</v>
      </c>
      <c r="P81" s="128">
        <v>4982</v>
      </c>
      <c r="Q81" s="128">
        <f t="shared" si="17"/>
        <v>-2717</v>
      </c>
    </row>
    <row r="82" spans="1:17" s="208" customFormat="1" x14ac:dyDescent="0.4">
      <c r="A82" s="285">
        <v>6</v>
      </c>
      <c r="B82" s="182">
        <v>70</v>
      </c>
      <c r="C82" s="71" t="s">
        <v>431</v>
      </c>
      <c r="D82" s="183">
        <v>0</v>
      </c>
      <c r="E82" s="183">
        <v>0</v>
      </c>
      <c r="F82" s="22">
        <f t="shared" si="12"/>
        <v>0</v>
      </c>
      <c r="G82" s="22">
        <f t="shared" si="13"/>
        <v>0</v>
      </c>
      <c r="H82" s="22">
        <v>4327.3552479999998</v>
      </c>
      <c r="I82" s="22">
        <v>8959.5258869999998</v>
      </c>
      <c r="J82" s="22">
        <f t="shared" si="14"/>
        <v>-4632.1706389999999</v>
      </c>
      <c r="K82" s="22">
        <f t="shared" si="15"/>
        <v>13286.881135</v>
      </c>
      <c r="L82" s="66">
        <v>5480080</v>
      </c>
      <c r="M82" s="66">
        <v>2081273</v>
      </c>
      <c r="N82" s="66">
        <f t="shared" si="16"/>
        <v>3398807</v>
      </c>
      <c r="O82" s="66">
        <v>684604</v>
      </c>
      <c r="P82" s="66">
        <v>382779</v>
      </c>
      <c r="Q82" s="66">
        <f t="shared" si="17"/>
        <v>301825</v>
      </c>
    </row>
    <row r="83" spans="1:17" s="208" customFormat="1" x14ac:dyDescent="0.4">
      <c r="A83" s="285">
        <v>224</v>
      </c>
      <c r="B83" s="126">
        <v>79</v>
      </c>
      <c r="C83" s="126" t="s">
        <v>479</v>
      </c>
      <c r="D83" s="170">
        <v>0</v>
      </c>
      <c r="E83" s="170">
        <v>0</v>
      </c>
      <c r="F83" s="321">
        <f t="shared" si="12"/>
        <v>0</v>
      </c>
      <c r="G83" s="127">
        <f t="shared" si="13"/>
        <v>0</v>
      </c>
      <c r="H83" s="127">
        <v>0</v>
      </c>
      <c r="I83" s="127">
        <v>0</v>
      </c>
      <c r="J83" s="127">
        <f t="shared" si="14"/>
        <v>0</v>
      </c>
      <c r="K83" s="127">
        <f t="shared" si="15"/>
        <v>0</v>
      </c>
      <c r="L83" s="128">
        <v>0</v>
      </c>
      <c r="M83" s="128">
        <v>0</v>
      </c>
      <c r="N83" s="128">
        <f t="shared" si="16"/>
        <v>0</v>
      </c>
      <c r="O83" s="128">
        <v>0</v>
      </c>
      <c r="P83" s="128">
        <v>0</v>
      </c>
      <c r="Q83" s="128">
        <f t="shared" si="17"/>
        <v>0</v>
      </c>
    </row>
    <row r="84" spans="1:17" ht="26.25" customHeight="1" x14ac:dyDescent="0.4">
      <c r="A84" s="286"/>
      <c r="B84" s="412" t="s">
        <v>23</v>
      </c>
      <c r="C84" s="412"/>
      <c r="D84" s="129">
        <f t="shared" ref="D84:J84" si="18">SUM(D5:D83)</f>
        <v>102342742.84449708</v>
      </c>
      <c r="E84" s="129">
        <f t="shared" si="18"/>
        <v>104374642.21988802</v>
      </c>
      <c r="F84" s="129">
        <f t="shared" si="18"/>
        <v>-2031899.3753909674</v>
      </c>
      <c r="G84" s="129">
        <f t="shared" si="18"/>
        <v>206717385.06438506</v>
      </c>
      <c r="H84" s="129">
        <f t="shared" si="18"/>
        <v>6097252.1617400013</v>
      </c>
      <c r="I84" s="129">
        <f t="shared" si="18"/>
        <v>13413215.835404001</v>
      </c>
      <c r="J84" s="129">
        <f t="shared" si="18"/>
        <v>-7315963.673663998</v>
      </c>
      <c r="K84" s="129">
        <f>SUM(K5:K83)</f>
        <v>19510467.997143999</v>
      </c>
      <c r="L84" s="129">
        <f>SUM(L5:L83)</f>
        <v>1956576452.300108</v>
      </c>
      <c r="M84" s="129">
        <f>SUM(M5:M83)</f>
        <v>1623453155.6750638</v>
      </c>
      <c r="N84" s="129">
        <f>SUM(N5:N83)</f>
        <v>333123296.62504405</v>
      </c>
      <c r="O84" s="129">
        <f>SUM(O5:O83)</f>
        <v>218959362.61609399</v>
      </c>
      <c r="P84" s="129">
        <f t="shared" ref="P84:Q84" si="19">SUM(P5:P83)</f>
        <v>171521619.67403898</v>
      </c>
      <c r="Q84" s="129">
        <f t="shared" si="19"/>
        <v>47437742.942055017</v>
      </c>
    </row>
    <row r="85" spans="1:17" s="208" customFormat="1" x14ac:dyDescent="0.4">
      <c r="A85" s="285">
        <v>17</v>
      </c>
      <c r="B85" s="126">
        <v>80</v>
      </c>
      <c r="C85" s="126" t="s">
        <v>507</v>
      </c>
      <c r="D85" s="170">
        <v>2565112.8644909998</v>
      </c>
      <c r="E85" s="170">
        <v>2191744.2054110002</v>
      </c>
      <c r="F85" s="321">
        <f t="shared" ref="F85:F104" si="20">D85-E85</f>
        <v>373368.65907999966</v>
      </c>
      <c r="G85" s="127">
        <f t="shared" ref="G85:G104" si="21">D85+E85</f>
        <v>4756857.069902</v>
      </c>
      <c r="H85" s="127">
        <v>0</v>
      </c>
      <c r="I85" s="127">
        <v>51642.559150000001</v>
      </c>
      <c r="J85" s="127">
        <f t="shared" ref="J85:J104" si="22">H85-I85</f>
        <v>-51642.559150000001</v>
      </c>
      <c r="K85" s="127">
        <f t="shared" ref="K85:K104" si="23">H85+I85</f>
        <v>51642.559150000001</v>
      </c>
      <c r="L85" s="128">
        <v>6616333</v>
      </c>
      <c r="M85" s="128">
        <v>4901514</v>
      </c>
      <c r="N85" s="128">
        <f t="shared" ref="N85:N104" si="24">L85-M85</f>
        <v>1714819</v>
      </c>
      <c r="O85" s="128">
        <v>0</v>
      </c>
      <c r="P85" s="128">
        <v>306114</v>
      </c>
      <c r="Q85" s="128">
        <f t="shared" ref="Q85:Q104" si="25">O85-P85</f>
        <v>-306114</v>
      </c>
    </row>
    <row r="86" spans="1:17" s="208" customFormat="1" x14ac:dyDescent="0.4">
      <c r="A86" s="285">
        <v>204</v>
      </c>
      <c r="B86" s="182">
        <v>81</v>
      </c>
      <c r="C86" s="71" t="s">
        <v>521</v>
      </c>
      <c r="D86" s="183">
        <v>1026502.550334</v>
      </c>
      <c r="E86" s="183">
        <v>889475.03311099997</v>
      </c>
      <c r="F86" s="22">
        <f t="shared" si="20"/>
        <v>137027.51722300006</v>
      </c>
      <c r="G86" s="22">
        <f t="shared" si="21"/>
        <v>1915977.583445</v>
      </c>
      <c r="H86" s="22">
        <v>293031.97050699999</v>
      </c>
      <c r="I86" s="22">
        <v>234828.47400399999</v>
      </c>
      <c r="J86" s="22">
        <f t="shared" si="22"/>
        <v>58203.496503000002</v>
      </c>
      <c r="K86" s="22">
        <f t="shared" si="23"/>
        <v>527860.44451099995</v>
      </c>
      <c r="L86" s="66">
        <v>260974</v>
      </c>
      <c r="M86" s="66">
        <v>0</v>
      </c>
      <c r="N86" s="66">
        <f t="shared" si="24"/>
        <v>260974</v>
      </c>
      <c r="O86" s="66">
        <v>211837</v>
      </c>
      <c r="P86" s="66">
        <v>0</v>
      </c>
      <c r="Q86" s="66">
        <f t="shared" si="25"/>
        <v>211837</v>
      </c>
    </row>
    <row r="87" spans="1:17" s="208" customFormat="1" x14ac:dyDescent="0.4">
      <c r="A87" s="285">
        <v>213</v>
      </c>
      <c r="B87" s="126">
        <v>82</v>
      </c>
      <c r="C87" s="126" t="s">
        <v>522</v>
      </c>
      <c r="D87" s="170">
        <v>666133.88653999998</v>
      </c>
      <c r="E87" s="170">
        <v>670648.07502600003</v>
      </c>
      <c r="F87" s="321">
        <f t="shared" si="20"/>
        <v>-4514.1884860000573</v>
      </c>
      <c r="G87" s="127">
        <f t="shared" si="21"/>
        <v>1336781.961566</v>
      </c>
      <c r="H87" s="127">
        <v>109256.967814</v>
      </c>
      <c r="I87" s="127">
        <v>48268.420245000001</v>
      </c>
      <c r="J87" s="127">
        <f t="shared" si="22"/>
        <v>60988.547569000002</v>
      </c>
      <c r="K87" s="127">
        <f t="shared" si="23"/>
        <v>157525.38805900002</v>
      </c>
      <c r="L87" s="128">
        <v>50065</v>
      </c>
      <c r="M87" s="128">
        <v>61124</v>
      </c>
      <c r="N87" s="128">
        <f t="shared" si="24"/>
        <v>-11059</v>
      </c>
      <c r="O87" s="128">
        <v>0</v>
      </c>
      <c r="P87" s="128">
        <v>0</v>
      </c>
      <c r="Q87" s="128">
        <f t="shared" si="25"/>
        <v>0</v>
      </c>
    </row>
    <row r="88" spans="1:17" s="208" customFormat="1" x14ac:dyDescent="0.4">
      <c r="A88" s="285">
        <v>145</v>
      </c>
      <c r="B88" s="182">
        <v>83</v>
      </c>
      <c r="C88" s="71" t="s">
        <v>514</v>
      </c>
      <c r="D88" s="183">
        <v>600416.03188999998</v>
      </c>
      <c r="E88" s="183">
        <v>442074.55035099998</v>
      </c>
      <c r="F88" s="22">
        <f t="shared" si="20"/>
        <v>158341.481539</v>
      </c>
      <c r="G88" s="22">
        <f t="shared" si="21"/>
        <v>1042490.5822409999</v>
      </c>
      <c r="H88" s="22">
        <v>40668.807449</v>
      </c>
      <c r="I88" s="22">
        <v>28464.788462</v>
      </c>
      <c r="J88" s="22">
        <f t="shared" si="22"/>
        <v>12204.018986999999</v>
      </c>
      <c r="K88" s="22">
        <f t="shared" si="23"/>
        <v>69133.595910999997</v>
      </c>
      <c r="L88" s="66">
        <v>1000074</v>
      </c>
      <c r="M88" s="66">
        <v>819689</v>
      </c>
      <c r="N88" s="66">
        <f t="shared" si="24"/>
        <v>180385</v>
      </c>
      <c r="O88" s="66">
        <v>98464</v>
      </c>
      <c r="P88" s="66">
        <v>64209</v>
      </c>
      <c r="Q88" s="66">
        <f t="shared" si="25"/>
        <v>34255</v>
      </c>
    </row>
    <row r="89" spans="1:17" s="208" customFormat="1" x14ac:dyDescent="0.4">
      <c r="A89" s="285">
        <v>165</v>
      </c>
      <c r="B89" s="126">
        <v>84</v>
      </c>
      <c r="C89" s="126" t="s">
        <v>520</v>
      </c>
      <c r="D89" s="170">
        <v>470220.26365199999</v>
      </c>
      <c r="E89" s="170">
        <v>528921.37680700002</v>
      </c>
      <c r="F89" s="321">
        <f t="shared" si="20"/>
        <v>-58701.113155000028</v>
      </c>
      <c r="G89" s="127">
        <f t="shared" si="21"/>
        <v>999141.64045900002</v>
      </c>
      <c r="H89" s="127">
        <v>56482.940085000002</v>
      </c>
      <c r="I89" s="127">
        <v>58872.539070999999</v>
      </c>
      <c r="J89" s="127">
        <f t="shared" si="22"/>
        <v>-2389.5989859999972</v>
      </c>
      <c r="K89" s="127">
        <f t="shared" si="23"/>
        <v>115355.479156</v>
      </c>
      <c r="L89" s="128">
        <v>153532</v>
      </c>
      <c r="M89" s="128">
        <v>156558</v>
      </c>
      <c r="N89" s="128">
        <f t="shared" si="24"/>
        <v>-3026</v>
      </c>
      <c r="O89" s="128">
        <v>18514</v>
      </c>
      <c r="P89" s="128">
        <v>640</v>
      </c>
      <c r="Q89" s="128">
        <f t="shared" si="25"/>
        <v>17874</v>
      </c>
    </row>
    <row r="90" spans="1:17" s="208" customFormat="1" x14ac:dyDescent="0.4">
      <c r="A90" s="285">
        <v>143</v>
      </c>
      <c r="B90" s="182">
        <v>88</v>
      </c>
      <c r="C90" s="71" t="s">
        <v>513</v>
      </c>
      <c r="D90" s="183">
        <v>393192.756199</v>
      </c>
      <c r="E90" s="183">
        <v>421097.41269899998</v>
      </c>
      <c r="F90" s="22">
        <f t="shared" si="20"/>
        <v>-27904.656499999983</v>
      </c>
      <c r="G90" s="22">
        <f t="shared" si="21"/>
        <v>814290.16889799992</v>
      </c>
      <c r="H90" s="22">
        <v>18712.017035000001</v>
      </c>
      <c r="I90" s="22">
        <v>13073.805221000001</v>
      </c>
      <c r="J90" s="22">
        <f t="shared" si="22"/>
        <v>5638.2118140000002</v>
      </c>
      <c r="K90" s="22">
        <f t="shared" si="23"/>
        <v>31785.822255999999</v>
      </c>
      <c r="L90" s="66">
        <v>0</v>
      </c>
      <c r="M90" s="66">
        <v>37549.9</v>
      </c>
      <c r="N90" s="66">
        <f t="shared" si="24"/>
        <v>-37549.9</v>
      </c>
      <c r="O90" s="66">
        <v>0</v>
      </c>
      <c r="P90" s="66">
        <v>21070.3</v>
      </c>
      <c r="Q90" s="66">
        <f t="shared" si="25"/>
        <v>-21070.3</v>
      </c>
    </row>
    <row r="91" spans="1:17" s="208" customFormat="1" x14ac:dyDescent="0.4">
      <c r="A91" s="285">
        <v>179</v>
      </c>
      <c r="B91" s="126">
        <v>85</v>
      </c>
      <c r="C91" s="126" t="s">
        <v>518</v>
      </c>
      <c r="D91" s="170">
        <v>383134.21233399998</v>
      </c>
      <c r="E91" s="170">
        <v>461831.87550099997</v>
      </c>
      <c r="F91" s="321">
        <f t="shared" si="20"/>
        <v>-78697.663166999992</v>
      </c>
      <c r="G91" s="127">
        <f t="shared" si="21"/>
        <v>844966.0878349999</v>
      </c>
      <c r="H91" s="127">
        <v>3397.285899</v>
      </c>
      <c r="I91" s="127">
        <v>3998.3678530000002</v>
      </c>
      <c r="J91" s="127">
        <f t="shared" si="22"/>
        <v>-601.08195400000022</v>
      </c>
      <c r="K91" s="127">
        <f t="shared" si="23"/>
        <v>7395.6537520000002</v>
      </c>
      <c r="L91" s="128">
        <v>73</v>
      </c>
      <c r="M91" s="128">
        <v>35</v>
      </c>
      <c r="N91" s="128">
        <f t="shared" si="24"/>
        <v>38</v>
      </c>
      <c r="O91" s="128">
        <v>2</v>
      </c>
      <c r="P91" s="128">
        <v>0</v>
      </c>
      <c r="Q91" s="128">
        <f t="shared" si="25"/>
        <v>2</v>
      </c>
    </row>
    <row r="92" spans="1:17" s="208" customFormat="1" x14ac:dyDescent="0.4">
      <c r="A92" s="285">
        <v>65</v>
      </c>
      <c r="B92" s="182">
        <v>87</v>
      </c>
      <c r="C92" s="71" t="s">
        <v>30</v>
      </c>
      <c r="D92" s="183">
        <v>302799.27127099998</v>
      </c>
      <c r="E92" s="183">
        <v>323546.35076900001</v>
      </c>
      <c r="F92" s="22">
        <f t="shared" si="20"/>
        <v>-20747.079498000036</v>
      </c>
      <c r="G92" s="22">
        <f t="shared" si="21"/>
        <v>626345.62204000005</v>
      </c>
      <c r="H92" s="22">
        <v>38948.032617999997</v>
      </c>
      <c r="I92" s="22">
        <v>21465.825194000001</v>
      </c>
      <c r="J92" s="22">
        <f t="shared" si="22"/>
        <v>17482.207423999997</v>
      </c>
      <c r="K92" s="22">
        <f t="shared" si="23"/>
        <v>60413.857812000002</v>
      </c>
      <c r="L92" s="66">
        <v>39046</v>
      </c>
      <c r="M92" s="66">
        <v>14638</v>
      </c>
      <c r="N92" s="66">
        <f t="shared" si="24"/>
        <v>24408</v>
      </c>
      <c r="O92" s="66">
        <v>5111</v>
      </c>
      <c r="P92" s="66">
        <v>1022</v>
      </c>
      <c r="Q92" s="66">
        <f t="shared" si="25"/>
        <v>4089</v>
      </c>
    </row>
    <row r="93" spans="1:17" s="208" customFormat="1" x14ac:dyDescent="0.4">
      <c r="A93" s="285">
        <v>153</v>
      </c>
      <c r="B93" s="126">
        <v>90</v>
      </c>
      <c r="C93" s="126" t="s">
        <v>516</v>
      </c>
      <c r="D93" s="170">
        <v>241670.20862799999</v>
      </c>
      <c r="E93" s="170">
        <v>256484.443772</v>
      </c>
      <c r="F93" s="321">
        <f t="shared" si="20"/>
        <v>-14814.235144000006</v>
      </c>
      <c r="G93" s="127">
        <f t="shared" si="21"/>
        <v>498154.65240000002</v>
      </c>
      <c r="H93" s="127">
        <v>11661.755486</v>
      </c>
      <c r="I93" s="127">
        <v>10636.96105</v>
      </c>
      <c r="J93" s="127">
        <f t="shared" si="22"/>
        <v>1024.7944360000001</v>
      </c>
      <c r="K93" s="127">
        <f t="shared" si="23"/>
        <v>22298.716536</v>
      </c>
      <c r="L93" s="128">
        <v>589.346271</v>
      </c>
      <c r="M93" s="128">
        <v>1167.682652</v>
      </c>
      <c r="N93" s="128">
        <f t="shared" si="24"/>
        <v>-578.33638099999996</v>
      </c>
      <c r="O93" s="128">
        <v>0</v>
      </c>
      <c r="P93" s="128">
        <v>550.98328000000004</v>
      </c>
      <c r="Q93" s="128">
        <f t="shared" si="25"/>
        <v>-550.98328000000004</v>
      </c>
    </row>
    <row r="94" spans="1:17" s="208" customFormat="1" x14ac:dyDescent="0.4">
      <c r="A94" s="285">
        <v>151</v>
      </c>
      <c r="B94" s="182">
        <v>86</v>
      </c>
      <c r="C94" s="71" t="s">
        <v>515</v>
      </c>
      <c r="D94" s="183">
        <v>203885.80838999999</v>
      </c>
      <c r="E94" s="183">
        <v>196847.17445600001</v>
      </c>
      <c r="F94" s="22">
        <f t="shared" si="20"/>
        <v>7038.6339339999831</v>
      </c>
      <c r="G94" s="22">
        <f t="shared" si="21"/>
        <v>400732.982846</v>
      </c>
      <c r="H94" s="22">
        <v>3977.3697069999998</v>
      </c>
      <c r="I94" s="22">
        <v>13695.118231</v>
      </c>
      <c r="J94" s="22">
        <f t="shared" si="22"/>
        <v>-9717.7485240000005</v>
      </c>
      <c r="K94" s="22">
        <f t="shared" si="23"/>
        <v>17672.487937999998</v>
      </c>
      <c r="L94" s="66">
        <v>0</v>
      </c>
      <c r="M94" s="66">
        <v>0</v>
      </c>
      <c r="N94" s="66">
        <f t="shared" si="24"/>
        <v>0</v>
      </c>
      <c r="O94" s="66">
        <v>0</v>
      </c>
      <c r="P94" s="66">
        <v>0</v>
      </c>
      <c r="Q94" s="66">
        <f t="shared" si="25"/>
        <v>0</v>
      </c>
    </row>
    <row r="95" spans="1:17" s="208" customFormat="1" x14ac:dyDescent="0.4">
      <c r="A95" s="285">
        <v>10</v>
      </c>
      <c r="B95" s="126">
        <v>91</v>
      </c>
      <c r="C95" s="126" t="s">
        <v>504</v>
      </c>
      <c r="D95" s="170">
        <v>197010.23385799999</v>
      </c>
      <c r="E95" s="170">
        <v>230807.85011500001</v>
      </c>
      <c r="F95" s="321">
        <f t="shared" si="20"/>
        <v>-33797.616257000016</v>
      </c>
      <c r="G95" s="127">
        <f t="shared" si="21"/>
        <v>427818.083973</v>
      </c>
      <c r="H95" s="127">
        <v>69291.982445000001</v>
      </c>
      <c r="I95" s="127">
        <v>13632.638527999999</v>
      </c>
      <c r="J95" s="127">
        <f t="shared" si="22"/>
        <v>55659.343917000006</v>
      </c>
      <c r="K95" s="127">
        <f t="shared" si="23"/>
        <v>82924.620972999997</v>
      </c>
      <c r="L95" s="128">
        <v>617536.62085299997</v>
      </c>
      <c r="M95" s="128">
        <v>480240.77050400001</v>
      </c>
      <c r="N95" s="128">
        <f t="shared" si="24"/>
        <v>137295.85034899996</v>
      </c>
      <c r="O95" s="128">
        <v>49056.579952</v>
      </c>
      <c r="P95" s="128">
        <v>151684.05138200001</v>
      </c>
      <c r="Q95" s="128">
        <f t="shared" si="25"/>
        <v>-102627.47143000001</v>
      </c>
    </row>
    <row r="96" spans="1:17" s="208" customFormat="1" x14ac:dyDescent="0.4">
      <c r="A96" s="285">
        <v>128</v>
      </c>
      <c r="B96" s="182">
        <v>92</v>
      </c>
      <c r="C96" s="71" t="s">
        <v>511</v>
      </c>
      <c r="D96" s="183">
        <v>189867.591824</v>
      </c>
      <c r="E96" s="183">
        <v>180673.96202899999</v>
      </c>
      <c r="F96" s="22">
        <f t="shared" si="20"/>
        <v>9193.6297950000153</v>
      </c>
      <c r="G96" s="22">
        <f t="shared" si="21"/>
        <v>370541.55385299999</v>
      </c>
      <c r="H96" s="22">
        <v>49136.003970999998</v>
      </c>
      <c r="I96" s="22">
        <v>5402.3567510000003</v>
      </c>
      <c r="J96" s="22">
        <f t="shared" si="22"/>
        <v>43733.647219999999</v>
      </c>
      <c r="K96" s="22">
        <f t="shared" si="23"/>
        <v>54538.360721999998</v>
      </c>
      <c r="L96" s="66">
        <v>302747.07880299998</v>
      </c>
      <c r="M96" s="66">
        <v>149869.736183</v>
      </c>
      <c r="N96" s="66">
        <f t="shared" si="24"/>
        <v>152877.34261999998</v>
      </c>
      <c r="O96" s="66">
        <v>152590.223704</v>
      </c>
      <c r="P96" s="66">
        <v>15222.801906000001</v>
      </c>
      <c r="Q96" s="66">
        <f t="shared" si="25"/>
        <v>137367.421798</v>
      </c>
    </row>
    <row r="97" spans="1:17" s="208" customFormat="1" x14ac:dyDescent="0.4">
      <c r="A97" s="285">
        <v>32</v>
      </c>
      <c r="B97" s="126">
        <v>93</v>
      </c>
      <c r="C97" s="126" t="s">
        <v>505</v>
      </c>
      <c r="D97" s="170">
        <v>167143.33556800001</v>
      </c>
      <c r="E97" s="170">
        <v>184304.016427</v>
      </c>
      <c r="F97" s="321">
        <f t="shared" si="20"/>
        <v>-17160.680858999986</v>
      </c>
      <c r="G97" s="127">
        <f t="shared" si="21"/>
        <v>351447.35199500003</v>
      </c>
      <c r="H97" s="127">
        <v>10173.239872</v>
      </c>
      <c r="I97" s="127">
        <v>12508.968708</v>
      </c>
      <c r="J97" s="127">
        <f t="shared" si="22"/>
        <v>-2335.7288360000002</v>
      </c>
      <c r="K97" s="127">
        <f t="shared" si="23"/>
        <v>22682.208579999999</v>
      </c>
      <c r="L97" s="128">
        <v>11505.182720999999</v>
      </c>
      <c r="M97" s="128">
        <v>3546.8050629999998</v>
      </c>
      <c r="N97" s="128">
        <f t="shared" si="24"/>
        <v>7958.3776579999994</v>
      </c>
      <c r="O97" s="128">
        <v>137.90711200000001</v>
      </c>
      <c r="P97" s="128">
        <v>407.46554200000003</v>
      </c>
      <c r="Q97" s="128">
        <f t="shared" si="25"/>
        <v>-269.55843000000004</v>
      </c>
    </row>
    <row r="98" spans="1:17" s="208" customFormat="1" x14ac:dyDescent="0.4">
      <c r="A98" s="285">
        <v>135</v>
      </c>
      <c r="B98" s="182">
        <v>95</v>
      </c>
      <c r="C98" s="71" t="s">
        <v>512</v>
      </c>
      <c r="D98" s="183">
        <v>133516.42614</v>
      </c>
      <c r="E98" s="183">
        <v>126939.515702</v>
      </c>
      <c r="F98" s="22">
        <f t="shared" si="20"/>
        <v>6576.9104379999917</v>
      </c>
      <c r="G98" s="22">
        <f t="shared" si="21"/>
        <v>260455.941842</v>
      </c>
      <c r="H98" s="22">
        <v>24852.394800999999</v>
      </c>
      <c r="I98" s="22">
        <v>6667.3831879999998</v>
      </c>
      <c r="J98" s="22">
        <f t="shared" si="22"/>
        <v>18185.011612999999</v>
      </c>
      <c r="K98" s="22">
        <f t="shared" si="23"/>
        <v>31519.777988999998</v>
      </c>
      <c r="L98" s="66">
        <v>190556.05963500001</v>
      </c>
      <c r="M98" s="66">
        <v>78522.291727999997</v>
      </c>
      <c r="N98" s="66">
        <f t="shared" si="24"/>
        <v>112033.76790700002</v>
      </c>
      <c r="O98" s="66">
        <v>49588.640187999998</v>
      </c>
      <c r="P98" s="66">
        <v>4893.196406</v>
      </c>
      <c r="Q98" s="66">
        <f t="shared" si="25"/>
        <v>44695.443781999995</v>
      </c>
    </row>
    <row r="99" spans="1:17" s="208" customFormat="1" x14ac:dyDescent="0.4">
      <c r="A99" s="285">
        <v>101</v>
      </c>
      <c r="B99" s="126">
        <v>89</v>
      </c>
      <c r="C99" s="126" t="s">
        <v>508</v>
      </c>
      <c r="D99" s="170">
        <v>122534.418814</v>
      </c>
      <c r="E99" s="170">
        <v>178241.48749199999</v>
      </c>
      <c r="F99" s="321">
        <f t="shared" si="20"/>
        <v>-55707.068677999981</v>
      </c>
      <c r="G99" s="127">
        <f t="shared" si="21"/>
        <v>300775.90630599996</v>
      </c>
      <c r="H99" s="127">
        <v>23649.518066000001</v>
      </c>
      <c r="I99" s="127">
        <v>16564.964008999999</v>
      </c>
      <c r="J99" s="127">
        <f t="shared" si="22"/>
        <v>7084.5540570000012</v>
      </c>
      <c r="K99" s="127">
        <f t="shared" si="23"/>
        <v>40214.482075</v>
      </c>
      <c r="L99" s="128">
        <v>83788</v>
      </c>
      <c r="M99" s="128">
        <v>81609</v>
      </c>
      <c r="N99" s="128">
        <f t="shared" si="24"/>
        <v>2179</v>
      </c>
      <c r="O99" s="128">
        <v>21267</v>
      </c>
      <c r="P99" s="128">
        <v>1097</v>
      </c>
      <c r="Q99" s="128">
        <f t="shared" si="25"/>
        <v>20170</v>
      </c>
    </row>
    <row r="100" spans="1:17" s="208" customFormat="1" x14ac:dyDescent="0.4">
      <c r="A100" s="285">
        <v>180</v>
      </c>
      <c r="B100" s="182">
        <v>94</v>
      </c>
      <c r="C100" s="71" t="s">
        <v>519</v>
      </c>
      <c r="D100" s="183">
        <v>96774.191449999998</v>
      </c>
      <c r="E100" s="183">
        <v>117625.710852</v>
      </c>
      <c r="F100" s="22">
        <f t="shared" si="20"/>
        <v>-20851.519402000005</v>
      </c>
      <c r="G100" s="22">
        <f t="shared" si="21"/>
        <v>214399.902302</v>
      </c>
      <c r="H100" s="22">
        <v>4869.8211730000003</v>
      </c>
      <c r="I100" s="22">
        <v>6440.4969680000004</v>
      </c>
      <c r="J100" s="22">
        <f t="shared" si="22"/>
        <v>-1570.6757950000001</v>
      </c>
      <c r="K100" s="22">
        <f t="shared" si="23"/>
        <v>11310.318141</v>
      </c>
      <c r="L100" s="66">
        <v>43528</v>
      </c>
      <c r="M100" s="66">
        <v>88423</v>
      </c>
      <c r="N100" s="66">
        <f t="shared" si="24"/>
        <v>-44895</v>
      </c>
      <c r="O100" s="66">
        <v>0</v>
      </c>
      <c r="P100" s="66">
        <v>1344</v>
      </c>
      <c r="Q100" s="66">
        <f t="shared" si="25"/>
        <v>-1344</v>
      </c>
    </row>
    <row r="101" spans="1:17" s="208" customFormat="1" x14ac:dyDescent="0.4">
      <c r="A101" s="285">
        <v>37</v>
      </c>
      <c r="B101" s="126">
        <v>96</v>
      </c>
      <c r="C101" s="126" t="s">
        <v>506</v>
      </c>
      <c r="D101" s="170">
        <v>26424.150476999999</v>
      </c>
      <c r="E101" s="170">
        <v>25976.060120999999</v>
      </c>
      <c r="F101" s="321">
        <f t="shared" si="20"/>
        <v>448.09035600000061</v>
      </c>
      <c r="G101" s="127">
        <f t="shared" si="21"/>
        <v>52400.210597999998</v>
      </c>
      <c r="H101" s="127">
        <v>1184.0675590000001</v>
      </c>
      <c r="I101" s="127">
        <v>2017.1767850000001</v>
      </c>
      <c r="J101" s="127">
        <f t="shared" si="22"/>
        <v>-833.10922600000004</v>
      </c>
      <c r="K101" s="127">
        <f t="shared" si="23"/>
        <v>3201.2443440000002</v>
      </c>
      <c r="L101" s="128">
        <v>63185</v>
      </c>
      <c r="M101" s="128">
        <v>71332</v>
      </c>
      <c r="N101" s="128">
        <f t="shared" si="24"/>
        <v>-8147</v>
      </c>
      <c r="O101" s="128">
        <v>0</v>
      </c>
      <c r="P101" s="128">
        <v>0</v>
      </c>
      <c r="Q101" s="128">
        <f t="shared" si="25"/>
        <v>0</v>
      </c>
    </row>
    <row r="102" spans="1:17" s="208" customFormat="1" x14ac:dyDescent="0.4">
      <c r="A102" s="285">
        <v>166</v>
      </c>
      <c r="B102" s="182">
        <v>98</v>
      </c>
      <c r="C102" s="71" t="s">
        <v>517</v>
      </c>
      <c r="D102" s="183">
        <v>9635.6154060000008</v>
      </c>
      <c r="E102" s="183">
        <v>28993.246232000001</v>
      </c>
      <c r="F102" s="22">
        <f t="shared" si="20"/>
        <v>-19357.630826000001</v>
      </c>
      <c r="G102" s="22">
        <f t="shared" si="21"/>
        <v>38628.861638000002</v>
      </c>
      <c r="H102" s="22">
        <v>0</v>
      </c>
      <c r="I102" s="22">
        <v>0</v>
      </c>
      <c r="J102" s="22">
        <f t="shared" si="22"/>
        <v>0</v>
      </c>
      <c r="K102" s="22">
        <f t="shared" si="23"/>
        <v>0</v>
      </c>
      <c r="L102" s="66">
        <v>41</v>
      </c>
      <c r="M102" s="66">
        <v>39301</v>
      </c>
      <c r="N102" s="66">
        <f t="shared" si="24"/>
        <v>-39260</v>
      </c>
      <c r="O102" s="66">
        <v>0</v>
      </c>
      <c r="P102" s="66">
        <v>0</v>
      </c>
      <c r="Q102" s="66">
        <f t="shared" si="25"/>
        <v>0</v>
      </c>
    </row>
    <row r="103" spans="1:17" s="208" customFormat="1" x14ac:dyDescent="0.4">
      <c r="A103" s="285">
        <v>111</v>
      </c>
      <c r="B103" s="126">
        <v>97</v>
      </c>
      <c r="C103" s="126" t="s">
        <v>509</v>
      </c>
      <c r="D103" s="170">
        <v>5647.1228780000001</v>
      </c>
      <c r="E103" s="170">
        <v>7628.9768700000004</v>
      </c>
      <c r="F103" s="321">
        <f t="shared" si="20"/>
        <v>-1981.8539920000003</v>
      </c>
      <c r="G103" s="127">
        <f t="shared" si="21"/>
        <v>13276.099748000001</v>
      </c>
      <c r="H103" s="127">
        <v>0</v>
      </c>
      <c r="I103" s="127">
        <v>0</v>
      </c>
      <c r="J103" s="127">
        <f t="shared" si="22"/>
        <v>0</v>
      </c>
      <c r="K103" s="127">
        <f t="shared" si="23"/>
        <v>0</v>
      </c>
      <c r="L103" s="128">
        <v>3655</v>
      </c>
      <c r="M103" s="128">
        <v>249</v>
      </c>
      <c r="N103" s="128">
        <f t="shared" si="24"/>
        <v>3406</v>
      </c>
      <c r="O103" s="128">
        <v>0</v>
      </c>
      <c r="P103" s="128">
        <v>14</v>
      </c>
      <c r="Q103" s="128">
        <f t="shared" si="25"/>
        <v>-14</v>
      </c>
    </row>
    <row r="104" spans="1:17" s="208" customFormat="1" x14ac:dyDescent="0.4">
      <c r="A104" s="285">
        <v>112</v>
      </c>
      <c r="B104" s="182">
        <v>99</v>
      </c>
      <c r="C104" s="71" t="s">
        <v>510</v>
      </c>
      <c r="D104" s="183">
        <v>0</v>
      </c>
      <c r="E104" s="183">
        <v>0</v>
      </c>
      <c r="F104" s="22">
        <f t="shared" si="20"/>
        <v>0</v>
      </c>
      <c r="G104" s="22">
        <f t="shared" si="21"/>
        <v>0</v>
      </c>
      <c r="H104" s="22">
        <v>0</v>
      </c>
      <c r="I104" s="22">
        <v>0</v>
      </c>
      <c r="J104" s="22">
        <f t="shared" si="22"/>
        <v>0</v>
      </c>
      <c r="K104" s="22">
        <f t="shared" si="23"/>
        <v>0</v>
      </c>
      <c r="L104" s="66">
        <v>0</v>
      </c>
      <c r="M104" s="66">
        <v>0</v>
      </c>
      <c r="N104" s="66">
        <f t="shared" si="24"/>
        <v>0</v>
      </c>
      <c r="O104" s="66">
        <v>0</v>
      </c>
      <c r="P104" s="66">
        <v>0</v>
      </c>
      <c r="Q104" s="66">
        <f t="shared" si="25"/>
        <v>0</v>
      </c>
    </row>
    <row r="105" spans="1:17" ht="17.25" x14ac:dyDescent="0.4">
      <c r="A105" s="286"/>
      <c r="B105" s="413" t="s">
        <v>26</v>
      </c>
      <c r="C105" s="413"/>
      <c r="D105" s="129">
        <f>SUM(D85:D104)</f>
        <v>7801620.9401439978</v>
      </c>
      <c r="E105" s="129">
        <f t="shared" ref="E105:Q105" si="26">SUM(E85:E104)</f>
        <v>7463861.3237430016</v>
      </c>
      <c r="F105" s="129">
        <f t="shared" si="26"/>
        <v>337759.61640099972</v>
      </c>
      <c r="G105" s="129">
        <f t="shared" si="26"/>
        <v>15265482.263886999</v>
      </c>
      <c r="H105" s="129">
        <f t="shared" si="26"/>
        <v>759294.17448699987</v>
      </c>
      <c r="I105" s="129">
        <f t="shared" si="26"/>
        <v>548180.84341799992</v>
      </c>
      <c r="J105" s="129">
        <f t="shared" si="26"/>
        <v>211113.33106900004</v>
      </c>
      <c r="K105" s="129">
        <f t="shared" si="26"/>
        <v>1307475.0179050001</v>
      </c>
      <c r="L105" s="129">
        <f t="shared" si="26"/>
        <v>9437228.2882829998</v>
      </c>
      <c r="M105" s="129">
        <f t="shared" si="26"/>
        <v>6985369.1861300003</v>
      </c>
      <c r="N105" s="129">
        <f t="shared" si="26"/>
        <v>2451859.102153</v>
      </c>
      <c r="O105" s="129">
        <f t="shared" si="26"/>
        <v>606568.35095600004</v>
      </c>
      <c r="P105" s="129">
        <f t="shared" si="26"/>
        <v>568268.79851599992</v>
      </c>
      <c r="Q105" s="129">
        <f t="shared" si="26"/>
        <v>38299.552439999985</v>
      </c>
    </row>
    <row r="106" spans="1:17" s="208" customFormat="1" x14ac:dyDescent="0.4">
      <c r="A106" s="285">
        <v>21</v>
      </c>
      <c r="B106" s="126">
        <v>100</v>
      </c>
      <c r="C106" s="126" t="s">
        <v>535</v>
      </c>
      <c r="D106" s="170">
        <v>4535878.15821</v>
      </c>
      <c r="E106" s="170">
        <v>4078540.2085199999</v>
      </c>
      <c r="F106" s="321">
        <f t="shared" ref="F106:F137" si="27">D106-E106</f>
        <v>457337.94969000015</v>
      </c>
      <c r="G106" s="127">
        <f t="shared" ref="G106:G137" si="28">D106+E106</f>
        <v>8614418.3667300008</v>
      </c>
      <c r="H106" s="127">
        <v>737345.22959200002</v>
      </c>
      <c r="I106" s="127">
        <v>688152.515228</v>
      </c>
      <c r="J106" s="127">
        <f t="shared" ref="J106:J137" si="29">H106-I106</f>
        <v>49192.714364000014</v>
      </c>
      <c r="K106" s="127">
        <f t="shared" ref="K106:K137" si="30">H106+I106</f>
        <v>1425497.7448200001</v>
      </c>
      <c r="L106" s="128">
        <v>1016079</v>
      </c>
      <c r="M106" s="128">
        <v>498007</v>
      </c>
      <c r="N106" s="128">
        <f t="shared" ref="N106:N137" si="31">L106-M106</f>
        <v>518072</v>
      </c>
      <c r="O106" s="128">
        <v>165826</v>
      </c>
      <c r="P106" s="128">
        <v>65843</v>
      </c>
      <c r="Q106" s="128">
        <f t="shared" ref="Q106:Q137" si="32">O106-P106</f>
        <v>99983</v>
      </c>
    </row>
    <row r="107" spans="1:17" s="208" customFormat="1" x14ac:dyDescent="0.4">
      <c r="A107" s="285">
        <v>160</v>
      </c>
      <c r="B107" s="182">
        <v>101</v>
      </c>
      <c r="C107" s="71" t="s">
        <v>529</v>
      </c>
      <c r="D107" s="183">
        <v>4467205.3791140001</v>
      </c>
      <c r="E107" s="183">
        <v>2526641.934196</v>
      </c>
      <c r="F107" s="22">
        <f t="shared" si="27"/>
        <v>1940563.4449180001</v>
      </c>
      <c r="G107" s="22">
        <f t="shared" si="28"/>
        <v>6993847.3133100001</v>
      </c>
      <c r="H107" s="22">
        <v>549414.66970600002</v>
      </c>
      <c r="I107" s="22">
        <v>323205.83579099999</v>
      </c>
      <c r="J107" s="22">
        <f t="shared" si="29"/>
        <v>226208.83391500002</v>
      </c>
      <c r="K107" s="22">
        <f t="shared" si="30"/>
        <v>872620.50549699995</v>
      </c>
      <c r="L107" s="66">
        <v>4101102</v>
      </c>
      <c r="M107" s="66">
        <v>1878200</v>
      </c>
      <c r="N107" s="66">
        <f t="shared" si="31"/>
        <v>2222902</v>
      </c>
      <c r="O107" s="66">
        <v>602926</v>
      </c>
      <c r="P107" s="66">
        <v>298920</v>
      </c>
      <c r="Q107" s="66">
        <f t="shared" si="32"/>
        <v>304006</v>
      </c>
    </row>
    <row r="108" spans="1:17" s="208" customFormat="1" x14ac:dyDescent="0.4">
      <c r="A108" s="285">
        <v>124</v>
      </c>
      <c r="B108" s="126">
        <v>102</v>
      </c>
      <c r="C108" s="126" t="s">
        <v>564</v>
      </c>
      <c r="D108" s="170">
        <v>2915697.0727769998</v>
      </c>
      <c r="E108" s="170">
        <v>2827861.5952360001</v>
      </c>
      <c r="F108" s="321">
        <f t="shared" si="27"/>
        <v>87835.477540999651</v>
      </c>
      <c r="G108" s="127">
        <f t="shared" si="28"/>
        <v>5743558.6680129999</v>
      </c>
      <c r="H108" s="127">
        <v>361909.88317599997</v>
      </c>
      <c r="I108" s="127">
        <v>411758.046393</v>
      </c>
      <c r="J108" s="127">
        <f t="shared" si="29"/>
        <v>-49848.163217000023</v>
      </c>
      <c r="K108" s="127">
        <f t="shared" si="30"/>
        <v>773667.92956899991</v>
      </c>
      <c r="L108" s="128">
        <v>2437658</v>
      </c>
      <c r="M108" s="128">
        <v>2401185</v>
      </c>
      <c r="N108" s="128">
        <f t="shared" si="31"/>
        <v>36473</v>
      </c>
      <c r="O108" s="128">
        <v>294854</v>
      </c>
      <c r="P108" s="128">
        <v>245608</v>
      </c>
      <c r="Q108" s="128">
        <f t="shared" si="32"/>
        <v>49246</v>
      </c>
    </row>
    <row r="109" spans="1:17" s="208" customFormat="1" x14ac:dyDescent="0.4">
      <c r="A109" s="285">
        <v>9</v>
      </c>
      <c r="B109" s="182">
        <v>103</v>
      </c>
      <c r="C109" s="71" t="s">
        <v>551</v>
      </c>
      <c r="D109" s="183">
        <v>2880815.8123789998</v>
      </c>
      <c r="E109" s="183">
        <v>1213052.9091040001</v>
      </c>
      <c r="F109" s="22">
        <f t="shared" si="27"/>
        <v>1667762.9032749997</v>
      </c>
      <c r="G109" s="22">
        <f t="shared" si="28"/>
        <v>4093868.7214829996</v>
      </c>
      <c r="H109" s="22">
        <v>457535.705029</v>
      </c>
      <c r="I109" s="22">
        <v>51351.737388000001</v>
      </c>
      <c r="J109" s="22">
        <f t="shared" si="29"/>
        <v>406183.967641</v>
      </c>
      <c r="K109" s="22">
        <f t="shared" si="30"/>
        <v>508887.44241700001</v>
      </c>
      <c r="L109" s="66">
        <v>3893758.4689020002</v>
      </c>
      <c r="M109" s="66">
        <v>1281130.280942</v>
      </c>
      <c r="N109" s="66">
        <f t="shared" si="31"/>
        <v>2612628.1879600002</v>
      </c>
      <c r="O109" s="66">
        <v>820467.88232900004</v>
      </c>
      <c r="P109" s="66">
        <v>98026.874448999995</v>
      </c>
      <c r="Q109" s="66">
        <f t="shared" si="32"/>
        <v>722441.00788000005</v>
      </c>
    </row>
    <row r="110" spans="1:17" s="208" customFormat="1" x14ac:dyDescent="0.4">
      <c r="A110" s="285">
        <v>174</v>
      </c>
      <c r="B110" s="126">
        <v>104</v>
      </c>
      <c r="C110" s="126" t="s">
        <v>555</v>
      </c>
      <c r="D110" s="170">
        <v>2648059.1560149998</v>
      </c>
      <c r="E110" s="170">
        <v>2418795.4520040001</v>
      </c>
      <c r="F110" s="321">
        <f t="shared" si="27"/>
        <v>229263.70401099976</v>
      </c>
      <c r="G110" s="127">
        <f t="shared" si="28"/>
        <v>5066854.6080189999</v>
      </c>
      <c r="H110" s="127">
        <v>506776.13249599998</v>
      </c>
      <c r="I110" s="127">
        <v>398610.37362700002</v>
      </c>
      <c r="J110" s="127">
        <f t="shared" si="29"/>
        <v>108165.75886899995</v>
      </c>
      <c r="K110" s="127">
        <f t="shared" si="30"/>
        <v>905386.50612300006</v>
      </c>
      <c r="L110" s="128">
        <v>870409</v>
      </c>
      <c r="M110" s="128">
        <v>591287</v>
      </c>
      <c r="N110" s="128">
        <f t="shared" si="31"/>
        <v>279122</v>
      </c>
      <c r="O110" s="128">
        <v>167767</v>
      </c>
      <c r="P110" s="128">
        <v>40148</v>
      </c>
      <c r="Q110" s="128">
        <f t="shared" si="32"/>
        <v>127619</v>
      </c>
    </row>
    <row r="111" spans="1:17" s="208" customFormat="1" x14ac:dyDescent="0.4">
      <c r="A111" s="285">
        <v>140</v>
      </c>
      <c r="B111" s="182">
        <v>106</v>
      </c>
      <c r="C111" s="71" t="s">
        <v>573</v>
      </c>
      <c r="D111" s="183">
        <v>1849736.3946499999</v>
      </c>
      <c r="E111" s="183">
        <v>1800131.7010989999</v>
      </c>
      <c r="F111" s="22">
        <f t="shared" si="27"/>
        <v>49604.693550999975</v>
      </c>
      <c r="G111" s="22">
        <f t="shared" si="28"/>
        <v>3649868.0957490001</v>
      </c>
      <c r="H111" s="22">
        <v>194755.17388799999</v>
      </c>
      <c r="I111" s="22">
        <v>119824.596896</v>
      </c>
      <c r="J111" s="22">
        <f t="shared" si="29"/>
        <v>74930.576991999988</v>
      </c>
      <c r="K111" s="22">
        <f t="shared" si="30"/>
        <v>314579.77078399999</v>
      </c>
      <c r="L111" s="66">
        <v>62741.362587000003</v>
      </c>
      <c r="M111" s="66">
        <v>53412.587442999997</v>
      </c>
      <c r="N111" s="66">
        <f t="shared" si="31"/>
        <v>9328.7751440000065</v>
      </c>
      <c r="O111" s="66">
        <v>55356.759683999997</v>
      </c>
      <c r="P111" s="66">
        <v>1553.0075730000001</v>
      </c>
      <c r="Q111" s="66">
        <f t="shared" si="32"/>
        <v>53803.752110999994</v>
      </c>
    </row>
    <row r="112" spans="1:17" s="208" customFormat="1" x14ac:dyDescent="0.4">
      <c r="A112" s="285">
        <v>245</v>
      </c>
      <c r="B112" s="126">
        <v>107</v>
      </c>
      <c r="C112" s="126" t="s">
        <v>530</v>
      </c>
      <c r="D112" s="170">
        <v>1683549.903045</v>
      </c>
      <c r="E112" s="170">
        <v>1627248.8380209999</v>
      </c>
      <c r="F112" s="321">
        <f t="shared" si="27"/>
        <v>56301.065024000127</v>
      </c>
      <c r="G112" s="127">
        <f t="shared" si="28"/>
        <v>3310798.741066</v>
      </c>
      <c r="H112" s="127">
        <v>65244.037250000001</v>
      </c>
      <c r="I112" s="127">
        <v>136602.008757</v>
      </c>
      <c r="J112" s="127">
        <f t="shared" si="29"/>
        <v>-71357.971507000009</v>
      </c>
      <c r="K112" s="127">
        <f t="shared" si="30"/>
        <v>201846.046007</v>
      </c>
      <c r="L112" s="128">
        <v>1170072</v>
      </c>
      <c r="M112" s="128">
        <v>1040373</v>
      </c>
      <c r="N112" s="128">
        <f t="shared" si="31"/>
        <v>129699</v>
      </c>
      <c r="O112" s="128">
        <v>87359</v>
      </c>
      <c r="P112" s="128">
        <v>63480</v>
      </c>
      <c r="Q112" s="128">
        <f t="shared" si="32"/>
        <v>23879</v>
      </c>
    </row>
    <row r="113" spans="1:17" s="208" customFormat="1" x14ac:dyDescent="0.4">
      <c r="A113" s="285">
        <v>22</v>
      </c>
      <c r="B113" s="182">
        <v>105</v>
      </c>
      <c r="C113" s="71" t="s">
        <v>523</v>
      </c>
      <c r="D113" s="183">
        <v>1460948.502043</v>
      </c>
      <c r="E113" s="183">
        <v>1447782.5252380001</v>
      </c>
      <c r="F113" s="22">
        <f t="shared" si="27"/>
        <v>13165.976804999867</v>
      </c>
      <c r="G113" s="22">
        <f t="shared" si="28"/>
        <v>2908731.0272810003</v>
      </c>
      <c r="H113" s="22">
        <v>131793.41473600001</v>
      </c>
      <c r="I113" s="22">
        <v>72684.101983</v>
      </c>
      <c r="J113" s="22">
        <f t="shared" si="29"/>
        <v>59109.312753000006</v>
      </c>
      <c r="K113" s="22">
        <f t="shared" si="30"/>
        <v>204477.51671900001</v>
      </c>
      <c r="L113" s="66">
        <v>862899</v>
      </c>
      <c r="M113" s="66">
        <v>887456</v>
      </c>
      <c r="N113" s="66">
        <f t="shared" si="31"/>
        <v>-24557</v>
      </c>
      <c r="O113" s="66">
        <v>196280</v>
      </c>
      <c r="P113" s="66">
        <v>55517</v>
      </c>
      <c r="Q113" s="66">
        <f t="shared" si="32"/>
        <v>140763</v>
      </c>
    </row>
    <row r="114" spans="1:17" s="208" customFormat="1" x14ac:dyDescent="0.4">
      <c r="A114" s="285">
        <v>168</v>
      </c>
      <c r="B114" s="126">
        <v>108</v>
      </c>
      <c r="C114" s="126" t="s">
        <v>572</v>
      </c>
      <c r="D114" s="170">
        <v>1439334.033973</v>
      </c>
      <c r="E114" s="170">
        <v>1334291.6874599999</v>
      </c>
      <c r="F114" s="321">
        <f t="shared" si="27"/>
        <v>105042.34651300008</v>
      </c>
      <c r="G114" s="127">
        <f t="shared" si="28"/>
        <v>2773625.7214329997</v>
      </c>
      <c r="H114" s="127">
        <v>187228.07002000001</v>
      </c>
      <c r="I114" s="127">
        <v>89633.096885999999</v>
      </c>
      <c r="J114" s="127">
        <f t="shared" si="29"/>
        <v>97594.973134000014</v>
      </c>
      <c r="K114" s="127">
        <f t="shared" si="30"/>
        <v>276861.166906</v>
      </c>
      <c r="L114" s="128">
        <v>316775</v>
      </c>
      <c r="M114" s="128">
        <v>215255</v>
      </c>
      <c r="N114" s="128">
        <f t="shared" si="31"/>
        <v>101520</v>
      </c>
      <c r="O114" s="128">
        <v>39836</v>
      </c>
      <c r="P114" s="128">
        <v>2546</v>
      </c>
      <c r="Q114" s="128">
        <f t="shared" si="32"/>
        <v>37290</v>
      </c>
    </row>
    <row r="115" spans="1:17" s="208" customFormat="1" x14ac:dyDescent="0.4">
      <c r="A115" s="285">
        <v>169</v>
      </c>
      <c r="B115" s="182">
        <v>109</v>
      </c>
      <c r="C115" s="71" t="s">
        <v>581</v>
      </c>
      <c r="D115" s="183">
        <v>1306382.604942</v>
      </c>
      <c r="E115" s="183">
        <v>1298192.1678289999</v>
      </c>
      <c r="F115" s="22">
        <f t="shared" si="27"/>
        <v>8190.43711300008</v>
      </c>
      <c r="G115" s="22">
        <f t="shared" si="28"/>
        <v>2604574.7727709999</v>
      </c>
      <c r="H115" s="22">
        <v>212507.574417</v>
      </c>
      <c r="I115" s="22">
        <v>123353.393366</v>
      </c>
      <c r="J115" s="22">
        <f t="shared" si="29"/>
        <v>89154.181050999992</v>
      </c>
      <c r="K115" s="22">
        <f t="shared" si="30"/>
        <v>335860.96778299997</v>
      </c>
      <c r="L115" s="66">
        <v>30674</v>
      </c>
      <c r="M115" s="66">
        <v>114008</v>
      </c>
      <c r="N115" s="66">
        <f t="shared" si="31"/>
        <v>-83334</v>
      </c>
      <c r="O115" s="66">
        <v>0</v>
      </c>
      <c r="P115" s="66">
        <v>0</v>
      </c>
      <c r="Q115" s="66">
        <f t="shared" si="32"/>
        <v>0</v>
      </c>
    </row>
    <row r="116" spans="1:17" s="208" customFormat="1" x14ac:dyDescent="0.4">
      <c r="A116" s="285">
        <v>27</v>
      </c>
      <c r="B116" s="126">
        <v>110</v>
      </c>
      <c r="C116" s="126" t="s">
        <v>525</v>
      </c>
      <c r="D116" s="170">
        <v>1250336.74657</v>
      </c>
      <c r="E116" s="170">
        <v>726464.94255899999</v>
      </c>
      <c r="F116" s="321">
        <f t="shared" si="27"/>
        <v>523871.80401099997</v>
      </c>
      <c r="G116" s="127">
        <f t="shared" si="28"/>
        <v>1976801.6891290001</v>
      </c>
      <c r="H116" s="127">
        <v>331066.010893</v>
      </c>
      <c r="I116" s="127">
        <v>14556.302055</v>
      </c>
      <c r="J116" s="127">
        <f t="shared" si="29"/>
        <v>316509.70883800002</v>
      </c>
      <c r="K116" s="127">
        <f t="shared" si="30"/>
        <v>345622.31294799998</v>
      </c>
      <c r="L116" s="128">
        <v>760731</v>
      </c>
      <c r="M116" s="128">
        <v>101436</v>
      </c>
      <c r="N116" s="128">
        <f t="shared" si="31"/>
        <v>659295</v>
      </c>
      <c r="O116" s="128">
        <v>461644</v>
      </c>
      <c r="P116" s="128">
        <v>28024</v>
      </c>
      <c r="Q116" s="128">
        <f t="shared" si="32"/>
        <v>433620</v>
      </c>
    </row>
    <row r="117" spans="1:17" s="208" customFormat="1" x14ac:dyDescent="0.4">
      <c r="A117" s="285">
        <v>20</v>
      </c>
      <c r="B117" s="182">
        <v>111</v>
      </c>
      <c r="C117" s="71" t="s">
        <v>561</v>
      </c>
      <c r="D117" s="183">
        <v>1144868.0088269999</v>
      </c>
      <c r="E117" s="183">
        <v>497580.26442199998</v>
      </c>
      <c r="F117" s="22">
        <f t="shared" si="27"/>
        <v>647287.744405</v>
      </c>
      <c r="G117" s="22">
        <f t="shared" si="28"/>
        <v>1642448.2732489998</v>
      </c>
      <c r="H117" s="22">
        <v>227226.602185</v>
      </c>
      <c r="I117" s="22">
        <v>12867.365259</v>
      </c>
      <c r="J117" s="22">
        <f t="shared" si="29"/>
        <v>214359.23692599998</v>
      </c>
      <c r="K117" s="22">
        <f t="shared" si="30"/>
        <v>240093.96744400001</v>
      </c>
      <c r="L117" s="66">
        <v>1863381.5771880001</v>
      </c>
      <c r="M117" s="66">
        <v>702368.10164899996</v>
      </c>
      <c r="N117" s="66">
        <f t="shared" si="31"/>
        <v>1161013.4755390002</v>
      </c>
      <c r="O117" s="66">
        <v>483455.63205399999</v>
      </c>
      <c r="P117" s="66">
        <v>70368.259590999995</v>
      </c>
      <c r="Q117" s="66">
        <f t="shared" si="32"/>
        <v>413087.37246300001</v>
      </c>
    </row>
    <row r="118" spans="1:17" s="208" customFormat="1" x14ac:dyDescent="0.4">
      <c r="A118" s="285">
        <v>144</v>
      </c>
      <c r="B118" s="126">
        <v>112</v>
      </c>
      <c r="C118" s="126" t="s">
        <v>552</v>
      </c>
      <c r="D118" s="170">
        <v>1090766.813942</v>
      </c>
      <c r="E118" s="170">
        <v>509269.957964</v>
      </c>
      <c r="F118" s="321">
        <f t="shared" si="27"/>
        <v>581496.85597799998</v>
      </c>
      <c r="G118" s="127">
        <f t="shared" si="28"/>
        <v>1600036.7719060001</v>
      </c>
      <c r="H118" s="127">
        <v>41320.409448999999</v>
      </c>
      <c r="I118" s="127">
        <v>162681.24301400001</v>
      </c>
      <c r="J118" s="127">
        <f t="shared" si="29"/>
        <v>-121360.83356500001</v>
      </c>
      <c r="K118" s="127">
        <f t="shared" si="30"/>
        <v>204001.65246300001</v>
      </c>
      <c r="L118" s="128">
        <v>901497</v>
      </c>
      <c r="M118" s="128">
        <v>462383</v>
      </c>
      <c r="N118" s="128">
        <f t="shared" si="31"/>
        <v>439114</v>
      </c>
      <c r="O118" s="128">
        <v>0</v>
      </c>
      <c r="P118" s="128">
        <v>208681</v>
      </c>
      <c r="Q118" s="128">
        <f t="shared" si="32"/>
        <v>-208681</v>
      </c>
    </row>
    <row r="119" spans="1:17" s="208" customFormat="1" x14ac:dyDescent="0.4">
      <c r="A119" s="285">
        <v>244</v>
      </c>
      <c r="B119" s="182">
        <v>113</v>
      </c>
      <c r="C119" s="71" t="s">
        <v>538</v>
      </c>
      <c r="D119" s="183">
        <v>1067279.8409470001</v>
      </c>
      <c r="E119" s="183">
        <v>588016.70667700004</v>
      </c>
      <c r="F119" s="22">
        <f t="shared" si="27"/>
        <v>479263.13427000004</v>
      </c>
      <c r="G119" s="22">
        <f t="shared" si="28"/>
        <v>1655296.5476240001</v>
      </c>
      <c r="H119" s="22">
        <v>140728.99523999999</v>
      </c>
      <c r="I119" s="22">
        <v>123683.646907</v>
      </c>
      <c r="J119" s="22">
        <f t="shared" si="29"/>
        <v>17045.348332999987</v>
      </c>
      <c r="K119" s="22">
        <f t="shared" si="30"/>
        <v>264412.64214700001</v>
      </c>
      <c r="L119" s="66">
        <v>607502.59272099996</v>
      </c>
      <c r="M119" s="66">
        <v>107804.685073</v>
      </c>
      <c r="N119" s="66">
        <f t="shared" si="31"/>
        <v>499697.90764799993</v>
      </c>
      <c r="O119" s="66">
        <v>27734.548015</v>
      </c>
      <c r="P119" s="66">
        <v>15280.731811</v>
      </c>
      <c r="Q119" s="66">
        <f t="shared" si="32"/>
        <v>12453.816204000001</v>
      </c>
    </row>
    <row r="120" spans="1:17" s="208" customFormat="1" x14ac:dyDescent="0.4">
      <c r="A120" s="285">
        <v>167</v>
      </c>
      <c r="B120" s="126">
        <v>114</v>
      </c>
      <c r="C120" s="126" t="s">
        <v>536</v>
      </c>
      <c r="D120" s="170">
        <v>1052700.6487</v>
      </c>
      <c r="E120" s="170">
        <v>934155.47832200001</v>
      </c>
      <c r="F120" s="321">
        <f t="shared" si="27"/>
        <v>118545.17037800001</v>
      </c>
      <c r="G120" s="127">
        <f t="shared" si="28"/>
        <v>1986856.127022</v>
      </c>
      <c r="H120" s="127">
        <v>214865.496977</v>
      </c>
      <c r="I120" s="127">
        <v>71191.994873000003</v>
      </c>
      <c r="J120" s="127">
        <f t="shared" si="29"/>
        <v>143673.50210400001</v>
      </c>
      <c r="K120" s="127">
        <f t="shared" si="30"/>
        <v>286057.49184999999</v>
      </c>
      <c r="L120" s="128">
        <v>290645</v>
      </c>
      <c r="M120" s="128">
        <v>164980</v>
      </c>
      <c r="N120" s="128">
        <f t="shared" si="31"/>
        <v>125665</v>
      </c>
      <c r="O120" s="128">
        <v>14364</v>
      </c>
      <c r="P120" s="128">
        <v>13845</v>
      </c>
      <c r="Q120" s="128">
        <f t="shared" si="32"/>
        <v>519</v>
      </c>
    </row>
    <row r="121" spans="1:17" s="208" customFormat="1" x14ac:dyDescent="0.4">
      <c r="A121" s="285">
        <v>103</v>
      </c>
      <c r="B121" s="182">
        <v>115</v>
      </c>
      <c r="C121" s="71" t="s">
        <v>574</v>
      </c>
      <c r="D121" s="183">
        <v>951488.96064399998</v>
      </c>
      <c r="E121" s="183">
        <v>779125.21457700001</v>
      </c>
      <c r="F121" s="22">
        <f t="shared" si="27"/>
        <v>172363.74606699997</v>
      </c>
      <c r="G121" s="22">
        <f t="shared" si="28"/>
        <v>1730614.1752209999</v>
      </c>
      <c r="H121" s="22">
        <v>182681.32988100001</v>
      </c>
      <c r="I121" s="22">
        <v>97443.967269000001</v>
      </c>
      <c r="J121" s="22">
        <f t="shared" si="29"/>
        <v>85237.362612000012</v>
      </c>
      <c r="K121" s="22">
        <f t="shared" si="30"/>
        <v>280125.29715</v>
      </c>
      <c r="L121" s="66">
        <v>40813</v>
      </c>
      <c r="M121" s="66">
        <v>33340</v>
      </c>
      <c r="N121" s="66">
        <f t="shared" si="31"/>
        <v>7473</v>
      </c>
      <c r="O121" s="66">
        <v>10940</v>
      </c>
      <c r="P121" s="66">
        <v>188</v>
      </c>
      <c r="Q121" s="66">
        <f t="shared" si="32"/>
        <v>10752</v>
      </c>
    </row>
    <row r="122" spans="1:17" s="208" customFormat="1" x14ac:dyDescent="0.4">
      <c r="A122" s="285">
        <v>185</v>
      </c>
      <c r="B122" s="126">
        <v>117</v>
      </c>
      <c r="C122" s="126" t="s">
        <v>537</v>
      </c>
      <c r="D122" s="170">
        <v>911897.84840300004</v>
      </c>
      <c r="E122" s="170">
        <v>870131.08502600004</v>
      </c>
      <c r="F122" s="321">
        <f t="shared" si="27"/>
        <v>41766.763376999996</v>
      </c>
      <c r="G122" s="127">
        <f t="shared" si="28"/>
        <v>1782028.933429</v>
      </c>
      <c r="H122" s="127">
        <v>115753.37463599999</v>
      </c>
      <c r="I122" s="127">
        <v>90692.012273</v>
      </c>
      <c r="J122" s="127">
        <f t="shared" si="29"/>
        <v>25061.362362999993</v>
      </c>
      <c r="K122" s="127">
        <f t="shared" si="30"/>
        <v>206445.38690899999</v>
      </c>
      <c r="L122" s="128">
        <v>162085.68832700001</v>
      </c>
      <c r="M122" s="128">
        <v>60677.685451999998</v>
      </c>
      <c r="N122" s="128">
        <f t="shared" si="31"/>
        <v>101408.00287500001</v>
      </c>
      <c r="O122" s="128">
        <v>3158.2571699999999</v>
      </c>
      <c r="P122" s="128">
        <v>19438.759365000002</v>
      </c>
      <c r="Q122" s="128">
        <f t="shared" si="32"/>
        <v>-16280.502195000001</v>
      </c>
    </row>
    <row r="123" spans="1:17" s="208" customFormat="1" x14ac:dyDescent="0.4">
      <c r="A123" s="285">
        <v>4</v>
      </c>
      <c r="B123" s="182">
        <v>118</v>
      </c>
      <c r="C123" s="71" t="s">
        <v>533</v>
      </c>
      <c r="D123" s="183">
        <v>817546.88720700005</v>
      </c>
      <c r="E123" s="183">
        <v>751499.49313299998</v>
      </c>
      <c r="F123" s="22">
        <f t="shared" si="27"/>
        <v>66047.394074000069</v>
      </c>
      <c r="G123" s="22">
        <f t="shared" si="28"/>
        <v>1569046.3803400001</v>
      </c>
      <c r="H123" s="22">
        <v>169987.75861799999</v>
      </c>
      <c r="I123" s="22">
        <v>144327.08161200001</v>
      </c>
      <c r="J123" s="22">
        <f t="shared" si="29"/>
        <v>25660.677005999984</v>
      </c>
      <c r="K123" s="22">
        <f t="shared" si="30"/>
        <v>314314.84022999997</v>
      </c>
      <c r="L123" s="66">
        <v>165121</v>
      </c>
      <c r="M123" s="66">
        <v>89221</v>
      </c>
      <c r="N123" s="66">
        <f t="shared" si="31"/>
        <v>75900</v>
      </c>
      <c r="O123" s="66">
        <v>37141</v>
      </c>
      <c r="P123" s="66">
        <v>11879</v>
      </c>
      <c r="Q123" s="66">
        <f t="shared" si="32"/>
        <v>25262</v>
      </c>
    </row>
    <row r="124" spans="1:17" s="208" customFormat="1" x14ac:dyDescent="0.4">
      <c r="A124" s="285">
        <v>25</v>
      </c>
      <c r="B124" s="126">
        <v>116</v>
      </c>
      <c r="C124" s="126" t="s">
        <v>539</v>
      </c>
      <c r="D124" s="170">
        <v>803375.72361099999</v>
      </c>
      <c r="E124" s="170">
        <v>410470.46850399999</v>
      </c>
      <c r="F124" s="321">
        <f t="shared" si="27"/>
        <v>392905.255107</v>
      </c>
      <c r="G124" s="127">
        <f t="shared" si="28"/>
        <v>1213846.192115</v>
      </c>
      <c r="H124" s="127">
        <v>182449.383459</v>
      </c>
      <c r="I124" s="127">
        <v>21468.601609000001</v>
      </c>
      <c r="J124" s="127">
        <f t="shared" si="29"/>
        <v>160980.78185</v>
      </c>
      <c r="K124" s="127">
        <f t="shared" si="30"/>
        <v>203917.98506800001</v>
      </c>
      <c r="L124" s="128">
        <v>959701</v>
      </c>
      <c r="M124" s="128">
        <v>476857</v>
      </c>
      <c r="N124" s="128">
        <f t="shared" si="31"/>
        <v>482844</v>
      </c>
      <c r="O124" s="128">
        <v>181273</v>
      </c>
      <c r="P124" s="128">
        <v>58462</v>
      </c>
      <c r="Q124" s="128">
        <f t="shared" si="32"/>
        <v>122811</v>
      </c>
    </row>
    <row r="125" spans="1:17" s="208" customFormat="1" x14ac:dyDescent="0.4">
      <c r="A125" s="285">
        <v>54</v>
      </c>
      <c r="B125" s="182">
        <v>120</v>
      </c>
      <c r="C125" s="71" t="s">
        <v>532</v>
      </c>
      <c r="D125" s="183">
        <v>784818.66614700004</v>
      </c>
      <c r="E125" s="183">
        <v>803403.66803099995</v>
      </c>
      <c r="F125" s="22">
        <f t="shared" si="27"/>
        <v>-18585.00188399991</v>
      </c>
      <c r="G125" s="22">
        <f t="shared" si="28"/>
        <v>1588222.334178</v>
      </c>
      <c r="H125" s="22">
        <v>40062.682873999998</v>
      </c>
      <c r="I125" s="22">
        <v>48281.349348000003</v>
      </c>
      <c r="J125" s="22">
        <f t="shared" si="29"/>
        <v>-8218.6664740000051</v>
      </c>
      <c r="K125" s="22">
        <f t="shared" si="30"/>
        <v>88344.032222000009</v>
      </c>
      <c r="L125" s="66">
        <v>90060.224803999998</v>
      </c>
      <c r="M125" s="66">
        <v>107668.04094599999</v>
      </c>
      <c r="N125" s="66">
        <f t="shared" si="31"/>
        <v>-17607.816141999996</v>
      </c>
      <c r="O125" s="66">
        <v>547.693848</v>
      </c>
      <c r="P125" s="66">
        <v>3098.5944249999998</v>
      </c>
      <c r="Q125" s="66">
        <f t="shared" si="32"/>
        <v>-2550.9005769999999</v>
      </c>
    </row>
    <row r="126" spans="1:17" s="208" customFormat="1" x14ac:dyDescent="0.4">
      <c r="A126" s="285">
        <v>15</v>
      </c>
      <c r="B126" s="126">
        <v>123</v>
      </c>
      <c r="C126" s="126" t="s">
        <v>557</v>
      </c>
      <c r="D126" s="170">
        <v>714382.956932</v>
      </c>
      <c r="E126" s="170">
        <v>668157.85454500001</v>
      </c>
      <c r="F126" s="321">
        <f t="shared" si="27"/>
        <v>46225.102386999992</v>
      </c>
      <c r="G126" s="127">
        <f t="shared" si="28"/>
        <v>1382540.8114769999</v>
      </c>
      <c r="H126" s="127">
        <v>86962.207240000003</v>
      </c>
      <c r="I126" s="127">
        <v>71510.288295000006</v>
      </c>
      <c r="J126" s="127">
        <f t="shared" si="29"/>
        <v>15451.918944999998</v>
      </c>
      <c r="K126" s="127">
        <f t="shared" si="30"/>
        <v>158472.49553499999</v>
      </c>
      <c r="L126" s="128">
        <v>26087</v>
      </c>
      <c r="M126" s="128">
        <v>13018</v>
      </c>
      <c r="N126" s="128">
        <f t="shared" si="31"/>
        <v>13069</v>
      </c>
      <c r="O126" s="128">
        <v>3644</v>
      </c>
      <c r="P126" s="128">
        <v>2596</v>
      </c>
      <c r="Q126" s="128">
        <f t="shared" si="32"/>
        <v>1048</v>
      </c>
    </row>
    <row r="127" spans="1:17" s="208" customFormat="1" x14ac:dyDescent="0.4">
      <c r="A127" s="285">
        <v>12</v>
      </c>
      <c r="B127" s="182">
        <v>121</v>
      </c>
      <c r="C127" s="71" t="s">
        <v>585</v>
      </c>
      <c r="D127" s="183">
        <v>714159.90583800001</v>
      </c>
      <c r="E127" s="183">
        <v>625633.55440200004</v>
      </c>
      <c r="F127" s="22">
        <f t="shared" si="27"/>
        <v>88526.351435999968</v>
      </c>
      <c r="G127" s="22">
        <f t="shared" si="28"/>
        <v>1339793.4602399999</v>
      </c>
      <c r="H127" s="22">
        <v>110944.483016</v>
      </c>
      <c r="I127" s="22">
        <v>70481.796497000003</v>
      </c>
      <c r="J127" s="22">
        <f t="shared" si="29"/>
        <v>40462.686518999995</v>
      </c>
      <c r="K127" s="22">
        <f t="shared" si="30"/>
        <v>181426.27951299999</v>
      </c>
      <c r="L127" s="66">
        <v>2246</v>
      </c>
      <c r="M127" s="66">
        <v>43314</v>
      </c>
      <c r="N127" s="66">
        <f t="shared" si="31"/>
        <v>-41068</v>
      </c>
      <c r="O127" s="66">
        <v>0</v>
      </c>
      <c r="P127" s="66">
        <v>0</v>
      </c>
      <c r="Q127" s="66">
        <f t="shared" si="32"/>
        <v>0</v>
      </c>
    </row>
    <row r="128" spans="1:17" s="208" customFormat="1" x14ac:dyDescent="0.4">
      <c r="A128" s="285">
        <v>43</v>
      </c>
      <c r="B128" s="126">
        <v>124</v>
      </c>
      <c r="C128" s="126" t="s">
        <v>545</v>
      </c>
      <c r="D128" s="170">
        <v>711311.11234300002</v>
      </c>
      <c r="E128" s="170">
        <v>956354.01092499995</v>
      </c>
      <c r="F128" s="321">
        <f t="shared" si="27"/>
        <v>-245042.89858199994</v>
      </c>
      <c r="G128" s="127">
        <f t="shared" si="28"/>
        <v>1667665.1232679999</v>
      </c>
      <c r="H128" s="127">
        <v>18772.708674000001</v>
      </c>
      <c r="I128" s="127">
        <v>50261.748256999999</v>
      </c>
      <c r="J128" s="127">
        <f t="shared" si="29"/>
        <v>-31489.039582999998</v>
      </c>
      <c r="K128" s="127">
        <f t="shared" si="30"/>
        <v>69034.456930999993</v>
      </c>
      <c r="L128" s="128">
        <v>203945.215234</v>
      </c>
      <c r="M128" s="128">
        <v>290091.20108099998</v>
      </c>
      <c r="N128" s="128">
        <f t="shared" si="31"/>
        <v>-86145.985846999974</v>
      </c>
      <c r="O128" s="128">
        <v>10963.584285000001</v>
      </c>
      <c r="P128" s="128">
        <v>18159.962667</v>
      </c>
      <c r="Q128" s="128">
        <f t="shared" si="32"/>
        <v>-7196.378381999999</v>
      </c>
    </row>
    <row r="129" spans="1:17" s="208" customFormat="1" x14ac:dyDescent="0.4">
      <c r="A129" s="285">
        <v>8</v>
      </c>
      <c r="B129" s="182">
        <v>122</v>
      </c>
      <c r="C129" s="71" t="s">
        <v>569</v>
      </c>
      <c r="D129" s="183">
        <v>711053.37090800004</v>
      </c>
      <c r="E129" s="183">
        <v>705710.29551299999</v>
      </c>
      <c r="F129" s="22">
        <f t="shared" si="27"/>
        <v>5343.0753950000508</v>
      </c>
      <c r="G129" s="22">
        <f t="shared" si="28"/>
        <v>1416763.6664209999</v>
      </c>
      <c r="H129" s="22">
        <v>152442.977977</v>
      </c>
      <c r="I129" s="22">
        <v>97686.304789999995</v>
      </c>
      <c r="J129" s="22">
        <f t="shared" si="29"/>
        <v>54756.673187000008</v>
      </c>
      <c r="K129" s="22">
        <f t="shared" si="30"/>
        <v>250129.282767</v>
      </c>
      <c r="L129" s="66">
        <v>17924</v>
      </c>
      <c r="M129" s="66">
        <v>6159</v>
      </c>
      <c r="N129" s="66">
        <f t="shared" si="31"/>
        <v>11765</v>
      </c>
      <c r="O129" s="66">
        <v>3640</v>
      </c>
      <c r="P129" s="66">
        <v>796</v>
      </c>
      <c r="Q129" s="66">
        <f t="shared" si="32"/>
        <v>2844</v>
      </c>
    </row>
    <row r="130" spans="1:17" s="208" customFormat="1" x14ac:dyDescent="0.4">
      <c r="A130" s="285">
        <v>33</v>
      </c>
      <c r="B130" s="126">
        <v>125</v>
      </c>
      <c r="C130" s="126" t="s">
        <v>565</v>
      </c>
      <c r="D130" s="170">
        <v>675685.53126700001</v>
      </c>
      <c r="E130" s="170">
        <v>715317.46765600005</v>
      </c>
      <c r="F130" s="321">
        <f t="shared" si="27"/>
        <v>-39631.936389000039</v>
      </c>
      <c r="G130" s="127">
        <f t="shared" si="28"/>
        <v>1391002.9989229999</v>
      </c>
      <c r="H130" s="127">
        <v>125928.53895</v>
      </c>
      <c r="I130" s="127">
        <v>119835.967257</v>
      </c>
      <c r="J130" s="127">
        <f t="shared" si="29"/>
        <v>6092.5716930000053</v>
      </c>
      <c r="K130" s="127">
        <f t="shared" si="30"/>
        <v>245764.506207</v>
      </c>
      <c r="L130" s="128">
        <v>0</v>
      </c>
      <c r="M130" s="128">
        <v>102139.466636</v>
      </c>
      <c r="N130" s="128">
        <f t="shared" si="31"/>
        <v>-102139.466636</v>
      </c>
      <c r="O130" s="128">
        <v>0</v>
      </c>
      <c r="P130" s="128">
        <v>0</v>
      </c>
      <c r="Q130" s="128">
        <f t="shared" si="32"/>
        <v>0</v>
      </c>
    </row>
    <row r="131" spans="1:17" s="208" customFormat="1" x14ac:dyDescent="0.4">
      <c r="A131" s="285">
        <v>60</v>
      </c>
      <c r="B131" s="182">
        <v>126</v>
      </c>
      <c r="C131" s="71" t="s">
        <v>554</v>
      </c>
      <c r="D131" s="183">
        <v>675643.25731799996</v>
      </c>
      <c r="E131" s="183">
        <v>709477.52462699998</v>
      </c>
      <c r="F131" s="22">
        <f t="shared" si="27"/>
        <v>-33834.267309000017</v>
      </c>
      <c r="G131" s="22">
        <f t="shared" si="28"/>
        <v>1385120.7819449999</v>
      </c>
      <c r="H131" s="22">
        <v>68703.145780999999</v>
      </c>
      <c r="I131" s="22">
        <v>52224.940809</v>
      </c>
      <c r="J131" s="22">
        <f t="shared" si="29"/>
        <v>16478.204972</v>
      </c>
      <c r="K131" s="22">
        <f t="shared" si="30"/>
        <v>120928.08658999999</v>
      </c>
      <c r="L131" s="66">
        <v>142249.183154</v>
      </c>
      <c r="M131" s="66">
        <v>92853.232178000006</v>
      </c>
      <c r="N131" s="66">
        <f t="shared" si="31"/>
        <v>49395.950975999993</v>
      </c>
      <c r="O131" s="66">
        <v>101451.48676499999</v>
      </c>
      <c r="P131" s="66">
        <v>3018.5400509999999</v>
      </c>
      <c r="Q131" s="66">
        <f t="shared" si="32"/>
        <v>98432.946713999991</v>
      </c>
    </row>
    <row r="132" spans="1:17" s="208" customFormat="1" x14ac:dyDescent="0.4">
      <c r="A132" s="285">
        <v>226</v>
      </c>
      <c r="B132" s="126">
        <v>128</v>
      </c>
      <c r="C132" s="126" t="s">
        <v>559</v>
      </c>
      <c r="D132" s="170">
        <v>666807.63930000004</v>
      </c>
      <c r="E132" s="170">
        <v>612285.90251399996</v>
      </c>
      <c r="F132" s="321">
        <f t="shared" si="27"/>
        <v>54521.736786000081</v>
      </c>
      <c r="G132" s="127">
        <f t="shared" si="28"/>
        <v>1279093.5418139999</v>
      </c>
      <c r="H132" s="127">
        <v>121400.008736</v>
      </c>
      <c r="I132" s="127">
        <v>124289.297574</v>
      </c>
      <c r="J132" s="127">
        <f t="shared" si="29"/>
        <v>-2889.2888379999931</v>
      </c>
      <c r="K132" s="127">
        <f t="shared" si="30"/>
        <v>245689.30631000001</v>
      </c>
      <c r="L132" s="128">
        <v>6304</v>
      </c>
      <c r="M132" s="128">
        <v>0</v>
      </c>
      <c r="N132" s="128">
        <f t="shared" si="31"/>
        <v>6304</v>
      </c>
      <c r="O132" s="128">
        <v>0</v>
      </c>
      <c r="P132" s="128">
        <v>0</v>
      </c>
      <c r="Q132" s="128">
        <f t="shared" si="32"/>
        <v>0</v>
      </c>
    </row>
    <row r="133" spans="1:17" s="208" customFormat="1" x14ac:dyDescent="0.4">
      <c r="A133" s="285">
        <v>155</v>
      </c>
      <c r="B133" s="182">
        <v>127</v>
      </c>
      <c r="C133" s="71" t="s">
        <v>544</v>
      </c>
      <c r="D133" s="183">
        <v>651859.65872199996</v>
      </c>
      <c r="E133" s="183">
        <v>580282.78730099997</v>
      </c>
      <c r="F133" s="22">
        <f t="shared" si="27"/>
        <v>71576.871420999989</v>
      </c>
      <c r="G133" s="22">
        <f t="shared" si="28"/>
        <v>1232142.4460229999</v>
      </c>
      <c r="H133" s="22">
        <v>132318.44582600001</v>
      </c>
      <c r="I133" s="22">
        <v>111392.359757</v>
      </c>
      <c r="J133" s="22">
        <f t="shared" si="29"/>
        <v>20926.086069000012</v>
      </c>
      <c r="K133" s="22">
        <f t="shared" si="30"/>
        <v>243710.80558300001</v>
      </c>
      <c r="L133" s="66">
        <v>52908</v>
      </c>
      <c r="M133" s="66">
        <v>2649</v>
      </c>
      <c r="N133" s="66">
        <f t="shared" si="31"/>
        <v>50259</v>
      </c>
      <c r="O133" s="66">
        <v>25579</v>
      </c>
      <c r="P133" s="66">
        <v>105</v>
      </c>
      <c r="Q133" s="66">
        <f t="shared" si="32"/>
        <v>25474</v>
      </c>
    </row>
    <row r="134" spans="1:17" s="208" customFormat="1" x14ac:dyDescent="0.4">
      <c r="A134" s="285">
        <v>51</v>
      </c>
      <c r="B134" s="126">
        <v>129</v>
      </c>
      <c r="C134" s="126" t="s">
        <v>527</v>
      </c>
      <c r="D134" s="170">
        <v>639959.60224699997</v>
      </c>
      <c r="E134" s="170">
        <v>455146.88569099997</v>
      </c>
      <c r="F134" s="321">
        <f t="shared" si="27"/>
        <v>184812.716556</v>
      </c>
      <c r="G134" s="127">
        <f t="shared" si="28"/>
        <v>1095106.4879379999</v>
      </c>
      <c r="H134" s="127">
        <v>54143.03559</v>
      </c>
      <c r="I134" s="127">
        <v>19042.646755999998</v>
      </c>
      <c r="J134" s="127">
        <f t="shared" si="29"/>
        <v>35100.388833999998</v>
      </c>
      <c r="K134" s="127">
        <f t="shared" si="30"/>
        <v>73185.682346000001</v>
      </c>
      <c r="L134" s="128">
        <v>317874.62964200001</v>
      </c>
      <c r="M134" s="128">
        <v>143717.78759600001</v>
      </c>
      <c r="N134" s="128">
        <f t="shared" si="31"/>
        <v>174156.84204600001</v>
      </c>
      <c r="O134" s="128">
        <v>65814.533691000004</v>
      </c>
      <c r="P134" s="128">
        <v>21026.867012999999</v>
      </c>
      <c r="Q134" s="128">
        <f t="shared" si="32"/>
        <v>44787.666678000009</v>
      </c>
    </row>
    <row r="135" spans="1:17" s="208" customFormat="1" x14ac:dyDescent="0.4">
      <c r="A135" s="285">
        <v>237</v>
      </c>
      <c r="B135" s="182">
        <v>131</v>
      </c>
      <c r="C135" s="71" t="s">
        <v>543</v>
      </c>
      <c r="D135" s="183">
        <v>578260.21744000004</v>
      </c>
      <c r="E135" s="183">
        <v>456436.28547499998</v>
      </c>
      <c r="F135" s="22">
        <f t="shared" si="27"/>
        <v>121823.93196500005</v>
      </c>
      <c r="G135" s="22">
        <f t="shared" si="28"/>
        <v>1034696.5029150001</v>
      </c>
      <c r="H135" s="22">
        <v>91324.363129000005</v>
      </c>
      <c r="I135" s="22">
        <v>65376.601488</v>
      </c>
      <c r="J135" s="22">
        <f t="shared" si="29"/>
        <v>25947.761641000005</v>
      </c>
      <c r="K135" s="22">
        <f t="shared" si="30"/>
        <v>156700.96461700002</v>
      </c>
      <c r="L135" s="66">
        <v>201078</v>
      </c>
      <c r="M135" s="66">
        <v>103327</v>
      </c>
      <c r="N135" s="66">
        <f t="shared" si="31"/>
        <v>97751</v>
      </c>
      <c r="O135" s="66">
        <v>30297</v>
      </c>
      <c r="P135" s="66">
        <v>12039</v>
      </c>
      <c r="Q135" s="66">
        <f t="shared" si="32"/>
        <v>18258</v>
      </c>
    </row>
    <row r="136" spans="1:17" s="208" customFormat="1" x14ac:dyDescent="0.4">
      <c r="A136" s="285">
        <v>148</v>
      </c>
      <c r="B136" s="126">
        <v>132</v>
      </c>
      <c r="C136" s="126" t="s">
        <v>540</v>
      </c>
      <c r="D136" s="170">
        <v>545675.95530799998</v>
      </c>
      <c r="E136" s="170">
        <v>578516.56807299994</v>
      </c>
      <c r="F136" s="321">
        <f t="shared" si="27"/>
        <v>-32840.612764999969</v>
      </c>
      <c r="G136" s="127">
        <f t="shared" si="28"/>
        <v>1124192.5233809999</v>
      </c>
      <c r="H136" s="127">
        <v>88069.462207000004</v>
      </c>
      <c r="I136" s="127">
        <v>102171.85308</v>
      </c>
      <c r="J136" s="127">
        <f t="shared" si="29"/>
        <v>-14102.390872999997</v>
      </c>
      <c r="K136" s="127">
        <f t="shared" si="30"/>
        <v>190241.315287</v>
      </c>
      <c r="L136" s="128">
        <v>0</v>
      </c>
      <c r="M136" s="128">
        <v>10652.3</v>
      </c>
      <c r="N136" s="128">
        <f t="shared" si="31"/>
        <v>-10652.3</v>
      </c>
      <c r="O136" s="128">
        <v>0</v>
      </c>
      <c r="P136" s="128">
        <v>0</v>
      </c>
      <c r="Q136" s="128">
        <f t="shared" si="32"/>
        <v>0</v>
      </c>
    </row>
    <row r="137" spans="1:17" s="208" customFormat="1" x14ac:dyDescent="0.4">
      <c r="A137" s="285">
        <v>141</v>
      </c>
      <c r="B137" s="182">
        <v>133</v>
      </c>
      <c r="C137" s="71" t="s">
        <v>531</v>
      </c>
      <c r="D137" s="183">
        <v>538508.56513200002</v>
      </c>
      <c r="E137" s="183">
        <v>315824.11168600002</v>
      </c>
      <c r="F137" s="22">
        <f t="shared" si="27"/>
        <v>222684.453446</v>
      </c>
      <c r="G137" s="22">
        <f t="shared" si="28"/>
        <v>854332.67681800004</v>
      </c>
      <c r="H137" s="22">
        <v>69838.976949999997</v>
      </c>
      <c r="I137" s="22">
        <v>17439.807652</v>
      </c>
      <c r="J137" s="22">
        <f t="shared" si="29"/>
        <v>52399.169297999993</v>
      </c>
      <c r="K137" s="22">
        <f t="shared" si="30"/>
        <v>87278.784602</v>
      </c>
      <c r="L137" s="66">
        <v>421807</v>
      </c>
      <c r="M137" s="66">
        <v>190825</v>
      </c>
      <c r="N137" s="66">
        <f t="shared" si="31"/>
        <v>230982</v>
      </c>
      <c r="O137" s="66">
        <v>50124</v>
      </c>
      <c r="P137" s="66">
        <v>16152</v>
      </c>
      <c r="Q137" s="66">
        <f t="shared" si="32"/>
        <v>33972</v>
      </c>
    </row>
    <row r="138" spans="1:17" s="208" customFormat="1" x14ac:dyDescent="0.4">
      <c r="A138" s="285">
        <v>116</v>
      </c>
      <c r="B138" s="126">
        <v>136</v>
      </c>
      <c r="C138" s="126" t="s">
        <v>528</v>
      </c>
      <c r="D138" s="170">
        <v>511109.33847399999</v>
      </c>
      <c r="E138" s="170">
        <v>303800.55579499999</v>
      </c>
      <c r="F138" s="321">
        <f t="shared" ref="F138:F169" si="33">D138-E138</f>
        <v>207308.782679</v>
      </c>
      <c r="G138" s="127">
        <f t="shared" ref="G138:G171" si="34">D138+E138</f>
        <v>814909.89426900004</v>
      </c>
      <c r="H138" s="127">
        <v>30529.459848999999</v>
      </c>
      <c r="I138" s="127">
        <v>12689.531290000001</v>
      </c>
      <c r="J138" s="127">
        <f t="shared" ref="J138:J169" si="35">H138-I138</f>
        <v>17839.928559</v>
      </c>
      <c r="K138" s="127">
        <f t="shared" ref="K138:K171" si="36">H138+I138</f>
        <v>43218.991138999998</v>
      </c>
      <c r="L138" s="128">
        <v>319960.86809200002</v>
      </c>
      <c r="M138" s="128">
        <v>90509.928446999998</v>
      </c>
      <c r="N138" s="128">
        <f t="shared" ref="N138:N169" si="37">L138-M138</f>
        <v>229450.93964500003</v>
      </c>
      <c r="O138" s="128">
        <v>54241.614742999998</v>
      </c>
      <c r="P138" s="128">
        <v>12173.417176000001</v>
      </c>
      <c r="Q138" s="128">
        <f t="shared" ref="Q138:Q169" si="38">O138-P138</f>
        <v>42068.197566999996</v>
      </c>
    </row>
    <row r="139" spans="1:17" s="208" customFormat="1" x14ac:dyDescent="0.4">
      <c r="A139" s="285">
        <v>147</v>
      </c>
      <c r="B139" s="182">
        <v>130</v>
      </c>
      <c r="C139" s="71" t="s">
        <v>586</v>
      </c>
      <c r="D139" s="183">
        <v>496561.33776099997</v>
      </c>
      <c r="E139" s="183">
        <v>54558.517755000001</v>
      </c>
      <c r="F139" s="22">
        <f t="shared" si="33"/>
        <v>442002.82000599999</v>
      </c>
      <c r="G139" s="22">
        <f t="shared" si="34"/>
        <v>551119.85551599995</v>
      </c>
      <c r="H139" s="22">
        <v>104334.976301</v>
      </c>
      <c r="I139" s="22">
        <v>54558.517755000001</v>
      </c>
      <c r="J139" s="22">
        <f t="shared" si="35"/>
        <v>49776.458546000002</v>
      </c>
      <c r="K139" s="22">
        <f t="shared" si="36"/>
        <v>158893.494056</v>
      </c>
      <c r="L139" s="66">
        <v>0</v>
      </c>
      <c r="M139" s="66">
        <v>0</v>
      </c>
      <c r="N139" s="66">
        <f t="shared" si="37"/>
        <v>0</v>
      </c>
      <c r="O139" s="66">
        <v>0</v>
      </c>
      <c r="P139" s="66">
        <v>0</v>
      </c>
      <c r="Q139" s="66">
        <f t="shared" si="38"/>
        <v>0</v>
      </c>
    </row>
    <row r="140" spans="1:17" s="208" customFormat="1" x14ac:dyDescent="0.4">
      <c r="A140" s="285">
        <v>46</v>
      </c>
      <c r="B140" s="126">
        <v>134</v>
      </c>
      <c r="C140" s="126" t="s">
        <v>583</v>
      </c>
      <c r="D140" s="170">
        <v>488361.84772800002</v>
      </c>
      <c r="E140" s="170">
        <v>490182.386696</v>
      </c>
      <c r="F140" s="321">
        <f t="shared" si="33"/>
        <v>-1820.5389679999789</v>
      </c>
      <c r="G140" s="127">
        <f t="shared" si="34"/>
        <v>978544.23442400002</v>
      </c>
      <c r="H140" s="127">
        <v>42349.567259000003</v>
      </c>
      <c r="I140" s="127">
        <v>7714.7606290000003</v>
      </c>
      <c r="J140" s="127">
        <f t="shared" si="35"/>
        <v>34634.806630000006</v>
      </c>
      <c r="K140" s="127">
        <f t="shared" si="36"/>
        <v>50064.327888</v>
      </c>
      <c r="L140" s="128">
        <v>41022</v>
      </c>
      <c r="M140" s="128">
        <v>64631</v>
      </c>
      <c r="N140" s="128">
        <f t="shared" si="37"/>
        <v>-23609</v>
      </c>
      <c r="O140" s="128">
        <v>4440</v>
      </c>
      <c r="P140" s="128">
        <v>540</v>
      </c>
      <c r="Q140" s="128">
        <f t="shared" si="38"/>
        <v>3900</v>
      </c>
    </row>
    <row r="141" spans="1:17" s="208" customFormat="1" x14ac:dyDescent="0.4">
      <c r="A141" s="285">
        <v>49</v>
      </c>
      <c r="B141" s="182">
        <v>135</v>
      </c>
      <c r="C141" s="71" t="s">
        <v>576</v>
      </c>
      <c r="D141" s="183">
        <v>478449.45191900001</v>
      </c>
      <c r="E141" s="183">
        <v>464017.11311699997</v>
      </c>
      <c r="F141" s="22">
        <f t="shared" si="33"/>
        <v>14432.338802000042</v>
      </c>
      <c r="G141" s="22">
        <f t="shared" si="34"/>
        <v>942466.56503599999</v>
      </c>
      <c r="H141" s="22">
        <v>51165.154017000001</v>
      </c>
      <c r="I141" s="22">
        <v>6345.6507439999996</v>
      </c>
      <c r="J141" s="22">
        <f t="shared" si="35"/>
        <v>44819.503273000002</v>
      </c>
      <c r="K141" s="22">
        <f t="shared" si="36"/>
        <v>57510.804760999999</v>
      </c>
      <c r="L141" s="66">
        <v>208495</v>
      </c>
      <c r="M141" s="66">
        <v>221442</v>
      </c>
      <c r="N141" s="66">
        <f t="shared" si="37"/>
        <v>-12947</v>
      </c>
      <c r="O141" s="66">
        <v>1951</v>
      </c>
      <c r="P141" s="66">
        <v>1819</v>
      </c>
      <c r="Q141" s="66">
        <f t="shared" si="38"/>
        <v>132</v>
      </c>
    </row>
    <row r="142" spans="1:17" s="208" customFormat="1" x14ac:dyDescent="0.4">
      <c r="A142" s="285">
        <v>264</v>
      </c>
      <c r="B142" s="126">
        <v>139</v>
      </c>
      <c r="C142" s="126" t="s">
        <v>571</v>
      </c>
      <c r="D142" s="170">
        <v>476284.442163</v>
      </c>
      <c r="E142" s="170">
        <v>604026.57327699999</v>
      </c>
      <c r="F142" s="321">
        <f t="shared" si="33"/>
        <v>-127742.13111399999</v>
      </c>
      <c r="G142" s="127">
        <f t="shared" si="34"/>
        <v>1080311.01544</v>
      </c>
      <c r="H142" s="127">
        <v>10680.566332</v>
      </c>
      <c r="I142" s="127">
        <v>2785.6552059999999</v>
      </c>
      <c r="J142" s="127">
        <f t="shared" si="35"/>
        <v>7894.9111260000009</v>
      </c>
      <c r="K142" s="127">
        <f t="shared" si="36"/>
        <v>13466.221538</v>
      </c>
      <c r="L142" s="128">
        <v>48890.1</v>
      </c>
      <c r="M142" s="128">
        <v>167585.1</v>
      </c>
      <c r="N142" s="128">
        <f t="shared" si="37"/>
        <v>-118695</v>
      </c>
      <c r="O142" s="128">
        <v>0</v>
      </c>
      <c r="P142" s="128">
        <v>0</v>
      </c>
      <c r="Q142" s="128">
        <f t="shared" si="38"/>
        <v>0</v>
      </c>
    </row>
    <row r="143" spans="1:17" s="208" customFormat="1" x14ac:dyDescent="0.4">
      <c r="A143" s="285">
        <v>26</v>
      </c>
      <c r="B143" s="182">
        <v>137</v>
      </c>
      <c r="C143" s="71" t="s">
        <v>563</v>
      </c>
      <c r="D143" s="183">
        <v>455771.24140100001</v>
      </c>
      <c r="E143" s="183">
        <v>513743.92191500001</v>
      </c>
      <c r="F143" s="22">
        <f t="shared" si="33"/>
        <v>-57972.680514000007</v>
      </c>
      <c r="G143" s="22">
        <f t="shared" si="34"/>
        <v>969515.16331600002</v>
      </c>
      <c r="H143" s="22">
        <v>20861.924430999999</v>
      </c>
      <c r="I143" s="22">
        <v>6262.4926869999999</v>
      </c>
      <c r="J143" s="22">
        <f t="shared" si="35"/>
        <v>14599.431744</v>
      </c>
      <c r="K143" s="22">
        <f t="shared" si="36"/>
        <v>27124.417117999998</v>
      </c>
      <c r="L143" s="66">
        <v>91454</v>
      </c>
      <c r="M143" s="66">
        <v>18608</v>
      </c>
      <c r="N143" s="66">
        <f t="shared" si="37"/>
        <v>72846</v>
      </c>
      <c r="O143" s="66">
        <v>13953</v>
      </c>
      <c r="P143" s="66">
        <v>0</v>
      </c>
      <c r="Q143" s="66">
        <f t="shared" si="38"/>
        <v>13953</v>
      </c>
    </row>
    <row r="144" spans="1:17" s="208" customFormat="1" x14ac:dyDescent="0.4">
      <c r="A144" s="285">
        <v>19</v>
      </c>
      <c r="B144" s="126">
        <v>140</v>
      </c>
      <c r="C144" s="126" t="s">
        <v>577</v>
      </c>
      <c r="D144" s="170">
        <v>448429.650509</v>
      </c>
      <c r="E144" s="170">
        <v>390964.685146</v>
      </c>
      <c r="F144" s="321">
        <f t="shared" si="33"/>
        <v>57464.965362999996</v>
      </c>
      <c r="G144" s="127">
        <f t="shared" si="34"/>
        <v>839394.33565500006</v>
      </c>
      <c r="H144" s="127">
        <v>9754.9830550000006</v>
      </c>
      <c r="I144" s="127">
        <v>9400.9695269999993</v>
      </c>
      <c r="J144" s="127">
        <f t="shared" si="35"/>
        <v>354.01352800000132</v>
      </c>
      <c r="K144" s="127">
        <f t="shared" si="36"/>
        <v>19155.952581999998</v>
      </c>
      <c r="L144" s="128">
        <v>95828.388919999998</v>
      </c>
      <c r="M144" s="128">
        <v>41801.792477000003</v>
      </c>
      <c r="N144" s="128">
        <f t="shared" si="37"/>
        <v>54026.596442999995</v>
      </c>
      <c r="O144" s="128">
        <v>1054.2573420000001</v>
      </c>
      <c r="P144" s="128">
        <v>607.24817800000005</v>
      </c>
      <c r="Q144" s="128">
        <f t="shared" si="38"/>
        <v>447.00916400000006</v>
      </c>
    </row>
    <row r="145" spans="1:17" s="208" customFormat="1" x14ac:dyDescent="0.4">
      <c r="A145" s="285">
        <v>275</v>
      </c>
      <c r="B145" s="182">
        <v>138</v>
      </c>
      <c r="C145" s="71" t="s">
        <v>588</v>
      </c>
      <c r="D145" s="183">
        <v>432301.18025999999</v>
      </c>
      <c r="E145" s="183">
        <v>243291.19040399999</v>
      </c>
      <c r="F145" s="22">
        <f t="shared" si="33"/>
        <v>189009.989856</v>
      </c>
      <c r="G145" s="22">
        <f t="shared" si="34"/>
        <v>675592.37066400005</v>
      </c>
      <c r="H145" s="22">
        <v>90178.050457000005</v>
      </c>
      <c r="I145" s="22">
        <v>96148.303008000003</v>
      </c>
      <c r="J145" s="22">
        <f t="shared" si="35"/>
        <v>-5970.2525509999978</v>
      </c>
      <c r="K145" s="22">
        <f t="shared" si="36"/>
        <v>186326.35346499999</v>
      </c>
      <c r="L145" s="66">
        <v>16757</v>
      </c>
      <c r="M145" s="66">
        <v>63605</v>
      </c>
      <c r="N145" s="66">
        <f t="shared" si="37"/>
        <v>-46848</v>
      </c>
      <c r="O145" s="66">
        <v>0</v>
      </c>
      <c r="P145" s="66">
        <v>28523</v>
      </c>
      <c r="Q145" s="66">
        <f t="shared" si="38"/>
        <v>-28523</v>
      </c>
    </row>
    <row r="146" spans="1:17" s="208" customFormat="1" x14ac:dyDescent="0.4">
      <c r="A146" s="285">
        <v>184</v>
      </c>
      <c r="B146" s="126">
        <v>142</v>
      </c>
      <c r="C146" s="126" t="s">
        <v>568</v>
      </c>
      <c r="D146" s="170">
        <v>384365.377087</v>
      </c>
      <c r="E146" s="170">
        <v>357117.85706299997</v>
      </c>
      <c r="F146" s="321">
        <f t="shared" si="33"/>
        <v>27247.520024000027</v>
      </c>
      <c r="G146" s="127">
        <f t="shared" si="34"/>
        <v>741483.23414999992</v>
      </c>
      <c r="H146" s="127">
        <v>70928.401297999997</v>
      </c>
      <c r="I146" s="127">
        <v>23099.226502000001</v>
      </c>
      <c r="J146" s="127">
        <f t="shared" si="35"/>
        <v>47829.174795999992</v>
      </c>
      <c r="K146" s="127">
        <f t="shared" si="36"/>
        <v>94027.627800000002</v>
      </c>
      <c r="L146" s="128">
        <v>0</v>
      </c>
      <c r="M146" s="128">
        <v>0</v>
      </c>
      <c r="N146" s="128">
        <f t="shared" si="37"/>
        <v>0</v>
      </c>
      <c r="O146" s="128">
        <v>0</v>
      </c>
      <c r="P146" s="128">
        <v>0</v>
      </c>
      <c r="Q146" s="128">
        <f t="shared" si="38"/>
        <v>0</v>
      </c>
    </row>
    <row r="147" spans="1:17" s="208" customFormat="1" x14ac:dyDescent="0.4">
      <c r="A147" s="285">
        <v>45</v>
      </c>
      <c r="B147" s="182">
        <v>141</v>
      </c>
      <c r="C147" s="71" t="s">
        <v>562</v>
      </c>
      <c r="D147" s="183">
        <v>359196.885771</v>
      </c>
      <c r="E147" s="183">
        <v>332632.58220800001</v>
      </c>
      <c r="F147" s="22">
        <f t="shared" si="33"/>
        <v>26564.303562999994</v>
      </c>
      <c r="G147" s="22">
        <f t="shared" si="34"/>
        <v>691829.46797899995</v>
      </c>
      <c r="H147" s="22">
        <v>67225.398016000006</v>
      </c>
      <c r="I147" s="22">
        <v>13681.189566999999</v>
      </c>
      <c r="J147" s="22">
        <f t="shared" si="35"/>
        <v>53544.208449000005</v>
      </c>
      <c r="K147" s="22">
        <f t="shared" si="36"/>
        <v>80906.587583</v>
      </c>
      <c r="L147" s="66">
        <v>42364</v>
      </c>
      <c r="M147" s="66">
        <v>43147</v>
      </c>
      <c r="N147" s="66">
        <f t="shared" si="37"/>
        <v>-783</v>
      </c>
      <c r="O147" s="66">
        <v>1094</v>
      </c>
      <c r="P147" s="66">
        <v>702</v>
      </c>
      <c r="Q147" s="66">
        <f t="shared" si="38"/>
        <v>392</v>
      </c>
    </row>
    <row r="148" spans="1:17" s="208" customFormat="1" x14ac:dyDescent="0.4">
      <c r="A148" s="285">
        <v>44</v>
      </c>
      <c r="B148" s="126">
        <v>143</v>
      </c>
      <c r="C148" s="126" t="s">
        <v>584</v>
      </c>
      <c r="D148" s="170">
        <v>320575.16992100002</v>
      </c>
      <c r="E148" s="170">
        <v>234023.400945</v>
      </c>
      <c r="F148" s="321">
        <f t="shared" si="33"/>
        <v>86551.768976000021</v>
      </c>
      <c r="G148" s="127">
        <f t="shared" si="34"/>
        <v>554598.57086600002</v>
      </c>
      <c r="H148" s="127">
        <v>44870.155703999997</v>
      </c>
      <c r="I148" s="127">
        <v>17377.768519000001</v>
      </c>
      <c r="J148" s="127">
        <f t="shared" si="35"/>
        <v>27492.387184999996</v>
      </c>
      <c r="K148" s="127">
        <f t="shared" si="36"/>
        <v>62247.924222999995</v>
      </c>
      <c r="L148" s="128">
        <v>1648012</v>
      </c>
      <c r="M148" s="128">
        <v>34483</v>
      </c>
      <c r="N148" s="128">
        <f t="shared" si="37"/>
        <v>1613529</v>
      </c>
      <c r="O148" s="128">
        <v>46938</v>
      </c>
      <c r="P148" s="128">
        <v>15477</v>
      </c>
      <c r="Q148" s="128">
        <f t="shared" si="38"/>
        <v>31461</v>
      </c>
    </row>
    <row r="149" spans="1:17" s="208" customFormat="1" x14ac:dyDescent="0.4">
      <c r="A149" s="285">
        <v>119</v>
      </c>
      <c r="B149" s="182">
        <v>146</v>
      </c>
      <c r="C149" s="71" t="s">
        <v>534</v>
      </c>
      <c r="D149" s="183">
        <v>293799.19121299998</v>
      </c>
      <c r="E149" s="183">
        <v>374497.29564600001</v>
      </c>
      <c r="F149" s="22">
        <f t="shared" si="33"/>
        <v>-80698.10443300003</v>
      </c>
      <c r="G149" s="22">
        <f t="shared" si="34"/>
        <v>668296.48685900006</v>
      </c>
      <c r="H149" s="22">
        <v>23797.481006000002</v>
      </c>
      <c r="I149" s="22">
        <v>8821.0604910000002</v>
      </c>
      <c r="J149" s="22">
        <f t="shared" si="35"/>
        <v>14976.420515000002</v>
      </c>
      <c r="K149" s="22">
        <f t="shared" si="36"/>
        <v>32618.541497000002</v>
      </c>
      <c r="L149" s="66">
        <v>50752.389934999999</v>
      </c>
      <c r="M149" s="66">
        <v>118754.07428099999</v>
      </c>
      <c r="N149" s="66">
        <f t="shared" si="37"/>
        <v>-68001.684345999995</v>
      </c>
      <c r="O149" s="66">
        <v>4739.3154279999999</v>
      </c>
      <c r="P149" s="66">
        <v>4977.2616090000001</v>
      </c>
      <c r="Q149" s="66">
        <f t="shared" si="38"/>
        <v>-237.94618100000025</v>
      </c>
    </row>
    <row r="150" spans="1:17" s="208" customFormat="1" x14ac:dyDescent="0.4">
      <c r="A150" s="285">
        <v>240</v>
      </c>
      <c r="B150" s="126">
        <v>145</v>
      </c>
      <c r="C150" s="126" t="s">
        <v>580</v>
      </c>
      <c r="D150" s="170">
        <v>276825.02517899999</v>
      </c>
      <c r="E150" s="170">
        <v>169979.77466900001</v>
      </c>
      <c r="F150" s="321">
        <f t="shared" si="33"/>
        <v>106845.25050999998</v>
      </c>
      <c r="G150" s="127">
        <f t="shared" si="34"/>
        <v>446804.799848</v>
      </c>
      <c r="H150" s="127">
        <v>60000.619886</v>
      </c>
      <c r="I150" s="127">
        <v>27178.498185</v>
      </c>
      <c r="J150" s="127">
        <f t="shared" si="35"/>
        <v>32822.121700999996</v>
      </c>
      <c r="K150" s="127">
        <f t="shared" si="36"/>
        <v>87179.118071000004</v>
      </c>
      <c r="L150" s="128">
        <v>151786</v>
      </c>
      <c r="M150" s="128">
        <v>60628</v>
      </c>
      <c r="N150" s="128">
        <f t="shared" si="37"/>
        <v>91158</v>
      </c>
      <c r="O150" s="128">
        <v>41406</v>
      </c>
      <c r="P150" s="128">
        <v>4221</v>
      </c>
      <c r="Q150" s="128">
        <f t="shared" si="38"/>
        <v>37185</v>
      </c>
    </row>
    <row r="151" spans="1:17" s="208" customFormat="1" x14ac:dyDescent="0.4">
      <c r="A151" s="285">
        <v>142</v>
      </c>
      <c r="B151" s="182">
        <v>148</v>
      </c>
      <c r="C151" s="71" t="s">
        <v>524</v>
      </c>
      <c r="D151" s="183">
        <v>267648.96460299997</v>
      </c>
      <c r="E151" s="183">
        <v>279357.37064500002</v>
      </c>
      <c r="F151" s="22">
        <f t="shared" si="33"/>
        <v>-11708.406042000046</v>
      </c>
      <c r="G151" s="22">
        <f t="shared" si="34"/>
        <v>547006.33524799999</v>
      </c>
      <c r="H151" s="22">
        <v>10323.178137000001</v>
      </c>
      <c r="I151" s="22">
        <v>0</v>
      </c>
      <c r="J151" s="22">
        <f t="shared" si="35"/>
        <v>10323.178137000001</v>
      </c>
      <c r="K151" s="22">
        <f t="shared" si="36"/>
        <v>10323.178137000001</v>
      </c>
      <c r="L151" s="66">
        <v>104</v>
      </c>
      <c r="M151" s="66">
        <v>15467</v>
      </c>
      <c r="N151" s="66">
        <f t="shared" si="37"/>
        <v>-15363</v>
      </c>
      <c r="O151" s="66">
        <v>0</v>
      </c>
      <c r="P151" s="66">
        <v>0</v>
      </c>
      <c r="Q151" s="66">
        <f t="shared" si="38"/>
        <v>0</v>
      </c>
    </row>
    <row r="152" spans="1:17" s="208" customFormat="1" x14ac:dyDescent="0.4">
      <c r="A152" s="285">
        <v>211</v>
      </c>
      <c r="B152" s="126">
        <v>147</v>
      </c>
      <c r="C152" s="126" t="s">
        <v>541</v>
      </c>
      <c r="D152" s="170">
        <v>254120.15109</v>
      </c>
      <c r="E152" s="170">
        <v>161113.54327699999</v>
      </c>
      <c r="F152" s="321">
        <f t="shared" si="33"/>
        <v>93006.60781300001</v>
      </c>
      <c r="G152" s="127">
        <f t="shared" si="34"/>
        <v>415233.69436700002</v>
      </c>
      <c r="H152" s="127">
        <v>23915.072452</v>
      </c>
      <c r="I152" s="127">
        <v>13983.067709999999</v>
      </c>
      <c r="J152" s="127">
        <f t="shared" si="35"/>
        <v>9932.004742000001</v>
      </c>
      <c r="K152" s="127">
        <f t="shared" si="36"/>
        <v>37898.140161999996</v>
      </c>
      <c r="L152" s="128">
        <v>104826</v>
      </c>
      <c r="M152" s="128">
        <v>10741</v>
      </c>
      <c r="N152" s="128">
        <f t="shared" si="37"/>
        <v>94085</v>
      </c>
      <c r="O152" s="128">
        <v>0</v>
      </c>
      <c r="P152" s="128">
        <v>0</v>
      </c>
      <c r="Q152" s="128">
        <f t="shared" si="38"/>
        <v>0</v>
      </c>
    </row>
    <row r="153" spans="1:17" s="208" customFormat="1" x14ac:dyDescent="0.4">
      <c r="A153" s="285">
        <v>133</v>
      </c>
      <c r="B153" s="182">
        <v>149</v>
      </c>
      <c r="C153" s="71" t="s">
        <v>582</v>
      </c>
      <c r="D153" s="183">
        <v>246268.90854999999</v>
      </c>
      <c r="E153" s="183">
        <v>252705.47650300001</v>
      </c>
      <c r="F153" s="22">
        <f t="shared" si="33"/>
        <v>-6436.5679530000198</v>
      </c>
      <c r="G153" s="22">
        <f t="shared" si="34"/>
        <v>498974.38505300001</v>
      </c>
      <c r="H153" s="22">
        <v>13253.719442</v>
      </c>
      <c r="I153" s="22">
        <v>16990.032587000002</v>
      </c>
      <c r="J153" s="22">
        <f t="shared" si="35"/>
        <v>-3736.3131450000019</v>
      </c>
      <c r="K153" s="22">
        <f t="shared" si="36"/>
        <v>30243.752029000003</v>
      </c>
      <c r="L153" s="66">
        <v>23170.274677000001</v>
      </c>
      <c r="M153" s="66">
        <v>27015.160227</v>
      </c>
      <c r="N153" s="66">
        <f t="shared" si="37"/>
        <v>-3844.8855499999991</v>
      </c>
      <c r="O153" s="66">
        <v>0</v>
      </c>
      <c r="P153" s="66">
        <v>15948.323139</v>
      </c>
      <c r="Q153" s="66">
        <f t="shared" si="38"/>
        <v>-15948.323139</v>
      </c>
    </row>
    <row r="154" spans="1:17" s="208" customFormat="1" x14ac:dyDescent="0.4">
      <c r="A154" s="285">
        <v>156</v>
      </c>
      <c r="B154" s="126">
        <v>150</v>
      </c>
      <c r="C154" s="126" t="s">
        <v>526</v>
      </c>
      <c r="D154" s="170">
        <v>243491.736684</v>
      </c>
      <c r="E154" s="170">
        <v>193450.73518600001</v>
      </c>
      <c r="F154" s="321">
        <f t="shared" si="33"/>
        <v>50041.001497999998</v>
      </c>
      <c r="G154" s="127">
        <f t="shared" si="34"/>
        <v>436942.47187000001</v>
      </c>
      <c r="H154" s="127">
        <v>16462.862518000002</v>
      </c>
      <c r="I154" s="127">
        <v>21043.147075000001</v>
      </c>
      <c r="J154" s="127">
        <f t="shared" si="35"/>
        <v>-4580.284556999999</v>
      </c>
      <c r="K154" s="127">
        <f t="shared" si="36"/>
        <v>37506.009593000002</v>
      </c>
      <c r="L154" s="128">
        <v>74761</v>
      </c>
      <c r="M154" s="128">
        <v>14807</v>
      </c>
      <c r="N154" s="128">
        <f t="shared" si="37"/>
        <v>59954</v>
      </c>
      <c r="O154" s="128">
        <v>10556</v>
      </c>
      <c r="P154" s="128">
        <v>5126</v>
      </c>
      <c r="Q154" s="128">
        <f t="shared" si="38"/>
        <v>5430</v>
      </c>
    </row>
    <row r="155" spans="1:17" s="208" customFormat="1" x14ac:dyDescent="0.4">
      <c r="A155" s="285">
        <v>149</v>
      </c>
      <c r="B155" s="182">
        <v>152</v>
      </c>
      <c r="C155" s="71" t="s">
        <v>542</v>
      </c>
      <c r="D155" s="183">
        <v>233598.25145499999</v>
      </c>
      <c r="E155" s="183">
        <v>205370.048071</v>
      </c>
      <c r="F155" s="22">
        <f t="shared" si="33"/>
        <v>28228.203383999993</v>
      </c>
      <c r="G155" s="22">
        <f t="shared" si="34"/>
        <v>438968.29952599999</v>
      </c>
      <c r="H155" s="22">
        <v>92798.819086999996</v>
      </c>
      <c r="I155" s="22">
        <v>8866.0725760000005</v>
      </c>
      <c r="J155" s="22">
        <f t="shared" si="35"/>
        <v>83932.74651099999</v>
      </c>
      <c r="K155" s="22">
        <f t="shared" si="36"/>
        <v>101664.891663</v>
      </c>
      <c r="L155" s="66">
        <v>184506.72</v>
      </c>
      <c r="M155" s="66">
        <v>143376.29999999999</v>
      </c>
      <c r="N155" s="66">
        <f t="shared" si="37"/>
        <v>41130.420000000013</v>
      </c>
      <c r="O155" s="66">
        <v>13401.26</v>
      </c>
      <c r="P155" s="66">
        <v>933.06</v>
      </c>
      <c r="Q155" s="66">
        <f t="shared" si="38"/>
        <v>12468.2</v>
      </c>
    </row>
    <row r="156" spans="1:17" s="208" customFormat="1" x14ac:dyDescent="0.4">
      <c r="A156" s="285">
        <v>126</v>
      </c>
      <c r="B156" s="126">
        <v>153</v>
      </c>
      <c r="C156" s="126" t="s">
        <v>560</v>
      </c>
      <c r="D156" s="170">
        <v>232456.77825</v>
      </c>
      <c r="E156" s="170">
        <v>113298.752742</v>
      </c>
      <c r="F156" s="321">
        <f t="shared" si="33"/>
        <v>119158.02550800001</v>
      </c>
      <c r="G156" s="127">
        <f t="shared" si="34"/>
        <v>345755.53099200001</v>
      </c>
      <c r="H156" s="127">
        <v>48817.725554999997</v>
      </c>
      <c r="I156" s="127">
        <v>10332.067983000001</v>
      </c>
      <c r="J156" s="127">
        <f t="shared" si="35"/>
        <v>38485.657571999996</v>
      </c>
      <c r="K156" s="127">
        <f t="shared" si="36"/>
        <v>59149.793537999998</v>
      </c>
      <c r="L156" s="128">
        <v>398129.20894600003</v>
      </c>
      <c r="M156" s="128">
        <v>170200.97480900001</v>
      </c>
      <c r="N156" s="128">
        <f t="shared" si="37"/>
        <v>227928.23413700002</v>
      </c>
      <c r="O156" s="128">
        <v>81685.954719999994</v>
      </c>
      <c r="P156" s="128">
        <v>40135.423889999998</v>
      </c>
      <c r="Q156" s="128">
        <f t="shared" si="38"/>
        <v>41550.530829999996</v>
      </c>
    </row>
    <row r="157" spans="1:17" s="208" customFormat="1" x14ac:dyDescent="0.4">
      <c r="A157" s="285">
        <v>239</v>
      </c>
      <c r="B157" s="182">
        <v>154</v>
      </c>
      <c r="C157" s="71" t="s">
        <v>546</v>
      </c>
      <c r="D157" s="183">
        <v>227066.84129099999</v>
      </c>
      <c r="E157" s="183">
        <v>237416.29881199999</v>
      </c>
      <c r="F157" s="22">
        <f t="shared" si="33"/>
        <v>-10349.457521000004</v>
      </c>
      <c r="G157" s="22">
        <f t="shared" si="34"/>
        <v>464483.14010299998</v>
      </c>
      <c r="H157" s="22">
        <v>44776.872747000001</v>
      </c>
      <c r="I157" s="22">
        <v>62743.675045000004</v>
      </c>
      <c r="J157" s="22">
        <f t="shared" si="35"/>
        <v>-17966.802298000002</v>
      </c>
      <c r="K157" s="22">
        <f t="shared" si="36"/>
        <v>107520.547792</v>
      </c>
      <c r="L157" s="66">
        <v>34229.019916999998</v>
      </c>
      <c r="M157" s="66">
        <v>28400.463209000001</v>
      </c>
      <c r="N157" s="66">
        <f t="shared" si="37"/>
        <v>5828.5567079999964</v>
      </c>
      <c r="O157" s="66">
        <v>43.750796999999999</v>
      </c>
      <c r="P157" s="66">
        <v>283.54076600000002</v>
      </c>
      <c r="Q157" s="66">
        <f t="shared" si="38"/>
        <v>-239.78996900000001</v>
      </c>
    </row>
    <row r="158" spans="1:17" s="208" customFormat="1" x14ac:dyDescent="0.4">
      <c r="A158" s="285">
        <v>194</v>
      </c>
      <c r="B158" s="126">
        <v>151</v>
      </c>
      <c r="C158" s="126" t="s">
        <v>566</v>
      </c>
      <c r="D158" s="170">
        <v>212610.814426</v>
      </c>
      <c r="E158" s="170">
        <v>167328.65518</v>
      </c>
      <c r="F158" s="321">
        <f t="shared" si="33"/>
        <v>45282.159245999996</v>
      </c>
      <c r="G158" s="127">
        <f t="shared" si="34"/>
        <v>379939.469606</v>
      </c>
      <c r="H158" s="127">
        <v>46725.850173999999</v>
      </c>
      <c r="I158" s="127">
        <v>36699.273003000002</v>
      </c>
      <c r="J158" s="127">
        <f t="shared" si="35"/>
        <v>10026.577170999997</v>
      </c>
      <c r="K158" s="127">
        <f t="shared" si="36"/>
        <v>83425.123177000001</v>
      </c>
      <c r="L158" s="128">
        <v>54345</v>
      </c>
      <c r="M158" s="128">
        <v>2039</v>
      </c>
      <c r="N158" s="128">
        <f t="shared" si="37"/>
        <v>52306</v>
      </c>
      <c r="O158" s="128">
        <v>140</v>
      </c>
      <c r="P158" s="128">
        <v>0</v>
      </c>
      <c r="Q158" s="128">
        <f t="shared" si="38"/>
        <v>140</v>
      </c>
    </row>
    <row r="159" spans="1:17" s="208" customFormat="1" x14ac:dyDescent="0.4">
      <c r="A159" s="285">
        <v>61</v>
      </c>
      <c r="B159" s="182">
        <v>144</v>
      </c>
      <c r="C159" s="71" t="s">
        <v>570</v>
      </c>
      <c r="D159" s="183">
        <v>212085.00858600001</v>
      </c>
      <c r="E159" s="183">
        <v>247961.034759</v>
      </c>
      <c r="F159" s="22">
        <f t="shared" si="33"/>
        <v>-35876.026172999991</v>
      </c>
      <c r="G159" s="22">
        <f t="shared" si="34"/>
        <v>460046.04334500001</v>
      </c>
      <c r="H159" s="22">
        <v>7720.7968780000001</v>
      </c>
      <c r="I159" s="22">
        <v>1218.8120160000001</v>
      </c>
      <c r="J159" s="22">
        <f t="shared" si="35"/>
        <v>6501.9848620000002</v>
      </c>
      <c r="K159" s="22">
        <f t="shared" si="36"/>
        <v>8939.6088940000009</v>
      </c>
      <c r="L159" s="66">
        <v>101</v>
      </c>
      <c r="M159" s="66">
        <v>36294</v>
      </c>
      <c r="N159" s="66">
        <f t="shared" si="37"/>
        <v>-36193</v>
      </c>
      <c r="O159" s="66">
        <v>0</v>
      </c>
      <c r="P159" s="66">
        <v>0</v>
      </c>
      <c r="Q159" s="66">
        <f t="shared" si="38"/>
        <v>0</v>
      </c>
    </row>
    <row r="160" spans="1:17" s="208" customFormat="1" x14ac:dyDescent="0.4">
      <c r="A160" s="285">
        <v>122</v>
      </c>
      <c r="B160" s="126">
        <v>155</v>
      </c>
      <c r="C160" s="126" t="s">
        <v>556</v>
      </c>
      <c r="D160" s="170">
        <v>206905.98850599999</v>
      </c>
      <c r="E160" s="170">
        <v>235786.29092299999</v>
      </c>
      <c r="F160" s="321">
        <f t="shared" si="33"/>
        <v>-28880.302416999999</v>
      </c>
      <c r="G160" s="127">
        <f t="shared" si="34"/>
        <v>442692.27942899999</v>
      </c>
      <c r="H160" s="127">
        <v>9141.2926559999996</v>
      </c>
      <c r="I160" s="127">
        <v>16404.649344000001</v>
      </c>
      <c r="J160" s="127">
        <f t="shared" si="35"/>
        <v>-7263.3566880000017</v>
      </c>
      <c r="K160" s="127">
        <f t="shared" si="36"/>
        <v>25545.942000000003</v>
      </c>
      <c r="L160" s="128">
        <v>173965</v>
      </c>
      <c r="M160" s="128">
        <v>219432</v>
      </c>
      <c r="N160" s="128">
        <f t="shared" si="37"/>
        <v>-45467</v>
      </c>
      <c r="O160" s="128">
        <v>4369</v>
      </c>
      <c r="P160" s="128">
        <v>8812</v>
      </c>
      <c r="Q160" s="128">
        <f t="shared" si="38"/>
        <v>-4443</v>
      </c>
    </row>
    <row r="161" spans="1:17" s="208" customFormat="1" x14ac:dyDescent="0.4">
      <c r="A161" s="285">
        <v>177</v>
      </c>
      <c r="B161" s="182">
        <v>156</v>
      </c>
      <c r="C161" s="71" t="s">
        <v>549</v>
      </c>
      <c r="D161" s="183">
        <v>204872.161322</v>
      </c>
      <c r="E161" s="183">
        <v>189679.14238</v>
      </c>
      <c r="F161" s="22">
        <f t="shared" si="33"/>
        <v>15193.018941999995</v>
      </c>
      <c r="G161" s="22">
        <f t="shared" si="34"/>
        <v>394551.303702</v>
      </c>
      <c r="H161" s="22">
        <v>12819.047729</v>
      </c>
      <c r="I161" s="22">
        <v>6436.4986879999997</v>
      </c>
      <c r="J161" s="22">
        <f t="shared" si="35"/>
        <v>6382.5490410000002</v>
      </c>
      <c r="K161" s="22">
        <f t="shared" si="36"/>
        <v>19255.546416999998</v>
      </c>
      <c r="L161" s="66">
        <v>15645.353063</v>
      </c>
      <c r="M161" s="66">
        <v>7997.5297570000002</v>
      </c>
      <c r="N161" s="66">
        <f t="shared" si="37"/>
        <v>7647.8233060000002</v>
      </c>
      <c r="O161" s="66">
        <v>1562.2635330000001</v>
      </c>
      <c r="P161" s="66">
        <v>243.10530399999999</v>
      </c>
      <c r="Q161" s="66">
        <f t="shared" si="38"/>
        <v>1319.1582290000001</v>
      </c>
    </row>
    <row r="162" spans="1:17" s="208" customFormat="1" x14ac:dyDescent="0.4">
      <c r="A162" s="285">
        <v>181</v>
      </c>
      <c r="B162" s="126">
        <v>157</v>
      </c>
      <c r="C162" s="126" t="s">
        <v>575</v>
      </c>
      <c r="D162" s="170">
        <v>185022.75036899999</v>
      </c>
      <c r="E162" s="170">
        <v>174603.34935100001</v>
      </c>
      <c r="F162" s="321">
        <f t="shared" si="33"/>
        <v>10419.401017999975</v>
      </c>
      <c r="G162" s="127">
        <f t="shared" si="34"/>
        <v>359626.09972</v>
      </c>
      <c r="H162" s="127">
        <v>21215.220565</v>
      </c>
      <c r="I162" s="127">
        <v>3126.6829090000001</v>
      </c>
      <c r="J162" s="127">
        <f t="shared" si="35"/>
        <v>18088.537656</v>
      </c>
      <c r="K162" s="127">
        <f t="shared" si="36"/>
        <v>24341.903473999999</v>
      </c>
      <c r="L162" s="128">
        <v>0</v>
      </c>
      <c r="M162" s="128">
        <v>0</v>
      </c>
      <c r="N162" s="128">
        <f t="shared" si="37"/>
        <v>0</v>
      </c>
      <c r="O162" s="128">
        <v>0</v>
      </c>
      <c r="P162" s="128">
        <v>0</v>
      </c>
      <c r="Q162" s="128">
        <f t="shared" si="38"/>
        <v>0</v>
      </c>
    </row>
    <row r="163" spans="1:17" s="208" customFormat="1" x14ac:dyDescent="0.4">
      <c r="A163" s="285">
        <v>129</v>
      </c>
      <c r="B163" s="182">
        <v>158</v>
      </c>
      <c r="C163" s="71" t="s">
        <v>550</v>
      </c>
      <c r="D163" s="183">
        <v>170858.11485400001</v>
      </c>
      <c r="E163" s="183">
        <v>187880.85153099999</v>
      </c>
      <c r="F163" s="22">
        <f t="shared" si="33"/>
        <v>-17022.736676999979</v>
      </c>
      <c r="G163" s="22">
        <f t="shared" si="34"/>
        <v>358738.96638500004</v>
      </c>
      <c r="H163" s="22">
        <v>9.9999999999999995E-7</v>
      </c>
      <c r="I163" s="22">
        <v>4725.5758390000001</v>
      </c>
      <c r="J163" s="22">
        <f t="shared" si="35"/>
        <v>-4725.5758379999997</v>
      </c>
      <c r="K163" s="22">
        <f t="shared" si="36"/>
        <v>4725.5758400000004</v>
      </c>
      <c r="L163" s="66">
        <v>123695.76994100001</v>
      </c>
      <c r="M163" s="66">
        <v>195218.07096300001</v>
      </c>
      <c r="N163" s="66">
        <f t="shared" si="37"/>
        <v>-71522.301022</v>
      </c>
      <c r="O163" s="66">
        <v>3343.7977890000002</v>
      </c>
      <c r="P163" s="66">
        <v>15691.741489</v>
      </c>
      <c r="Q163" s="66">
        <f t="shared" si="38"/>
        <v>-12347.9437</v>
      </c>
    </row>
    <row r="164" spans="1:17" s="208" customFormat="1" x14ac:dyDescent="0.4">
      <c r="A164" s="285">
        <v>152</v>
      </c>
      <c r="B164" s="126">
        <v>159</v>
      </c>
      <c r="C164" s="126" t="s">
        <v>547</v>
      </c>
      <c r="D164" s="170">
        <v>163071.678166</v>
      </c>
      <c r="E164" s="170">
        <v>204656.25360900001</v>
      </c>
      <c r="F164" s="321">
        <f t="shared" si="33"/>
        <v>-41584.575443000009</v>
      </c>
      <c r="G164" s="127">
        <f t="shared" si="34"/>
        <v>367727.931775</v>
      </c>
      <c r="H164" s="127">
        <v>22007.598104000001</v>
      </c>
      <c r="I164" s="127">
        <v>7894.1127239999996</v>
      </c>
      <c r="J164" s="127">
        <f t="shared" si="35"/>
        <v>14113.485380000002</v>
      </c>
      <c r="K164" s="127">
        <f t="shared" si="36"/>
        <v>29901.710827999999</v>
      </c>
      <c r="L164" s="128">
        <v>161952</v>
      </c>
      <c r="M164" s="128">
        <v>147834</v>
      </c>
      <c r="N164" s="128">
        <f t="shared" si="37"/>
        <v>14118</v>
      </c>
      <c r="O164" s="128">
        <v>42330</v>
      </c>
      <c r="P164" s="128">
        <v>8100</v>
      </c>
      <c r="Q164" s="128">
        <f t="shared" si="38"/>
        <v>34230</v>
      </c>
    </row>
    <row r="165" spans="1:17" s="208" customFormat="1" x14ac:dyDescent="0.4">
      <c r="A165" s="285">
        <v>209</v>
      </c>
      <c r="B165" s="182">
        <v>160</v>
      </c>
      <c r="C165" s="71" t="s">
        <v>558</v>
      </c>
      <c r="D165" s="183">
        <v>160201.88533799999</v>
      </c>
      <c r="E165" s="183">
        <v>164271.08418999999</v>
      </c>
      <c r="F165" s="22">
        <f t="shared" si="33"/>
        <v>-4069.1988520000014</v>
      </c>
      <c r="G165" s="22">
        <f t="shared" si="34"/>
        <v>324472.96952799999</v>
      </c>
      <c r="H165" s="22">
        <v>11908.26642</v>
      </c>
      <c r="I165" s="22">
        <v>5823.7330160000001</v>
      </c>
      <c r="J165" s="22">
        <f t="shared" si="35"/>
        <v>6084.5334039999998</v>
      </c>
      <c r="K165" s="22">
        <f t="shared" si="36"/>
        <v>17731.999435999998</v>
      </c>
      <c r="L165" s="66">
        <v>93317.418032999994</v>
      </c>
      <c r="M165" s="66">
        <v>79001.975353000002</v>
      </c>
      <c r="N165" s="66">
        <f t="shared" si="37"/>
        <v>14315.442679999993</v>
      </c>
      <c r="O165" s="66">
        <v>6714.4867480000003</v>
      </c>
      <c r="P165" s="66">
        <v>2582.4560299999998</v>
      </c>
      <c r="Q165" s="66">
        <f t="shared" si="38"/>
        <v>4132.030718</v>
      </c>
    </row>
    <row r="166" spans="1:17" s="208" customFormat="1" x14ac:dyDescent="0.4">
      <c r="A166" s="285">
        <v>18</v>
      </c>
      <c r="B166" s="126">
        <v>161</v>
      </c>
      <c r="C166" s="126" t="s">
        <v>579</v>
      </c>
      <c r="D166" s="170">
        <v>157317.19453000001</v>
      </c>
      <c r="E166" s="170">
        <v>146671.055975</v>
      </c>
      <c r="F166" s="321">
        <f t="shared" si="33"/>
        <v>10646.138555000012</v>
      </c>
      <c r="G166" s="127">
        <f t="shared" si="34"/>
        <v>303988.250505</v>
      </c>
      <c r="H166" s="127">
        <v>25633.692677999999</v>
      </c>
      <c r="I166" s="127">
        <v>18480.913713999998</v>
      </c>
      <c r="J166" s="127">
        <f t="shared" si="35"/>
        <v>7152.778964000001</v>
      </c>
      <c r="K166" s="127">
        <f t="shared" si="36"/>
        <v>44114.606392000002</v>
      </c>
      <c r="L166" s="128">
        <v>41311</v>
      </c>
      <c r="M166" s="128">
        <v>41235</v>
      </c>
      <c r="N166" s="128">
        <f t="shared" si="37"/>
        <v>76</v>
      </c>
      <c r="O166" s="128">
        <v>0</v>
      </c>
      <c r="P166" s="128">
        <v>0</v>
      </c>
      <c r="Q166" s="128">
        <f t="shared" si="38"/>
        <v>0</v>
      </c>
    </row>
    <row r="167" spans="1:17" s="208" customFormat="1" x14ac:dyDescent="0.4">
      <c r="A167" s="285">
        <v>170</v>
      </c>
      <c r="B167" s="182">
        <v>163</v>
      </c>
      <c r="C167" s="71" t="s">
        <v>578</v>
      </c>
      <c r="D167" s="183">
        <v>131206.71880800001</v>
      </c>
      <c r="E167" s="183">
        <v>78038.843986000007</v>
      </c>
      <c r="F167" s="22">
        <f t="shared" si="33"/>
        <v>53167.874821999998</v>
      </c>
      <c r="G167" s="22">
        <f t="shared" si="34"/>
        <v>209245.56279400003</v>
      </c>
      <c r="H167" s="22">
        <v>8874.4876889999996</v>
      </c>
      <c r="I167" s="22">
        <v>13505.184174</v>
      </c>
      <c r="J167" s="22">
        <f t="shared" si="35"/>
        <v>-4630.6964850000004</v>
      </c>
      <c r="K167" s="22">
        <f t="shared" si="36"/>
        <v>22379.671863</v>
      </c>
      <c r="L167" s="66">
        <v>117324</v>
      </c>
      <c r="M167" s="66">
        <v>57103</v>
      </c>
      <c r="N167" s="66">
        <f t="shared" si="37"/>
        <v>60221</v>
      </c>
      <c r="O167" s="66">
        <v>15276</v>
      </c>
      <c r="P167" s="66">
        <v>4711</v>
      </c>
      <c r="Q167" s="66">
        <f t="shared" si="38"/>
        <v>10565</v>
      </c>
    </row>
    <row r="168" spans="1:17" s="208" customFormat="1" x14ac:dyDescent="0.4">
      <c r="A168" s="285">
        <v>64</v>
      </c>
      <c r="B168" s="126">
        <v>164</v>
      </c>
      <c r="C168" s="126" t="s">
        <v>567</v>
      </c>
      <c r="D168" s="170">
        <v>123192.39556999999</v>
      </c>
      <c r="E168" s="170">
        <v>125107.381437</v>
      </c>
      <c r="F168" s="321">
        <f t="shared" si="33"/>
        <v>-1914.9858670000103</v>
      </c>
      <c r="G168" s="127">
        <f t="shared" si="34"/>
        <v>248299.777007</v>
      </c>
      <c r="H168" s="127">
        <v>6485.0602749999998</v>
      </c>
      <c r="I168" s="127">
        <v>6321.9312540000001</v>
      </c>
      <c r="J168" s="127">
        <f t="shared" si="35"/>
        <v>163.12902099999974</v>
      </c>
      <c r="K168" s="127">
        <f t="shared" si="36"/>
        <v>12806.991528999999</v>
      </c>
      <c r="L168" s="128">
        <v>6854</v>
      </c>
      <c r="M168" s="128">
        <v>35569</v>
      </c>
      <c r="N168" s="128">
        <f t="shared" si="37"/>
        <v>-28715</v>
      </c>
      <c r="O168" s="128">
        <v>97</v>
      </c>
      <c r="P168" s="128">
        <v>0</v>
      </c>
      <c r="Q168" s="128">
        <f t="shared" si="38"/>
        <v>97</v>
      </c>
    </row>
    <row r="169" spans="1:17" s="208" customFormat="1" x14ac:dyDescent="0.4">
      <c r="A169" s="285">
        <v>38</v>
      </c>
      <c r="B169" s="182">
        <v>162</v>
      </c>
      <c r="C169" s="71" t="s">
        <v>548</v>
      </c>
      <c r="D169" s="183">
        <v>118300.989856</v>
      </c>
      <c r="E169" s="183">
        <v>120299.297165</v>
      </c>
      <c r="F169" s="22">
        <f t="shared" si="33"/>
        <v>-1998.3073089999962</v>
      </c>
      <c r="G169" s="22">
        <f t="shared" si="34"/>
        <v>238600.287021</v>
      </c>
      <c r="H169" s="22">
        <v>5611.2167849999996</v>
      </c>
      <c r="I169" s="22">
        <v>5463.6539089999997</v>
      </c>
      <c r="J169" s="22">
        <f t="shared" si="35"/>
        <v>147.56287599999996</v>
      </c>
      <c r="K169" s="22">
        <f t="shared" si="36"/>
        <v>11074.870693999999</v>
      </c>
      <c r="L169" s="66">
        <v>43301</v>
      </c>
      <c r="M169" s="66">
        <v>39919</v>
      </c>
      <c r="N169" s="66">
        <f t="shared" si="37"/>
        <v>3382</v>
      </c>
      <c r="O169" s="66">
        <v>3639</v>
      </c>
      <c r="P169" s="66">
        <v>10166</v>
      </c>
      <c r="Q169" s="66">
        <f t="shared" si="38"/>
        <v>-6527</v>
      </c>
    </row>
    <row r="170" spans="1:17" s="208" customFormat="1" x14ac:dyDescent="0.4">
      <c r="A170" s="285">
        <v>182</v>
      </c>
      <c r="B170" s="126">
        <v>165</v>
      </c>
      <c r="C170" s="126" t="s">
        <v>587</v>
      </c>
      <c r="D170" s="170">
        <v>25512.597699999998</v>
      </c>
      <c r="E170" s="170">
        <v>23052.335740999999</v>
      </c>
      <c r="F170" s="321">
        <f t="shared" ref="F170:F171" si="39">D170-E170</f>
        <v>2460.2619589999995</v>
      </c>
      <c r="G170" s="127">
        <f t="shared" si="34"/>
        <v>48564.933441000001</v>
      </c>
      <c r="H170" s="127">
        <v>0</v>
      </c>
      <c r="I170" s="127">
        <v>0</v>
      </c>
      <c r="J170" s="127">
        <f t="shared" ref="J170:J171" si="40">H170-I170</f>
        <v>0</v>
      </c>
      <c r="K170" s="127">
        <f t="shared" si="36"/>
        <v>0</v>
      </c>
      <c r="L170" s="128">
        <v>1688.877344</v>
      </c>
      <c r="M170" s="128">
        <v>0</v>
      </c>
      <c r="N170" s="128">
        <f t="shared" ref="N170:N171" si="41">L170-M170</f>
        <v>1688.877344</v>
      </c>
      <c r="O170" s="128">
        <v>0</v>
      </c>
      <c r="P170" s="128">
        <v>0</v>
      </c>
      <c r="Q170" s="128">
        <f t="shared" ref="Q170:Q171" si="42">O170-P170</f>
        <v>0</v>
      </c>
    </row>
    <row r="171" spans="1:17" s="208" customFormat="1" x14ac:dyDescent="0.4">
      <c r="A171" s="285">
        <v>36</v>
      </c>
      <c r="B171" s="182">
        <v>119</v>
      </c>
      <c r="C171" s="71" t="s">
        <v>553</v>
      </c>
      <c r="D171" s="183">
        <v>0</v>
      </c>
      <c r="E171" s="183">
        <v>0</v>
      </c>
      <c r="F171" s="22">
        <f t="shared" si="39"/>
        <v>0</v>
      </c>
      <c r="G171" s="22">
        <f t="shared" si="34"/>
        <v>0</v>
      </c>
      <c r="H171" s="22">
        <v>54628.844493999997</v>
      </c>
      <c r="I171" s="22">
        <v>43976.358689000001</v>
      </c>
      <c r="J171" s="22">
        <f t="shared" si="40"/>
        <v>10652.485804999997</v>
      </c>
      <c r="K171" s="22">
        <f t="shared" si="36"/>
        <v>98605.203183000005</v>
      </c>
      <c r="L171" s="66">
        <v>456790</v>
      </c>
      <c r="M171" s="66">
        <v>566643</v>
      </c>
      <c r="N171" s="66">
        <f t="shared" si="41"/>
        <v>-109853</v>
      </c>
      <c r="O171" s="66">
        <v>18757</v>
      </c>
      <c r="P171" s="66">
        <v>13537</v>
      </c>
      <c r="Q171" s="66">
        <f t="shared" si="42"/>
        <v>5220</v>
      </c>
    </row>
    <row r="172" spans="1:17" s="137" customFormat="1" x14ac:dyDescent="0.35">
      <c r="A172" s="287"/>
      <c r="B172" s="411" t="s">
        <v>198</v>
      </c>
      <c r="C172" s="411"/>
      <c r="D172" s="136">
        <f>SUM(D106:D171)</f>
        <v>52083835.004240997</v>
      </c>
      <c r="E172" s="136">
        <f t="shared" ref="E172:Q172" si="43">SUM(E106:E171)</f>
        <v>42862683.202428997</v>
      </c>
      <c r="F172" s="136">
        <f t="shared" si="43"/>
        <v>9221151.8018119968</v>
      </c>
      <c r="G172" s="136">
        <f t="shared" si="43"/>
        <v>94946518.206670046</v>
      </c>
      <c r="H172" s="136">
        <f t="shared" si="43"/>
        <v>7281296.650595</v>
      </c>
      <c r="I172" s="136">
        <f t="shared" si="43"/>
        <v>4694181.9491110006</v>
      </c>
      <c r="J172" s="136">
        <f t="shared" si="43"/>
        <v>2587114.7014839998</v>
      </c>
      <c r="K172" s="136">
        <f t="shared" si="43"/>
        <v>11975478.599706003</v>
      </c>
      <c r="L172" s="136">
        <f t="shared" si="43"/>
        <v>26821467.331427</v>
      </c>
      <c r="M172" s="136">
        <f t="shared" si="43"/>
        <v>15029283.738519004</v>
      </c>
      <c r="N172" s="136">
        <f t="shared" si="43"/>
        <v>11792183.592907999</v>
      </c>
      <c r="O172" s="136">
        <f t="shared" si="43"/>
        <v>4314177.0789409997</v>
      </c>
      <c r="P172" s="136">
        <f t="shared" si="43"/>
        <v>1570110.1745260002</v>
      </c>
      <c r="Q172" s="136">
        <f t="shared" si="43"/>
        <v>2744066.9044149993</v>
      </c>
    </row>
    <row r="173" spans="1:17" s="137" customFormat="1" x14ac:dyDescent="0.35">
      <c r="A173" s="287"/>
      <c r="B173" s="411" t="s">
        <v>165</v>
      </c>
      <c r="C173" s="411"/>
      <c r="D173" s="136">
        <f t="shared" ref="D173:Q173" si="44">D172+D105+D84</f>
        <v>162228198.78888208</v>
      </c>
      <c r="E173" s="136">
        <f t="shared" si="44"/>
        <v>154701186.74606001</v>
      </c>
      <c r="F173" s="136">
        <f t="shared" si="44"/>
        <v>7527012.0428220294</v>
      </c>
      <c r="G173" s="136">
        <f t="shared" si="44"/>
        <v>316929385.53494209</v>
      </c>
      <c r="H173" s="136">
        <f t="shared" si="44"/>
        <v>14137842.986822002</v>
      </c>
      <c r="I173" s="136">
        <f t="shared" si="44"/>
        <v>18655578.627933003</v>
      </c>
      <c r="J173" s="136">
        <f t="shared" si="44"/>
        <v>-4517735.6411109976</v>
      </c>
      <c r="K173" s="136">
        <f t="shared" si="44"/>
        <v>32793421.614755005</v>
      </c>
      <c r="L173" s="136">
        <f t="shared" si="44"/>
        <v>1992835147.9198179</v>
      </c>
      <c r="M173" s="136">
        <f t="shared" si="44"/>
        <v>1645467808.5997128</v>
      </c>
      <c r="N173" s="136">
        <f t="shared" si="44"/>
        <v>347367339.32010508</v>
      </c>
      <c r="O173" s="136">
        <f t="shared" si="44"/>
        <v>223880108.045991</v>
      </c>
      <c r="P173" s="136">
        <f t="shared" si="44"/>
        <v>173659998.64708099</v>
      </c>
      <c r="Q173" s="136">
        <f t="shared" si="44"/>
        <v>50220109.398910016</v>
      </c>
    </row>
    <row r="175" spans="1:17" x14ac:dyDescent="0.4">
      <c r="H175" s="24"/>
      <c r="O175" s="214"/>
      <c r="P175" s="214"/>
      <c r="Q175" s="214"/>
    </row>
    <row r="176" spans="1:17" x14ac:dyDescent="0.4">
      <c r="H176" s="25"/>
    </row>
  </sheetData>
  <sheetProtection algorithmName="SHA-512" hashValue="z4ckH+KWfnHV9Wofn0ti7rdgeqy5o6BoWU0iquDyEWuT1E372MZwx5uBqIOypLTaAK0N2rJ/uNe2/w06KKbsRQ==" saltValue="RHV6cvWrgnaZY8WnQo/iGA==" spinCount="100000" sheet="1" objects="1" scenarios="1" sort="0"/>
  <sortState ref="A5:Q83">
    <sortCondition descending="1" ref="D5:D83"/>
  </sortState>
  <mergeCells count="13">
    <mergeCell ref="B1:J1"/>
    <mergeCell ref="D2:K2"/>
    <mergeCell ref="L2:Q2"/>
    <mergeCell ref="D3:F3"/>
    <mergeCell ref="H3:I3"/>
    <mergeCell ref="L3:M3"/>
    <mergeCell ref="A2:A4"/>
    <mergeCell ref="B173:C173"/>
    <mergeCell ref="B172:C172"/>
    <mergeCell ref="B84:C84"/>
    <mergeCell ref="B105:C105"/>
    <mergeCell ref="B2:B4"/>
    <mergeCell ref="C2:C4"/>
  </mergeCells>
  <printOptions horizontalCentered="1" verticalCentered="1"/>
  <pageMargins left="0" right="0" top="0" bottom="0" header="0" footer="0"/>
  <pageSetup paperSize="9" scale="65" orientation="landscape" r:id="rId1"/>
  <rowBreaks count="2" manualBreakCount="2">
    <brk id="57" min="1" max="16" man="1"/>
    <brk id="105"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7"/>
  <sheetViews>
    <sheetView rightToLeft="1" view="pageBreakPreview" zoomScaleNormal="110" zoomScaleSheetLayoutView="100" workbookViewId="0">
      <pane xSplit="3" ySplit="3" topLeftCell="D4" activePane="bottomRight" state="frozen"/>
      <selection activeCell="C1" sqref="C1"/>
      <selection pane="topRight" activeCell="D1" sqref="D1"/>
      <selection pane="bottomLeft" activeCell="C4" sqref="C4"/>
      <selection pane="bottomRight" activeCell="E4" sqref="E4"/>
    </sheetView>
  </sheetViews>
  <sheetFormatPr defaultColWidth="9.140625" defaultRowHeight="18" x14ac:dyDescent="0.45"/>
  <cols>
    <col min="1" max="1" width="9.140625" style="2" hidden="1" customWidth="1"/>
    <col min="2" max="2" width="3.7109375" style="2" hidden="1" customWidth="1"/>
    <col min="3" max="3" width="4.140625" style="4" customWidth="1"/>
    <col min="4" max="4" width="28.42578125" style="3" bestFit="1" customWidth="1"/>
    <col min="5" max="5" width="9.7109375" style="9" bestFit="1" customWidth="1"/>
    <col min="6" max="6" width="10.42578125" style="191" bestFit="1" customWidth="1"/>
    <col min="7" max="7" width="10.85546875" style="191" bestFit="1" customWidth="1"/>
    <col min="8" max="8" width="13.5703125" style="192" bestFit="1" customWidth="1"/>
    <col min="9" max="9" width="14.85546875" style="192" bestFit="1" customWidth="1"/>
    <col min="10" max="10" width="10.28515625" style="193" customWidth="1"/>
    <col min="11" max="11" width="11.28515625" style="193" customWidth="1"/>
    <col min="12" max="12" width="10.85546875" style="193" customWidth="1"/>
    <col min="13" max="13" width="15.42578125" style="272" hidden="1" customWidth="1"/>
    <col min="14" max="14" width="8.85546875" style="268" hidden="1" customWidth="1"/>
    <col min="15" max="15" width="11.5703125" style="268" hidden="1" customWidth="1"/>
    <col min="16" max="16" width="11.42578125" style="268" hidden="1" customWidth="1"/>
    <col min="17" max="17" width="13.42578125" style="268" hidden="1" customWidth="1"/>
    <col min="18" max="18" width="14.42578125" style="268" hidden="1" customWidth="1"/>
    <col min="19" max="19" width="11.42578125" style="268" hidden="1" customWidth="1"/>
    <col min="20" max="20" width="9.140625" style="2" customWidth="1"/>
    <col min="21" max="16384" width="9.140625" style="2"/>
  </cols>
  <sheetData>
    <row r="1" spans="1:19" ht="34.5" customHeight="1" x14ac:dyDescent="0.45">
      <c r="B1" s="152"/>
      <c r="C1" s="421" t="s">
        <v>246</v>
      </c>
      <c r="D1" s="421"/>
      <c r="E1" s="421"/>
      <c r="F1" s="421"/>
      <c r="G1" s="421"/>
      <c r="H1" s="421"/>
      <c r="I1" s="198" t="s">
        <v>427</v>
      </c>
      <c r="J1" s="198" t="s">
        <v>320</v>
      </c>
      <c r="K1" s="154"/>
      <c r="L1" s="155"/>
      <c r="M1" s="153"/>
      <c r="N1" s="262"/>
      <c r="O1" s="262"/>
      <c r="P1" s="262"/>
      <c r="Q1" s="263"/>
      <c r="R1" s="263"/>
      <c r="S1" s="262"/>
    </row>
    <row r="2" spans="1:19" ht="21" customHeight="1" x14ac:dyDescent="0.45">
      <c r="B2" s="426" t="s">
        <v>163</v>
      </c>
      <c r="C2" s="419" t="s">
        <v>48</v>
      </c>
      <c r="D2" s="415" t="s">
        <v>58</v>
      </c>
      <c r="E2" s="422" t="s">
        <v>258</v>
      </c>
      <c r="F2" s="423"/>
      <c r="G2" s="237" t="s">
        <v>427</v>
      </c>
      <c r="H2" s="424" t="s">
        <v>259</v>
      </c>
      <c r="I2" s="425"/>
      <c r="J2" s="238" t="s">
        <v>427</v>
      </c>
      <c r="K2" s="150"/>
      <c r="L2" s="151"/>
      <c r="M2" s="26"/>
      <c r="N2" s="262" t="s">
        <v>172</v>
      </c>
      <c r="O2" s="262"/>
      <c r="P2" s="262"/>
      <c r="Q2" s="263" t="s">
        <v>173</v>
      </c>
      <c r="R2" s="263"/>
      <c r="S2" s="262"/>
    </row>
    <row r="3" spans="1:19" ht="47.25" x14ac:dyDescent="0.45">
      <c r="B3" s="426"/>
      <c r="C3" s="419"/>
      <c r="D3" s="415"/>
      <c r="E3" s="195" t="s">
        <v>68</v>
      </c>
      <c r="F3" s="196" t="s">
        <v>69</v>
      </c>
      <c r="G3" s="196" t="s">
        <v>70</v>
      </c>
      <c r="H3" s="197" t="s">
        <v>286</v>
      </c>
      <c r="I3" s="378" t="s">
        <v>287</v>
      </c>
      <c r="J3" s="194" t="s">
        <v>68</v>
      </c>
      <c r="K3" s="194" t="s">
        <v>69</v>
      </c>
      <c r="L3" s="194" t="s">
        <v>70</v>
      </c>
      <c r="M3" s="270" t="s">
        <v>50</v>
      </c>
      <c r="N3" s="264" t="s">
        <v>68</v>
      </c>
      <c r="O3" s="265" t="s">
        <v>69</v>
      </c>
      <c r="P3" s="265" t="s">
        <v>70</v>
      </c>
      <c r="Q3" s="265" t="s">
        <v>68</v>
      </c>
      <c r="R3" s="265" t="s">
        <v>69</v>
      </c>
      <c r="S3" s="265" t="s">
        <v>70</v>
      </c>
    </row>
    <row r="4" spans="1:19" x14ac:dyDescent="0.45">
      <c r="A4" s="2">
        <v>11499</v>
      </c>
      <c r="B4" s="381">
        <v>249</v>
      </c>
      <c r="C4" s="184">
        <v>8</v>
      </c>
      <c r="D4" s="184" t="s">
        <v>489</v>
      </c>
      <c r="E4" s="187">
        <v>1.5383915356681626</v>
      </c>
      <c r="F4" s="187">
        <v>0.63362303626373007</v>
      </c>
      <c r="G4" s="187">
        <v>0.84992208715868811</v>
      </c>
      <c r="H4" s="188">
        <v>17696.851798</v>
      </c>
      <c r="I4" s="188">
        <v>146123.69494027359</v>
      </c>
      <c r="J4" s="187">
        <v>0</v>
      </c>
      <c r="K4" s="187">
        <v>1.3606318737276869E-3</v>
      </c>
      <c r="L4" s="187">
        <v>0.1424293031718479</v>
      </c>
      <c r="M4" s="271">
        <v>140951.39895199999</v>
      </c>
      <c r="N4" s="266">
        <f>$M4/$M$83*E4</f>
        <v>1.2485142347908932E-4</v>
      </c>
      <c r="O4" s="266">
        <f>$M4/$M$83*F4</f>
        <v>5.1423019558093445E-5</v>
      </c>
      <c r="P4" s="266">
        <f>$M4/$M$83*G4</f>
        <v>6.8977227167330208E-5</v>
      </c>
      <c r="Q4" s="266">
        <f>$M4/$M$83*J4</f>
        <v>0</v>
      </c>
      <c r="R4" s="266">
        <f>$M4/$M$83*K4</f>
        <v>1.1042496160910064E-7</v>
      </c>
      <c r="S4" s="266">
        <f>$M4/$M$83*L4</f>
        <v>1.1559151772384518E-5</v>
      </c>
    </row>
    <row r="5" spans="1:19" x14ac:dyDescent="0.45">
      <c r="A5" s="2">
        <v>11148</v>
      </c>
      <c r="B5" s="380">
        <v>131</v>
      </c>
      <c r="C5" s="131">
        <v>3</v>
      </c>
      <c r="D5" s="131" t="s">
        <v>453</v>
      </c>
      <c r="E5" s="185">
        <v>1.1980356908818173</v>
      </c>
      <c r="F5" s="185">
        <v>3.9206578806385943</v>
      </c>
      <c r="G5" s="185">
        <v>0.49683917282760098</v>
      </c>
      <c r="H5" s="186">
        <v>10176.332848</v>
      </c>
      <c r="I5" s="186">
        <v>82083.20163388364</v>
      </c>
      <c r="J5" s="185">
        <v>4.2143094617316967E-2</v>
      </c>
      <c r="K5" s="185">
        <v>1.3957902840241481</v>
      </c>
      <c r="L5" s="185">
        <v>9.0170576556865611E-2</v>
      </c>
      <c r="M5" s="271">
        <v>77997.604221999994</v>
      </c>
      <c r="N5" s="266">
        <f>$M5/$M$171*E5</f>
        <v>1.8791959806470631E-3</v>
      </c>
      <c r="O5" s="266">
        <f>$M5/$M$171*F5</f>
        <v>6.1498038721745233E-3</v>
      </c>
      <c r="P5" s="266">
        <f>$M5/$M$171*G5</f>
        <v>7.7932417515743442E-4</v>
      </c>
      <c r="Q5" s="266">
        <f>$M5/$M$171*J5</f>
        <v>6.6104152505339089E-5</v>
      </c>
      <c r="R5" s="266">
        <f>$M5/$M$171*K5</f>
        <v>2.1893867699665629E-3</v>
      </c>
      <c r="S5" s="266">
        <f>$M5/$M$171*L5</f>
        <v>1.4143834472374306E-4</v>
      </c>
    </row>
    <row r="6" spans="1:19" x14ac:dyDescent="0.45">
      <c r="A6" s="2">
        <v>11168</v>
      </c>
      <c r="B6" s="381">
        <v>139</v>
      </c>
      <c r="C6" s="184">
        <v>2</v>
      </c>
      <c r="D6" s="184" t="s">
        <v>456</v>
      </c>
      <c r="E6" s="187">
        <v>1.1484322426658131</v>
      </c>
      <c r="F6" s="187">
        <v>0</v>
      </c>
      <c r="G6" s="187">
        <v>0.31361713194034629</v>
      </c>
      <c r="H6" s="188">
        <v>30700.663891</v>
      </c>
      <c r="I6" s="188">
        <v>794767.12263362692</v>
      </c>
      <c r="J6" s="187">
        <v>0</v>
      </c>
      <c r="K6" s="187">
        <v>0</v>
      </c>
      <c r="L6" s="187">
        <v>0</v>
      </c>
      <c r="M6" s="271">
        <v>204526.305161</v>
      </c>
      <c r="N6" s="266">
        <f t="shared" ref="N6:N37" si="0">$M6/$M$83*E6</f>
        <v>1.3524205948512873E-4</v>
      </c>
      <c r="O6" s="266">
        <f t="shared" ref="O6:O37" si="1">$M6/$M$83*F6</f>
        <v>0</v>
      </c>
      <c r="P6" s="266">
        <f t="shared" ref="P6:P37" si="2">$M6/$M$83*G6</f>
        <v>3.693228493391757E-5</v>
      </c>
      <c r="Q6" s="266">
        <f t="shared" ref="Q6:Q37" si="3">$M6/$M$83*J6</f>
        <v>0</v>
      </c>
      <c r="R6" s="266">
        <f t="shared" ref="R6:R37" si="4">$M6/$M$83*K6</f>
        <v>0</v>
      </c>
      <c r="S6" s="266">
        <f t="shared" ref="S6:S37" si="5">$M6/$M$83*L6</f>
        <v>0</v>
      </c>
    </row>
    <row r="7" spans="1:19" x14ac:dyDescent="0.45">
      <c r="A7" s="2">
        <v>11198</v>
      </c>
      <c r="B7" s="381">
        <v>150</v>
      </c>
      <c r="C7" s="131">
        <v>7</v>
      </c>
      <c r="D7" s="131" t="s">
        <v>457</v>
      </c>
      <c r="E7" s="185">
        <v>1.0120395578338592</v>
      </c>
      <c r="F7" s="185">
        <v>0</v>
      </c>
      <c r="G7" s="185">
        <v>0</v>
      </c>
      <c r="H7" s="186">
        <v>0</v>
      </c>
      <c r="I7" s="186">
        <v>1534.000014609524</v>
      </c>
      <c r="J7" s="185">
        <v>1.0658356805094131</v>
      </c>
      <c r="K7" s="185">
        <v>0</v>
      </c>
      <c r="L7" s="185">
        <v>0</v>
      </c>
      <c r="M7" s="271">
        <v>909.14397299999996</v>
      </c>
      <c r="N7" s="266">
        <f t="shared" si="0"/>
        <v>5.2977002055991332E-7</v>
      </c>
      <c r="O7" s="266">
        <f t="shared" si="1"/>
        <v>0</v>
      </c>
      <c r="P7" s="266">
        <f t="shared" si="2"/>
        <v>0</v>
      </c>
      <c r="Q7" s="266">
        <f t="shared" si="3"/>
        <v>5.5793055321426086E-7</v>
      </c>
      <c r="R7" s="266">
        <f t="shared" si="4"/>
        <v>0</v>
      </c>
      <c r="S7" s="266">
        <f t="shared" si="5"/>
        <v>0</v>
      </c>
    </row>
    <row r="8" spans="1:19" x14ac:dyDescent="0.45">
      <c r="A8" s="2">
        <v>11380</v>
      </c>
      <c r="B8" s="381">
        <v>212</v>
      </c>
      <c r="C8" s="184">
        <v>9</v>
      </c>
      <c r="D8" s="184" t="s">
        <v>473</v>
      </c>
      <c r="E8" s="187">
        <v>0.99766984849374174</v>
      </c>
      <c r="F8" s="187">
        <v>2.2784237828576869E-2</v>
      </c>
      <c r="G8" s="187">
        <v>0.11994542887510509</v>
      </c>
      <c r="H8" s="188">
        <v>44364.575282999998</v>
      </c>
      <c r="I8" s="188">
        <v>255295.09308811338</v>
      </c>
      <c r="J8" s="187">
        <v>0.16807769757969529</v>
      </c>
      <c r="K8" s="187">
        <v>2.8876477069797484E-4</v>
      </c>
      <c r="L8" s="187">
        <v>0</v>
      </c>
      <c r="M8" s="271">
        <v>253831.757805</v>
      </c>
      <c r="N8" s="266">
        <f t="shared" si="0"/>
        <v>1.4581091337178415E-4</v>
      </c>
      <c r="O8" s="266">
        <f t="shared" si="1"/>
        <v>3.3299498158439024E-6</v>
      </c>
      <c r="P8" s="266">
        <f t="shared" si="2"/>
        <v>1.7530200562294687E-5</v>
      </c>
      <c r="Q8" s="266">
        <f t="shared" si="3"/>
        <v>2.4564802312631602E-5</v>
      </c>
      <c r="R8" s="266">
        <f t="shared" si="4"/>
        <v>4.2203395270123414E-8</v>
      </c>
      <c r="S8" s="266">
        <f t="shared" si="5"/>
        <v>0</v>
      </c>
    </row>
    <row r="9" spans="1:19" x14ac:dyDescent="0.45">
      <c r="A9" s="2">
        <v>11442</v>
      </c>
      <c r="B9" s="381">
        <v>230</v>
      </c>
      <c r="C9" s="131">
        <v>4</v>
      </c>
      <c r="D9" s="131" t="s">
        <v>482</v>
      </c>
      <c r="E9" s="185">
        <v>0.96241413419366617</v>
      </c>
      <c r="F9" s="185">
        <v>4.2185185381131758</v>
      </c>
      <c r="G9" s="185">
        <v>2.3469283023659373</v>
      </c>
      <c r="H9" s="186">
        <v>200653.76516000001</v>
      </c>
      <c r="I9" s="186">
        <v>763573.19178688119</v>
      </c>
      <c r="J9" s="185">
        <v>8.8302954602059697E-2</v>
      </c>
      <c r="K9" s="185">
        <v>0.1004309295418026</v>
      </c>
      <c r="L9" s="185">
        <v>0.37444855626430346</v>
      </c>
      <c r="M9" s="271">
        <v>752460.26205000002</v>
      </c>
      <c r="N9" s="266">
        <f t="shared" si="0"/>
        <v>4.1696805892066721E-4</v>
      </c>
      <c r="O9" s="266">
        <f t="shared" si="1"/>
        <v>1.8276825161463613E-3</v>
      </c>
      <c r="P9" s="266">
        <f t="shared" si="2"/>
        <v>1.0168118940640783E-3</v>
      </c>
      <c r="Q9" s="266">
        <f t="shared" si="3"/>
        <v>3.8257450996632445E-5</v>
      </c>
      <c r="R9" s="266">
        <f t="shared" si="4"/>
        <v>4.351192304727409E-5</v>
      </c>
      <c r="S9" s="266">
        <f t="shared" si="5"/>
        <v>1.622306677800248E-4</v>
      </c>
    </row>
    <row r="10" spans="1:19" x14ac:dyDescent="0.45">
      <c r="A10" s="2">
        <v>11495</v>
      </c>
      <c r="B10" s="381">
        <v>248</v>
      </c>
      <c r="C10" s="184">
        <v>23</v>
      </c>
      <c r="D10" s="184" t="s">
        <v>413</v>
      </c>
      <c r="E10" s="187">
        <v>0.75507004719360049</v>
      </c>
      <c r="F10" s="187">
        <v>6.2866305057642929E-3</v>
      </c>
      <c r="G10" s="187">
        <v>1.2321303072119381</v>
      </c>
      <c r="H10" s="188">
        <v>1199332.570323</v>
      </c>
      <c r="I10" s="188">
        <v>24617328.390551407</v>
      </c>
      <c r="J10" s="187">
        <v>3.09046730014138E-2</v>
      </c>
      <c r="K10" s="187">
        <v>3.4484097165234E-3</v>
      </c>
      <c r="L10" s="187">
        <v>7.4225250216556238E-2</v>
      </c>
      <c r="M10" s="271">
        <v>24575043.797649998</v>
      </c>
      <c r="N10" s="266">
        <f t="shared" si="0"/>
        <v>1.0684120291283281E-2</v>
      </c>
      <c r="O10" s="266">
        <f t="shared" si="1"/>
        <v>8.8954815252014703E-5</v>
      </c>
      <c r="P10" s="266">
        <f t="shared" si="2"/>
        <v>1.7434446599644885E-2</v>
      </c>
      <c r="Q10" s="266">
        <f t="shared" si="3"/>
        <v>4.3729617554968248E-4</v>
      </c>
      <c r="R10" s="266">
        <f t="shared" si="4"/>
        <v>4.8794445445032274E-5</v>
      </c>
      <c r="S10" s="266">
        <f t="shared" si="5"/>
        <v>1.0502754081052211E-3</v>
      </c>
    </row>
    <row r="11" spans="1:19" x14ac:dyDescent="0.45">
      <c r="A11" s="2">
        <v>10720</v>
      </c>
      <c r="B11" s="381">
        <v>53</v>
      </c>
      <c r="C11" s="131">
        <v>28</v>
      </c>
      <c r="D11" s="131" t="s">
        <v>430</v>
      </c>
      <c r="E11" s="185">
        <v>0.6855818414619389</v>
      </c>
      <c r="F11" s="185">
        <v>4.6928086182029132</v>
      </c>
      <c r="G11" s="185">
        <v>0.79287258248951586</v>
      </c>
      <c r="H11" s="186">
        <v>145301.456229</v>
      </c>
      <c r="I11" s="186">
        <v>1249684.5027763755</v>
      </c>
      <c r="J11" s="185">
        <v>7.8325214415623137E-2</v>
      </c>
      <c r="K11" s="185">
        <v>0.91792370667652035</v>
      </c>
      <c r="L11" s="185">
        <v>0.15054234805503228</v>
      </c>
      <c r="M11" s="271">
        <v>1060385</v>
      </c>
      <c r="N11" s="266">
        <f t="shared" si="0"/>
        <v>4.1858157501092701E-4</v>
      </c>
      <c r="O11" s="266">
        <f t="shared" si="1"/>
        <v>2.86519143862313E-3</v>
      </c>
      <c r="P11" s="266">
        <f t="shared" si="2"/>
        <v>4.8408787148407524E-4</v>
      </c>
      <c r="Q11" s="266">
        <f t="shared" si="3"/>
        <v>4.7821411872940093E-5</v>
      </c>
      <c r="R11" s="266">
        <f t="shared" si="4"/>
        <v>5.6043775905907937E-4</v>
      </c>
      <c r="S11" s="266">
        <f t="shared" si="5"/>
        <v>9.1913538754682589E-5</v>
      </c>
    </row>
    <row r="12" spans="1:19" x14ac:dyDescent="0.45">
      <c r="A12" s="2">
        <v>11551</v>
      </c>
      <c r="B12" s="381">
        <v>262</v>
      </c>
      <c r="C12" s="184">
        <v>6</v>
      </c>
      <c r="D12" s="184" t="s">
        <v>494</v>
      </c>
      <c r="E12" s="187">
        <v>0.58293487372957531</v>
      </c>
      <c r="F12" s="187">
        <v>5.1539753694484389</v>
      </c>
      <c r="G12" s="187">
        <v>3.2908960194180485</v>
      </c>
      <c r="H12" s="188">
        <v>126381.30070000001</v>
      </c>
      <c r="I12" s="188">
        <v>2336650.0393804149</v>
      </c>
      <c r="J12" s="187">
        <v>3.884978325458769E-2</v>
      </c>
      <c r="K12" s="187">
        <v>0.41104354770891233</v>
      </c>
      <c r="L12" s="187">
        <v>0.28094902805733379</v>
      </c>
      <c r="M12" s="271">
        <v>2299208.5754379998</v>
      </c>
      <c r="N12" s="266">
        <f t="shared" si="0"/>
        <v>7.7171267614140342E-4</v>
      </c>
      <c r="O12" s="266">
        <f t="shared" si="1"/>
        <v>6.8230402818017918E-3</v>
      </c>
      <c r="P12" s="266">
        <f t="shared" si="2"/>
        <v>4.3566207624530151E-3</v>
      </c>
      <c r="Q12" s="266">
        <f t="shared" si="3"/>
        <v>5.1430908586916242E-5</v>
      </c>
      <c r="R12" s="266">
        <f t="shared" si="4"/>
        <v>5.4415601211783838E-4</v>
      </c>
      <c r="S12" s="266">
        <f t="shared" si="5"/>
        <v>3.7193164463519607E-4</v>
      </c>
    </row>
    <row r="13" spans="1:19" x14ac:dyDescent="0.45">
      <c r="A13" s="2">
        <v>11661</v>
      </c>
      <c r="B13" s="381">
        <v>277</v>
      </c>
      <c r="C13" s="131">
        <v>15</v>
      </c>
      <c r="D13" s="131" t="s">
        <v>500</v>
      </c>
      <c r="E13" s="185">
        <v>0.52428459334757571</v>
      </c>
      <c r="F13" s="185">
        <v>1.1865514062236673</v>
      </c>
      <c r="G13" s="185">
        <v>0.139809463384652</v>
      </c>
      <c r="H13" s="186">
        <v>47061.721669999999</v>
      </c>
      <c r="I13" s="186">
        <v>224418.59380393109</v>
      </c>
      <c r="J13" s="185">
        <v>9.560769641609565E-2</v>
      </c>
      <c r="K13" s="185">
        <v>7.0618554316092402E-2</v>
      </c>
      <c r="L13" s="185">
        <v>6.413180772949989E-2</v>
      </c>
      <c r="M13" s="271">
        <v>222772.30979599999</v>
      </c>
      <c r="N13" s="266">
        <f t="shared" si="0"/>
        <v>6.7248953349479984E-5</v>
      </c>
      <c r="O13" s="266">
        <f t="shared" si="1"/>
        <v>1.5219661454174267E-4</v>
      </c>
      <c r="P13" s="266">
        <f t="shared" si="2"/>
        <v>1.7933084817423175E-5</v>
      </c>
      <c r="Q13" s="266">
        <f t="shared" si="3"/>
        <v>1.2263411127694147E-5</v>
      </c>
      <c r="R13" s="266">
        <f t="shared" si="4"/>
        <v>9.0581030323396133E-6</v>
      </c>
      <c r="S13" s="266">
        <f t="shared" si="5"/>
        <v>8.2260608092288144E-6</v>
      </c>
    </row>
    <row r="14" spans="1:19" x14ac:dyDescent="0.45">
      <c r="A14" s="2">
        <v>11340</v>
      </c>
      <c r="B14" s="381">
        <v>201</v>
      </c>
      <c r="C14" s="184">
        <v>24</v>
      </c>
      <c r="D14" s="184" t="s">
        <v>468</v>
      </c>
      <c r="E14" s="187">
        <v>0.51410427693507843</v>
      </c>
      <c r="F14" s="187">
        <v>0.23514230169835118</v>
      </c>
      <c r="G14" s="187">
        <v>0</v>
      </c>
      <c r="H14" s="188">
        <v>270072.77656899998</v>
      </c>
      <c r="I14" s="188">
        <v>641771.68398876081</v>
      </c>
      <c r="J14" s="187">
        <v>2.2192615110391247E-2</v>
      </c>
      <c r="K14" s="187">
        <v>0</v>
      </c>
      <c r="L14" s="187">
        <v>0</v>
      </c>
      <c r="M14" s="271">
        <v>637339.71698200004</v>
      </c>
      <c r="N14" s="266">
        <f t="shared" si="0"/>
        <v>1.8865982443799857E-4</v>
      </c>
      <c r="O14" s="266">
        <f t="shared" si="1"/>
        <v>8.6289702977825812E-5</v>
      </c>
      <c r="P14" s="266">
        <f t="shared" si="2"/>
        <v>0</v>
      </c>
      <c r="Q14" s="266">
        <f t="shared" si="3"/>
        <v>8.1439798468652054E-6</v>
      </c>
      <c r="R14" s="266">
        <f t="shared" si="4"/>
        <v>0</v>
      </c>
      <c r="S14" s="266">
        <f t="shared" si="5"/>
        <v>0</v>
      </c>
    </row>
    <row r="15" spans="1:19" x14ac:dyDescent="0.45">
      <c r="A15" s="2">
        <v>10883</v>
      </c>
      <c r="B15" s="381">
        <v>16</v>
      </c>
      <c r="C15" s="131">
        <v>29</v>
      </c>
      <c r="D15" s="131" t="s">
        <v>438</v>
      </c>
      <c r="E15" s="185">
        <v>0.41157489907068551</v>
      </c>
      <c r="F15" s="185">
        <v>2.1163149499979306</v>
      </c>
      <c r="G15" s="185">
        <v>1.2546749420902965</v>
      </c>
      <c r="H15" s="186">
        <v>2296543.5808919999</v>
      </c>
      <c r="I15" s="186">
        <v>17866476.683470562</v>
      </c>
      <c r="J15" s="185">
        <v>2.1419988907161239E-2</v>
      </c>
      <c r="K15" s="185">
        <v>0.11115520528163951</v>
      </c>
      <c r="L15" s="185">
        <v>0.12428090137621969</v>
      </c>
      <c r="M15" s="271">
        <v>17473343.381825998</v>
      </c>
      <c r="N15" s="266">
        <f t="shared" si="0"/>
        <v>4.1407796273197021E-3</v>
      </c>
      <c r="O15" s="266">
        <f t="shared" si="1"/>
        <v>2.129185683998314E-2</v>
      </c>
      <c r="P15" s="266">
        <f t="shared" si="2"/>
        <v>1.262305463925719E-2</v>
      </c>
      <c r="Q15" s="266">
        <f t="shared" si="3"/>
        <v>2.1550258260272175E-4</v>
      </c>
      <c r="R15" s="266">
        <f t="shared" si="4"/>
        <v>1.1183121481412397E-3</v>
      </c>
      <c r="S15" s="266">
        <f t="shared" si="5"/>
        <v>1.2503673709100438E-3</v>
      </c>
    </row>
    <row r="16" spans="1:19" x14ac:dyDescent="0.45">
      <c r="A16" s="2">
        <v>11518</v>
      </c>
      <c r="B16" s="381">
        <v>259</v>
      </c>
      <c r="C16" s="184">
        <v>1</v>
      </c>
      <c r="D16" s="184" t="s">
        <v>493</v>
      </c>
      <c r="E16" s="187">
        <v>0.39486488871744807</v>
      </c>
      <c r="F16" s="187">
        <v>2.8292759325337307</v>
      </c>
      <c r="G16" s="187">
        <v>0.17641033970131739</v>
      </c>
      <c r="H16" s="188">
        <v>45940.643012</v>
      </c>
      <c r="I16" s="188">
        <v>1681300.5775114507</v>
      </c>
      <c r="J16" s="187">
        <v>5.1656006522808426E-2</v>
      </c>
      <c r="K16" s="187">
        <v>0</v>
      </c>
      <c r="L16" s="187">
        <v>5.9821043215338874E-3</v>
      </c>
      <c r="M16" s="271">
        <v>1674571.6590100001</v>
      </c>
      <c r="N16" s="266">
        <f t="shared" si="0"/>
        <v>3.8072332162972857E-4</v>
      </c>
      <c r="O16" s="266">
        <f t="shared" si="1"/>
        <v>2.7279491330313671E-3</v>
      </c>
      <c r="P16" s="266">
        <f t="shared" si="2"/>
        <v>1.7009243521009609E-4</v>
      </c>
      <c r="Q16" s="266">
        <f t="shared" si="3"/>
        <v>4.9806014531627133E-5</v>
      </c>
      <c r="R16" s="266">
        <f t="shared" si="4"/>
        <v>0</v>
      </c>
      <c r="S16" s="266">
        <f t="shared" si="5"/>
        <v>5.7678631164890843E-6</v>
      </c>
    </row>
    <row r="17" spans="1:19" x14ac:dyDescent="0.45">
      <c r="A17" s="2">
        <v>11421</v>
      </c>
      <c r="B17" s="381">
        <v>225</v>
      </c>
      <c r="C17" s="131">
        <v>16</v>
      </c>
      <c r="D17" s="131" t="s">
        <v>480</v>
      </c>
      <c r="E17" s="185">
        <v>0.38852961533981989</v>
      </c>
      <c r="F17" s="185">
        <v>2.6062575771705681</v>
      </c>
      <c r="G17" s="185">
        <v>0.85547369620856517</v>
      </c>
      <c r="H17" s="186">
        <v>232970.08731999999</v>
      </c>
      <c r="I17" s="186">
        <v>2034772.0746590095</v>
      </c>
      <c r="J17" s="185">
        <v>1.3421196688044807E-2</v>
      </c>
      <c r="K17" s="185">
        <v>5.2329910933018212E-2</v>
      </c>
      <c r="L17" s="185">
        <v>6.7046215639688517E-2</v>
      </c>
      <c r="M17" s="271">
        <v>1969336.348853</v>
      </c>
      <c r="N17" s="266">
        <f t="shared" si="0"/>
        <v>4.4055613251947243E-4</v>
      </c>
      <c r="O17" s="266">
        <f t="shared" si="1"/>
        <v>2.955251577266723E-3</v>
      </c>
      <c r="P17" s="266">
        <f t="shared" si="2"/>
        <v>9.7002691221916015E-4</v>
      </c>
      <c r="Q17" s="266">
        <f t="shared" si="3"/>
        <v>1.5218377887350144E-5</v>
      </c>
      <c r="R17" s="266">
        <f t="shared" si="4"/>
        <v>5.9337209482924474E-5</v>
      </c>
      <c r="S17" s="266">
        <f t="shared" si="5"/>
        <v>7.6024118358270398E-5</v>
      </c>
    </row>
    <row r="18" spans="1:19" x14ac:dyDescent="0.45">
      <c r="A18" s="2">
        <v>11411</v>
      </c>
      <c r="B18" s="381">
        <v>220</v>
      </c>
      <c r="C18" s="184">
        <v>47</v>
      </c>
      <c r="D18" s="184" t="s">
        <v>476</v>
      </c>
      <c r="E18" s="187">
        <v>0.36190157408575063</v>
      </c>
      <c r="F18" s="187">
        <v>2.3134567848433751</v>
      </c>
      <c r="G18" s="187">
        <v>1.5967920303664149</v>
      </c>
      <c r="H18" s="188">
        <v>108220.317702</v>
      </c>
      <c r="I18" s="188">
        <v>830226.92130887206</v>
      </c>
      <c r="J18" s="187">
        <v>0.10304058456701176</v>
      </c>
      <c r="K18" s="187">
        <v>0.32148352823264653</v>
      </c>
      <c r="L18" s="187">
        <v>4.9533119626936219E-2</v>
      </c>
      <c r="M18" s="271">
        <v>785820</v>
      </c>
      <c r="N18" s="266">
        <f t="shared" si="0"/>
        <v>1.6374602868405317E-4</v>
      </c>
      <c r="O18" s="266">
        <f t="shared" si="1"/>
        <v>1.0467469283803709E-3</v>
      </c>
      <c r="P18" s="266">
        <f t="shared" si="2"/>
        <v>7.2248470946106728E-4</v>
      </c>
      <c r="Q18" s="266">
        <f t="shared" si="3"/>
        <v>4.6621754986160042E-5</v>
      </c>
      <c r="R18" s="266">
        <f t="shared" si="4"/>
        <v>1.4545847491384604E-4</v>
      </c>
      <c r="S18" s="266">
        <f t="shared" si="5"/>
        <v>2.2411761119671482E-5</v>
      </c>
    </row>
    <row r="19" spans="1:19" x14ac:dyDescent="0.45">
      <c r="A19" s="2">
        <v>10784</v>
      </c>
      <c r="B19" s="381">
        <v>42</v>
      </c>
      <c r="C19" s="131">
        <v>17</v>
      </c>
      <c r="D19" s="131" t="s">
        <v>435</v>
      </c>
      <c r="E19" s="185">
        <v>0.35378746925945681</v>
      </c>
      <c r="F19" s="185">
        <v>1.907294224077561</v>
      </c>
      <c r="G19" s="185">
        <v>1.1129070545951609</v>
      </c>
      <c r="H19" s="186">
        <v>1268371.9550739999</v>
      </c>
      <c r="I19" s="186">
        <v>10064382.594761642</v>
      </c>
      <c r="J19" s="185">
        <v>2.8321706158199331E-2</v>
      </c>
      <c r="K19" s="185">
        <v>0.16549748727867852</v>
      </c>
      <c r="L19" s="185">
        <v>0.14221958195855172</v>
      </c>
      <c r="M19" s="271">
        <v>9985492.9665959999</v>
      </c>
      <c r="N19" s="266">
        <f t="shared" si="0"/>
        <v>2.0340854003620349E-3</v>
      </c>
      <c r="O19" s="266">
        <f t="shared" si="1"/>
        <v>1.0965903748687673E-2</v>
      </c>
      <c r="P19" s="266">
        <f t="shared" si="2"/>
        <v>6.3986098672470732E-3</v>
      </c>
      <c r="Q19" s="266">
        <f t="shared" si="3"/>
        <v>1.6283439639714402E-4</v>
      </c>
      <c r="R19" s="266">
        <f t="shared" si="4"/>
        <v>9.5152048028949012E-4</v>
      </c>
      <c r="S19" s="266">
        <f t="shared" si="5"/>
        <v>8.1768519363620512E-4</v>
      </c>
    </row>
    <row r="20" spans="1:19" x14ac:dyDescent="0.45">
      <c r="A20" s="2">
        <v>11621</v>
      </c>
      <c r="B20" s="381">
        <v>271</v>
      </c>
      <c r="C20" s="184">
        <v>48</v>
      </c>
      <c r="D20" s="184" t="s">
        <v>498</v>
      </c>
      <c r="E20" s="187">
        <v>0.35100334610121847</v>
      </c>
      <c r="F20" s="187">
        <v>0.92075883995502983</v>
      </c>
      <c r="G20" s="187">
        <v>0.98542788811704995</v>
      </c>
      <c r="H20" s="188">
        <v>73517.690214000002</v>
      </c>
      <c r="I20" s="188">
        <v>544553.51085481676</v>
      </c>
      <c r="J20" s="187">
        <v>6.3891414019919185E-2</v>
      </c>
      <c r="K20" s="187">
        <v>1.898637277798757E-3</v>
      </c>
      <c r="L20" s="187">
        <v>0</v>
      </c>
      <c r="M20" s="271">
        <v>382830.13513800001</v>
      </c>
      <c r="N20" s="266">
        <f t="shared" si="0"/>
        <v>7.7370356722801552E-5</v>
      </c>
      <c r="O20" s="266">
        <f t="shared" si="1"/>
        <v>2.0295943242219224E-4</v>
      </c>
      <c r="P20" s="266">
        <f t="shared" si="2"/>
        <v>2.1721418919529913E-4</v>
      </c>
      <c r="Q20" s="266">
        <f t="shared" si="3"/>
        <v>1.4083345783318706E-5</v>
      </c>
      <c r="R20" s="266">
        <f t="shared" si="4"/>
        <v>4.1850952448794548E-7</v>
      </c>
      <c r="S20" s="266">
        <f t="shared" si="5"/>
        <v>0</v>
      </c>
    </row>
    <row r="21" spans="1:19" x14ac:dyDescent="0.45">
      <c r="A21" s="2">
        <v>11409</v>
      </c>
      <c r="B21" s="381">
        <v>219</v>
      </c>
      <c r="C21" s="131">
        <v>13</v>
      </c>
      <c r="D21" s="131" t="s">
        <v>477</v>
      </c>
      <c r="E21" s="185">
        <v>0.29658360468922906</v>
      </c>
      <c r="F21" s="185">
        <v>4.1956031620855008</v>
      </c>
      <c r="G21" s="185">
        <v>2.7852710540708987</v>
      </c>
      <c r="H21" s="186">
        <v>408967.06038500002</v>
      </c>
      <c r="I21" s="186">
        <v>7222612.7963662148</v>
      </c>
      <c r="J21" s="185">
        <v>3.5288905591735601E-3</v>
      </c>
      <c r="K21" s="185">
        <v>1.7386455953372758E-2</v>
      </c>
      <c r="L21" s="185">
        <v>0.49868765476157528</v>
      </c>
      <c r="M21" s="271">
        <v>7186046.9195760004</v>
      </c>
      <c r="N21" s="266">
        <f t="shared" si="0"/>
        <v>1.2271408507293824E-3</v>
      </c>
      <c r="O21" s="266">
        <f t="shared" si="1"/>
        <v>1.7359678526530056E-2</v>
      </c>
      <c r="P21" s="266">
        <f t="shared" si="2"/>
        <v>1.152430490682688E-2</v>
      </c>
      <c r="Q21" s="266">
        <f t="shared" si="3"/>
        <v>1.4601096265765348E-5</v>
      </c>
      <c r="R21" s="266">
        <f t="shared" si="4"/>
        <v>7.1937996613626097E-5</v>
      </c>
      <c r="S21" s="266">
        <f t="shared" si="5"/>
        <v>2.063364202325323E-3</v>
      </c>
    </row>
    <row r="22" spans="1:19" x14ac:dyDescent="0.45">
      <c r="A22" s="2">
        <v>11217</v>
      </c>
      <c r="B22" s="381">
        <v>154</v>
      </c>
      <c r="C22" s="184">
        <v>36</v>
      </c>
      <c r="D22" s="184" t="s">
        <v>458</v>
      </c>
      <c r="E22" s="187">
        <v>0.21012448141154125</v>
      </c>
      <c r="F22" s="187">
        <v>2.5695811146474967</v>
      </c>
      <c r="G22" s="187">
        <v>2.3562764599724506</v>
      </c>
      <c r="H22" s="188">
        <v>444004.80203999998</v>
      </c>
      <c r="I22" s="188">
        <v>5926407.0267326394</v>
      </c>
      <c r="J22" s="187">
        <v>1.8251697890587679E-3</v>
      </c>
      <c r="K22" s="187">
        <v>0.28432205358817192</v>
      </c>
      <c r="L22" s="187">
        <v>0.19701274492859619</v>
      </c>
      <c r="M22" s="271">
        <v>5818641.7001010003</v>
      </c>
      <c r="N22" s="266">
        <f t="shared" si="0"/>
        <v>7.0397217809549406E-4</v>
      </c>
      <c r="O22" s="266">
        <f t="shared" si="1"/>
        <v>8.6087713431572087E-3</v>
      </c>
      <c r="P22" s="266">
        <f t="shared" si="2"/>
        <v>7.8941447497170979E-3</v>
      </c>
      <c r="Q22" s="266">
        <f t="shared" si="3"/>
        <v>6.1147979672168839E-6</v>
      </c>
      <c r="R22" s="266">
        <f t="shared" si="4"/>
        <v>9.5255352446550062E-4</v>
      </c>
      <c r="S22" s="266">
        <f t="shared" si="5"/>
        <v>6.6004441856691782E-4</v>
      </c>
    </row>
    <row r="23" spans="1:19" x14ac:dyDescent="0.45">
      <c r="A23" s="2">
        <v>11049</v>
      </c>
      <c r="B23" s="381">
        <v>115</v>
      </c>
      <c r="C23" s="131">
        <v>33</v>
      </c>
      <c r="D23" s="131" t="s">
        <v>447</v>
      </c>
      <c r="E23" s="185">
        <v>0.20016202704738015</v>
      </c>
      <c r="F23" s="185">
        <v>2.2402773550406678</v>
      </c>
      <c r="G23" s="185">
        <v>1.5260714911732776</v>
      </c>
      <c r="H23" s="186">
        <v>3206059.6652099998</v>
      </c>
      <c r="I23" s="186">
        <v>24280629.260875963</v>
      </c>
      <c r="J23" s="185">
        <v>1.8708741718434365E-2</v>
      </c>
      <c r="K23" s="185">
        <v>0.13575851829388008</v>
      </c>
      <c r="L23" s="185">
        <v>0.11225176780328551</v>
      </c>
      <c r="M23" s="271">
        <v>23966010.795593001</v>
      </c>
      <c r="N23" s="266">
        <f t="shared" si="0"/>
        <v>2.7620699120929596E-3</v>
      </c>
      <c r="O23" s="266">
        <f t="shared" si="1"/>
        <v>3.0913968889994887E-2</v>
      </c>
      <c r="P23" s="266">
        <f t="shared" si="2"/>
        <v>2.1058520497870409E-2</v>
      </c>
      <c r="Q23" s="266">
        <f t="shared" si="3"/>
        <v>2.5816511431198678E-4</v>
      </c>
      <c r="R23" s="266">
        <f t="shared" si="4"/>
        <v>1.8733549226152069E-3</v>
      </c>
      <c r="S23" s="266">
        <f t="shared" si="5"/>
        <v>1.5489812678371264E-3</v>
      </c>
    </row>
    <row r="24" spans="1:19" x14ac:dyDescent="0.45">
      <c r="A24" s="2">
        <v>11323</v>
      </c>
      <c r="B24" s="381">
        <v>197</v>
      </c>
      <c r="C24" s="184">
        <v>21</v>
      </c>
      <c r="D24" s="184" t="s">
        <v>467</v>
      </c>
      <c r="E24" s="187">
        <v>0.19408364881159998</v>
      </c>
      <c r="F24" s="187">
        <v>1.3198322928752946</v>
      </c>
      <c r="G24" s="187">
        <v>2.6266167436629342</v>
      </c>
      <c r="H24" s="188">
        <v>18770.748512999999</v>
      </c>
      <c r="I24" s="188">
        <v>77936.333699231618</v>
      </c>
      <c r="J24" s="187">
        <v>0.12333359120455673</v>
      </c>
      <c r="K24" s="187">
        <v>0</v>
      </c>
      <c r="L24" s="187">
        <v>1.8021679963336732</v>
      </c>
      <c r="M24" s="271">
        <v>76905.605110000004</v>
      </c>
      <c r="N24" s="266">
        <f t="shared" si="0"/>
        <v>8.5941745085134401E-6</v>
      </c>
      <c r="O24" s="266">
        <f t="shared" si="1"/>
        <v>5.8443197643879835E-5</v>
      </c>
      <c r="P24" s="266">
        <f t="shared" si="2"/>
        <v>1.1630862671968372E-4</v>
      </c>
      <c r="Q24" s="266">
        <f t="shared" si="3"/>
        <v>5.4613070810644595E-6</v>
      </c>
      <c r="R24" s="266">
        <f t="shared" si="4"/>
        <v>0</v>
      </c>
      <c r="S24" s="266">
        <f t="shared" si="5"/>
        <v>7.9801396712116544E-5</v>
      </c>
    </row>
    <row r="25" spans="1:19" x14ac:dyDescent="0.45">
      <c r="A25" s="2">
        <v>11665</v>
      </c>
      <c r="B25" s="381">
        <v>280</v>
      </c>
      <c r="C25" s="131">
        <v>53</v>
      </c>
      <c r="D25" s="131" t="s">
        <v>502</v>
      </c>
      <c r="E25" s="185">
        <v>0.17365908996842869</v>
      </c>
      <c r="F25" s="185">
        <v>1.4905645577728828</v>
      </c>
      <c r="G25" s="185">
        <v>0.26246020903736916</v>
      </c>
      <c r="H25" s="186">
        <v>377</v>
      </c>
      <c r="I25" s="186">
        <v>197573.77767596586</v>
      </c>
      <c r="J25" s="185">
        <v>5.7585506796974495E-2</v>
      </c>
      <c r="K25" s="185">
        <v>0.40369609856262834</v>
      </c>
      <c r="L25" s="185">
        <v>0.17067553868947052</v>
      </c>
      <c r="M25" s="271">
        <v>197086</v>
      </c>
      <c r="N25" s="266">
        <f t="shared" si="0"/>
        <v>1.9706546482349272E-5</v>
      </c>
      <c r="O25" s="266">
        <f t="shared" si="1"/>
        <v>1.6914680220905161E-4</v>
      </c>
      <c r="P25" s="266">
        <f t="shared" si="2"/>
        <v>2.9783550691773913E-5</v>
      </c>
      <c r="Q25" s="266">
        <f t="shared" si="3"/>
        <v>6.5347081261944147E-6</v>
      </c>
      <c r="R25" s="266">
        <f t="shared" si="4"/>
        <v>4.5810765981290098E-5</v>
      </c>
      <c r="S25" s="266">
        <f t="shared" si="5"/>
        <v>1.9367978014830813E-5</v>
      </c>
    </row>
    <row r="26" spans="1:19" x14ac:dyDescent="0.45">
      <c r="A26" s="2">
        <v>11500</v>
      </c>
      <c r="B26" s="381">
        <v>247</v>
      </c>
      <c r="C26" s="184">
        <v>19</v>
      </c>
      <c r="D26" s="184" t="s">
        <v>488</v>
      </c>
      <c r="E26" s="187">
        <v>0.16633490319934774</v>
      </c>
      <c r="F26" s="187">
        <v>0.48654250407654076</v>
      </c>
      <c r="G26" s="187">
        <v>0.39165172168944196</v>
      </c>
      <c r="H26" s="188">
        <v>165190.26768300001</v>
      </c>
      <c r="I26" s="188">
        <v>1597381.3737151034</v>
      </c>
      <c r="J26" s="187">
        <v>0</v>
      </c>
      <c r="K26" s="187">
        <v>7.7550222894017487E-2</v>
      </c>
      <c r="L26" s="187">
        <v>4.8763910321350426E-2</v>
      </c>
      <c r="M26" s="271">
        <v>1554560.377749</v>
      </c>
      <c r="N26" s="266">
        <f t="shared" si="0"/>
        <v>1.4888406230887364E-4</v>
      </c>
      <c r="O26" s="266">
        <f t="shared" si="1"/>
        <v>4.3549743980090383E-4</v>
      </c>
      <c r="P26" s="266">
        <f t="shared" si="2"/>
        <v>3.505620180360148E-4</v>
      </c>
      <c r="Q26" s="266">
        <f t="shared" si="3"/>
        <v>0</v>
      </c>
      <c r="R26" s="266">
        <f t="shared" si="4"/>
        <v>6.9414127734708752E-5</v>
      </c>
      <c r="S26" s="266">
        <f t="shared" si="5"/>
        <v>4.3647899046222151E-5</v>
      </c>
    </row>
    <row r="27" spans="1:19" x14ac:dyDescent="0.45">
      <c r="A27" s="2">
        <v>11394</v>
      </c>
      <c r="B27" s="381">
        <v>217</v>
      </c>
      <c r="C27" s="131">
        <v>45</v>
      </c>
      <c r="D27" s="131" t="s">
        <v>475</v>
      </c>
      <c r="E27" s="185">
        <v>0.16440939272930477</v>
      </c>
      <c r="F27" s="185">
        <v>1.7380352111433328</v>
      </c>
      <c r="G27" s="185">
        <v>1.3029123015476198</v>
      </c>
      <c r="H27" s="186">
        <v>476850.77144500002</v>
      </c>
      <c r="I27" s="186">
        <v>4404967.0718521671</v>
      </c>
      <c r="J27" s="185">
        <v>5.6440279863788324E-4</v>
      </c>
      <c r="K27" s="185">
        <v>3.2075728527165046E-2</v>
      </c>
      <c r="L27" s="185">
        <v>4.9358277789697841E-2</v>
      </c>
      <c r="M27" s="271">
        <v>4309976.9615940005</v>
      </c>
      <c r="N27" s="266">
        <f t="shared" si="0"/>
        <v>4.0799871928891984E-4</v>
      </c>
      <c r="O27" s="266">
        <f t="shared" si="1"/>
        <v>4.3131120944717924E-3</v>
      </c>
      <c r="P27" s="266">
        <f t="shared" si="2"/>
        <v>3.2333101020113214E-3</v>
      </c>
      <c r="Q27" s="266">
        <f t="shared" si="3"/>
        <v>1.4006232562787974E-6</v>
      </c>
      <c r="R27" s="266">
        <f t="shared" si="4"/>
        <v>7.9599200155732789E-5</v>
      </c>
      <c r="S27" s="266">
        <f t="shared" si="5"/>
        <v>1.224876133303422E-4</v>
      </c>
    </row>
    <row r="28" spans="1:19" x14ac:dyDescent="0.45">
      <c r="A28" s="2">
        <v>10923</v>
      </c>
      <c r="B28" s="381">
        <v>108</v>
      </c>
      <c r="C28" s="184">
        <v>14</v>
      </c>
      <c r="D28" s="184" t="s">
        <v>444</v>
      </c>
      <c r="E28" s="187">
        <v>0.15724215130048266</v>
      </c>
      <c r="F28" s="187">
        <v>1.8743628783595989</v>
      </c>
      <c r="G28" s="187">
        <v>0.57367524871111675</v>
      </c>
      <c r="H28" s="188">
        <v>155876.84635899999</v>
      </c>
      <c r="I28" s="188">
        <v>1561517.877476657</v>
      </c>
      <c r="J28" s="187">
        <v>4.9234767441860465E-3</v>
      </c>
      <c r="K28" s="187">
        <v>0.1005989038928753</v>
      </c>
      <c r="L28" s="187">
        <v>6.1735848957436827E-2</v>
      </c>
      <c r="M28" s="271">
        <v>1543191.030516</v>
      </c>
      <c r="N28" s="266">
        <f t="shared" si="0"/>
        <v>1.3971591950140172E-4</v>
      </c>
      <c r="O28" s="266">
        <f t="shared" si="1"/>
        <v>1.6654461342802901E-3</v>
      </c>
      <c r="P28" s="266">
        <f t="shared" si="2"/>
        <v>5.0973332663010291E-4</v>
      </c>
      <c r="Q28" s="266">
        <f t="shared" si="3"/>
        <v>4.3747053494784487E-6</v>
      </c>
      <c r="R28" s="266">
        <f t="shared" si="4"/>
        <v>8.9386136236251502E-5</v>
      </c>
      <c r="S28" s="266">
        <f t="shared" si="5"/>
        <v>5.485476274618651E-5</v>
      </c>
    </row>
    <row r="29" spans="1:19" x14ac:dyDescent="0.45">
      <c r="A29" s="2">
        <v>11158</v>
      </c>
      <c r="B29" s="381">
        <v>136</v>
      </c>
      <c r="C29" s="131">
        <v>35</v>
      </c>
      <c r="D29" s="131" t="s">
        <v>454</v>
      </c>
      <c r="E29" s="185">
        <v>0.14640215158235462</v>
      </c>
      <c r="F29" s="185">
        <v>1.2557333792029679</v>
      </c>
      <c r="G29" s="185">
        <v>1.4264845122006726</v>
      </c>
      <c r="H29" s="186">
        <v>978022.93090200005</v>
      </c>
      <c r="I29" s="186">
        <v>6992843.6263547223</v>
      </c>
      <c r="J29" s="185">
        <v>2.1009569977703597E-2</v>
      </c>
      <c r="K29" s="185">
        <v>7.9091130768195878E-2</v>
      </c>
      <c r="L29" s="185">
        <v>0.11429156015964842</v>
      </c>
      <c r="M29" s="271">
        <v>6928994.2191270003</v>
      </c>
      <c r="N29" s="266">
        <f t="shared" si="0"/>
        <v>5.8408342790189447E-4</v>
      </c>
      <c r="O29" s="266">
        <f t="shared" si="1"/>
        <v>5.0098516225911792E-3</v>
      </c>
      <c r="P29" s="266">
        <f t="shared" si="2"/>
        <v>5.691077314983614E-3</v>
      </c>
      <c r="Q29" s="266">
        <f t="shared" si="3"/>
        <v>8.3819407834446558E-5</v>
      </c>
      <c r="R29" s="266">
        <f t="shared" si="4"/>
        <v>3.1554057284286988E-4</v>
      </c>
      <c r="S29" s="266">
        <f t="shared" si="5"/>
        <v>4.5597558175742621E-4</v>
      </c>
    </row>
    <row r="30" spans="1:19" x14ac:dyDescent="0.45">
      <c r="A30" s="2">
        <v>11420</v>
      </c>
      <c r="B30" s="381">
        <v>223</v>
      </c>
      <c r="C30" s="184">
        <v>27</v>
      </c>
      <c r="D30" s="184" t="s">
        <v>478</v>
      </c>
      <c r="E30" s="187">
        <v>0.14404907278544382</v>
      </c>
      <c r="F30" s="187">
        <v>0.37278817447025414</v>
      </c>
      <c r="G30" s="187">
        <v>2.1820796621277214</v>
      </c>
      <c r="H30" s="188">
        <v>10349.273071</v>
      </c>
      <c r="I30" s="188">
        <v>57895.203938335602</v>
      </c>
      <c r="J30" s="187">
        <v>3.4339144635997375E-2</v>
      </c>
      <c r="K30" s="187">
        <v>9.9634591961023145E-2</v>
      </c>
      <c r="L30" s="187">
        <v>0.11522533495736906</v>
      </c>
      <c r="M30" s="271">
        <v>56769.082622000002</v>
      </c>
      <c r="N30" s="266">
        <f t="shared" si="0"/>
        <v>4.7084674152146813E-6</v>
      </c>
      <c r="O30" s="266">
        <f t="shared" si="1"/>
        <v>1.2185159809289148E-5</v>
      </c>
      <c r="P30" s="266">
        <f t="shared" si="2"/>
        <v>7.1324658936431918E-5</v>
      </c>
      <c r="Q30" s="266">
        <f t="shared" si="3"/>
        <v>1.1224282146248976E-6</v>
      </c>
      <c r="R30" s="266">
        <f t="shared" si="4"/>
        <v>3.2567112068498742E-6</v>
      </c>
      <c r="S30" s="266">
        <f t="shared" si="5"/>
        <v>3.7663188284596343E-6</v>
      </c>
    </row>
    <row r="31" spans="1:19" x14ac:dyDescent="0.45">
      <c r="A31" s="2">
        <v>11391</v>
      </c>
      <c r="B31" s="381">
        <v>215</v>
      </c>
      <c r="C31" s="131">
        <v>61</v>
      </c>
      <c r="D31" s="131" t="s">
        <v>474</v>
      </c>
      <c r="E31" s="185">
        <v>0.1302356698298604</v>
      </c>
      <c r="F31" s="185">
        <v>1.7221971136549969</v>
      </c>
      <c r="G31" s="185">
        <v>0.90700715626426454</v>
      </c>
      <c r="H31" s="186">
        <v>7476.4717710000004</v>
      </c>
      <c r="I31" s="186">
        <v>220016.14455586951</v>
      </c>
      <c r="J31" s="185">
        <v>1.2333908666487457E-2</v>
      </c>
      <c r="K31" s="185">
        <v>0.45809908664957866</v>
      </c>
      <c r="L31" s="185">
        <v>7.1328951316447911E-2</v>
      </c>
      <c r="M31" s="271">
        <v>212733.99747599999</v>
      </c>
      <c r="N31" s="266">
        <f t="shared" si="0"/>
        <v>1.5952328156073565E-5</v>
      </c>
      <c r="O31" s="266">
        <f t="shared" si="1"/>
        <v>2.1094876344059942E-4</v>
      </c>
      <c r="P31" s="266">
        <f t="shared" si="2"/>
        <v>1.1109764180225549E-4</v>
      </c>
      <c r="Q31" s="266">
        <f t="shared" si="3"/>
        <v>1.5107578342545274E-6</v>
      </c>
      <c r="R31" s="266">
        <f t="shared" si="4"/>
        <v>5.6111716304592144E-5</v>
      </c>
      <c r="S31" s="266">
        <f t="shared" si="5"/>
        <v>8.7369523258495479E-6</v>
      </c>
    </row>
    <row r="32" spans="1:19" x14ac:dyDescent="0.45">
      <c r="A32" s="2">
        <v>11310</v>
      </c>
      <c r="B32" s="381">
        <v>183</v>
      </c>
      <c r="C32" s="184">
        <v>62</v>
      </c>
      <c r="D32" s="184" t="s">
        <v>463</v>
      </c>
      <c r="E32" s="187">
        <v>0.13010737942808237</v>
      </c>
      <c r="F32" s="187">
        <v>1.2231998960800894</v>
      </c>
      <c r="G32" s="187">
        <v>0.63823881422458273</v>
      </c>
      <c r="H32" s="188">
        <v>6219251.8672420001</v>
      </c>
      <c r="I32" s="188">
        <v>60566972.254475512</v>
      </c>
      <c r="J32" s="187">
        <v>1.1766141250600879E-2</v>
      </c>
      <c r="K32" s="187">
        <v>0.18300596390146573</v>
      </c>
      <c r="L32" s="187">
        <v>5.4714994709368268E-2</v>
      </c>
      <c r="M32" s="271">
        <v>56427985</v>
      </c>
      <c r="N32" s="266">
        <f t="shared" si="0"/>
        <v>4.2272087774783626E-3</v>
      </c>
      <c r="O32" s="266">
        <f t="shared" si="1"/>
        <v>3.9741952839642908E-2</v>
      </c>
      <c r="P32" s="266">
        <f t="shared" si="2"/>
        <v>2.0736477281128058E-2</v>
      </c>
      <c r="Q32" s="266">
        <f t="shared" si="3"/>
        <v>3.8228373970965434E-4</v>
      </c>
      <c r="R32" s="266">
        <f t="shared" si="4"/>
        <v>5.9458919266203404E-3</v>
      </c>
      <c r="S32" s="266">
        <f t="shared" si="5"/>
        <v>1.777698597203486E-3</v>
      </c>
    </row>
    <row r="33" spans="1:19" x14ac:dyDescent="0.45">
      <c r="A33" s="2">
        <v>11367</v>
      </c>
      <c r="B33" s="381">
        <v>207</v>
      </c>
      <c r="C33" s="131">
        <v>63</v>
      </c>
      <c r="D33" s="131" t="s">
        <v>469</v>
      </c>
      <c r="E33" s="185">
        <v>0.12537350036302336</v>
      </c>
      <c r="F33" s="185">
        <v>2.3597319734553364</v>
      </c>
      <c r="G33" s="185">
        <v>0.50515130602997882</v>
      </c>
      <c r="H33" s="186">
        <v>133821.39475000001</v>
      </c>
      <c r="I33" s="186">
        <v>5021262.4199762456</v>
      </c>
      <c r="J33" s="185">
        <v>1.0221921698736388E-2</v>
      </c>
      <c r="K33" s="185">
        <v>0.10557391662926106</v>
      </c>
      <c r="L33" s="185">
        <v>0</v>
      </c>
      <c r="M33" s="271">
        <v>5058000</v>
      </c>
      <c r="N33" s="266">
        <f t="shared" si="0"/>
        <v>3.6512519526752665E-4</v>
      </c>
      <c r="O33" s="266">
        <f t="shared" si="1"/>
        <v>6.872246488230125E-3</v>
      </c>
      <c r="P33" s="266">
        <f t="shared" si="2"/>
        <v>1.4711519477383945E-3</v>
      </c>
      <c r="Q33" s="266">
        <f t="shared" si="3"/>
        <v>2.9769298499711188E-5</v>
      </c>
      <c r="R33" s="266">
        <f t="shared" si="4"/>
        <v>3.0746287543061585E-4</v>
      </c>
      <c r="S33" s="266">
        <f t="shared" si="5"/>
        <v>0</v>
      </c>
    </row>
    <row r="34" spans="1:19" x14ac:dyDescent="0.45">
      <c r="A34" s="2">
        <v>10639</v>
      </c>
      <c r="B34" s="381">
        <v>11</v>
      </c>
      <c r="C34" s="184">
        <v>49</v>
      </c>
      <c r="D34" s="184" t="s">
        <v>429</v>
      </c>
      <c r="E34" s="187">
        <v>0.12412709284240386</v>
      </c>
      <c r="F34" s="187">
        <v>1.3785954071710462</v>
      </c>
      <c r="G34" s="187">
        <v>1.1117250698220467</v>
      </c>
      <c r="H34" s="188">
        <v>3167824.8810859998</v>
      </c>
      <c r="I34" s="188">
        <v>23131618.709977042</v>
      </c>
      <c r="J34" s="187">
        <v>4.2347802544346405E-3</v>
      </c>
      <c r="K34" s="187">
        <v>0.15467429764389171</v>
      </c>
      <c r="L34" s="187">
        <v>0.10335389245587527</v>
      </c>
      <c r="M34" s="271">
        <v>22992946.671062998</v>
      </c>
      <c r="N34" s="266">
        <f t="shared" si="0"/>
        <v>1.6433060037752431E-3</v>
      </c>
      <c r="O34" s="266">
        <f t="shared" si="1"/>
        <v>1.8251084896167322E-2</v>
      </c>
      <c r="P34" s="266">
        <f t="shared" si="2"/>
        <v>1.4718015543194289E-2</v>
      </c>
      <c r="Q34" s="266">
        <f t="shared" si="3"/>
        <v>5.6063826658832162E-5</v>
      </c>
      <c r="R34" s="266">
        <f t="shared" si="4"/>
        <v>2.0477173526543355E-3</v>
      </c>
      <c r="S34" s="266">
        <f t="shared" si="5"/>
        <v>1.3682917089012801E-3</v>
      </c>
    </row>
    <row r="35" spans="1:19" x14ac:dyDescent="0.45">
      <c r="A35" s="2">
        <v>11338</v>
      </c>
      <c r="B35" s="381">
        <v>195</v>
      </c>
      <c r="C35" s="131">
        <v>25</v>
      </c>
      <c r="D35" s="131" t="s">
        <v>465</v>
      </c>
      <c r="E35" s="185">
        <v>0.12343045762164501</v>
      </c>
      <c r="F35" s="185">
        <v>1.5001009393802944</v>
      </c>
      <c r="G35" s="185">
        <v>0.69482716213207507</v>
      </c>
      <c r="H35" s="186">
        <v>3126099.9217059999</v>
      </c>
      <c r="I35" s="186">
        <v>24938156.165610064</v>
      </c>
      <c r="J35" s="185">
        <v>9.5278182814592886E-3</v>
      </c>
      <c r="K35" s="185">
        <v>5.7630661299751161E-2</v>
      </c>
      <c r="L35" s="185">
        <v>4.8789477964307375E-2</v>
      </c>
      <c r="M35" s="271">
        <v>24644448.935910001</v>
      </c>
      <c r="N35" s="266">
        <f t="shared" si="0"/>
        <v>1.7514537623062976E-3</v>
      </c>
      <c r="O35" s="266">
        <f t="shared" si="1"/>
        <v>2.1286135405659302E-2</v>
      </c>
      <c r="P35" s="266">
        <f t="shared" si="2"/>
        <v>9.8594598992673803E-3</v>
      </c>
      <c r="Q35" s="266">
        <f t="shared" si="3"/>
        <v>1.3519785551460383E-4</v>
      </c>
      <c r="R35" s="266">
        <f t="shared" si="4"/>
        <v>8.1776767665445757E-4</v>
      </c>
      <c r="S35" s="266">
        <f t="shared" si="5"/>
        <v>6.9231303511396226E-4</v>
      </c>
    </row>
    <row r="36" spans="1:19" x14ac:dyDescent="0.45">
      <c r="A36" s="2">
        <v>10778</v>
      </c>
      <c r="B36" s="381">
        <v>2</v>
      </c>
      <c r="C36" s="184">
        <v>64</v>
      </c>
      <c r="D36" s="184" t="s">
        <v>434</v>
      </c>
      <c r="E36" s="187">
        <v>0.11479399468794704</v>
      </c>
      <c r="F36" s="187">
        <v>0.74899283952134166</v>
      </c>
      <c r="G36" s="187">
        <v>1.2328011821593232</v>
      </c>
      <c r="H36" s="188">
        <v>283974.96660599997</v>
      </c>
      <c r="I36" s="188">
        <v>1878478.0639316679</v>
      </c>
      <c r="J36" s="187">
        <v>1.226437402037893E-7</v>
      </c>
      <c r="K36" s="187">
        <v>0.14717384918150647</v>
      </c>
      <c r="L36" s="187">
        <v>1.7748948665312674E-2</v>
      </c>
      <c r="M36" s="271">
        <v>1832089.182364</v>
      </c>
      <c r="N36" s="266">
        <f t="shared" si="0"/>
        <v>1.2109410602869773E-4</v>
      </c>
      <c r="O36" s="266">
        <f t="shared" si="1"/>
        <v>7.900989818351165E-4</v>
      </c>
      <c r="P36" s="266">
        <f t="shared" si="2"/>
        <v>1.300459640510963E-3</v>
      </c>
      <c r="Q36" s="266">
        <f t="shared" si="3"/>
        <v>1.2937466041116058E-10</v>
      </c>
      <c r="R36" s="266">
        <f t="shared" si="4"/>
        <v>1.5525102812114394E-4</v>
      </c>
      <c r="S36" s="266">
        <f t="shared" si="5"/>
        <v>1.8723044506098663E-5</v>
      </c>
    </row>
    <row r="37" spans="1:19" x14ac:dyDescent="0.45">
      <c r="A37" s="2">
        <v>10895</v>
      </c>
      <c r="B37" s="381">
        <v>102</v>
      </c>
      <c r="C37" s="131">
        <v>65</v>
      </c>
      <c r="D37" s="131" t="s">
        <v>439</v>
      </c>
      <c r="E37" s="185">
        <v>0.10109288837887176</v>
      </c>
      <c r="F37" s="185">
        <v>0.78661550153179216</v>
      </c>
      <c r="G37" s="185">
        <v>1.0400176558131573</v>
      </c>
      <c r="H37" s="186">
        <v>38915.903706999998</v>
      </c>
      <c r="I37" s="186">
        <v>628296.67713986477</v>
      </c>
      <c r="J37" s="185">
        <v>6.9906459625345427E-3</v>
      </c>
      <c r="K37" s="185">
        <v>0</v>
      </c>
      <c r="L37" s="185">
        <v>7.2427315499422181E-3</v>
      </c>
      <c r="M37" s="271">
        <v>612406</v>
      </c>
      <c r="N37" s="266">
        <f t="shared" si="0"/>
        <v>3.5646530667219664E-5</v>
      </c>
      <c r="O37" s="266">
        <f t="shared" si="1"/>
        <v>2.7736979374430202E-4</v>
      </c>
      <c r="P37" s="266">
        <f t="shared" si="2"/>
        <v>3.6672234671397339E-4</v>
      </c>
      <c r="Q37" s="266">
        <f t="shared" si="3"/>
        <v>2.4649832414843108E-6</v>
      </c>
      <c r="R37" s="266">
        <f t="shared" si="4"/>
        <v>0</v>
      </c>
      <c r="S37" s="266">
        <f t="shared" si="5"/>
        <v>2.5538715576298985E-6</v>
      </c>
    </row>
    <row r="38" spans="1:19" x14ac:dyDescent="0.45">
      <c r="A38" s="2">
        <v>11416</v>
      </c>
      <c r="B38" s="381">
        <v>231</v>
      </c>
      <c r="C38" s="184">
        <v>11</v>
      </c>
      <c r="D38" s="184" t="s">
        <v>483</v>
      </c>
      <c r="E38" s="187">
        <v>0.10080756598965768</v>
      </c>
      <c r="F38" s="187">
        <v>3.7116060564726219</v>
      </c>
      <c r="G38" s="187">
        <v>0.2280908468914993</v>
      </c>
      <c r="H38" s="188">
        <v>1070124.7533</v>
      </c>
      <c r="I38" s="188">
        <v>30601404.438315403</v>
      </c>
      <c r="J38" s="187">
        <v>1.4508365612715337E-2</v>
      </c>
      <c r="K38" s="187">
        <v>0.89370498564319145</v>
      </c>
      <c r="L38" s="187">
        <v>0</v>
      </c>
      <c r="M38" s="271">
        <v>30280131.668377001</v>
      </c>
      <c r="N38" s="266">
        <f t="shared" ref="N38:N69" si="6">$M38/$M$83*E38</f>
        <v>1.7575517200066743E-3</v>
      </c>
      <c r="O38" s="266">
        <f t="shared" ref="O38:O69" si="7">$M38/$M$83*F38</f>
        <v>6.4710813563437344E-2</v>
      </c>
      <c r="P38" s="266">
        <f t="shared" ref="P38:P69" si="8">$M38/$M$83*G38</f>
        <v>3.9767001249991678E-3</v>
      </c>
      <c r="Q38" s="266">
        <f t="shared" ref="Q38:Q69" si="9">$M38/$M$83*J38</f>
        <v>2.5294929687846656E-4</v>
      </c>
      <c r="R38" s="266">
        <f t="shared" ref="R38:R69" si="10">$M38/$M$83*K38</f>
        <v>1.5581496480699475E-2</v>
      </c>
      <c r="S38" s="266">
        <f t="shared" ref="S38:S69" si="11">$M38/$M$83*L38</f>
        <v>0</v>
      </c>
    </row>
    <row r="39" spans="1:19" x14ac:dyDescent="0.45">
      <c r="A39" s="2">
        <v>11626</v>
      </c>
      <c r="B39" s="381">
        <v>272</v>
      </c>
      <c r="C39" s="131">
        <v>66</v>
      </c>
      <c r="D39" s="131" t="s">
        <v>499</v>
      </c>
      <c r="E39" s="185">
        <v>0.10045795255238092</v>
      </c>
      <c r="F39" s="185">
        <v>1.6748559188123655</v>
      </c>
      <c r="G39" s="185">
        <v>0.11497588165013782</v>
      </c>
      <c r="H39" s="186">
        <v>149850.550051</v>
      </c>
      <c r="I39" s="186">
        <v>2770998.0466933311</v>
      </c>
      <c r="J39" s="185">
        <v>6.9217269448485514E-3</v>
      </c>
      <c r="K39" s="185">
        <v>0</v>
      </c>
      <c r="L39" s="185">
        <v>0</v>
      </c>
      <c r="M39" s="271">
        <v>2686466.46</v>
      </c>
      <c r="N39" s="266">
        <f t="shared" si="6"/>
        <v>1.5538996586269202E-4</v>
      </c>
      <c r="O39" s="266">
        <f t="shared" si="7"/>
        <v>2.5906938916904388E-3</v>
      </c>
      <c r="P39" s="266">
        <f t="shared" si="8"/>
        <v>1.7784653052063817E-4</v>
      </c>
      <c r="Q39" s="266">
        <f t="shared" si="9"/>
        <v>1.070663781555839E-5</v>
      </c>
      <c r="R39" s="266">
        <f t="shared" si="10"/>
        <v>0</v>
      </c>
      <c r="S39" s="266">
        <f t="shared" si="11"/>
        <v>0</v>
      </c>
    </row>
    <row r="40" spans="1:19" x14ac:dyDescent="0.45">
      <c r="A40" s="2">
        <v>11588</v>
      </c>
      <c r="B40" s="381">
        <v>253</v>
      </c>
      <c r="C40" s="184">
        <v>12</v>
      </c>
      <c r="D40" s="184" t="s">
        <v>497</v>
      </c>
      <c r="E40" s="187">
        <v>9.1336539879058168E-2</v>
      </c>
      <c r="F40" s="187">
        <v>4.1814747344948788</v>
      </c>
      <c r="G40" s="187">
        <v>0</v>
      </c>
      <c r="H40" s="188">
        <v>146358.35532</v>
      </c>
      <c r="I40" s="188">
        <v>4092528.0525393342</v>
      </c>
      <c r="J40" s="187">
        <v>1.4313424780213396E-2</v>
      </c>
      <c r="K40" s="187">
        <v>0.63402392155900267</v>
      </c>
      <c r="L40" s="187">
        <v>0</v>
      </c>
      <c r="M40" s="271">
        <v>3867656.0368189998</v>
      </c>
      <c r="N40" s="266">
        <f t="shared" si="6"/>
        <v>2.0339938008205507E-4</v>
      </c>
      <c r="O40" s="266">
        <f t="shared" si="7"/>
        <v>9.3118194531041209E-3</v>
      </c>
      <c r="P40" s="266">
        <f t="shared" si="8"/>
        <v>0</v>
      </c>
      <c r="Q40" s="266">
        <f t="shared" si="9"/>
        <v>3.187488524309698E-5</v>
      </c>
      <c r="R40" s="266">
        <f t="shared" si="10"/>
        <v>1.4119220278440052E-3</v>
      </c>
      <c r="S40" s="266">
        <f t="shared" si="11"/>
        <v>0</v>
      </c>
    </row>
    <row r="41" spans="1:19" x14ac:dyDescent="0.45">
      <c r="A41" s="2">
        <v>10765</v>
      </c>
      <c r="B41" s="381">
        <v>5</v>
      </c>
      <c r="C41" s="131">
        <v>52</v>
      </c>
      <c r="D41" s="131" t="s">
        <v>433</v>
      </c>
      <c r="E41" s="185">
        <v>8.9948357875429347E-2</v>
      </c>
      <c r="F41" s="185">
        <v>1.2422690038836652</v>
      </c>
      <c r="G41" s="185">
        <v>1.0202758664013607</v>
      </c>
      <c r="H41" s="186">
        <v>13068208.381519999</v>
      </c>
      <c r="I41" s="186">
        <v>99856647.06647408</v>
      </c>
      <c r="J41" s="185">
        <v>4.1053224489148495E-3</v>
      </c>
      <c r="K41" s="185">
        <v>7.7293571577755002E-2</v>
      </c>
      <c r="L41" s="185">
        <v>7.6405684152777639E-2</v>
      </c>
      <c r="M41" s="271">
        <v>99282664.188045993</v>
      </c>
      <c r="N41" s="266">
        <f t="shared" si="6"/>
        <v>5.1419030964301535E-3</v>
      </c>
      <c r="O41" s="266">
        <f t="shared" si="7"/>
        <v>7.1014379679003467E-2</v>
      </c>
      <c r="P41" s="266">
        <f t="shared" si="8"/>
        <v>5.8324129095581594E-2</v>
      </c>
      <c r="Q41" s="266">
        <f t="shared" si="9"/>
        <v>2.346809959683072E-4</v>
      </c>
      <c r="R41" s="266">
        <f t="shared" si="10"/>
        <v>4.4184915035382693E-3</v>
      </c>
      <c r="S41" s="266">
        <f t="shared" si="11"/>
        <v>4.3677353673773935E-3</v>
      </c>
    </row>
    <row r="42" spans="1:19" x14ac:dyDescent="0.45">
      <c r="A42" s="2">
        <v>11562</v>
      </c>
      <c r="B42" s="381">
        <v>261</v>
      </c>
      <c r="C42" s="184">
        <v>67</v>
      </c>
      <c r="D42" s="184" t="s">
        <v>495</v>
      </c>
      <c r="E42" s="187">
        <v>8.4441535123064876E-2</v>
      </c>
      <c r="F42" s="187">
        <v>2.4086572633918553</v>
      </c>
      <c r="G42" s="187">
        <v>1.7987285778492759</v>
      </c>
      <c r="H42" s="188">
        <v>73958.967378999994</v>
      </c>
      <c r="I42" s="188">
        <v>1401855.4221467159</v>
      </c>
      <c r="J42" s="187">
        <v>4.4721310552665403E-3</v>
      </c>
      <c r="K42" s="187">
        <v>0.15249702271977555</v>
      </c>
      <c r="L42" s="187">
        <v>0.16939521911517472</v>
      </c>
      <c r="M42" s="271">
        <v>1373930.4</v>
      </c>
      <c r="N42" s="266">
        <f t="shared" si="6"/>
        <v>6.6800248634827364E-5</v>
      </c>
      <c r="O42" s="266">
        <f t="shared" si="7"/>
        <v>1.9054474061392318E-3</v>
      </c>
      <c r="P42" s="266">
        <f t="shared" si="8"/>
        <v>1.4229432950477123E-3</v>
      </c>
      <c r="Q42" s="266">
        <f t="shared" si="9"/>
        <v>3.5378260945156392E-6</v>
      </c>
      <c r="R42" s="266">
        <f t="shared" si="10"/>
        <v>1.2063777640832384E-4</v>
      </c>
      <c r="S42" s="266">
        <f t="shared" si="11"/>
        <v>1.3400564944672481E-4</v>
      </c>
    </row>
    <row r="43" spans="1:19" x14ac:dyDescent="0.45">
      <c r="A43" s="2">
        <v>11405</v>
      </c>
      <c r="B43" s="381">
        <v>218</v>
      </c>
      <c r="C43" s="131">
        <v>68</v>
      </c>
      <c r="D43" s="131" t="s">
        <v>424</v>
      </c>
      <c r="E43" s="185">
        <v>7.8385625287651292E-2</v>
      </c>
      <c r="F43" s="185">
        <v>1.8940473153498298</v>
      </c>
      <c r="G43" s="185">
        <v>1.4333667914589192</v>
      </c>
      <c r="H43" s="186">
        <v>999295.70632999996</v>
      </c>
      <c r="I43" s="186">
        <v>20506294.23421723</v>
      </c>
      <c r="J43" s="185">
        <v>1.5253882070865251E-3</v>
      </c>
      <c r="K43" s="185">
        <v>0.11274506395877634</v>
      </c>
      <c r="L43" s="185">
        <v>9.9988569095618915E-2</v>
      </c>
      <c r="M43" s="271">
        <v>19993013.390880998</v>
      </c>
      <c r="N43" s="266">
        <f t="shared" si="6"/>
        <v>9.0234353246684286E-4</v>
      </c>
      <c r="O43" s="266">
        <f t="shared" si="7"/>
        <v>2.1803504646678514E-2</v>
      </c>
      <c r="P43" s="266">
        <f t="shared" si="8"/>
        <v>1.650033726438186E-2</v>
      </c>
      <c r="Q43" s="266">
        <f t="shared" si="9"/>
        <v>1.7559650485846901E-5</v>
      </c>
      <c r="R43" s="266">
        <f t="shared" si="10"/>
        <v>1.2978754574888805E-3</v>
      </c>
      <c r="S43" s="266">
        <f t="shared" si="11"/>
        <v>1.151027861459944E-3</v>
      </c>
    </row>
    <row r="44" spans="1:19" x14ac:dyDescent="0.45">
      <c r="A44" s="2">
        <v>11385</v>
      </c>
      <c r="B44" s="381">
        <v>210</v>
      </c>
      <c r="C44" s="184">
        <v>50</v>
      </c>
      <c r="D44" s="184" t="s">
        <v>471</v>
      </c>
      <c r="E44" s="187">
        <v>7.7389904645329369E-2</v>
      </c>
      <c r="F44" s="187">
        <v>1.6621824248615142</v>
      </c>
      <c r="G44" s="187">
        <v>1.3682759251057024</v>
      </c>
      <c r="H44" s="188">
        <v>3462458.7977410001</v>
      </c>
      <c r="I44" s="188">
        <v>41501952.863455787</v>
      </c>
      <c r="J44" s="187">
        <v>2.7506154100112976E-3</v>
      </c>
      <c r="K44" s="187">
        <v>0.12755233026744578</v>
      </c>
      <c r="L44" s="187">
        <v>0.11198579871046375</v>
      </c>
      <c r="M44" s="271">
        <v>40101045.424694002</v>
      </c>
      <c r="N44" s="266">
        <f t="shared" si="6"/>
        <v>1.7868875881235495E-3</v>
      </c>
      <c r="O44" s="266">
        <f t="shared" si="7"/>
        <v>3.837881901772569E-2</v>
      </c>
      <c r="P44" s="266">
        <f t="shared" si="8"/>
        <v>3.1592690014345497E-2</v>
      </c>
      <c r="Q44" s="266">
        <f t="shared" si="9"/>
        <v>6.3510099390556461E-5</v>
      </c>
      <c r="R44" s="266">
        <f t="shared" si="10"/>
        <v>2.9451086267088472E-3</v>
      </c>
      <c r="S44" s="266">
        <f t="shared" si="11"/>
        <v>2.5856865269300558E-3</v>
      </c>
    </row>
    <row r="45" spans="1:19" x14ac:dyDescent="0.45">
      <c r="A45" s="2">
        <v>11277</v>
      </c>
      <c r="B45" s="381">
        <v>172</v>
      </c>
      <c r="C45" s="131">
        <v>69</v>
      </c>
      <c r="D45" s="131" t="s">
        <v>460</v>
      </c>
      <c r="E45" s="185">
        <v>7.6229413045517905E-2</v>
      </c>
      <c r="F45" s="185">
        <v>14.71859899651648</v>
      </c>
      <c r="G45" s="185">
        <v>13.537213940522872</v>
      </c>
      <c r="H45" s="186">
        <v>1006103.649919</v>
      </c>
      <c r="I45" s="186">
        <v>21347241.062442567</v>
      </c>
      <c r="J45" s="185">
        <v>4.4482242775639898E-3</v>
      </c>
      <c r="K45" s="185">
        <v>1.1198940678019393</v>
      </c>
      <c r="L45" s="185">
        <v>1.1404418851428337</v>
      </c>
      <c r="M45" s="271">
        <v>19687990.659456</v>
      </c>
      <c r="N45" s="266">
        <f t="shared" si="6"/>
        <v>8.6413420543451187E-4</v>
      </c>
      <c r="O45" s="266">
        <f t="shared" si="7"/>
        <v>0.1668495707997821</v>
      </c>
      <c r="P45" s="266">
        <f t="shared" si="8"/>
        <v>0.15345742732277984</v>
      </c>
      <c r="Q45" s="266">
        <f t="shared" si="9"/>
        <v>5.0424929146339184E-5</v>
      </c>
      <c r="R45" s="266">
        <f t="shared" si="10"/>
        <v>1.2695083587656626E-2</v>
      </c>
      <c r="S45" s="266">
        <f t="shared" si="11"/>
        <v>1.2928012992487341E-2</v>
      </c>
    </row>
    <row r="46" spans="1:19" x14ac:dyDescent="0.45">
      <c r="A46" s="2">
        <v>11302</v>
      </c>
      <c r="B46" s="381">
        <v>178</v>
      </c>
      <c r="C46" s="184">
        <v>10</v>
      </c>
      <c r="D46" s="184" t="s">
        <v>462</v>
      </c>
      <c r="E46" s="187">
        <v>7.270963949496316E-2</v>
      </c>
      <c r="F46" s="187">
        <v>3.5862606472625544</v>
      </c>
      <c r="G46" s="187">
        <v>1.9200854128842073</v>
      </c>
      <c r="H46" s="188">
        <v>555794.51729700004</v>
      </c>
      <c r="I46" s="188">
        <v>7074111.8656392572</v>
      </c>
      <c r="J46" s="187">
        <v>1.4935011774545321E-3</v>
      </c>
      <c r="K46" s="187">
        <v>0.17479318975999927</v>
      </c>
      <c r="L46" s="187">
        <v>0.1617602479659935</v>
      </c>
      <c r="M46" s="271">
        <v>6856962.1541400002</v>
      </c>
      <c r="N46" s="266">
        <f t="shared" si="6"/>
        <v>2.8706547905934875E-4</v>
      </c>
      <c r="O46" s="266">
        <f t="shared" si="7"/>
        <v>1.4158942856668017E-2</v>
      </c>
      <c r="P46" s="266">
        <f t="shared" si="8"/>
        <v>7.5807037789350504E-3</v>
      </c>
      <c r="Q46" s="266">
        <f t="shared" si="9"/>
        <v>5.8965033241759702E-6</v>
      </c>
      <c r="R46" s="266">
        <f t="shared" si="10"/>
        <v>6.9010231797727152E-4</v>
      </c>
      <c r="S46" s="266">
        <f t="shared" si="11"/>
        <v>6.3864686164939288E-4</v>
      </c>
    </row>
    <row r="47" spans="1:19" x14ac:dyDescent="0.45">
      <c r="A47" s="2">
        <v>11145</v>
      </c>
      <c r="B47" s="381">
        <v>132</v>
      </c>
      <c r="C47" s="131">
        <v>31</v>
      </c>
      <c r="D47" s="131" t="s">
        <v>452</v>
      </c>
      <c r="E47" s="185">
        <v>7.2506019487201395E-2</v>
      </c>
      <c r="F47" s="185">
        <v>1.5825343313554707</v>
      </c>
      <c r="G47" s="185">
        <v>1.0486812717241265</v>
      </c>
      <c r="H47" s="186">
        <v>3991644.074703</v>
      </c>
      <c r="I47" s="186">
        <v>71031051.039299205</v>
      </c>
      <c r="J47" s="185">
        <v>3.4264093407295258E-3</v>
      </c>
      <c r="K47" s="185">
        <v>0.11686466368257549</v>
      </c>
      <c r="L47" s="185">
        <v>9.143700784392772E-2</v>
      </c>
      <c r="M47" s="271">
        <v>70332420.573960006</v>
      </c>
      <c r="N47" s="266">
        <f t="shared" si="6"/>
        <v>2.9362082445048994E-3</v>
      </c>
      <c r="O47" s="266">
        <f t="shared" si="7"/>
        <v>6.4086408049999197E-2</v>
      </c>
      <c r="P47" s="266">
        <f t="shared" si="8"/>
        <v>4.2467461566246749E-2</v>
      </c>
      <c r="Q47" s="266">
        <f t="shared" si="9"/>
        <v>1.3875608434241125E-4</v>
      </c>
      <c r="R47" s="266">
        <f t="shared" si="10"/>
        <v>4.7325586402745586E-3</v>
      </c>
      <c r="S47" s="266">
        <f t="shared" si="11"/>
        <v>3.7028387185368923E-3</v>
      </c>
    </row>
    <row r="48" spans="1:19" x14ac:dyDescent="0.45">
      <c r="A48" s="2">
        <v>11449</v>
      </c>
      <c r="B48" s="381">
        <v>235</v>
      </c>
      <c r="C48" s="184">
        <v>26</v>
      </c>
      <c r="D48" s="184" t="s">
        <v>484</v>
      </c>
      <c r="E48" s="187">
        <v>7.1638903927456699E-2</v>
      </c>
      <c r="F48" s="187">
        <v>2.4234402590437081</v>
      </c>
      <c r="G48" s="187">
        <v>1.7415026256298975</v>
      </c>
      <c r="H48" s="188">
        <v>91426.839739999996</v>
      </c>
      <c r="I48" s="188">
        <v>1800629.1390728478</v>
      </c>
      <c r="J48" s="187">
        <v>8.43461740080322E-4</v>
      </c>
      <c r="K48" s="187">
        <v>0.22111943346767224</v>
      </c>
      <c r="L48" s="187">
        <v>0.12467028172489028</v>
      </c>
      <c r="M48" s="271">
        <v>1794955.4218250001</v>
      </c>
      <c r="N48" s="266">
        <f t="shared" si="6"/>
        <v>7.4038877480199909E-5</v>
      </c>
      <c r="O48" s="266">
        <f t="shared" si="7"/>
        <v>2.5046278848935908E-3</v>
      </c>
      <c r="P48" s="266">
        <f t="shared" si="8"/>
        <v>1.7998446718423429E-3</v>
      </c>
      <c r="Q48" s="266">
        <f t="shared" si="9"/>
        <v>8.7171853573137468E-7</v>
      </c>
      <c r="R48" s="266">
        <f t="shared" si="10"/>
        <v>2.2852715138665876E-4</v>
      </c>
      <c r="S48" s="266">
        <f t="shared" si="11"/>
        <v>1.2884685845274984E-4</v>
      </c>
    </row>
    <row r="49" spans="1:19" x14ac:dyDescent="0.45">
      <c r="A49" s="2">
        <v>11014</v>
      </c>
      <c r="B49" s="381">
        <v>114</v>
      </c>
      <c r="C49" s="131">
        <v>70</v>
      </c>
      <c r="D49" s="131" t="s">
        <v>446</v>
      </c>
      <c r="E49" s="185">
        <v>6.9611303431385607E-2</v>
      </c>
      <c r="F49" s="185">
        <v>0.20585977839262817</v>
      </c>
      <c r="G49" s="185">
        <v>0.80953430108509072</v>
      </c>
      <c r="H49" s="186">
        <v>222146.017803</v>
      </c>
      <c r="I49" s="186">
        <v>4299660.6530033164</v>
      </c>
      <c r="J49" s="185">
        <v>5.1186190741772056E-4</v>
      </c>
      <c r="K49" s="185">
        <v>0</v>
      </c>
      <c r="L49" s="185">
        <v>3.6145087422733736E-2</v>
      </c>
      <c r="M49" s="271">
        <v>4215323</v>
      </c>
      <c r="N49" s="266">
        <f t="shared" si="6"/>
        <v>1.6895375554213976E-4</v>
      </c>
      <c r="O49" s="266">
        <f t="shared" si="7"/>
        <v>4.9964274421021072E-4</v>
      </c>
      <c r="P49" s="266">
        <f t="shared" si="8"/>
        <v>1.9648225743010613E-3</v>
      </c>
      <c r="Q49" s="266">
        <f t="shared" si="9"/>
        <v>1.2423412192307162E-6</v>
      </c>
      <c r="R49" s="266">
        <f t="shared" si="10"/>
        <v>0</v>
      </c>
      <c r="S49" s="266">
        <f t="shared" si="11"/>
        <v>8.7727825273221867E-5</v>
      </c>
    </row>
    <row r="50" spans="1:19" x14ac:dyDescent="0.45">
      <c r="A50" s="2">
        <v>11521</v>
      </c>
      <c r="B50" s="381">
        <v>255</v>
      </c>
      <c r="C50" s="184">
        <v>57</v>
      </c>
      <c r="D50" s="184" t="s">
        <v>492</v>
      </c>
      <c r="E50" s="187">
        <v>6.8656141687462507E-2</v>
      </c>
      <c r="F50" s="187">
        <v>1.1256278749709914</v>
      </c>
      <c r="G50" s="187">
        <v>0.98374303582116596</v>
      </c>
      <c r="H50" s="188">
        <v>190509.94009300001</v>
      </c>
      <c r="I50" s="188">
        <v>3042037.33301167</v>
      </c>
      <c r="J50" s="187">
        <v>0</v>
      </c>
      <c r="K50" s="187">
        <v>9.546804607372221E-2</v>
      </c>
      <c r="L50" s="187">
        <v>7.8875022632145103E-2</v>
      </c>
      <c r="M50" s="271">
        <v>3020695.6522039999</v>
      </c>
      <c r="N50" s="266">
        <f t="shared" si="6"/>
        <v>1.1941079502995205E-4</v>
      </c>
      <c r="O50" s="266">
        <f t="shared" si="7"/>
        <v>1.9577581284720945E-3</v>
      </c>
      <c r="P50" s="266">
        <f t="shared" si="8"/>
        <v>1.7109836807802363E-3</v>
      </c>
      <c r="Q50" s="266">
        <f t="shared" si="9"/>
        <v>0</v>
      </c>
      <c r="R50" s="266">
        <f t="shared" si="10"/>
        <v>1.6604363428277289E-4</v>
      </c>
      <c r="S50" s="266">
        <f t="shared" si="11"/>
        <v>1.3718407310718208E-4</v>
      </c>
    </row>
    <row r="51" spans="1:19" x14ac:dyDescent="0.45">
      <c r="A51" s="2">
        <v>11460</v>
      </c>
      <c r="B51" s="381">
        <v>243</v>
      </c>
      <c r="C51" s="131">
        <v>71</v>
      </c>
      <c r="D51" s="131" t="s">
        <v>486</v>
      </c>
      <c r="E51" s="185">
        <v>6.8442608987937539E-2</v>
      </c>
      <c r="F51" s="185">
        <v>1.001766682910167</v>
      </c>
      <c r="G51" s="185">
        <v>9.9376200361813424E-2</v>
      </c>
      <c r="H51" s="186">
        <v>1166971.9607150001</v>
      </c>
      <c r="I51" s="186">
        <v>14115264.534638427</v>
      </c>
      <c r="J51" s="185">
        <v>2.5763493251884104E-3</v>
      </c>
      <c r="K51" s="185">
        <v>1.3396030656195879E-3</v>
      </c>
      <c r="L51" s="185">
        <v>5.0751297806001468E-2</v>
      </c>
      <c r="M51" s="271">
        <v>13848994.85</v>
      </c>
      <c r="N51" s="266">
        <f t="shared" si="6"/>
        <v>5.4576041951670149E-4</v>
      </c>
      <c r="O51" s="266">
        <f t="shared" si="7"/>
        <v>7.988073704485215E-3</v>
      </c>
      <c r="P51" s="266">
        <f t="shared" si="8"/>
        <v>7.9242445022803954E-4</v>
      </c>
      <c r="Q51" s="266">
        <f t="shared" si="9"/>
        <v>2.0543773963733705E-5</v>
      </c>
      <c r="R51" s="266">
        <f t="shared" si="10"/>
        <v>1.0681976357845397E-5</v>
      </c>
      <c r="S51" s="266">
        <f t="shared" si="11"/>
        <v>4.0469014830369742E-4</v>
      </c>
    </row>
    <row r="52" spans="1:19" x14ac:dyDescent="0.45">
      <c r="A52" s="2">
        <v>11513</v>
      </c>
      <c r="B52" s="381">
        <v>254</v>
      </c>
      <c r="C52" s="184">
        <v>5</v>
      </c>
      <c r="D52" s="184" t="s">
        <v>491</v>
      </c>
      <c r="E52" s="187">
        <v>6.5603967531024307E-2</v>
      </c>
      <c r="F52" s="187">
        <v>3.37326317138016</v>
      </c>
      <c r="G52" s="187">
        <v>0.41297272751933467</v>
      </c>
      <c r="H52" s="188">
        <v>1187971.929392</v>
      </c>
      <c r="I52" s="188">
        <v>20036882.533134248</v>
      </c>
      <c r="J52" s="187">
        <v>5.3657994230414251E-4</v>
      </c>
      <c r="K52" s="187">
        <v>0.20960577036818095</v>
      </c>
      <c r="L52" s="187">
        <v>8.0858517489693818E-2</v>
      </c>
      <c r="M52" s="271">
        <v>19421338.077690002</v>
      </c>
      <c r="N52" s="266">
        <f t="shared" si="6"/>
        <v>7.3361208881967657E-4</v>
      </c>
      <c r="O52" s="266">
        <f t="shared" si="7"/>
        <v>3.7721295440316299E-2</v>
      </c>
      <c r="P52" s="266">
        <f t="shared" si="8"/>
        <v>4.6180405951476442E-3</v>
      </c>
      <c r="Q52" s="266">
        <f t="shared" si="9"/>
        <v>6.0002702139368221E-6</v>
      </c>
      <c r="R52" s="266">
        <f t="shared" si="10"/>
        <v>2.3439028585541073E-3</v>
      </c>
      <c r="S52" s="266">
        <f t="shared" si="11"/>
        <v>9.041950989690465E-4</v>
      </c>
    </row>
    <row r="53" spans="1:19" x14ac:dyDescent="0.45">
      <c r="A53" s="2">
        <v>11569</v>
      </c>
      <c r="B53" s="381">
        <v>263</v>
      </c>
      <c r="C53" s="131">
        <v>32</v>
      </c>
      <c r="D53" s="131" t="s">
        <v>496</v>
      </c>
      <c r="E53" s="185">
        <v>6.5528375552361781E-2</v>
      </c>
      <c r="F53" s="185">
        <v>3.5310190705732989</v>
      </c>
      <c r="G53" s="185">
        <v>0</v>
      </c>
      <c r="H53" s="186">
        <v>130236.458453</v>
      </c>
      <c r="I53" s="186">
        <v>3549708.0335024185</v>
      </c>
      <c r="J53" s="185">
        <v>1.6047488367724197E-2</v>
      </c>
      <c r="K53" s="185">
        <v>1.9119580186971654</v>
      </c>
      <c r="L53" s="185">
        <v>0</v>
      </c>
      <c r="M53" s="271">
        <v>3518233.9788290001</v>
      </c>
      <c r="N53" s="266">
        <f t="shared" si="6"/>
        <v>1.3274291381597174E-4</v>
      </c>
      <c r="O53" s="266">
        <f t="shared" si="7"/>
        <v>7.1528975991954147E-3</v>
      </c>
      <c r="P53" s="266">
        <f t="shared" si="8"/>
        <v>0</v>
      </c>
      <c r="Q53" s="266">
        <f t="shared" si="9"/>
        <v>3.2507907412681858E-5</v>
      </c>
      <c r="R53" s="266">
        <f t="shared" si="10"/>
        <v>3.8731141487380653E-3</v>
      </c>
      <c r="S53" s="266">
        <f t="shared" si="11"/>
        <v>0</v>
      </c>
    </row>
    <row r="54" spans="1:19" x14ac:dyDescent="0.45">
      <c r="A54" s="2">
        <v>10911</v>
      </c>
      <c r="B54" s="381">
        <v>107</v>
      </c>
      <c r="C54" s="184">
        <v>59</v>
      </c>
      <c r="D54" s="184" t="s">
        <v>443</v>
      </c>
      <c r="E54" s="187">
        <v>6.5359048436058637E-2</v>
      </c>
      <c r="F54" s="187">
        <v>1.4272459450558046</v>
      </c>
      <c r="G54" s="187">
        <v>0.90510167014198439</v>
      </c>
      <c r="H54" s="188">
        <v>8549807.1013009995</v>
      </c>
      <c r="I54" s="188">
        <v>70115652.432440892</v>
      </c>
      <c r="J54" s="187">
        <v>8.8535873190543897E-4</v>
      </c>
      <c r="K54" s="187">
        <v>6.3779141585122351E-2</v>
      </c>
      <c r="L54" s="187">
        <v>6.2422751267084242E-2</v>
      </c>
      <c r="M54" s="271">
        <v>69778367.506266996</v>
      </c>
      <c r="N54" s="266">
        <f t="shared" si="6"/>
        <v>2.6259336671544189E-3</v>
      </c>
      <c r="O54" s="266">
        <f t="shared" si="7"/>
        <v>5.734252973554569E-2</v>
      </c>
      <c r="P54" s="266">
        <f t="shared" si="8"/>
        <v>3.6364313812627093E-2</v>
      </c>
      <c r="Q54" s="266">
        <f t="shared" si="9"/>
        <v>3.5571100823080376E-5</v>
      </c>
      <c r="R54" s="266">
        <f t="shared" si="10"/>
        <v>2.5624576727800476E-3</v>
      </c>
      <c r="S54" s="266">
        <f t="shared" si="11"/>
        <v>2.5079619130166067E-3</v>
      </c>
    </row>
    <row r="55" spans="1:19" x14ac:dyDescent="0.45">
      <c r="A55" s="2">
        <v>11008</v>
      </c>
      <c r="B55" s="381">
        <v>113</v>
      </c>
      <c r="C55" s="131">
        <v>55</v>
      </c>
      <c r="D55" s="131" t="s">
        <v>445</v>
      </c>
      <c r="E55" s="185">
        <v>6.2708667061594156E-2</v>
      </c>
      <c r="F55" s="185">
        <v>1.712029945473964</v>
      </c>
      <c r="G55" s="185">
        <v>1.339828627981603</v>
      </c>
      <c r="H55" s="186">
        <v>4431286.4442060003</v>
      </c>
      <c r="I55" s="186">
        <v>39263603.932266869</v>
      </c>
      <c r="J55" s="185">
        <v>1.4091637739565453E-3</v>
      </c>
      <c r="K55" s="185">
        <v>0.10526111952641269</v>
      </c>
      <c r="L55" s="185">
        <v>0.13089821478216998</v>
      </c>
      <c r="M55" s="271">
        <v>38386886.610840999</v>
      </c>
      <c r="N55" s="266">
        <f t="shared" si="6"/>
        <v>1.3860142176654498E-3</v>
      </c>
      <c r="O55" s="266">
        <f t="shared" si="7"/>
        <v>3.7840030041863183E-2</v>
      </c>
      <c r="P55" s="266">
        <f t="shared" si="8"/>
        <v>2.9613474733782452E-2</v>
      </c>
      <c r="Q55" s="266">
        <f t="shared" si="9"/>
        <v>3.1145950268795626E-5</v>
      </c>
      <c r="R55" s="266">
        <f t="shared" si="10"/>
        <v>2.3265270187881656E-3</v>
      </c>
      <c r="S55" s="266">
        <f t="shared" si="11"/>
        <v>2.8931692420907469E-3</v>
      </c>
    </row>
    <row r="56" spans="1:19" x14ac:dyDescent="0.45">
      <c r="A56" s="2">
        <v>11343</v>
      </c>
      <c r="B56" s="381">
        <v>196</v>
      </c>
      <c r="C56" s="184">
        <v>72</v>
      </c>
      <c r="D56" s="184" t="s">
        <v>466</v>
      </c>
      <c r="E56" s="187">
        <v>6.2609444049790741E-2</v>
      </c>
      <c r="F56" s="187">
        <v>0.98096998142054248</v>
      </c>
      <c r="G56" s="187">
        <v>0.89141185329416894</v>
      </c>
      <c r="H56" s="188">
        <v>1737445.5389010001</v>
      </c>
      <c r="I56" s="188">
        <v>29634725.160093885</v>
      </c>
      <c r="J56" s="187">
        <v>5.2213810663614959E-3</v>
      </c>
      <c r="K56" s="187">
        <v>6.1186291680470579E-2</v>
      </c>
      <c r="L56" s="187">
        <v>7.9864349972280146E-2</v>
      </c>
      <c r="M56" s="271">
        <v>29391444.194111999</v>
      </c>
      <c r="N56" s="266">
        <f t="shared" si="6"/>
        <v>1.0595415680499814E-3</v>
      </c>
      <c r="O56" s="266">
        <f t="shared" si="7"/>
        <v>1.6600985491864572E-2</v>
      </c>
      <c r="P56" s="266">
        <f t="shared" si="8"/>
        <v>1.5085390505408912E-2</v>
      </c>
      <c r="Q56" s="266">
        <f t="shared" si="9"/>
        <v>8.8361594107744422E-5</v>
      </c>
      <c r="R56" s="266">
        <f t="shared" si="10"/>
        <v>1.0354575162611751E-3</v>
      </c>
      <c r="S56" s="266">
        <f t="shared" si="11"/>
        <v>1.3515468773948492E-3</v>
      </c>
    </row>
    <row r="57" spans="1:19" x14ac:dyDescent="0.45">
      <c r="A57" s="2">
        <v>10845</v>
      </c>
      <c r="B57" s="381">
        <v>3</v>
      </c>
      <c r="C57" s="131">
        <v>44</v>
      </c>
      <c r="D57" s="131" t="s">
        <v>437</v>
      </c>
      <c r="E57" s="185">
        <v>6.0447915903606222E-2</v>
      </c>
      <c r="F57" s="185">
        <v>0.99089117149775274</v>
      </c>
      <c r="G57" s="185">
        <v>0.60159784617416889</v>
      </c>
      <c r="H57" s="186">
        <v>1133714.1003970001</v>
      </c>
      <c r="I57" s="186">
        <v>13307745.674611224</v>
      </c>
      <c r="J57" s="185">
        <v>1.2208162535713447E-3</v>
      </c>
      <c r="K57" s="185">
        <v>6.1853830186199367E-2</v>
      </c>
      <c r="L57" s="185">
        <v>3.9241107736670867E-2</v>
      </c>
      <c r="M57" s="271">
        <v>12996408.888011999</v>
      </c>
      <c r="N57" s="266">
        <f t="shared" si="6"/>
        <v>4.5233680324416456E-4</v>
      </c>
      <c r="O57" s="266">
        <f t="shared" si="7"/>
        <v>7.414921394360576E-3</v>
      </c>
      <c r="P57" s="266">
        <f t="shared" si="8"/>
        <v>4.501806927652301E-3</v>
      </c>
      <c r="Q57" s="266">
        <f t="shared" si="9"/>
        <v>9.1354699865845148E-6</v>
      </c>
      <c r="R57" s="266">
        <f t="shared" si="10"/>
        <v>4.6285737724108473E-4</v>
      </c>
      <c r="S57" s="266">
        <f t="shared" si="11"/>
        <v>2.9364448656378917E-4</v>
      </c>
    </row>
    <row r="58" spans="1:19" x14ac:dyDescent="0.45">
      <c r="A58" s="2">
        <v>11383</v>
      </c>
      <c r="B58" s="381">
        <v>214</v>
      </c>
      <c r="C58" s="184">
        <v>73</v>
      </c>
      <c r="D58" s="184" t="s">
        <v>472</v>
      </c>
      <c r="E58" s="187">
        <v>5.6954352521338118E-2</v>
      </c>
      <c r="F58" s="187">
        <v>1.0733036995529537</v>
      </c>
      <c r="G58" s="187">
        <v>0.99138808406758439</v>
      </c>
      <c r="H58" s="188">
        <v>3978499.9883249998</v>
      </c>
      <c r="I58" s="188">
        <v>42136864.554072209</v>
      </c>
      <c r="J58" s="187">
        <v>7.2829033952086068E-4</v>
      </c>
      <c r="K58" s="187">
        <v>7.2754564234956576E-2</v>
      </c>
      <c r="L58" s="187">
        <v>7.1574525837007227E-2</v>
      </c>
      <c r="M58" s="271">
        <v>40130579.424234003</v>
      </c>
      <c r="N58" s="266">
        <f t="shared" si="6"/>
        <v>1.3160111692881321E-3</v>
      </c>
      <c r="O58" s="266">
        <f t="shared" si="7"/>
        <v>2.4800205675602597E-2</v>
      </c>
      <c r="P58" s="266">
        <f t="shared" si="8"/>
        <v>2.2907429089696021E-2</v>
      </c>
      <c r="Q58" s="266">
        <f t="shared" si="9"/>
        <v>1.6828182199683806E-5</v>
      </c>
      <c r="R58" s="266">
        <f t="shared" si="10"/>
        <v>1.6810974914344301E-3</v>
      </c>
      <c r="S58" s="266">
        <f t="shared" si="11"/>
        <v>1.6538310290282706E-3</v>
      </c>
    </row>
    <row r="59" spans="1:19" x14ac:dyDescent="0.45">
      <c r="A59" s="2">
        <v>11098</v>
      </c>
      <c r="B59" s="381">
        <v>123</v>
      </c>
      <c r="C59" s="131">
        <v>40</v>
      </c>
      <c r="D59" s="131" t="s">
        <v>450</v>
      </c>
      <c r="E59" s="185">
        <v>5.5126774334778313E-2</v>
      </c>
      <c r="F59" s="185">
        <v>1.5773852327442563</v>
      </c>
      <c r="G59" s="185">
        <v>1.3333408944759573</v>
      </c>
      <c r="H59" s="186">
        <v>7053184.0812849998</v>
      </c>
      <c r="I59" s="186">
        <v>133067293.51324782</v>
      </c>
      <c r="J59" s="185">
        <v>3.0281740397752194E-3</v>
      </c>
      <c r="K59" s="185">
        <v>0.1588644303266955</v>
      </c>
      <c r="L59" s="185">
        <v>0.10189709987772239</v>
      </c>
      <c r="M59" s="271">
        <v>132598124.623877</v>
      </c>
      <c r="N59" s="266">
        <f t="shared" si="6"/>
        <v>4.208789339599059E-3</v>
      </c>
      <c r="O59" s="266">
        <f t="shared" si="7"/>
        <v>0.12042936000023997</v>
      </c>
      <c r="P59" s="266">
        <f t="shared" si="8"/>
        <v>0.10179719402122805</v>
      </c>
      <c r="Q59" s="266">
        <f t="shared" si="9"/>
        <v>2.3119340412805622E-4</v>
      </c>
      <c r="R59" s="266">
        <f t="shared" si="10"/>
        <v>1.212889614654364E-2</v>
      </c>
      <c r="S59" s="266">
        <f t="shared" si="11"/>
        <v>7.7795850179258131E-3</v>
      </c>
    </row>
    <row r="60" spans="1:19" x14ac:dyDescent="0.45">
      <c r="A60" s="2">
        <v>11660</v>
      </c>
      <c r="B60" s="381">
        <v>279</v>
      </c>
      <c r="C60" s="184">
        <v>34</v>
      </c>
      <c r="D60" s="184" t="s">
        <v>501</v>
      </c>
      <c r="E60" s="187">
        <v>4.7319376432771967E-2</v>
      </c>
      <c r="F60" s="187">
        <v>2.8817329419262636</v>
      </c>
      <c r="G60" s="187">
        <v>0</v>
      </c>
      <c r="H60" s="188">
        <v>0</v>
      </c>
      <c r="I60" s="188">
        <v>1013342.4426315154</v>
      </c>
      <c r="J60" s="187">
        <v>1.572055550798656E-2</v>
      </c>
      <c r="K60" s="187">
        <v>0.90430970744628458</v>
      </c>
      <c r="L60" s="187">
        <v>0</v>
      </c>
      <c r="M60" s="271">
        <v>1011664</v>
      </c>
      <c r="N60" s="266">
        <f t="shared" si="6"/>
        <v>2.756338395270762E-5</v>
      </c>
      <c r="O60" s="266">
        <f t="shared" si="7"/>
        <v>1.6786001320268512E-3</v>
      </c>
      <c r="P60" s="266">
        <f t="shared" si="8"/>
        <v>0</v>
      </c>
      <c r="Q60" s="266">
        <f t="shared" si="9"/>
        <v>9.1571728133844883E-6</v>
      </c>
      <c r="R60" s="266">
        <f t="shared" si="10"/>
        <v>5.2675748409143793E-4</v>
      </c>
      <c r="S60" s="266">
        <f t="shared" si="11"/>
        <v>0</v>
      </c>
    </row>
    <row r="61" spans="1:19" x14ac:dyDescent="0.45">
      <c r="A61" s="2">
        <v>10929</v>
      </c>
      <c r="B61" s="381">
        <v>110</v>
      </c>
      <c r="C61" s="131">
        <v>30</v>
      </c>
      <c r="D61" s="131" t="s">
        <v>442</v>
      </c>
      <c r="E61" s="185">
        <v>4.6474331265419104E-2</v>
      </c>
      <c r="F61" s="185">
        <v>0.9534330325273197</v>
      </c>
      <c r="G61" s="185">
        <v>0.70655956426855737</v>
      </c>
      <c r="H61" s="186">
        <v>64309.279704</v>
      </c>
      <c r="I61" s="186">
        <v>1176317.341722375</v>
      </c>
      <c r="J61" s="185">
        <v>1.493521929279472E-2</v>
      </c>
      <c r="K61" s="185">
        <v>0.2530663678294704</v>
      </c>
      <c r="L61" s="185">
        <v>0.13962398457076622</v>
      </c>
      <c r="M61" s="271">
        <v>1138907.243269</v>
      </c>
      <c r="N61" s="266">
        <f t="shared" si="6"/>
        <v>3.0476053704418131E-5</v>
      </c>
      <c r="O61" s="266">
        <f t="shared" si="7"/>
        <v>6.2522419390872758E-4</v>
      </c>
      <c r="P61" s="266">
        <f t="shared" si="8"/>
        <v>4.6333420276756818E-4</v>
      </c>
      <c r="Q61" s="266">
        <f t="shared" si="9"/>
        <v>9.7939342613662672E-6</v>
      </c>
      <c r="R61" s="266">
        <f t="shared" si="10"/>
        <v>1.6595105312449559E-4</v>
      </c>
      <c r="S61" s="266">
        <f t="shared" si="11"/>
        <v>9.1559963023496907E-5</v>
      </c>
    </row>
    <row r="62" spans="1:19" x14ac:dyDescent="0.45">
      <c r="A62" s="2">
        <v>10581</v>
      </c>
      <c r="B62" s="381">
        <v>7</v>
      </c>
      <c r="C62" s="184">
        <v>43</v>
      </c>
      <c r="D62" s="184" t="s">
        <v>428</v>
      </c>
      <c r="E62" s="187">
        <v>4.5706123534778563E-2</v>
      </c>
      <c r="F62" s="187">
        <v>1.0240615092165015</v>
      </c>
      <c r="G62" s="187">
        <v>0.58023937295382921</v>
      </c>
      <c r="H62" s="188">
        <v>1092750.751708</v>
      </c>
      <c r="I62" s="188">
        <v>12793685.44184152</v>
      </c>
      <c r="J62" s="187">
        <v>1.320711192919901E-3</v>
      </c>
      <c r="K62" s="187">
        <v>7.7124058882218696E-2</v>
      </c>
      <c r="L62" s="187">
        <v>2.084649676487722E-2</v>
      </c>
      <c r="M62" s="271">
        <v>12707257.120526001</v>
      </c>
      <c r="N62" s="266">
        <f t="shared" si="6"/>
        <v>3.3441321616485748E-4</v>
      </c>
      <c r="O62" s="266">
        <f t="shared" si="7"/>
        <v>7.4926437939359424E-3</v>
      </c>
      <c r="P62" s="266">
        <f t="shared" si="8"/>
        <v>4.2453767646105922E-3</v>
      </c>
      <c r="Q62" s="266">
        <f t="shared" si="9"/>
        <v>9.6631095243332237E-6</v>
      </c>
      <c r="R62" s="266">
        <f t="shared" si="10"/>
        <v>5.6428553943905471E-4</v>
      </c>
      <c r="S62" s="266">
        <f t="shared" si="11"/>
        <v>1.5252538368536712E-4</v>
      </c>
    </row>
    <row r="63" spans="1:19" x14ac:dyDescent="0.45">
      <c r="A63" s="2">
        <v>11379</v>
      </c>
      <c r="B63" s="381">
        <v>208</v>
      </c>
      <c r="C63" s="131">
        <v>74</v>
      </c>
      <c r="D63" s="131" t="s">
        <v>470</v>
      </c>
      <c r="E63" s="185">
        <v>4.5057920524375655E-2</v>
      </c>
      <c r="F63" s="185">
        <v>0.24198369007478859</v>
      </c>
      <c r="G63" s="185">
        <v>0.42693962357190701</v>
      </c>
      <c r="H63" s="186">
        <v>15021970.516689001</v>
      </c>
      <c r="I63" s="186">
        <v>50425329.560799949</v>
      </c>
      <c r="J63" s="185">
        <v>1.8525221104985501E-2</v>
      </c>
      <c r="K63" s="185">
        <v>0</v>
      </c>
      <c r="L63" s="185">
        <v>2.5395548933749092E-2</v>
      </c>
      <c r="M63" s="271">
        <v>42391917</v>
      </c>
      <c r="N63" s="266">
        <f t="shared" si="6"/>
        <v>1.0997942044630401E-3</v>
      </c>
      <c r="O63" s="266">
        <f t="shared" si="7"/>
        <v>5.9064478968766316E-3</v>
      </c>
      <c r="P63" s="266">
        <f t="shared" si="8"/>
        <v>1.0420936390217968E-2</v>
      </c>
      <c r="Q63" s="266">
        <f t="shared" si="9"/>
        <v>4.5217201705164046E-4</v>
      </c>
      <c r="R63" s="266">
        <f t="shared" si="10"/>
        <v>0</v>
      </c>
      <c r="S63" s="266">
        <f t="shared" si="11"/>
        <v>6.1986610148564547E-4</v>
      </c>
    </row>
    <row r="64" spans="1:19" x14ac:dyDescent="0.45">
      <c r="A64" s="2">
        <v>10837</v>
      </c>
      <c r="B64" s="381">
        <v>1</v>
      </c>
      <c r="C64" s="184">
        <v>56</v>
      </c>
      <c r="D64" s="184" t="s">
        <v>436</v>
      </c>
      <c r="E64" s="187">
        <v>4.1470070168338369E-2</v>
      </c>
      <c r="F64" s="187">
        <v>0.11693955136640931</v>
      </c>
      <c r="G64" s="187">
        <v>0.80338560292919969</v>
      </c>
      <c r="H64" s="188">
        <v>10551793.482829999</v>
      </c>
      <c r="I64" s="188">
        <v>82245813.086224422</v>
      </c>
      <c r="J64" s="187">
        <v>2.5141099944617822E-2</v>
      </c>
      <c r="K64" s="187">
        <v>1.4615705647569362E-3</v>
      </c>
      <c r="L64" s="187">
        <v>0.17476288624516445</v>
      </c>
      <c r="M64" s="271">
        <v>80941293.502283007</v>
      </c>
      <c r="N64" s="266">
        <f t="shared" si="6"/>
        <v>1.932689719748058E-3</v>
      </c>
      <c r="O64" s="266">
        <f t="shared" si="7"/>
        <v>5.4499032155089543E-3</v>
      </c>
      <c r="P64" s="266">
        <f t="shared" si="8"/>
        <v>3.7441342381916522E-2</v>
      </c>
      <c r="Q64" s="266">
        <f t="shared" si="9"/>
        <v>1.1716870795945471E-3</v>
      </c>
      <c r="R64" s="266">
        <f t="shared" si="10"/>
        <v>6.8115689067455392E-5</v>
      </c>
      <c r="S64" s="266">
        <f t="shared" si="11"/>
        <v>8.1447278065471893E-3</v>
      </c>
    </row>
    <row r="65" spans="1:19" x14ac:dyDescent="0.45">
      <c r="A65" s="2">
        <v>10920</v>
      </c>
      <c r="B65" s="381">
        <v>106</v>
      </c>
      <c r="C65" s="131">
        <v>51</v>
      </c>
      <c r="D65" s="131" t="s">
        <v>441</v>
      </c>
      <c r="E65" s="185">
        <v>3.568351981034406E-2</v>
      </c>
      <c r="F65" s="185">
        <v>0.80042936173726364</v>
      </c>
      <c r="G65" s="185">
        <v>0</v>
      </c>
      <c r="H65" s="186">
        <v>4489.3087530000003</v>
      </c>
      <c r="I65" s="186">
        <v>191758.9156794858</v>
      </c>
      <c r="J65" s="185">
        <v>1.9528604290209188E-2</v>
      </c>
      <c r="K65" s="185">
        <v>0.39267339570681686</v>
      </c>
      <c r="L65" s="185">
        <v>0</v>
      </c>
      <c r="M65" s="271">
        <v>189978.33322199999</v>
      </c>
      <c r="N65" s="266">
        <f t="shared" si="6"/>
        <v>3.9032735212892367E-6</v>
      </c>
      <c r="O65" s="266">
        <f t="shared" si="7"/>
        <v>8.75556769605958E-5</v>
      </c>
      <c r="P65" s="266">
        <f t="shared" si="8"/>
        <v>0</v>
      </c>
      <c r="Q65" s="266">
        <f t="shared" si="9"/>
        <v>2.136153732558984E-6</v>
      </c>
      <c r="R65" s="266">
        <f t="shared" si="10"/>
        <v>4.295292830201244E-5</v>
      </c>
      <c r="S65" s="266">
        <f t="shared" si="11"/>
        <v>0</v>
      </c>
    </row>
    <row r="66" spans="1:19" x14ac:dyDescent="0.45">
      <c r="A66" s="2">
        <v>11075</v>
      </c>
      <c r="B66" s="381">
        <v>118</v>
      </c>
      <c r="C66" s="184">
        <v>76</v>
      </c>
      <c r="D66" s="184" t="s">
        <v>448</v>
      </c>
      <c r="E66" s="187">
        <v>3.1560258352732531E-2</v>
      </c>
      <c r="F66" s="187">
        <v>1.6057271795621244</v>
      </c>
      <c r="G66" s="187">
        <v>0.91779922194496888</v>
      </c>
      <c r="H66" s="188">
        <v>1867958.417285</v>
      </c>
      <c r="I66" s="188">
        <v>52672695.114964001</v>
      </c>
      <c r="J66" s="187">
        <v>7.501593854465471E-4</v>
      </c>
      <c r="K66" s="187">
        <v>0.11979354910949866</v>
      </c>
      <c r="L66" s="187">
        <v>0.13571005033546515</v>
      </c>
      <c r="M66" s="271">
        <v>51289694</v>
      </c>
      <c r="N66" s="266">
        <f t="shared" si="6"/>
        <v>9.3202569084664818E-4</v>
      </c>
      <c r="O66" s="266">
        <f t="shared" si="7"/>
        <v>4.741973171183033E-2</v>
      </c>
      <c r="P66" s="266">
        <f t="shared" si="8"/>
        <v>2.7104101757700377E-2</v>
      </c>
      <c r="Q66" s="266">
        <f t="shared" si="9"/>
        <v>2.2153425097211859E-5</v>
      </c>
      <c r="R66" s="266">
        <f t="shared" si="10"/>
        <v>3.5376980796510333E-3</v>
      </c>
      <c r="S66" s="266">
        <f t="shared" si="11"/>
        <v>4.0077382132010985E-3</v>
      </c>
    </row>
    <row r="67" spans="1:19" x14ac:dyDescent="0.45">
      <c r="A67" s="2">
        <v>11256</v>
      </c>
      <c r="B67" s="381">
        <v>164</v>
      </c>
      <c r="C67" s="131">
        <v>38</v>
      </c>
      <c r="D67" s="131" t="s">
        <v>459</v>
      </c>
      <c r="E67" s="185">
        <v>3.1408136708581516E-2</v>
      </c>
      <c r="F67" s="185">
        <v>0.95301125082726668</v>
      </c>
      <c r="G67" s="185">
        <v>9.2212662695786457E-2</v>
      </c>
      <c r="H67" s="186">
        <v>2541.8463919999999</v>
      </c>
      <c r="I67" s="186">
        <v>36595.057585811061</v>
      </c>
      <c r="J67" s="185">
        <v>0</v>
      </c>
      <c r="K67" s="185">
        <v>4.6378116733269546E-2</v>
      </c>
      <c r="L67" s="185">
        <v>4.6603253222266001E-2</v>
      </c>
      <c r="M67" s="271">
        <v>35657.424571000003</v>
      </c>
      <c r="N67" s="266">
        <f t="shared" si="6"/>
        <v>6.4483614159856417E-7</v>
      </c>
      <c r="O67" s="266">
        <f t="shared" si="7"/>
        <v>1.9566143117161387E-5</v>
      </c>
      <c r="P67" s="266">
        <f t="shared" si="8"/>
        <v>1.8932055145771899E-6</v>
      </c>
      <c r="Q67" s="266">
        <f t="shared" si="9"/>
        <v>0</v>
      </c>
      <c r="R67" s="266">
        <f t="shared" si="10"/>
        <v>9.521827457124564E-7</v>
      </c>
      <c r="S67" s="266">
        <f t="shared" si="11"/>
        <v>9.5680499205086644E-7</v>
      </c>
    </row>
    <row r="68" spans="1:19" x14ac:dyDescent="0.45">
      <c r="A68" s="2">
        <v>10915</v>
      </c>
      <c r="B68" s="381">
        <v>105</v>
      </c>
      <c r="C68" s="184">
        <v>60</v>
      </c>
      <c r="D68" s="184" t="s">
        <v>440</v>
      </c>
      <c r="E68" s="187">
        <v>3.0638134120575804E-2</v>
      </c>
      <c r="F68" s="187">
        <v>0.6214103545844949</v>
      </c>
      <c r="G68" s="187">
        <v>0.52469796644225764</v>
      </c>
      <c r="H68" s="188">
        <v>4269519.2367369998</v>
      </c>
      <c r="I68" s="188">
        <v>60555019.373018667</v>
      </c>
      <c r="J68" s="187">
        <v>1.7673381819472737E-3</v>
      </c>
      <c r="K68" s="187">
        <v>2.1008035090386897E-2</v>
      </c>
      <c r="L68" s="187">
        <v>1.991626121239817E-2</v>
      </c>
      <c r="M68" s="271">
        <v>60312015.871628001</v>
      </c>
      <c r="N68" s="266">
        <f t="shared" si="6"/>
        <v>1.0639553029314199E-3</v>
      </c>
      <c r="O68" s="266">
        <f t="shared" si="7"/>
        <v>2.1579409485405106E-2</v>
      </c>
      <c r="P68" s="266">
        <f t="shared" si="8"/>
        <v>1.8220926301731347E-2</v>
      </c>
      <c r="Q68" s="266">
        <f t="shared" si="9"/>
        <v>6.1373477358504284E-5</v>
      </c>
      <c r="R68" s="266">
        <f t="shared" si="10"/>
        <v>7.2953562546015851E-4</v>
      </c>
      <c r="S68" s="266">
        <f t="shared" si="11"/>
        <v>6.9162213495461207E-4</v>
      </c>
    </row>
    <row r="69" spans="1:19" x14ac:dyDescent="0.45">
      <c r="A69" s="2">
        <v>11090</v>
      </c>
      <c r="B69" s="381">
        <v>121</v>
      </c>
      <c r="C69" s="131">
        <v>77</v>
      </c>
      <c r="D69" s="131" t="s">
        <v>449</v>
      </c>
      <c r="E69" s="185">
        <v>3.046935336986745E-2</v>
      </c>
      <c r="F69" s="185">
        <v>1.1047335115444725</v>
      </c>
      <c r="G69" s="185">
        <v>0.97915240536910064</v>
      </c>
      <c r="H69" s="186">
        <v>4085554.5913530001</v>
      </c>
      <c r="I69" s="186">
        <v>51211268.588982753</v>
      </c>
      <c r="J69" s="185">
        <v>1.9337628054030408E-3</v>
      </c>
      <c r="K69" s="185">
        <v>8.0068524102042918E-2</v>
      </c>
      <c r="L69" s="185">
        <v>7.2180255530960954E-2</v>
      </c>
      <c r="M69" s="271">
        <v>49788108.305409998</v>
      </c>
      <c r="N69" s="266">
        <f t="shared" si="6"/>
        <v>8.7346617005458515E-4</v>
      </c>
      <c r="O69" s="266">
        <f t="shared" si="7"/>
        <v>3.1669439700482263E-2</v>
      </c>
      <c r="P69" s="266">
        <f t="shared" si="8"/>
        <v>2.8069401113818372E-2</v>
      </c>
      <c r="Q69" s="266">
        <f t="shared" si="9"/>
        <v>5.543525558044201E-5</v>
      </c>
      <c r="R69" s="266">
        <f t="shared" si="10"/>
        <v>2.295327578513653E-3</v>
      </c>
      <c r="S69" s="266">
        <f t="shared" si="11"/>
        <v>2.0691942683148585E-3</v>
      </c>
    </row>
    <row r="70" spans="1:19" x14ac:dyDescent="0.45">
      <c r="A70" s="2">
        <v>11459</v>
      </c>
      <c r="B70" s="381">
        <v>241</v>
      </c>
      <c r="C70" s="184">
        <v>54</v>
      </c>
      <c r="D70" s="184" t="s">
        <v>485</v>
      </c>
      <c r="E70" s="187">
        <v>2.6952398922401026E-2</v>
      </c>
      <c r="F70" s="187">
        <v>1.1107421596674543</v>
      </c>
      <c r="G70" s="187">
        <v>0.3528658011747432</v>
      </c>
      <c r="H70" s="188">
        <v>210487.48729799999</v>
      </c>
      <c r="I70" s="188">
        <v>5676393.395686199</v>
      </c>
      <c r="J70" s="187">
        <v>0</v>
      </c>
      <c r="K70" s="187">
        <v>5.9914698035219087E-2</v>
      </c>
      <c r="L70" s="187">
        <v>9.3256200262412214E-2</v>
      </c>
      <c r="M70" s="271">
        <v>5660966.676682</v>
      </c>
      <c r="N70" s="266">
        <f t="shared" ref="N70:N80" si="12">$M70/$M$83*E70</f>
        <v>8.7850704858675652E-5</v>
      </c>
      <c r="O70" s="266">
        <f t="shared" ref="O70:O80" si="13">$M70/$M$83*F70</f>
        <v>3.620437717769604E-3</v>
      </c>
      <c r="P70" s="266">
        <f t="shared" ref="P70:P80" si="14">$M70/$M$83*G70</f>
        <v>1.15015770740755E-3</v>
      </c>
      <c r="Q70" s="266">
        <f t="shared" ref="Q70:Q80" si="15">$M70/$M$83*J70</f>
        <v>0</v>
      </c>
      <c r="R70" s="266">
        <f t="shared" ref="R70:R80" si="16">$M70/$M$83*K70</f>
        <v>1.9529053680687389E-4</v>
      </c>
      <c r="S70" s="266">
        <f t="shared" ref="S70:S80" si="17">$M70/$M$83*L70</f>
        <v>3.0396637231001975E-4</v>
      </c>
    </row>
    <row r="71" spans="1:19" x14ac:dyDescent="0.45">
      <c r="A71" s="2">
        <v>11161</v>
      </c>
      <c r="B71" s="381">
        <v>138</v>
      </c>
      <c r="C71" s="131">
        <v>78</v>
      </c>
      <c r="D71" s="131" t="s">
        <v>455</v>
      </c>
      <c r="E71" s="185">
        <v>2.5017794856995613E-2</v>
      </c>
      <c r="F71" s="185">
        <v>1.6489795080317085</v>
      </c>
      <c r="G71" s="185">
        <v>1.2030820903055586</v>
      </c>
      <c r="H71" s="186">
        <v>1665792.7353759999</v>
      </c>
      <c r="I71" s="186">
        <v>20170715.036803365</v>
      </c>
      <c r="J71" s="185">
        <v>2.4112150277304E-14</v>
      </c>
      <c r="K71" s="185">
        <v>8.5710955374875816E-2</v>
      </c>
      <c r="L71" s="185">
        <v>8.574982728022236E-2</v>
      </c>
      <c r="M71" s="271">
        <v>20084017.852173001</v>
      </c>
      <c r="N71" s="266">
        <f t="shared" si="12"/>
        <v>2.893056076331858E-4</v>
      </c>
      <c r="O71" s="266">
        <f t="shared" si="13"/>
        <v>1.9068787687832021E-2</v>
      </c>
      <c r="P71" s="266">
        <f t="shared" si="14"/>
        <v>1.3912433016498532E-2</v>
      </c>
      <c r="Q71" s="266">
        <f t="shared" si="15"/>
        <v>2.7883273994340543E-16</v>
      </c>
      <c r="R71" s="266">
        <f t="shared" si="16"/>
        <v>9.9116089836413161E-4</v>
      </c>
      <c r="S71" s="266">
        <f t="shared" si="17"/>
        <v>9.916104128101658E-4</v>
      </c>
    </row>
    <row r="72" spans="1:19" x14ac:dyDescent="0.45">
      <c r="A72" s="2">
        <v>11142</v>
      </c>
      <c r="B72" s="381">
        <v>130</v>
      </c>
      <c r="C72" s="184">
        <v>58</v>
      </c>
      <c r="D72" s="184" t="s">
        <v>451</v>
      </c>
      <c r="E72" s="187">
        <v>2.4525402958205132E-2</v>
      </c>
      <c r="F72" s="187">
        <v>0.47842177785692708</v>
      </c>
      <c r="G72" s="187">
        <v>0.46818302991859045</v>
      </c>
      <c r="H72" s="188">
        <v>10034316.517991999</v>
      </c>
      <c r="I72" s="188">
        <v>151488997.31709692</v>
      </c>
      <c r="J72" s="187">
        <v>3.1439864430176608E-3</v>
      </c>
      <c r="K72" s="187">
        <v>4.5211630430005097E-2</v>
      </c>
      <c r="L72" s="187">
        <v>4.676698398392342E-2</v>
      </c>
      <c r="M72" s="271">
        <v>150688989</v>
      </c>
      <c r="N72" s="266">
        <f t="shared" si="12"/>
        <v>2.1279180414249654E-3</v>
      </c>
      <c r="O72" s="266">
        <f t="shared" si="13"/>
        <v>4.1509708698660532E-2</v>
      </c>
      <c r="P72" s="266">
        <f t="shared" si="14"/>
        <v>4.0621355651140056E-2</v>
      </c>
      <c r="Q72" s="266">
        <f t="shared" si="15"/>
        <v>2.7278432429810712E-4</v>
      </c>
      <c r="R72" s="266">
        <f t="shared" si="16"/>
        <v>3.9227344903647859E-3</v>
      </c>
      <c r="S72" s="266">
        <f t="shared" si="17"/>
        <v>4.0576829311230233E-3</v>
      </c>
    </row>
    <row r="73" spans="1:19" x14ac:dyDescent="0.45">
      <c r="B73" s="381">
        <v>283</v>
      </c>
      <c r="C73" s="131">
        <v>75</v>
      </c>
      <c r="D73" s="131" t="s">
        <v>503</v>
      </c>
      <c r="E73" s="185">
        <v>1.6987921949744512E-2</v>
      </c>
      <c r="F73" s="185">
        <v>0</v>
      </c>
      <c r="G73" s="185">
        <v>0</v>
      </c>
      <c r="H73" s="186">
        <v>0</v>
      </c>
      <c r="I73" s="186">
        <v>37185</v>
      </c>
      <c r="J73" s="185">
        <v>1.6738414316787298E-2</v>
      </c>
      <c r="K73" s="185">
        <v>0</v>
      </c>
      <c r="L73" s="185">
        <v>0</v>
      </c>
      <c r="M73" s="271">
        <v>1038022.7893140001</v>
      </c>
      <c r="N73" s="266">
        <f t="shared" si="12"/>
        <v>1.0153233435083915E-5</v>
      </c>
      <c r="O73" s="266">
        <f t="shared" si="13"/>
        <v>0</v>
      </c>
      <c r="P73" s="266">
        <f t="shared" si="14"/>
        <v>0</v>
      </c>
      <c r="Q73" s="266">
        <f t="shared" si="15"/>
        <v>1.0004109295666265E-5</v>
      </c>
      <c r="R73" s="266">
        <f t="shared" si="16"/>
        <v>0</v>
      </c>
      <c r="S73" s="266">
        <f t="shared" si="17"/>
        <v>0</v>
      </c>
    </row>
    <row r="74" spans="1:19" x14ac:dyDescent="0.45">
      <c r="A74" s="2">
        <v>11290</v>
      </c>
      <c r="B74" s="381">
        <v>175</v>
      </c>
      <c r="C74" s="184">
        <v>18</v>
      </c>
      <c r="D74" s="184" t="s">
        <v>461</v>
      </c>
      <c r="E74" s="187">
        <v>1.2773342602346617E-2</v>
      </c>
      <c r="F74" s="187">
        <v>8.3003378255657664E-3</v>
      </c>
      <c r="G74" s="187">
        <v>1.525663845399397E-2</v>
      </c>
      <c r="H74" s="188">
        <v>7850.7823719999997</v>
      </c>
      <c r="I74" s="188">
        <v>59936.281685289818</v>
      </c>
      <c r="J74" s="187">
        <v>0</v>
      </c>
      <c r="K74" s="187">
        <v>0</v>
      </c>
      <c r="L74" s="187">
        <v>8.9663582239437624E-5</v>
      </c>
      <c r="M74" s="271">
        <v>52728.011933000002</v>
      </c>
      <c r="N74" s="266">
        <f t="shared" si="12"/>
        <v>3.8779587367481048E-7</v>
      </c>
      <c r="O74" s="266">
        <f t="shared" si="13"/>
        <v>2.5199643187132665E-7</v>
      </c>
      <c r="P74" s="266">
        <f t="shared" si="14"/>
        <v>4.63188189872898E-7</v>
      </c>
      <c r="Q74" s="266">
        <f t="shared" si="15"/>
        <v>0</v>
      </c>
      <c r="R74" s="266">
        <f t="shared" si="16"/>
        <v>0</v>
      </c>
      <c r="S74" s="266">
        <f t="shared" si="17"/>
        <v>2.7221666476688765E-9</v>
      </c>
    </row>
    <row r="75" spans="1:19" x14ac:dyDescent="0.45">
      <c r="A75" s="2">
        <v>10919</v>
      </c>
      <c r="B75" s="381">
        <v>104</v>
      </c>
      <c r="C75" s="131">
        <v>79</v>
      </c>
      <c r="D75" s="131" t="s">
        <v>412</v>
      </c>
      <c r="E75" s="185">
        <v>4.5994217011176494E-3</v>
      </c>
      <c r="F75" s="185">
        <v>0</v>
      </c>
      <c r="G75" s="185">
        <v>1.22317598649749</v>
      </c>
      <c r="H75" s="186">
        <v>40487407.448204003</v>
      </c>
      <c r="I75" s="186">
        <v>312315288.70924127</v>
      </c>
      <c r="J75" s="185">
        <v>4.3328824643454236E-4</v>
      </c>
      <c r="K75" s="185">
        <v>0</v>
      </c>
      <c r="L75" s="185">
        <v>0.10406318412411988</v>
      </c>
      <c r="M75" s="271">
        <v>288572676.88485098</v>
      </c>
      <c r="N75" s="266">
        <f t="shared" si="12"/>
        <v>7.6421518698898739E-4</v>
      </c>
      <c r="O75" s="266">
        <f t="shared" si="13"/>
        <v>0</v>
      </c>
      <c r="P75" s="266">
        <f t="shared" si="14"/>
        <v>0.20323634708565025</v>
      </c>
      <c r="Q75" s="266">
        <f t="shared" si="15"/>
        <v>7.1992846011193431E-5</v>
      </c>
      <c r="R75" s="266">
        <f t="shared" si="16"/>
        <v>0</v>
      </c>
      <c r="S75" s="266">
        <f t="shared" si="17"/>
        <v>1.729057931234244E-2</v>
      </c>
    </row>
    <row r="76" spans="1:19" x14ac:dyDescent="0.45">
      <c r="A76" s="2">
        <v>11476</v>
      </c>
      <c r="B76" s="381">
        <v>246</v>
      </c>
      <c r="C76" s="184">
        <v>42</v>
      </c>
      <c r="D76" s="184" t="s">
        <v>487</v>
      </c>
      <c r="E76" s="187">
        <v>3.458119201006366E-3</v>
      </c>
      <c r="F76" s="187">
        <v>0.26019898600998742</v>
      </c>
      <c r="G76" s="187">
        <v>0.29407235161819084</v>
      </c>
      <c r="H76" s="188">
        <v>13475.695512</v>
      </c>
      <c r="I76" s="188">
        <v>137449.59815673259</v>
      </c>
      <c r="J76" s="187">
        <v>0</v>
      </c>
      <c r="K76" s="187">
        <v>1.6913461323058314E-2</v>
      </c>
      <c r="L76" s="187">
        <v>3.7202147598885876E-2</v>
      </c>
      <c r="M76" s="271">
        <v>133410.09172999999</v>
      </c>
      <c r="N76" s="266">
        <f t="shared" si="12"/>
        <v>2.6563534924373977E-7</v>
      </c>
      <c r="O76" s="266">
        <f t="shared" si="13"/>
        <v>1.9987179302990929E-5</v>
      </c>
      <c r="P76" s="266">
        <f t="shared" si="14"/>
        <v>2.2589161126167367E-5</v>
      </c>
      <c r="Q76" s="266">
        <f t="shared" si="15"/>
        <v>0</v>
      </c>
      <c r="R76" s="266">
        <f t="shared" si="16"/>
        <v>1.2992071540401505E-6</v>
      </c>
      <c r="S76" s="266">
        <f t="shared" si="17"/>
        <v>2.8576821374958184E-6</v>
      </c>
    </row>
    <row r="77" spans="1:19" x14ac:dyDescent="0.45">
      <c r="A77" s="2">
        <v>11427</v>
      </c>
      <c r="B77" s="381">
        <v>227</v>
      </c>
      <c r="C77" s="131">
        <v>46</v>
      </c>
      <c r="D77" s="131" t="s">
        <v>481</v>
      </c>
      <c r="E77" s="185">
        <v>1.9062569107335492E-3</v>
      </c>
      <c r="F77" s="185">
        <v>0.5791868932038835</v>
      </c>
      <c r="G77" s="185">
        <v>0.57975997842502702</v>
      </c>
      <c r="H77" s="186">
        <v>6720.9189530000003</v>
      </c>
      <c r="I77" s="186">
        <v>92354.234177071776</v>
      </c>
      <c r="J77" s="185">
        <v>1.7030336130284252E-3</v>
      </c>
      <c r="K77" s="185">
        <v>6.3951308796612785E-4</v>
      </c>
      <c r="L77" s="185">
        <v>0</v>
      </c>
      <c r="M77" s="271">
        <v>91719.096965999997</v>
      </c>
      <c r="N77" s="266">
        <f t="shared" si="12"/>
        <v>1.0066961952611102E-7</v>
      </c>
      <c r="O77" s="266">
        <f t="shared" si="13"/>
        <v>3.058691818770023E-5</v>
      </c>
      <c r="P77" s="266">
        <f t="shared" si="14"/>
        <v>3.0617182875971631E-5</v>
      </c>
      <c r="Q77" s="266">
        <f t="shared" si="15"/>
        <v>8.9937376697968933E-8</v>
      </c>
      <c r="R77" s="266">
        <f t="shared" si="16"/>
        <v>3.3772750611429648E-8</v>
      </c>
      <c r="S77" s="266">
        <f t="shared" si="17"/>
        <v>0</v>
      </c>
    </row>
    <row r="78" spans="1:19" x14ac:dyDescent="0.45">
      <c r="A78" s="2">
        <v>11315</v>
      </c>
      <c r="B78" s="381">
        <v>191</v>
      </c>
      <c r="C78" s="184">
        <v>20</v>
      </c>
      <c r="D78" s="184" t="s">
        <v>464</v>
      </c>
      <c r="E78" s="187">
        <v>8.750547013096101E-4</v>
      </c>
      <c r="F78" s="187">
        <v>0.17023726955381507</v>
      </c>
      <c r="G78" s="187">
        <v>0.16678902583052674</v>
      </c>
      <c r="H78" s="188">
        <v>0</v>
      </c>
      <c r="I78" s="188">
        <v>0</v>
      </c>
      <c r="J78" s="187">
        <v>0</v>
      </c>
      <c r="K78" s="187">
        <v>0</v>
      </c>
      <c r="L78" s="187">
        <v>0</v>
      </c>
      <c r="M78" s="271">
        <v>13784940.579764999</v>
      </c>
      <c r="N78" s="266">
        <f t="shared" si="12"/>
        <v>6.9454010243682661E-6</v>
      </c>
      <c r="O78" s="266">
        <f t="shared" si="13"/>
        <v>1.3511910793407432E-3</v>
      </c>
      <c r="P78" s="266">
        <f t="shared" si="14"/>
        <v>1.3238220069248642E-3</v>
      </c>
      <c r="Q78" s="266">
        <f t="shared" si="15"/>
        <v>0</v>
      </c>
      <c r="R78" s="266">
        <f t="shared" si="16"/>
        <v>0</v>
      </c>
      <c r="S78" s="266">
        <f t="shared" si="17"/>
        <v>0</v>
      </c>
    </row>
    <row r="79" spans="1:19" x14ac:dyDescent="0.45">
      <c r="A79" s="2">
        <v>10748</v>
      </c>
      <c r="B79" s="381">
        <v>6</v>
      </c>
      <c r="C79" s="131">
        <v>22</v>
      </c>
      <c r="D79" s="131" t="s">
        <v>431</v>
      </c>
      <c r="E79" s="185">
        <v>0</v>
      </c>
      <c r="F79" s="185">
        <v>2.6331549733228776</v>
      </c>
      <c r="G79" s="185">
        <v>1.0000427641188863</v>
      </c>
      <c r="H79" s="186">
        <v>409302.20974199998</v>
      </c>
      <c r="I79" s="186">
        <v>4253502.1864478933</v>
      </c>
      <c r="J79" s="185">
        <v>1.6050753469238257E-3</v>
      </c>
      <c r="K79" s="185">
        <v>0.16540239829660203</v>
      </c>
      <c r="L79" s="185">
        <v>9.2480564848547525E-2</v>
      </c>
      <c r="M79" s="271">
        <v>4233891.6230290001</v>
      </c>
      <c r="N79" s="266">
        <f t="shared" si="12"/>
        <v>0</v>
      </c>
      <c r="O79" s="266">
        <f t="shared" si="13"/>
        <v>6.4190887904465579E-3</v>
      </c>
      <c r="P79" s="266">
        <f t="shared" si="14"/>
        <v>2.4378980204958836E-3</v>
      </c>
      <c r="Q79" s="266">
        <f t="shared" si="15"/>
        <v>3.9128426817427125E-6</v>
      </c>
      <c r="R79" s="266">
        <f t="shared" si="16"/>
        <v>4.0321693617556223E-4</v>
      </c>
      <c r="S79" s="266">
        <f t="shared" si="17"/>
        <v>2.2544854487023964E-4</v>
      </c>
    </row>
    <row r="80" spans="1:19" x14ac:dyDescent="0.45">
      <c r="A80" s="2">
        <v>11419</v>
      </c>
      <c r="B80" s="381">
        <v>224</v>
      </c>
      <c r="C80" s="184">
        <v>37</v>
      </c>
      <c r="D80" s="184" t="s">
        <v>479</v>
      </c>
      <c r="E80" s="187">
        <v>0</v>
      </c>
      <c r="F80" s="187">
        <v>0</v>
      </c>
      <c r="G80" s="187">
        <v>0</v>
      </c>
      <c r="H80" s="188">
        <v>0</v>
      </c>
      <c r="I80" s="188">
        <v>0</v>
      </c>
      <c r="J80" s="187">
        <v>0</v>
      </c>
      <c r="K80" s="187">
        <v>0</v>
      </c>
      <c r="L80" s="187">
        <v>0</v>
      </c>
      <c r="M80" s="271">
        <v>109994</v>
      </c>
      <c r="N80" s="266">
        <f t="shared" si="12"/>
        <v>0</v>
      </c>
      <c r="O80" s="266">
        <f t="shared" si="13"/>
        <v>0</v>
      </c>
      <c r="P80" s="266">
        <f t="shared" si="14"/>
        <v>0</v>
      </c>
      <c r="Q80" s="266">
        <f t="shared" si="15"/>
        <v>0</v>
      </c>
      <c r="R80" s="266">
        <f t="shared" si="16"/>
        <v>0</v>
      </c>
      <c r="S80" s="266">
        <f t="shared" si="17"/>
        <v>0</v>
      </c>
    </row>
    <row r="81" spans="1:19" x14ac:dyDescent="0.45">
      <c r="A81" s="2">
        <v>10766</v>
      </c>
      <c r="B81" s="381">
        <v>56</v>
      </c>
      <c r="C81" s="131">
        <v>39</v>
      </c>
      <c r="D81" s="131" t="s">
        <v>432</v>
      </c>
      <c r="E81" s="185">
        <v>0</v>
      </c>
      <c r="F81" s="185">
        <v>7.7013449916982566</v>
      </c>
      <c r="G81" s="185">
        <v>1.5692699620603316</v>
      </c>
      <c r="H81" s="186">
        <v>99627.060429999998</v>
      </c>
      <c r="I81" s="186">
        <v>4034609.0191426105</v>
      </c>
      <c r="J81" s="185">
        <v>2.8421900057741256E-2</v>
      </c>
      <c r="K81" s="185">
        <v>0.81993544431427234</v>
      </c>
      <c r="L81" s="185">
        <v>0.12869128044703126</v>
      </c>
      <c r="M81" s="271">
        <v>3971348.7586460002</v>
      </c>
      <c r="N81" s="266">
        <f>$M81/$M$171*E81</f>
        <v>0</v>
      </c>
      <c r="O81" s="266">
        <f>$M81/$M$171*F81</f>
        <v>0.61507158204766921</v>
      </c>
      <c r="P81" s="266">
        <f>$M81/$M$171*G81</f>
        <v>0.12533049217569084</v>
      </c>
      <c r="Q81" s="266">
        <f>$M81/$M$171*J81</f>
        <v>2.2699285711989298E-3</v>
      </c>
      <c r="R81" s="266">
        <f>$M81/$M$171*K81</f>
        <v>6.5484534383925652E-2</v>
      </c>
      <c r="S81" s="266">
        <f>$M81/$M$171*L81</f>
        <v>1.0277990343975116E-2</v>
      </c>
    </row>
    <row r="82" spans="1:19" x14ac:dyDescent="0.45">
      <c r="A82" s="2">
        <v>11517</v>
      </c>
      <c r="B82" s="381">
        <v>250</v>
      </c>
      <c r="C82" s="184">
        <v>41</v>
      </c>
      <c r="D82" s="184" t="s">
        <v>490</v>
      </c>
      <c r="E82" s="187">
        <v>0</v>
      </c>
      <c r="F82" s="187">
        <v>2.0390028606369111</v>
      </c>
      <c r="G82" s="187">
        <v>0.89999849929538955</v>
      </c>
      <c r="H82" s="188">
        <v>3623014.2849590001</v>
      </c>
      <c r="I82" s="188">
        <v>59786329.173327073</v>
      </c>
      <c r="J82" s="187">
        <v>2.5926515595828402E-3</v>
      </c>
      <c r="K82" s="187">
        <v>0.22223090462267689</v>
      </c>
      <c r="L82" s="187">
        <v>8.0245585869384378E-2</v>
      </c>
      <c r="M82" s="271">
        <v>59204368.078813002</v>
      </c>
      <c r="N82" s="266">
        <f>$M82/$M$83*E82</f>
        <v>0</v>
      </c>
      <c r="O82" s="266">
        <f>$M82/$M$83*F82</f>
        <v>6.9507042689109441E-2</v>
      </c>
      <c r="P82" s="266">
        <f>$M82/$M$83*G82</f>
        <v>3.0679816746857706E-2</v>
      </c>
      <c r="Q82" s="266">
        <f>$M82/$M$83*J82</f>
        <v>8.8380230410084029E-5</v>
      </c>
      <c r="R82" s="266">
        <f>$M82/$M$83*K82</f>
        <v>7.5755719977866273E-3</v>
      </c>
      <c r="S82" s="266">
        <f>$M82/$M$83*L82</f>
        <v>2.7354710826122362E-3</v>
      </c>
    </row>
    <row r="83" spans="1:19" x14ac:dyDescent="0.45">
      <c r="B83" s="209"/>
      <c r="C83" s="413" t="s">
        <v>23</v>
      </c>
      <c r="D83" s="413"/>
      <c r="E83" s="338">
        <f>N83</f>
        <v>7.2622895135458249E-2</v>
      </c>
      <c r="F83" s="338">
        <f t="shared" ref="F83:G83" si="18">O83</f>
        <v>1.8687530091903937</v>
      </c>
      <c r="G83" s="338">
        <f t="shared" si="18"/>
        <v>1.2256568917951531</v>
      </c>
      <c r="H83" s="189">
        <v>172875021.78762099</v>
      </c>
      <c r="I83" s="189">
        <f>SUM(I6:I82)</f>
        <v>1777540036.2244768</v>
      </c>
      <c r="J83" s="338">
        <f>Q83</f>
        <v>7.9733545826157163E-3</v>
      </c>
      <c r="K83" s="338">
        <f t="shared" ref="K83:L83" si="19">R83</f>
        <v>0.17571974836674048</v>
      </c>
      <c r="L83" s="338">
        <f t="shared" si="19"/>
        <v>0.10823301724928742</v>
      </c>
      <c r="M83" s="271">
        <f t="shared" ref="M83:S83" si="20">SUM(M5:M82)</f>
        <v>1736771860.8723767</v>
      </c>
      <c r="N83" s="271">
        <f t="shared" si="20"/>
        <v>7.2622895135458249E-2</v>
      </c>
      <c r="O83" s="271">
        <f t="shared" si="20"/>
        <v>1.8687530091903937</v>
      </c>
      <c r="P83" s="271">
        <f t="shared" si="20"/>
        <v>1.2256568917951531</v>
      </c>
      <c r="Q83" s="271">
        <f t="shared" si="20"/>
        <v>7.9733545826157163E-3</v>
      </c>
      <c r="R83" s="271">
        <f t="shared" si="20"/>
        <v>0.17571974836674048</v>
      </c>
      <c r="S83" s="271">
        <f t="shared" si="20"/>
        <v>0.10823301724928742</v>
      </c>
    </row>
    <row r="84" spans="1:19" x14ac:dyDescent="0.45">
      <c r="A84" s="2">
        <v>11239</v>
      </c>
      <c r="B84" s="380">
        <v>165</v>
      </c>
      <c r="C84" s="131">
        <v>80</v>
      </c>
      <c r="D84" s="131" t="s">
        <v>520</v>
      </c>
      <c r="E84" s="185">
        <v>3.2642940142151451</v>
      </c>
      <c r="F84" s="185">
        <v>1.0032082905887965</v>
      </c>
      <c r="G84" s="185">
        <v>1.0229807698590574</v>
      </c>
      <c r="H84" s="186">
        <v>75727.382889999993</v>
      </c>
      <c r="I84" s="186">
        <v>198620.207199039</v>
      </c>
      <c r="J84" s="185">
        <v>0.32830949037175333</v>
      </c>
      <c r="K84" s="185">
        <v>0.10538419066375988</v>
      </c>
      <c r="L84" s="185">
        <v>3.6429665131687545E-3</v>
      </c>
      <c r="M84" s="271">
        <v>195758.27781699999</v>
      </c>
      <c r="N84" s="266">
        <f t="shared" ref="N84:N103" si="21">$M84/$M$104*E84</f>
        <v>5.0544675468387035E-2</v>
      </c>
      <c r="O84" s="266">
        <f t="shared" ref="O84:O103" si="22">$M84/$M$104*F84</f>
        <v>1.5533783799556977E-2</v>
      </c>
      <c r="P84" s="266">
        <f t="shared" ref="P84:P103" si="23">$M84/$M$104*G84</f>
        <v>1.5839942970136786E-2</v>
      </c>
      <c r="Q84" s="266">
        <f t="shared" ref="Q84:Q103" si="24">$M84/$M$104*J84</f>
        <v>5.0835790439733661E-3</v>
      </c>
      <c r="R84" s="266">
        <f t="shared" ref="R84:R103" si="25">$M84/$M$104*K84</f>
        <v>1.6317800092155842E-3</v>
      </c>
      <c r="S84" s="266">
        <f t="shared" ref="S84:S103" si="26">$M84/$M$104*L84</f>
        <v>5.6408080690178991E-5</v>
      </c>
    </row>
    <row r="85" spans="1:19" x14ac:dyDescent="0.45">
      <c r="A85" s="2">
        <v>11172</v>
      </c>
      <c r="B85" s="380">
        <v>143</v>
      </c>
      <c r="C85" s="184">
        <v>83</v>
      </c>
      <c r="D85" s="184" t="s">
        <v>513</v>
      </c>
      <c r="E85" s="187">
        <v>2.2770263493427514</v>
      </c>
      <c r="F85" s="187">
        <v>0</v>
      </c>
      <c r="G85" s="187">
        <v>0.21000403782572402</v>
      </c>
      <c r="H85" s="188">
        <v>106220.430528</v>
      </c>
      <c r="I85" s="188">
        <v>196899.2272227089</v>
      </c>
      <c r="J85" s="187">
        <v>8.1446041412558165E-2</v>
      </c>
      <c r="K85" s="187">
        <v>0</v>
      </c>
      <c r="L85" s="187">
        <v>0.10797848880886439</v>
      </c>
      <c r="M85" s="271">
        <v>194742.16404999999</v>
      </c>
      <c r="N85" s="266">
        <f t="shared" si="21"/>
        <v>3.5074707346387901E-2</v>
      </c>
      <c r="O85" s="266">
        <f t="shared" si="22"/>
        <v>0</v>
      </c>
      <c r="P85" s="266">
        <f t="shared" si="23"/>
        <v>3.2348462592113364E-3</v>
      </c>
      <c r="Q85" s="266">
        <f t="shared" si="24"/>
        <v>1.2545731268730524E-3</v>
      </c>
      <c r="R85" s="266">
        <f t="shared" si="25"/>
        <v>0</v>
      </c>
      <c r="S85" s="266">
        <f t="shared" si="26"/>
        <v>1.6632718790317567E-3</v>
      </c>
    </row>
    <row r="86" spans="1:19" x14ac:dyDescent="0.45">
      <c r="A86" s="2">
        <v>11381</v>
      </c>
      <c r="B86" s="381">
        <v>213</v>
      </c>
      <c r="C86" s="131">
        <v>82</v>
      </c>
      <c r="D86" s="131" t="s">
        <v>522</v>
      </c>
      <c r="E86" s="185">
        <v>1.8538248294480331</v>
      </c>
      <c r="F86" s="185">
        <v>0.13885845673379615</v>
      </c>
      <c r="G86" s="185">
        <v>0.16953129550377621</v>
      </c>
      <c r="H86" s="186">
        <v>206402.494886</v>
      </c>
      <c r="I86" s="186">
        <v>550778.20905760222</v>
      </c>
      <c r="J86" s="185">
        <v>0.18041954591882317</v>
      </c>
      <c r="K86" s="185">
        <v>0</v>
      </c>
      <c r="L86" s="185">
        <v>0</v>
      </c>
      <c r="M86" s="271">
        <v>456393.82290299999</v>
      </c>
      <c r="N86" s="266">
        <f t="shared" si="21"/>
        <v>6.6922855062125974E-2</v>
      </c>
      <c r="O86" s="266">
        <f t="shared" si="22"/>
        <v>5.012773713314227E-3</v>
      </c>
      <c r="P86" s="266">
        <f t="shared" si="23"/>
        <v>6.1200595316612165E-3</v>
      </c>
      <c r="Q86" s="266">
        <f t="shared" si="24"/>
        <v>6.5131240719734093E-3</v>
      </c>
      <c r="R86" s="266">
        <f t="shared" si="25"/>
        <v>0</v>
      </c>
      <c r="S86" s="266">
        <f t="shared" si="26"/>
        <v>0</v>
      </c>
    </row>
    <row r="87" spans="1:19" x14ac:dyDescent="0.45">
      <c r="A87" s="2">
        <v>10615</v>
      </c>
      <c r="B87" s="381">
        <v>65</v>
      </c>
      <c r="C87" s="184">
        <v>84</v>
      </c>
      <c r="D87" s="184" t="s">
        <v>30</v>
      </c>
      <c r="E87" s="187">
        <v>1.4002871062244857</v>
      </c>
      <c r="F87" s="187">
        <v>0.17458607013668739</v>
      </c>
      <c r="G87" s="187">
        <v>6.5450773309963378E-2</v>
      </c>
      <c r="H87" s="188">
        <v>138759.32469800001</v>
      </c>
      <c r="I87" s="188">
        <v>318719.29470354668</v>
      </c>
      <c r="J87" s="187">
        <v>0.10097417360899869</v>
      </c>
      <c r="K87" s="187">
        <v>1.7084788821848204E-2</v>
      </c>
      <c r="L87" s="187">
        <v>3.4162892146211831E-3</v>
      </c>
      <c r="M87" s="271">
        <v>316995.37229799997</v>
      </c>
      <c r="N87" s="266">
        <f t="shared" si="21"/>
        <v>3.5110419636005356E-2</v>
      </c>
      <c r="O87" s="266">
        <f t="shared" si="22"/>
        <v>4.3775238362563813E-3</v>
      </c>
      <c r="P87" s="266">
        <f t="shared" si="23"/>
        <v>1.6410949627393564E-3</v>
      </c>
      <c r="Q87" s="266">
        <f t="shared" si="24"/>
        <v>2.5317990803826258E-3</v>
      </c>
      <c r="R87" s="266">
        <f t="shared" si="25"/>
        <v>4.2837936753197453E-4</v>
      </c>
      <c r="S87" s="266">
        <f t="shared" si="26"/>
        <v>8.565911047107768E-5</v>
      </c>
    </row>
    <row r="88" spans="1:19" x14ac:dyDescent="0.45">
      <c r="A88" s="2">
        <v>10767</v>
      </c>
      <c r="B88" s="381">
        <v>32</v>
      </c>
      <c r="C88" s="131">
        <v>87</v>
      </c>
      <c r="D88" s="131" t="s">
        <v>505</v>
      </c>
      <c r="E88" s="185">
        <v>1.3987920977089014</v>
      </c>
      <c r="F88" s="185">
        <v>9.1583325818091532E-2</v>
      </c>
      <c r="G88" s="185">
        <v>2.8233206857731022E-2</v>
      </c>
      <c r="H88" s="186">
        <v>91409.255439</v>
      </c>
      <c r="I88" s="186">
        <v>173051.03152329929</v>
      </c>
      <c r="J88" s="185">
        <v>6.9317498254590867E-2</v>
      </c>
      <c r="K88" s="185">
        <v>8.4289640152455285E-4</v>
      </c>
      <c r="L88" s="185">
        <v>2.4904534227143523E-3</v>
      </c>
      <c r="M88" s="271">
        <v>170967.934805</v>
      </c>
      <c r="N88" s="266">
        <f t="shared" si="21"/>
        <v>1.8916197683937076E-2</v>
      </c>
      <c r="O88" s="266">
        <f t="shared" si="22"/>
        <v>1.2385030617237331E-3</v>
      </c>
      <c r="P88" s="266">
        <f t="shared" si="23"/>
        <v>3.8180436038141722E-4</v>
      </c>
      <c r="Q88" s="266">
        <f t="shared" si="24"/>
        <v>9.3739698850706479E-4</v>
      </c>
      <c r="R88" s="266">
        <f t="shared" si="25"/>
        <v>1.1398688185637566E-5</v>
      </c>
      <c r="S88" s="266">
        <f t="shared" si="26"/>
        <v>3.3678992999648977E-5</v>
      </c>
    </row>
    <row r="89" spans="1:19" x14ac:dyDescent="0.45">
      <c r="A89" s="2">
        <v>11304</v>
      </c>
      <c r="B89" s="381">
        <v>179</v>
      </c>
      <c r="C89" s="184">
        <v>85</v>
      </c>
      <c r="D89" s="184" t="s">
        <v>518</v>
      </c>
      <c r="E89" s="187">
        <v>1.392586999530292</v>
      </c>
      <c r="F89" s="187">
        <v>2.4062232184059596E-4</v>
      </c>
      <c r="G89" s="187">
        <v>1.1536686663590217E-4</v>
      </c>
      <c r="H89" s="188">
        <v>143989.67168500001</v>
      </c>
      <c r="I89" s="188">
        <v>402267.84293703467</v>
      </c>
      <c r="J89" s="187">
        <v>1.0783791698016366E-2</v>
      </c>
      <c r="K89" s="187">
        <v>5.8325022017695814E-6</v>
      </c>
      <c r="L89" s="187">
        <v>0</v>
      </c>
      <c r="M89" s="271">
        <v>352337.95053600002</v>
      </c>
      <c r="N89" s="266">
        <f t="shared" si="21"/>
        <v>3.8810368689014753E-2</v>
      </c>
      <c r="O89" s="266">
        <f t="shared" si="22"/>
        <v>6.7059659673615667E-6</v>
      </c>
      <c r="P89" s="266">
        <f t="shared" si="23"/>
        <v>3.2151891624336279E-6</v>
      </c>
      <c r="Q89" s="266">
        <f t="shared" si="24"/>
        <v>3.0053629095109743E-4</v>
      </c>
      <c r="R89" s="266">
        <f t="shared" si="25"/>
        <v>1.6254751832849053E-7</v>
      </c>
      <c r="S89" s="266">
        <f t="shared" si="26"/>
        <v>0</v>
      </c>
    </row>
    <row r="90" spans="1:19" x14ac:dyDescent="0.45">
      <c r="A90" s="2">
        <v>11222</v>
      </c>
      <c r="B90" s="381">
        <v>153</v>
      </c>
      <c r="C90" s="131">
        <v>89</v>
      </c>
      <c r="D90" s="131" t="s">
        <v>516</v>
      </c>
      <c r="E90" s="185">
        <v>1.3369783632328907</v>
      </c>
      <c r="F90" s="185">
        <v>3.1634481741075783E-3</v>
      </c>
      <c r="G90" s="185">
        <v>6.2677982964729649E-3</v>
      </c>
      <c r="H90" s="186">
        <v>107367.882117</v>
      </c>
      <c r="I90" s="186">
        <v>242618.05428425522</v>
      </c>
      <c r="J90" s="185">
        <v>4.8304265790561754E-2</v>
      </c>
      <c r="K90" s="185">
        <v>0</v>
      </c>
      <c r="L90" s="185">
        <v>2.3871188066189705E-3</v>
      </c>
      <c r="M90" s="271">
        <v>240325.78115600001</v>
      </c>
      <c r="N90" s="266">
        <f t="shared" si="21"/>
        <v>2.5415037200291368E-2</v>
      </c>
      <c r="O90" s="266">
        <f t="shared" si="22"/>
        <v>6.0134969448367236E-5</v>
      </c>
      <c r="P90" s="266">
        <f t="shared" si="23"/>
        <v>1.1914652566522885E-4</v>
      </c>
      <c r="Q90" s="266">
        <f t="shared" si="24"/>
        <v>9.1823079995950643E-4</v>
      </c>
      <c r="R90" s="266">
        <f t="shared" si="25"/>
        <v>0</v>
      </c>
      <c r="S90" s="266">
        <f t="shared" si="26"/>
        <v>4.5377483241415988E-5</v>
      </c>
    </row>
    <row r="91" spans="1:19" x14ac:dyDescent="0.45">
      <c r="A91" s="2">
        <v>11131</v>
      </c>
      <c r="B91" s="381">
        <v>128</v>
      </c>
      <c r="C91" s="184">
        <v>90</v>
      </c>
      <c r="D91" s="184" t="s">
        <v>511</v>
      </c>
      <c r="E91" s="187">
        <v>1.2283037087576349</v>
      </c>
      <c r="F91" s="187">
        <v>2.0071452491225314</v>
      </c>
      <c r="G91" s="187">
        <v>0.99360274641227964</v>
      </c>
      <c r="H91" s="188">
        <v>103153.313568</v>
      </c>
      <c r="I91" s="188">
        <v>393720.40414858109</v>
      </c>
      <c r="J91" s="187">
        <v>9.956609228249895E-2</v>
      </c>
      <c r="K91" s="187">
        <v>0.5571422423993414</v>
      </c>
      <c r="L91" s="187">
        <v>5.5581974936756588E-2</v>
      </c>
      <c r="M91" s="271">
        <v>363919.13692800002</v>
      </c>
      <c r="N91" s="266">
        <f t="shared" si="21"/>
        <v>3.5357102303306881E-2</v>
      </c>
      <c r="O91" s="266">
        <f t="shared" si="22"/>
        <v>5.7776297022339017E-2</v>
      </c>
      <c r="P91" s="266">
        <f t="shared" si="23"/>
        <v>2.8601162483893123E-2</v>
      </c>
      <c r="Q91" s="266">
        <f t="shared" si="24"/>
        <v>2.8660407728748759E-3</v>
      </c>
      <c r="R91" s="266">
        <f t="shared" si="25"/>
        <v>1.6037511831606985E-2</v>
      </c>
      <c r="S91" s="266">
        <f t="shared" si="26"/>
        <v>1.5999443460497701E-3</v>
      </c>
    </row>
    <row r="92" spans="1:19" x14ac:dyDescent="0.45">
      <c r="A92" s="2">
        <v>11327</v>
      </c>
      <c r="B92" s="381">
        <v>204</v>
      </c>
      <c r="C92" s="131">
        <v>81</v>
      </c>
      <c r="D92" s="131" t="s">
        <v>521</v>
      </c>
      <c r="E92" s="185">
        <v>1.0775699632547717</v>
      </c>
      <c r="F92" s="185">
        <v>0.29355013964705234</v>
      </c>
      <c r="G92" s="185">
        <v>0</v>
      </c>
      <c r="H92" s="186">
        <v>566060.34337699995</v>
      </c>
      <c r="I92" s="186">
        <v>1293600.3487304249</v>
      </c>
      <c r="J92" s="185">
        <v>0.22939642555899739</v>
      </c>
      <c r="K92" s="185">
        <v>0.18411931072485838</v>
      </c>
      <c r="L92" s="185">
        <v>0</v>
      </c>
      <c r="M92" s="271">
        <v>1262607.9707279999</v>
      </c>
      <c r="N92" s="266">
        <f t="shared" si="21"/>
        <v>0.10761678459017208</v>
      </c>
      <c r="O92" s="266">
        <f t="shared" si="22"/>
        <v>2.9316817675014081E-2</v>
      </c>
      <c r="P92" s="266">
        <f t="shared" si="23"/>
        <v>0</v>
      </c>
      <c r="Q92" s="266">
        <f t="shared" si="24"/>
        <v>2.2909793848161764E-2</v>
      </c>
      <c r="R92" s="266">
        <f t="shared" si="25"/>
        <v>1.8387973752831219E-2</v>
      </c>
      <c r="S92" s="266">
        <f t="shared" si="26"/>
        <v>0</v>
      </c>
    </row>
    <row r="93" spans="1:19" x14ac:dyDescent="0.45">
      <c r="A93" s="2">
        <v>11305</v>
      </c>
      <c r="B93" s="381">
        <v>180</v>
      </c>
      <c r="C93" s="184">
        <v>86</v>
      </c>
      <c r="D93" s="184" t="s">
        <v>519</v>
      </c>
      <c r="E93" s="187">
        <v>0.9243446906289341</v>
      </c>
      <c r="F93" s="187">
        <v>0.37532550399227416</v>
      </c>
      <c r="G93" s="187">
        <v>0.76243813268491212</v>
      </c>
      <c r="H93" s="188">
        <v>67174.595486999999</v>
      </c>
      <c r="I93" s="188">
        <v>138041.03829851598</v>
      </c>
      <c r="J93" s="187">
        <v>4.386564590831523E-2</v>
      </c>
      <c r="K93" s="187">
        <v>0</v>
      </c>
      <c r="L93" s="187">
        <v>1.042506981073534E-2</v>
      </c>
      <c r="M93" s="271">
        <v>136031.993533</v>
      </c>
      <c r="N93" s="266">
        <f t="shared" si="21"/>
        <v>9.9458297714861369E-3</v>
      </c>
      <c r="O93" s="266">
        <f t="shared" si="22"/>
        <v>4.0384540631314466E-3</v>
      </c>
      <c r="P93" s="266">
        <f t="shared" si="23"/>
        <v>8.2037360692949791E-3</v>
      </c>
      <c r="Q93" s="266">
        <f t="shared" si="24"/>
        <v>4.7198869798618183E-4</v>
      </c>
      <c r="R93" s="266">
        <f t="shared" si="25"/>
        <v>0</v>
      </c>
      <c r="S93" s="266">
        <f t="shared" si="26"/>
        <v>1.1217240791731474E-4</v>
      </c>
    </row>
    <row r="94" spans="1:19" x14ac:dyDescent="0.45">
      <c r="A94" s="2">
        <v>11188</v>
      </c>
      <c r="B94" s="381">
        <v>145</v>
      </c>
      <c r="C94" s="131">
        <v>92</v>
      </c>
      <c r="D94" s="131" t="s">
        <v>514</v>
      </c>
      <c r="E94" s="185">
        <v>0.77916773090928382</v>
      </c>
      <c r="F94" s="185">
        <v>1.4949303189795762</v>
      </c>
      <c r="G94" s="185">
        <v>1.2252872669762938</v>
      </c>
      <c r="H94" s="186">
        <v>481198.42015600001</v>
      </c>
      <c r="I94" s="186">
        <v>914407.44182986114</v>
      </c>
      <c r="J94" s="185">
        <v>4.1128231495340666E-2</v>
      </c>
      <c r="K94" s="185">
        <v>0.11715433379656952</v>
      </c>
      <c r="L94" s="185">
        <v>7.6397085419482577E-2</v>
      </c>
      <c r="M94" s="271">
        <v>890692.39387300005</v>
      </c>
      <c r="N94" s="266">
        <f t="shared" si="21"/>
        <v>5.489397873955542E-2</v>
      </c>
      <c r="O94" s="266">
        <f t="shared" si="22"/>
        <v>0.1053209339809479</v>
      </c>
      <c r="P94" s="266">
        <f t="shared" si="23"/>
        <v>8.6324023076201573E-2</v>
      </c>
      <c r="Q94" s="266">
        <f t="shared" si="24"/>
        <v>2.8975690031028769E-3</v>
      </c>
      <c r="R94" s="266">
        <f t="shared" si="25"/>
        <v>8.2537652081287431E-3</v>
      </c>
      <c r="S94" s="266">
        <f t="shared" si="26"/>
        <v>5.3823327332704193E-3</v>
      </c>
    </row>
    <row r="95" spans="1:19" x14ac:dyDescent="0.45">
      <c r="A95" s="2">
        <v>10897</v>
      </c>
      <c r="B95" s="381">
        <v>101</v>
      </c>
      <c r="C95" s="184">
        <v>88</v>
      </c>
      <c r="D95" s="184" t="s">
        <v>508</v>
      </c>
      <c r="E95" s="187">
        <v>0.77170704163651938</v>
      </c>
      <c r="F95" s="187">
        <v>0.42995325256443806</v>
      </c>
      <c r="G95" s="187">
        <v>0.41877184069951817</v>
      </c>
      <c r="H95" s="188">
        <v>133990.042055</v>
      </c>
      <c r="I95" s="188">
        <v>282936.05054741399</v>
      </c>
      <c r="J95" s="187">
        <v>7.9547262294725266E-2</v>
      </c>
      <c r="K95" s="187">
        <v>8.4135442752530945E-2</v>
      </c>
      <c r="L95" s="187">
        <v>4.3398965862381364E-3</v>
      </c>
      <c r="M95" s="271">
        <v>258131.24866700001</v>
      </c>
      <c r="N95" s="266">
        <f t="shared" si="21"/>
        <v>1.575647459101159E-2</v>
      </c>
      <c r="O95" s="266">
        <f t="shared" si="22"/>
        <v>8.7786519156128513E-3</v>
      </c>
      <c r="P95" s="266">
        <f t="shared" si="23"/>
        <v>8.5503533224477162E-3</v>
      </c>
      <c r="Q95" s="266">
        <f t="shared" si="24"/>
        <v>1.6241712845763143E-3</v>
      </c>
      <c r="R95" s="266">
        <f t="shared" si="25"/>
        <v>1.7178513275225105E-3</v>
      </c>
      <c r="S95" s="266">
        <f t="shared" si="26"/>
        <v>8.861066000339465E-5</v>
      </c>
    </row>
    <row r="96" spans="1:19" x14ac:dyDescent="0.45">
      <c r="A96" s="2">
        <v>11157</v>
      </c>
      <c r="B96" s="381">
        <v>135</v>
      </c>
      <c r="C96" s="131">
        <v>94</v>
      </c>
      <c r="D96" s="131" t="s">
        <v>512</v>
      </c>
      <c r="E96" s="185">
        <v>0.67131608129458664</v>
      </c>
      <c r="F96" s="185">
        <v>0.98230315896350495</v>
      </c>
      <c r="G96" s="185">
        <v>0.40477692161147677</v>
      </c>
      <c r="H96" s="186">
        <v>125351.477985</v>
      </c>
      <c r="I96" s="186">
        <v>367251.10910914314</v>
      </c>
      <c r="J96" s="185">
        <v>4.8168494694453348E-2</v>
      </c>
      <c r="K96" s="185">
        <v>0.15156262538615775</v>
      </c>
      <c r="L96" s="185">
        <v>1.495555617197461E-2</v>
      </c>
      <c r="M96" s="271">
        <v>363224.78476200002</v>
      </c>
      <c r="N96" s="266">
        <f t="shared" si="21"/>
        <v>1.9287171134599799E-2</v>
      </c>
      <c r="O96" s="266">
        <f t="shared" si="22"/>
        <v>2.8221950376119919E-2</v>
      </c>
      <c r="P96" s="266">
        <f t="shared" si="23"/>
        <v>1.1629397799322455E-2</v>
      </c>
      <c r="Q96" s="266">
        <f t="shared" si="24"/>
        <v>1.3838995167170826E-3</v>
      </c>
      <c r="R96" s="266">
        <f t="shared" si="25"/>
        <v>4.3544529542549433E-3</v>
      </c>
      <c r="S96" s="266">
        <f t="shared" si="26"/>
        <v>4.296789237429527E-4</v>
      </c>
    </row>
    <row r="97" spans="1:19" x14ac:dyDescent="0.45">
      <c r="A97" s="2">
        <v>10885</v>
      </c>
      <c r="B97" s="381">
        <v>17</v>
      </c>
      <c r="C97" s="184">
        <v>91</v>
      </c>
      <c r="D97" s="184" t="s">
        <v>507</v>
      </c>
      <c r="E97" s="187">
        <v>0.65142632963053149</v>
      </c>
      <c r="F97" s="187">
        <v>1.8121433789021364</v>
      </c>
      <c r="G97" s="187">
        <v>1.3424726569379331</v>
      </c>
      <c r="H97" s="188">
        <v>2709602.6488859998</v>
      </c>
      <c r="I97" s="188">
        <v>5783155.8886588113</v>
      </c>
      <c r="J97" s="187">
        <v>4.585452577901771E-3</v>
      </c>
      <c r="K97" s="187">
        <v>0</v>
      </c>
      <c r="L97" s="187">
        <v>5.4361025229394455E-2</v>
      </c>
      <c r="M97" s="271">
        <v>5713307.5702250004</v>
      </c>
      <c r="N97" s="266">
        <f t="shared" si="21"/>
        <v>0.29438719851950435</v>
      </c>
      <c r="O97" s="266">
        <f t="shared" si="22"/>
        <v>0.81892884638733754</v>
      </c>
      <c r="P97" s="266">
        <f t="shared" si="23"/>
        <v>0.6066791386665974</v>
      </c>
      <c r="Q97" s="266">
        <f t="shared" si="24"/>
        <v>2.0722197997710065E-3</v>
      </c>
      <c r="R97" s="266">
        <f t="shared" si="25"/>
        <v>0</v>
      </c>
      <c r="S97" s="266">
        <f t="shared" si="26"/>
        <v>2.456638486658351E-2</v>
      </c>
    </row>
    <row r="98" spans="1:19" x14ac:dyDescent="0.45">
      <c r="A98" s="2">
        <v>11196</v>
      </c>
      <c r="B98" s="381">
        <v>151</v>
      </c>
      <c r="C98" s="131">
        <v>93</v>
      </c>
      <c r="D98" s="131" t="s">
        <v>515</v>
      </c>
      <c r="E98" s="185">
        <v>0.49512328611001283</v>
      </c>
      <c r="F98" s="185">
        <v>0</v>
      </c>
      <c r="G98" s="185">
        <v>0</v>
      </c>
      <c r="H98" s="186">
        <v>296763.53082400002</v>
      </c>
      <c r="I98" s="186">
        <v>526914.18262128346</v>
      </c>
      <c r="J98" s="185">
        <v>1.7604429214656138E-2</v>
      </c>
      <c r="K98" s="185">
        <v>0</v>
      </c>
      <c r="L98" s="185">
        <v>0</v>
      </c>
      <c r="M98" s="271">
        <v>522654.531021</v>
      </c>
      <c r="N98" s="266">
        <f t="shared" si="21"/>
        <v>2.0468880001221837E-2</v>
      </c>
      <c r="O98" s="266">
        <f t="shared" si="22"/>
        <v>0</v>
      </c>
      <c r="P98" s="266">
        <f t="shared" si="23"/>
        <v>0</v>
      </c>
      <c r="Q98" s="266">
        <f t="shared" si="24"/>
        <v>7.2778428967837892E-4</v>
      </c>
      <c r="R98" s="266">
        <f t="shared" si="25"/>
        <v>0</v>
      </c>
      <c r="S98" s="266">
        <f t="shared" si="26"/>
        <v>0</v>
      </c>
    </row>
    <row r="99" spans="1:19" x14ac:dyDescent="0.45">
      <c r="A99" s="2">
        <v>10763</v>
      </c>
      <c r="B99" s="381">
        <v>37</v>
      </c>
      <c r="C99" s="184">
        <v>95</v>
      </c>
      <c r="D99" s="184" t="s">
        <v>506</v>
      </c>
      <c r="E99" s="187">
        <v>0.38668317638290334</v>
      </c>
      <c r="F99" s="187">
        <v>0.93253733986658005</v>
      </c>
      <c r="G99" s="187">
        <v>1.0527776137906606</v>
      </c>
      <c r="H99" s="188">
        <v>29336.166226000001</v>
      </c>
      <c r="I99" s="188">
        <v>41897.019354350945</v>
      </c>
      <c r="J99" s="187">
        <v>4.3000891169438255E-2</v>
      </c>
      <c r="K99" s="187">
        <v>0</v>
      </c>
      <c r="L99" s="187">
        <v>0</v>
      </c>
      <c r="M99" s="271">
        <v>40671.237847999997</v>
      </c>
      <c r="N99" s="266">
        <f t="shared" si="21"/>
        <v>1.243966474581137E-3</v>
      </c>
      <c r="O99" s="266">
        <f t="shared" si="22"/>
        <v>2.9999887710149445E-3</v>
      </c>
      <c r="P99" s="266">
        <f t="shared" si="23"/>
        <v>3.3868038144185806E-3</v>
      </c>
      <c r="Q99" s="266">
        <f t="shared" si="24"/>
        <v>1.3833461153459769E-4</v>
      </c>
      <c r="R99" s="266">
        <f t="shared" si="25"/>
        <v>0</v>
      </c>
      <c r="S99" s="266">
        <f t="shared" si="26"/>
        <v>0</v>
      </c>
    </row>
    <row r="100" spans="1:19" x14ac:dyDescent="0.45">
      <c r="A100" s="2">
        <v>11258</v>
      </c>
      <c r="B100" s="381">
        <v>166</v>
      </c>
      <c r="C100" s="131">
        <v>97</v>
      </c>
      <c r="D100" s="131" t="s">
        <v>517</v>
      </c>
      <c r="E100" s="185">
        <v>0.2751813817034251</v>
      </c>
      <c r="F100" s="185">
        <v>5.8414543796660395E-4</v>
      </c>
      <c r="G100" s="185">
        <v>0.55993902091525616</v>
      </c>
      <c r="H100" s="186">
        <v>35763.972676999998</v>
      </c>
      <c r="I100" s="186">
        <v>76506.015375037998</v>
      </c>
      <c r="J100" s="185">
        <v>0</v>
      </c>
      <c r="K100" s="185">
        <v>0</v>
      </c>
      <c r="L100" s="185">
        <v>0</v>
      </c>
      <c r="M100" s="271">
        <v>75720.969427000004</v>
      </c>
      <c r="N100" s="266">
        <f t="shared" si="21"/>
        <v>1.6481670233523876E-3</v>
      </c>
      <c r="O100" s="266">
        <f t="shared" si="22"/>
        <v>3.4986714643940282E-6</v>
      </c>
      <c r="P100" s="266">
        <f t="shared" si="23"/>
        <v>3.3536899322475539E-3</v>
      </c>
      <c r="Q100" s="266">
        <f t="shared" si="24"/>
        <v>0</v>
      </c>
      <c r="R100" s="266">
        <f t="shared" si="25"/>
        <v>0</v>
      </c>
      <c r="S100" s="266">
        <f t="shared" si="26"/>
        <v>0</v>
      </c>
    </row>
    <row r="101" spans="1:19" x14ac:dyDescent="0.45">
      <c r="A101" s="2">
        <v>10762</v>
      </c>
      <c r="B101" s="381">
        <v>10</v>
      </c>
      <c r="C101" s="184">
        <v>98</v>
      </c>
      <c r="D101" s="184" t="s">
        <v>504</v>
      </c>
      <c r="E101" s="187">
        <v>0.26974263036933371</v>
      </c>
      <c r="F101" s="187">
        <v>0.77872328776448319</v>
      </c>
      <c r="G101" s="187">
        <v>0.60559108415117857</v>
      </c>
      <c r="H101" s="188">
        <v>424058.38072900003</v>
      </c>
      <c r="I101" s="188">
        <v>1068599.8133416632</v>
      </c>
      <c r="J101" s="187">
        <v>3.8045157058186375E-2</v>
      </c>
      <c r="K101" s="187">
        <v>4.5013538008669342E-2</v>
      </c>
      <c r="L101" s="187">
        <v>0.13918287452719674</v>
      </c>
      <c r="M101" s="271">
        <v>1047295.1378500001</v>
      </c>
      <c r="N101" s="266">
        <f t="shared" si="21"/>
        <v>2.2345222506294723E-2</v>
      </c>
      <c r="O101" s="266">
        <f t="shared" si="22"/>
        <v>6.450869524073935E-2</v>
      </c>
      <c r="P101" s="266">
        <f t="shared" si="23"/>
        <v>5.0166588442687482E-2</v>
      </c>
      <c r="Q101" s="266">
        <f t="shared" si="24"/>
        <v>3.1516245637113515E-3</v>
      </c>
      <c r="R101" s="266">
        <f t="shared" si="25"/>
        <v>3.7288786026223241E-3</v>
      </c>
      <c r="S101" s="266">
        <f t="shared" si="26"/>
        <v>1.1529776721304957E-2</v>
      </c>
    </row>
    <row r="102" spans="1:19" x14ac:dyDescent="0.45">
      <c r="A102" s="2">
        <v>10934</v>
      </c>
      <c r="B102" s="381">
        <v>111</v>
      </c>
      <c r="C102" s="131">
        <v>96</v>
      </c>
      <c r="D102" s="131" t="s">
        <v>509</v>
      </c>
      <c r="E102" s="185">
        <v>0.23167841246684351</v>
      </c>
      <c r="F102" s="185">
        <v>0.12756526595002093</v>
      </c>
      <c r="G102" s="185">
        <v>8.6904928102750252E-3</v>
      </c>
      <c r="H102" s="186">
        <v>24352.763019000002</v>
      </c>
      <c r="I102" s="186">
        <v>44525.067011767998</v>
      </c>
      <c r="J102" s="185">
        <v>0</v>
      </c>
      <c r="K102" s="185">
        <v>0</v>
      </c>
      <c r="L102" s="185">
        <v>3.9131285462727449E-4</v>
      </c>
      <c r="M102" s="271">
        <v>37677.693118000003</v>
      </c>
      <c r="N102" s="266">
        <f t="shared" si="21"/>
        <v>6.9045579853384373E-4</v>
      </c>
      <c r="O102" s="266">
        <f t="shared" si="22"/>
        <v>3.8017429690092122E-4</v>
      </c>
      <c r="P102" s="266">
        <f t="shared" si="23"/>
        <v>2.5899699022798738E-5</v>
      </c>
      <c r="Q102" s="266">
        <f t="shared" si="24"/>
        <v>0</v>
      </c>
      <c r="R102" s="266">
        <f t="shared" si="25"/>
        <v>0</v>
      </c>
      <c r="S102" s="266">
        <f t="shared" si="26"/>
        <v>1.1662037331894267E-6</v>
      </c>
    </row>
    <row r="103" spans="1:19" x14ac:dyDescent="0.45">
      <c r="A103" s="2">
        <v>10980</v>
      </c>
      <c r="B103" s="381">
        <v>112</v>
      </c>
      <c r="C103" s="184">
        <v>99</v>
      </c>
      <c r="D103" s="184" t="s">
        <v>510</v>
      </c>
      <c r="E103" s="187">
        <v>0</v>
      </c>
      <c r="F103" s="187">
        <v>0</v>
      </c>
      <c r="G103" s="187">
        <v>0</v>
      </c>
      <c r="H103" s="188">
        <v>0</v>
      </c>
      <c r="I103" s="188">
        <v>0</v>
      </c>
      <c r="J103" s="187">
        <v>0</v>
      </c>
      <c r="K103" s="187">
        <v>0</v>
      </c>
      <c r="L103" s="187">
        <v>0</v>
      </c>
      <c r="M103" s="271">
        <v>3074</v>
      </c>
      <c r="N103" s="266">
        <f t="shared" si="21"/>
        <v>0</v>
      </c>
      <c r="O103" s="266">
        <f t="shared" si="22"/>
        <v>0</v>
      </c>
      <c r="P103" s="266">
        <f t="shared" si="23"/>
        <v>0</v>
      </c>
      <c r="Q103" s="266">
        <f t="shared" si="24"/>
        <v>0</v>
      </c>
      <c r="R103" s="266">
        <f t="shared" si="25"/>
        <v>0</v>
      </c>
      <c r="S103" s="266">
        <f t="shared" si="26"/>
        <v>0</v>
      </c>
    </row>
    <row r="104" spans="1:19" x14ac:dyDescent="0.45">
      <c r="B104" s="209"/>
      <c r="C104" s="413" t="s">
        <v>195</v>
      </c>
      <c r="D104" s="413"/>
      <c r="E104" s="338">
        <f>N104</f>
        <v>0.85443549253976958</v>
      </c>
      <c r="F104" s="338">
        <f t="shared" ref="F104:G104" si="27">O104</f>
        <v>1.1465037337468895</v>
      </c>
      <c r="G104" s="338">
        <f t="shared" si="27"/>
        <v>0.83426090310509149</v>
      </c>
      <c r="H104" s="189">
        <v>5866682.097231999</v>
      </c>
      <c r="I104" s="189">
        <f>SUM(I84:I103)</f>
        <v>13014508.24595434</v>
      </c>
      <c r="J104" s="349">
        <f>Q104</f>
        <v>5.5782665790734556E-2</v>
      </c>
      <c r="K104" s="349">
        <f t="shared" ref="K104:L104" si="28">R104</f>
        <v>5.4552154289418252E-2</v>
      </c>
      <c r="L104" s="349">
        <f t="shared" si="28"/>
        <v>4.5594462409039582E-2</v>
      </c>
      <c r="M104" s="271">
        <f>SUM(M84:M103)</f>
        <v>12642529.971545001</v>
      </c>
      <c r="N104" s="271">
        <f t="shared" ref="N104:S104" si="29">SUM(N84:N103)</f>
        <v>0.85443549253976958</v>
      </c>
      <c r="O104" s="271">
        <f t="shared" si="29"/>
        <v>1.1465037337468895</v>
      </c>
      <c r="P104" s="271">
        <f t="shared" si="29"/>
        <v>0.83426090310509149</v>
      </c>
      <c r="Q104" s="271">
        <f t="shared" si="29"/>
        <v>5.5782665790734556E-2</v>
      </c>
      <c r="R104" s="271">
        <f t="shared" si="29"/>
        <v>5.4552154289418252E-2</v>
      </c>
      <c r="S104" s="271">
        <f t="shared" si="29"/>
        <v>4.5594462409039582E-2</v>
      </c>
    </row>
    <row r="105" spans="1:19" x14ac:dyDescent="0.45">
      <c r="A105" s="2">
        <v>11173</v>
      </c>
      <c r="B105" s="377">
        <v>140</v>
      </c>
      <c r="C105" s="131">
        <v>100</v>
      </c>
      <c r="D105" s="131" t="s">
        <v>573</v>
      </c>
      <c r="E105" s="185">
        <v>8.4080327254683471</v>
      </c>
      <c r="F105" s="185">
        <v>0.28906876414870281</v>
      </c>
      <c r="G105" s="185">
        <v>0.24608822641878164</v>
      </c>
      <c r="H105" s="186">
        <v>172760.68103599999</v>
      </c>
      <c r="I105" s="186">
        <v>321950.3659180993</v>
      </c>
      <c r="J105" s="185">
        <v>0.58008338152917982</v>
      </c>
      <c r="K105" s="185">
        <v>0.20415512585544887</v>
      </c>
      <c r="L105" s="185">
        <v>5.727474988242851E-3</v>
      </c>
      <c r="M105" s="271">
        <v>315066.86111900001</v>
      </c>
      <c r="N105" s="266">
        <f t="shared" ref="N105:N136" si="30">$M105/$M$171*E105</f>
        <v>5.3274351895676052E-2</v>
      </c>
      <c r="O105" s="266">
        <f t="shared" ref="O105:O136" si="31">$M105/$M$171*F105</f>
        <v>1.8315760138110505E-3</v>
      </c>
      <c r="P105" s="266">
        <f t="shared" ref="P105:P136" si="32">$M105/$M$171*G105</f>
        <v>1.55924592585202E-3</v>
      </c>
      <c r="Q105" s="266">
        <f t="shared" ref="Q105:Q136" si="33">$M105/$M$171*J105</f>
        <v>3.6754811982130852E-3</v>
      </c>
      <c r="R105" s="266">
        <f t="shared" ref="R105:R136" si="34">$M105/$M$171*K105</f>
        <v>1.2935525314006651E-3</v>
      </c>
      <c r="S105" s="266">
        <f t="shared" ref="S105:S136" si="35">$M105/$M$171*L105</f>
        <v>3.6290001235733338E-5</v>
      </c>
    </row>
    <row r="106" spans="1:19" x14ac:dyDescent="0.45">
      <c r="A106" s="2">
        <v>11273</v>
      </c>
      <c r="B106" s="377">
        <v>168</v>
      </c>
      <c r="C106" s="184">
        <v>101</v>
      </c>
      <c r="D106" s="184" t="s">
        <v>572</v>
      </c>
      <c r="E106" s="187">
        <v>6.3474634672560333</v>
      </c>
      <c r="F106" s="187">
        <v>1.4498839726660655</v>
      </c>
      <c r="G106" s="187">
        <v>0.9852253951108324</v>
      </c>
      <c r="H106" s="188">
        <v>260161.302738</v>
      </c>
      <c r="I106" s="188">
        <v>455297.02121214138</v>
      </c>
      <c r="J106" s="187">
        <v>0.3893420994318661</v>
      </c>
      <c r="K106" s="187">
        <v>0.11204050063282239</v>
      </c>
      <c r="L106" s="187">
        <v>7.1607368865138519E-3</v>
      </c>
      <c r="M106" s="271">
        <v>409404.05657399999</v>
      </c>
      <c r="N106" s="266">
        <f t="shared" si="30"/>
        <v>5.2260481519159054E-2</v>
      </c>
      <c r="O106" s="266">
        <f t="shared" si="31"/>
        <v>1.1937309280993059E-2</v>
      </c>
      <c r="P106" s="266">
        <f t="shared" si="32"/>
        <v>8.1116423621818666E-3</v>
      </c>
      <c r="Q106" s="266">
        <f t="shared" si="33"/>
        <v>3.2055648208063792E-3</v>
      </c>
      <c r="R106" s="266">
        <f t="shared" si="34"/>
        <v>9.2246147503234806E-4</v>
      </c>
      <c r="S106" s="266">
        <f t="shared" si="35"/>
        <v>5.8956394101625618E-5</v>
      </c>
    </row>
    <row r="107" spans="1:19" x14ac:dyDescent="0.45">
      <c r="A107" s="2">
        <v>10743</v>
      </c>
      <c r="B107" s="381">
        <v>21</v>
      </c>
      <c r="C107" s="131">
        <v>102</v>
      </c>
      <c r="D107" s="131" t="s">
        <v>535</v>
      </c>
      <c r="E107" s="185">
        <v>5.9324027934310131</v>
      </c>
      <c r="F107" s="185">
        <v>1.3994653246066375</v>
      </c>
      <c r="G107" s="185">
        <v>0.6859147053638327</v>
      </c>
      <c r="H107" s="186">
        <v>1044162.656397</v>
      </c>
      <c r="I107" s="186">
        <v>1431892.8965941486</v>
      </c>
      <c r="J107" s="185">
        <v>0.57321881464354218</v>
      </c>
      <c r="K107" s="185">
        <v>0.13336335817084399</v>
      </c>
      <c r="L107" s="185">
        <v>5.2953358291479513E-2</v>
      </c>
      <c r="M107" s="271">
        <v>1400756.6402980001</v>
      </c>
      <c r="N107" s="266">
        <f t="shared" si="30"/>
        <v>0.16711459317983524</v>
      </c>
      <c r="O107" s="266">
        <f t="shared" si="31"/>
        <v>3.9422656642581863E-2</v>
      </c>
      <c r="P107" s="266">
        <f t="shared" si="32"/>
        <v>1.9322079254272814E-2</v>
      </c>
      <c r="Q107" s="266">
        <f t="shared" si="33"/>
        <v>1.6147458685417549E-2</v>
      </c>
      <c r="R107" s="266">
        <f t="shared" si="34"/>
        <v>3.7568189689506158E-3</v>
      </c>
      <c r="S107" s="266">
        <f t="shared" si="35"/>
        <v>1.4916854496436953E-3</v>
      </c>
    </row>
    <row r="108" spans="1:19" x14ac:dyDescent="0.45">
      <c r="A108" s="2">
        <v>11309</v>
      </c>
      <c r="B108" s="381">
        <v>185</v>
      </c>
      <c r="C108" s="184">
        <v>103</v>
      </c>
      <c r="D108" s="184" t="s">
        <v>537</v>
      </c>
      <c r="E108" s="187">
        <v>5.0367754721115663</v>
      </c>
      <c r="F108" s="187">
        <v>0.91624687347230482</v>
      </c>
      <c r="G108" s="187">
        <v>0.34300215002801016</v>
      </c>
      <c r="H108" s="188">
        <v>210203.767035</v>
      </c>
      <c r="I108" s="188">
        <v>305738.30491424876</v>
      </c>
      <c r="J108" s="187">
        <v>0.36661367977363946</v>
      </c>
      <c r="K108" s="187">
        <v>1.1217109765456364E-2</v>
      </c>
      <c r="L108" s="187">
        <v>6.9040197097533354E-2</v>
      </c>
      <c r="M108" s="271">
        <v>291212.37535799999</v>
      </c>
      <c r="N108" s="266">
        <f t="shared" si="30"/>
        <v>2.9497382079620563E-2</v>
      </c>
      <c r="O108" s="266">
        <f t="shared" si="31"/>
        <v>5.3659100461628988E-3</v>
      </c>
      <c r="P108" s="266">
        <f t="shared" si="32"/>
        <v>2.0087584863626895E-3</v>
      </c>
      <c r="Q108" s="266">
        <f t="shared" si="33"/>
        <v>2.1470370970030736E-3</v>
      </c>
      <c r="R108" s="266">
        <f t="shared" si="34"/>
        <v>6.569190435681592E-5</v>
      </c>
      <c r="S108" s="266">
        <f t="shared" si="35"/>
        <v>4.0432715016071351E-4</v>
      </c>
    </row>
    <row r="109" spans="1:19" x14ac:dyDescent="0.45">
      <c r="A109" s="2">
        <v>10630</v>
      </c>
      <c r="B109" s="381">
        <v>19</v>
      </c>
      <c r="C109" s="131">
        <v>104</v>
      </c>
      <c r="D109" s="131" t="s">
        <v>577</v>
      </c>
      <c r="E109" s="185">
        <v>4.8672002685429323</v>
      </c>
      <c r="F109" s="185">
        <v>1.1113154818265594</v>
      </c>
      <c r="G109" s="185">
        <v>0.48477261979821984</v>
      </c>
      <c r="H109" s="186">
        <v>123249.88412800001</v>
      </c>
      <c r="I109" s="186">
        <v>154410.01172253088</v>
      </c>
      <c r="J109" s="185">
        <v>6.7679538030938111E-2</v>
      </c>
      <c r="K109" s="185">
        <v>7.4495538206051657E-3</v>
      </c>
      <c r="L109" s="185">
        <v>4.2909143757003361E-3</v>
      </c>
      <c r="M109" s="271">
        <v>151593.072499</v>
      </c>
      <c r="N109" s="266">
        <f t="shared" si="30"/>
        <v>1.4838145558726753E-2</v>
      </c>
      <c r="O109" s="266">
        <f t="shared" si="31"/>
        <v>3.3879561084807232E-3</v>
      </c>
      <c r="P109" s="266">
        <f t="shared" si="32"/>
        <v>1.4778776911936391E-3</v>
      </c>
      <c r="Q109" s="266">
        <f t="shared" si="33"/>
        <v>2.0632782323359714E-4</v>
      </c>
      <c r="R109" s="266">
        <f t="shared" si="34"/>
        <v>2.2710707971504837E-5</v>
      </c>
      <c r="S109" s="266">
        <f t="shared" si="35"/>
        <v>1.3081280525515551E-5</v>
      </c>
    </row>
    <row r="110" spans="1:19" x14ac:dyDescent="0.45">
      <c r="A110" s="2">
        <v>10753</v>
      </c>
      <c r="B110" s="381">
        <v>60</v>
      </c>
      <c r="C110" s="184">
        <v>105</v>
      </c>
      <c r="D110" s="184" t="s">
        <v>554</v>
      </c>
      <c r="E110" s="187">
        <v>4.6665421047808753</v>
      </c>
      <c r="F110" s="187">
        <v>0.95848941292570378</v>
      </c>
      <c r="G110" s="187">
        <v>0.62565448901168386</v>
      </c>
      <c r="H110" s="188">
        <v>136758.20764499999</v>
      </c>
      <c r="I110" s="188">
        <v>208875.19019578098</v>
      </c>
      <c r="J110" s="187">
        <v>0.32741261400484556</v>
      </c>
      <c r="K110" s="187">
        <v>0.54935949807963702</v>
      </c>
      <c r="L110" s="187">
        <v>1.6345385368198767E-2</v>
      </c>
      <c r="M110" s="271">
        <v>199239.673798</v>
      </c>
      <c r="N110" s="266">
        <f t="shared" si="30"/>
        <v>1.8697866992962227E-2</v>
      </c>
      <c r="O110" s="266">
        <f t="shared" si="31"/>
        <v>3.8404684142218409E-3</v>
      </c>
      <c r="P110" s="266">
        <f t="shared" si="32"/>
        <v>2.5068678598453424E-3</v>
      </c>
      <c r="Q110" s="266">
        <f t="shared" si="33"/>
        <v>1.3118744824371724E-3</v>
      </c>
      <c r="R110" s="266">
        <f t="shared" si="34"/>
        <v>2.2011696446261621E-3</v>
      </c>
      <c r="S110" s="266">
        <f t="shared" si="35"/>
        <v>6.549257130888837E-5</v>
      </c>
    </row>
    <row r="111" spans="1:19" x14ac:dyDescent="0.45">
      <c r="A111" s="2">
        <v>10872</v>
      </c>
      <c r="B111" s="381">
        <v>15</v>
      </c>
      <c r="C111" s="131">
        <v>106</v>
      </c>
      <c r="D111" s="131" t="s">
        <v>557</v>
      </c>
      <c r="E111" s="185">
        <v>4.4864673689373626</v>
      </c>
      <c r="F111" s="185">
        <v>0.16930925044944475</v>
      </c>
      <c r="G111" s="185">
        <v>8.4489125708240576E-2</v>
      </c>
      <c r="H111" s="186">
        <v>175097.71543499999</v>
      </c>
      <c r="I111" s="186">
        <v>260105.01238100661</v>
      </c>
      <c r="J111" s="185">
        <v>0.36424429872526842</v>
      </c>
      <c r="K111" s="185">
        <v>1.6751250367755221E-2</v>
      </c>
      <c r="L111" s="185">
        <v>1.1933656957928803E-2</v>
      </c>
      <c r="M111" s="271">
        <v>239582.14144800001</v>
      </c>
      <c r="N111" s="266">
        <f t="shared" si="30"/>
        <v>2.1616232914237792E-2</v>
      </c>
      <c r="O111" s="266">
        <f t="shared" si="31"/>
        <v>8.1574831404982709E-4</v>
      </c>
      <c r="P111" s="266">
        <f t="shared" si="32"/>
        <v>4.0707676437691759E-4</v>
      </c>
      <c r="Q111" s="266">
        <f t="shared" si="33"/>
        <v>1.7549641959824396E-3</v>
      </c>
      <c r="R111" s="266">
        <f t="shared" si="34"/>
        <v>8.0709141464205695E-5</v>
      </c>
      <c r="S111" s="266">
        <f t="shared" si="35"/>
        <v>5.7497511317529639E-5</v>
      </c>
    </row>
    <row r="112" spans="1:19" x14ac:dyDescent="0.45">
      <c r="A112" s="2">
        <v>11149</v>
      </c>
      <c r="B112" s="381">
        <v>133</v>
      </c>
      <c r="C112" s="184">
        <v>108</v>
      </c>
      <c r="D112" s="184" t="s">
        <v>582</v>
      </c>
      <c r="E112" s="187">
        <v>4.4480807752791902</v>
      </c>
      <c r="F112" s="187">
        <v>0.41310037723782073</v>
      </c>
      <c r="G112" s="187">
        <v>0.4816504351582776</v>
      </c>
      <c r="H112" s="188">
        <v>56948.777653999998</v>
      </c>
      <c r="I112" s="188">
        <v>63958.024498712657</v>
      </c>
      <c r="J112" s="187">
        <v>0.23291929356094124</v>
      </c>
      <c r="K112" s="187">
        <v>0</v>
      </c>
      <c r="L112" s="187">
        <v>0.24564889670141346</v>
      </c>
      <c r="M112" s="271">
        <v>63304.298496000003</v>
      </c>
      <c r="N112" s="266">
        <f t="shared" si="30"/>
        <v>5.6627439034836581E-3</v>
      </c>
      <c r="O112" s="266">
        <f t="shared" si="31"/>
        <v>5.2590808506247058E-4</v>
      </c>
      <c r="P112" s="266">
        <f t="shared" si="32"/>
        <v>6.1317750353389081E-4</v>
      </c>
      <c r="Q112" s="266">
        <f t="shared" si="33"/>
        <v>2.9652391137909446E-4</v>
      </c>
      <c r="R112" s="266">
        <f t="shared" si="34"/>
        <v>0</v>
      </c>
      <c r="S112" s="266">
        <f t="shared" si="35"/>
        <v>3.1272966082908084E-4</v>
      </c>
    </row>
    <row r="113" spans="1:19" x14ac:dyDescent="0.45">
      <c r="A113" s="2">
        <v>11260</v>
      </c>
      <c r="B113" s="381">
        <v>169</v>
      </c>
      <c r="C113" s="131">
        <v>107</v>
      </c>
      <c r="D113" s="131" t="s">
        <v>581</v>
      </c>
      <c r="E113" s="185">
        <v>4.1147300940475962</v>
      </c>
      <c r="F113" s="185">
        <v>9.6918109032082755E-2</v>
      </c>
      <c r="G113" s="185">
        <v>0.36022167876800193</v>
      </c>
      <c r="H113" s="186">
        <v>248898.20530599999</v>
      </c>
      <c r="I113" s="186">
        <v>405278.17359614989</v>
      </c>
      <c r="J113" s="185">
        <v>0.44883677465882299</v>
      </c>
      <c r="K113" s="185">
        <v>0</v>
      </c>
      <c r="L113" s="185">
        <v>0</v>
      </c>
      <c r="M113" s="271">
        <v>401566.73520300002</v>
      </c>
      <c r="N113" s="266">
        <f t="shared" si="30"/>
        <v>3.322921931056852E-2</v>
      </c>
      <c r="O113" s="266">
        <f t="shared" si="31"/>
        <v>7.8267906438176619E-4</v>
      </c>
      <c r="P113" s="266">
        <f t="shared" si="32"/>
        <v>2.9090328868760645E-3</v>
      </c>
      <c r="Q113" s="266">
        <f t="shared" si="33"/>
        <v>3.6246595229567275E-3</v>
      </c>
      <c r="R113" s="266">
        <f t="shared" si="34"/>
        <v>0</v>
      </c>
      <c r="S113" s="266">
        <f t="shared" si="35"/>
        <v>0</v>
      </c>
    </row>
    <row r="114" spans="1:19" x14ac:dyDescent="0.45">
      <c r="A114" s="2">
        <v>11454</v>
      </c>
      <c r="B114" s="381">
        <v>244</v>
      </c>
      <c r="C114" s="184">
        <v>109</v>
      </c>
      <c r="D114" s="184" t="s">
        <v>538</v>
      </c>
      <c r="E114" s="187">
        <v>4.0601269716615116</v>
      </c>
      <c r="F114" s="187">
        <v>2.9801761691598756</v>
      </c>
      <c r="G114" s="187">
        <v>0.52884869501435816</v>
      </c>
      <c r="H114" s="188">
        <v>564371.41984800005</v>
      </c>
      <c r="I114" s="188">
        <v>698126.09435344662</v>
      </c>
      <c r="J114" s="187">
        <v>0.21110089755576217</v>
      </c>
      <c r="K114" s="187">
        <v>4.4285234864185632E-2</v>
      </c>
      <c r="L114" s="187">
        <v>2.4399561037763234E-2</v>
      </c>
      <c r="M114" s="271">
        <v>678224.41634899995</v>
      </c>
      <c r="N114" s="266">
        <f t="shared" si="30"/>
        <v>5.5377595065206356E-2</v>
      </c>
      <c r="O114" s="266">
        <f t="shared" si="31"/>
        <v>4.064774088855079E-2</v>
      </c>
      <c r="P114" s="266">
        <f t="shared" si="32"/>
        <v>7.2131657673954923E-3</v>
      </c>
      <c r="Q114" s="266">
        <f t="shared" si="33"/>
        <v>2.8792843436521009E-3</v>
      </c>
      <c r="R114" s="266">
        <f t="shared" si="34"/>
        <v>6.0402293346822097E-4</v>
      </c>
      <c r="S114" s="266">
        <f t="shared" si="35"/>
        <v>3.3279476734322333E-4</v>
      </c>
    </row>
    <row r="115" spans="1:19" x14ac:dyDescent="0.45">
      <c r="A115" s="2">
        <v>10801</v>
      </c>
      <c r="B115" s="381">
        <v>46</v>
      </c>
      <c r="C115" s="131">
        <v>110</v>
      </c>
      <c r="D115" s="131" t="s">
        <v>583</v>
      </c>
      <c r="E115" s="185">
        <v>3.4566297684992864</v>
      </c>
      <c r="F115" s="185">
        <v>0.2898139120851172</v>
      </c>
      <c r="G115" s="185">
        <v>0.45660774589179487</v>
      </c>
      <c r="H115" s="186">
        <v>117864.25180300001</v>
      </c>
      <c r="I115" s="186">
        <v>190988.17595157286</v>
      </c>
      <c r="J115" s="185">
        <v>0.14562134709335134</v>
      </c>
      <c r="K115" s="185">
        <v>2.5829120588252406E-2</v>
      </c>
      <c r="L115" s="185">
        <v>3.1413795310036709E-3</v>
      </c>
      <c r="M115" s="271">
        <v>183540.14952599999</v>
      </c>
      <c r="N115" s="266">
        <f t="shared" si="30"/>
        <v>1.2758658181119454E-2</v>
      </c>
      <c r="O115" s="266">
        <f t="shared" si="31"/>
        <v>1.0697230794353666E-3</v>
      </c>
      <c r="P115" s="266">
        <f t="shared" si="32"/>
        <v>1.6853705900976834E-3</v>
      </c>
      <c r="Q115" s="266">
        <f t="shared" si="33"/>
        <v>5.3749840621341801E-4</v>
      </c>
      <c r="R115" s="266">
        <f t="shared" si="34"/>
        <v>9.5337060308747239E-5</v>
      </c>
      <c r="S115" s="266">
        <f t="shared" si="35"/>
        <v>1.1595047875388177E-5</v>
      </c>
    </row>
    <row r="116" spans="1:19" x14ac:dyDescent="0.45">
      <c r="A116" s="2">
        <v>10787</v>
      </c>
      <c r="B116" s="381">
        <v>54</v>
      </c>
      <c r="C116" s="184">
        <v>113</v>
      </c>
      <c r="D116" s="184" t="s">
        <v>532</v>
      </c>
      <c r="E116" s="187">
        <v>3.2421275316416822</v>
      </c>
      <c r="F116" s="187">
        <v>0.36768999913857542</v>
      </c>
      <c r="G116" s="187">
        <v>0.43957764894373802</v>
      </c>
      <c r="H116" s="188">
        <v>290091.92723799997</v>
      </c>
      <c r="I116" s="188">
        <v>377526.20714261441</v>
      </c>
      <c r="J116" s="187">
        <v>0.1284758049433963</v>
      </c>
      <c r="K116" s="187">
        <v>1.592986107030403E-3</v>
      </c>
      <c r="L116" s="187">
        <v>9.0123668329881619E-3</v>
      </c>
      <c r="M116" s="271">
        <v>374493.24334799999</v>
      </c>
      <c r="N116" s="266">
        <f t="shared" si="30"/>
        <v>2.4417159271123551E-2</v>
      </c>
      <c r="O116" s="266">
        <f t="shared" si="31"/>
        <v>2.7691524111082113E-3</v>
      </c>
      <c r="P116" s="266">
        <f t="shared" si="32"/>
        <v>3.3105537526003518E-3</v>
      </c>
      <c r="Q116" s="266">
        <f t="shared" si="33"/>
        <v>9.6757890032791311E-4</v>
      </c>
      <c r="R116" s="266">
        <f t="shared" si="34"/>
        <v>1.1997120752480999E-5</v>
      </c>
      <c r="S116" s="266">
        <f t="shared" si="35"/>
        <v>6.7874071646847168E-5</v>
      </c>
    </row>
    <row r="117" spans="1:19" x14ac:dyDescent="0.45">
      <c r="A117" s="2">
        <v>11285</v>
      </c>
      <c r="B117" s="381">
        <v>174</v>
      </c>
      <c r="C117" s="131">
        <v>112</v>
      </c>
      <c r="D117" s="131" t="s">
        <v>555</v>
      </c>
      <c r="E117" s="185">
        <v>3.1696407687547152</v>
      </c>
      <c r="F117" s="185">
        <v>1.0889927046750885</v>
      </c>
      <c r="G117" s="185">
        <v>0.7397754726447211</v>
      </c>
      <c r="H117" s="186">
        <v>923155.00648600003</v>
      </c>
      <c r="I117" s="186">
        <v>1390375.5915729194</v>
      </c>
      <c r="J117" s="185">
        <v>0.37802499917454546</v>
      </c>
      <c r="K117" s="185">
        <v>0.14009512977632144</v>
      </c>
      <c r="L117" s="185">
        <v>3.3525897645304219E-2</v>
      </c>
      <c r="M117" s="271">
        <v>1360128.3408349999</v>
      </c>
      <c r="N117" s="266">
        <f t="shared" si="30"/>
        <v>8.6698381424710827E-2</v>
      </c>
      <c r="O117" s="266">
        <f t="shared" si="31"/>
        <v>2.9786941728333939E-2</v>
      </c>
      <c r="P117" s="266">
        <f t="shared" si="32"/>
        <v>2.0234891199104547E-2</v>
      </c>
      <c r="Q117" s="266">
        <f t="shared" si="33"/>
        <v>1.0340022090070166E-2</v>
      </c>
      <c r="R117" s="266">
        <f t="shared" si="34"/>
        <v>3.8319866140110867E-3</v>
      </c>
      <c r="S117" s="266">
        <f t="shared" si="35"/>
        <v>9.1702538985209909E-4</v>
      </c>
    </row>
    <row r="118" spans="1:19" x14ac:dyDescent="0.45">
      <c r="A118" s="2">
        <v>11195</v>
      </c>
      <c r="B118" s="381">
        <v>148</v>
      </c>
      <c r="C118" s="184">
        <v>114</v>
      </c>
      <c r="D118" s="184" t="s">
        <v>540</v>
      </c>
      <c r="E118" s="187">
        <v>3.0081448961607045</v>
      </c>
      <c r="F118" s="187">
        <v>0</v>
      </c>
      <c r="G118" s="187">
        <v>5.7007427484042708E-2</v>
      </c>
      <c r="H118" s="188">
        <v>223507.11914900001</v>
      </c>
      <c r="I118" s="188">
        <v>279157.28229285555</v>
      </c>
      <c r="J118" s="187">
        <v>0.37756902894579603</v>
      </c>
      <c r="K118" s="187">
        <v>0</v>
      </c>
      <c r="L118" s="187">
        <v>0</v>
      </c>
      <c r="M118" s="271">
        <v>273832.68942399998</v>
      </c>
      <c r="N118" s="266">
        <f t="shared" si="30"/>
        <v>1.6565520975131968E-2</v>
      </c>
      <c r="O118" s="266">
        <f t="shared" si="31"/>
        <v>0</v>
      </c>
      <c r="P118" s="266">
        <f t="shared" si="32"/>
        <v>3.139335930694389E-4</v>
      </c>
      <c r="Q118" s="266">
        <f t="shared" si="33"/>
        <v>2.0792308497321974E-3</v>
      </c>
      <c r="R118" s="266">
        <f t="shared" si="34"/>
        <v>0</v>
      </c>
      <c r="S118" s="266">
        <f t="shared" si="35"/>
        <v>0</v>
      </c>
    </row>
    <row r="119" spans="1:19" x14ac:dyDescent="0.45">
      <c r="A119" s="2">
        <v>11463</v>
      </c>
      <c r="B119" s="381">
        <v>239</v>
      </c>
      <c r="C119" s="131">
        <v>115</v>
      </c>
      <c r="D119" s="131" t="s">
        <v>546</v>
      </c>
      <c r="E119" s="185">
        <v>2.9712572618280593</v>
      </c>
      <c r="F119" s="185">
        <v>0.43791998121219483</v>
      </c>
      <c r="G119" s="185">
        <v>0.36335046533792092</v>
      </c>
      <c r="H119" s="186">
        <v>108623.529671</v>
      </c>
      <c r="I119" s="186">
        <v>135335.11599692985</v>
      </c>
      <c r="J119" s="185">
        <v>0.43198760188888102</v>
      </c>
      <c r="K119" s="185">
        <v>3.5155702356202983E-4</v>
      </c>
      <c r="L119" s="185">
        <v>2.2783755860140789E-3</v>
      </c>
      <c r="M119" s="271">
        <v>133768.946684</v>
      </c>
      <c r="N119" s="266">
        <f t="shared" si="30"/>
        <v>7.9931252620623512E-3</v>
      </c>
      <c r="O119" s="266">
        <f t="shared" si="31"/>
        <v>1.1780700747654152E-3</v>
      </c>
      <c r="P119" s="266">
        <f t="shared" si="32"/>
        <v>9.7746695339594354E-4</v>
      </c>
      <c r="Q119" s="266">
        <f t="shared" si="33"/>
        <v>1.1621110894420974E-3</v>
      </c>
      <c r="R119" s="266">
        <f t="shared" si="34"/>
        <v>9.4574083577005365E-7</v>
      </c>
      <c r="S119" s="266">
        <f t="shared" si="35"/>
        <v>6.1291701957274345E-6</v>
      </c>
    </row>
    <row r="120" spans="1:19" x14ac:dyDescent="0.45">
      <c r="A120" s="2">
        <v>11087</v>
      </c>
      <c r="B120" s="381">
        <v>119</v>
      </c>
      <c r="C120" s="184">
        <v>117</v>
      </c>
      <c r="D120" s="184" t="s">
        <v>534</v>
      </c>
      <c r="E120" s="187">
        <v>2.8678499794286982</v>
      </c>
      <c r="F120" s="187">
        <v>0.43558583141783236</v>
      </c>
      <c r="G120" s="187">
        <v>1.0192149029078901</v>
      </c>
      <c r="H120" s="188">
        <v>117425.000352</v>
      </c>
      <c r="I120" s="188">
        <v>169026.091506514</v>
      </c>
      <c r="J120" s="187">
        <v>0.11572327399068269</v>
      </c>
      <c r="K120" s="187">
        <v>3.3628057701669808E-2</v>
      </c>
      <c r="L120" s="187">
        <v>3.531641713376963E-2</v>
      </c>
      <c r="M120" s="271">
        <v>156971.92915800001</v>
      </c>
      <c r="N120" s="266">
        <f t="shared" si="30"/>
        <v>9.053145081962961E-3</v>
      </c>
      <c r="O120" s="266">
        <f t="shared" si="31"/>
        <v>1.3750446347471292E-3</v>
      </c>
      <c r="P120" s="266">
        <f t="shared" si="32"/>
        <v>3.2174278473109125E-3</v>
      </c>
      <c r="Q120" s="266">
        <f t="shared" si="33"/>
        <v>3.6531185254191868E-4</v>
      </c>
      <c r="R120" s="266">
        <f t="shared" si="34"/>
        <v>1.0615607070858213E-4</v>
      </c>
      <c r="S120" s="266">
        <f t="shared" si="35"/>
        <v>1.1148583446852092E-4</v>
      </c>
    </row>
    <row r="121" spans="1:19" x14ac:dyDescent="0.45">
      <c r="A121" s="2">
        <v>11223</v>
      </c>
      <c r="B121" s="381">
        <v>160</v>
      </c>
      <c r="C121" s="131">
        <v>118</v>
      </c>
      <c r="D121" s="131" t="s">
        <v>529</v>
      </c>
      <c r="E121" s="185">
        <v>2.7644495697538742</v>
      </c>
      <c r="F121" s="185">
        <v>3.2420752560155957</v>
      </c>
      <c r="G121" s="185">
        <v>1.4847876853217725</v>
      </c>
      <c r="H121" s="186">
        <v>2401685.8853150001</v>
      </c>
      <c r="I121" s="186">
        <v>3630489.6505700215</v>
      </c>
      <c r="J121" s="185">
        <v>0.13937144500116114</v>
      </c>
      <c r="K121" s="185">
        <v>0.19259384192653256</v>
      </c>
      <c r="L121" s="185">
        <v>9.5484605455195354E-2</v>
      </c>
      <c r="M121" s="271">
        <v>3528095.4045699998</v>
      </c>
      <c r="N121" s="266">
        <f t="shared" si="30"/>
        <v>0.19614175085720145</v>
      </c>
      <c r="O121" s="266">
        <f t="shared" si="31"/>
        <v>0.23002999370407212</v>
      </c>
      <c r="P121" s="266">
        <f t="shared" si="32"/>
        <v>0.10534786361689816</v>
      </c>
      <c r="Q121" s="266">
        <f t="shared" si="33"/>
        <v>9.8886084018742805E-3</v>
      </c>
      <c r="R121" s="266">
        <f t="shared" si="34"/>
        <v>1.3664815510868029E-2</v>
      </c>
      <c r="S121" s="266">
        <f t="shared" si="35"/>
        <v>6.7747727789292068E-3</v>
      </c>
    </row>
    <row r="122" spans="1:19" x14ac:dyDescent="0.45">
      <c r="A122" s="2">
        <v>11461</v>
      </c>
      <c r="B122" s="381">
        <v>237</v>
      </c>
      <c r="C122" s="184">
        <v>116</v>
      </c>
      <c r="D122" s="184" t="s">
        <v>543</v>
      </c>
      <c r="E122" s="187">
        <v>2.7415860366367433</v>
      </c>
      <c r="F122" s="187">
        <v>1.0655735967441071</v>
      </c>
      <c r="G122" s="187">
        <v>0.54756125996269289</v>
      </c>
      <c r="H122" s="188">
        <v>279737.28891399998</v>
      </c>
      <c r="I122" s="188">
        <v>423985.4150582999</v>
      </c>
      <c r="J122" s="187">
        <v>0.24692949649541918</v>
      </c>
      <c r="K122" s="187">
        <v>9.5484070230287516E-2</v>
      </c>
      <c r="L122" s="187">
        <v>3.7942130293508645E-2</v>
      </c>
      <c r="M122" s="271">
        <v>354481.13876599999</v>
      </c>
      <c r="N122" s="266">
        <f t="shared" si="30"/>
        <v>1.9544117595154148E-2</v>
      </c>
      <c r="O122" s="266">
        <f t="shared" si="31"/>
        <v>7.5962218229730406E-3</v>
      </c>
      <c r="P122" s="266">
        <f t="shared" si="32"/>
        <v>3.9034345492909984E-3</v>
      </c>
      <c r="Q122" s="266">
        <f t="shared" si="33"/>
        <v>1.7603019028864853E-3</v>
      </c>
      <c r="R122" s="266">
        <f t="shared" si="34"/>
        <v>6.8068332421695923E-4</v>
      </c>
      <c r="S122" s="266">
        <f t="shared" si="35"/>
        <v>2.7048046144000966E-4</v>
      </c>
    </row>
    <row r="123" spans="1:19" x14ac:dyDescent="0.45">
      <c r="A123" s="2">
        <v>11235</v>
      </c>
      <c r="B123" s="381">
        <v>155</v>
      </c>
      <c r="C123" s="131">
        <v>120</v>
      </c>
      <c r="D123" s="131" t="s">
        <v>544</v>
      </c>
      <c r="E123" s="185">
        <v>2.6514565099999139</v>
      </c>
      <c r="F123" s="185">
        <v>0.22770623881008126</v>
      </c>
      <c r="G123" s="185">
        <v>1.1400805674149566E-2</v>
      </c>
      <c r="H123" s="186">
        <v>299137.3872</v>
      </c>
      <c r="I123" s="186">
        <v>415815.20057749824</v>
      </c>
      <c r="J123" s="185">
        <v>0.34083997256478749</v>
      </c>
      <c r="K123" s="185">
        <v>7.1546648392375151E-2</v>
      </c>
      <c r="L123" s="185">
        <v>2.936939708823406E-4</v>
      </c>
      <c r="M123" s="271">
        <v>407012.31344499998</v>
      </c>
      <c r="N123" s="266">
        <f t="shared" si="30"/>
        <v>2.1702667248060359E-2</v>
      </c>
      <c r="O123" s="266">
        <f t="shared" si="31"/>
        <v>1.8638181363958034E-3</v>
      </c>
      <c r="P123" s="266">
        <f t="shared" si="32"/>
        <v>9.3317725926371885E-5</v>
      </c>
      <c r="Q123" s="266">
        <f t="shared" si="33"/>
        <v>2.7898388985500818E-3</v>
      </c>
      <c r="R123" s="266">
        <f t="shared" si="34"/>
        <v>5.8562269338286854E-4</v>
      </c>
      <c r="S123" s="266">
        <f t="shared" si="35"/>
        <v>2.4039400604089759E-6</v>
      </c>
    </row>
    <row r="124" spans="1:19" x14ac:dyDescent="0.45">
      <c r="A124" s="2">
        <v>10843</v>
      </c>
      <c r="B124" s="381">
        <v>4</v>
      </c>
      <c r="C124" s="184">
        <v>121</v>
      </c>
      <c r="D124" s="184" t="s">
        <v>533</v>
      </c>
      <c r="E124" s="187">
        <v>2.4309641770135815</v>
      </c>
      <c r="F124" s="187">
        <v>0.51165248000594943</v>
      </c>
      <c r="G124" s="187">
        <v>0.27646481016109892</v>
      </c>
      <c r="H124" s="188">
        <v>399990.383546</v>
      </c>
      <c r="I124" s="188">
        <v>569417.38189558068</v>
      </c>
      <c r="J124" s="187">
        <v>0.3066330685955444</v>
      </c>
      <c r="K124" s="187">
        <v>7.2466567549743816E-2</v>
      </c>
      <c r="L124" s="187">
        <v>2.3177360758283482E-2</v>
      </c>
      <c r="M124" s="271">
        <v>559809.64700400003</v>
      </c>
      <c r="N124" s="266">
        <f t="shared" si="30"/>
        <v>2.7367806634859656E-2</v>
      </c>
      <c r="O124" s="266">
        <f t="shared" si="31"/>
        <v>5.7601861308592154E-3</v>
      </c>
      <c r="P124" s="266">
        <f t="shared" si="32"/>
        <v>3.1124421895542668E-3</v>
      </c>
      <c r="Q124" s="266">
        <f t="shared" si="33"/>
        <v>3.4520765910610253E-3</v>
      </c>
      <c r="R124" s="266">
        <f t="shared" si="34"/>
        <v>8.158289731072018E-4</v>
      </c>
      <c r="S124" s="266">
        <f t="shared" si="35"/>
        <v>2.6093084116045475E-4</v>
      </c>
    </row>
    <row r="125" spans="1:19" x14ac:dyDescent="0.45">
      <c r="A125" s="2">
        <v>10825</v>
      </c>
      <c r="B125" s="381">
        <v>61</v>
      </c>
      <c r="C125" s="131">
        <v>111</v>
      </c>
      <c r="D125" s="131" t="s">
        <v>570</v>
      </c>
      <c r="E125" s="185">
        <v>2.4111933339535421</v>
      </c>
      <c r="F125" s="185">
        <v>1.0587224050818676E-3</v>
      </c>
      <c r="G125" s="185">
        <v>0.38044822742615148</v>
      </c>
      <c r="H125" s="186">
        <v>68613.205459000004</v>
      </c>
      <c r="I125" s="186">
        <v>114587.10149877927</v>
      </c>
      <c r="J125" s="185">
        <v>4.2885694999328386E-2</v>
      </c>
      <c r="K125" s="185">
        <v>0</v>
      </c>
      <c r="L125" s="185">
        <v>0</v>
      </c>
      <c r="M125" s="271">
        <v>111024.926674</v>
      </c>
      <c r="N125" s="266">
        <f t="shared" si="30"/>
        <v>5.3836099203680311E-3</v>
      </c>
      <c r="O125" s="266">
        <f t="shared" si="31"/>
        <v>2.3638703552522613E-6</v>
      </c>
      <c r="P125" s="266">
        <f t="shared" si="32"/>
        <v>8.4944862052995602E-4</v>
      </c>
      <c r="Q125" s="266">
        <f t="shared" si="33"/>
        <v>9.5753355730167453E-5</v>
      </c>
      <c r="R125" s="266">
        <f t="shared" si="34"/>
        <v>0</v>
      </c>
      <c r="S125" s="266">
        <f t="shared" si="35"/>
        <v>0</v>
      </c>
    </row>
    <row r="126" spans="1:19" x14ac:dyDescent="0.45">
      <c r="A126" s="2">
        <v>10706</v>
      </c>
      <c r="B126" s="381">
        <v>27</v>
      </c>
      <c r="C126" s="184">
        <v>122</v>
      </c>
      <c r="D126" s="184" t="s">
        <v>525</v>
      </c>
      <c r="E126" s="187">
        <v>2.3952638679079992</v>
      </c>
      <c r="F126" s="187">
        <v>1.8435349256509179</v>
      </c>
      <c r="G126" s="187">
        <v>0.24581725829278223</v>
      </c>
      <c r="H126" s="188">
        <v>709439.10274700006</v>
      </c>
      <c r="I126" s="188">
        <v>1431352.0441437508</v>
      </c>
      <c r="J126" s="187">
        <v>0.16812844307740801</v>
      </c>
      <c r="K126" s="187">
        <v>0.44913470032650615</v>
      </c>
      <c r="L126" s="187">
        <v>2.7264625646493852E-2</v>
      </c>
      <c r="M126" s="271">
        <v>1389927.1940860001</v>
      </c>
      <c r="N126" s="266">
        <f t="shared" si="30"/>
        <v>6.6952449519222162E-2</v>
      </c>
      <c r="O126" s="266">
        <f t="shared" si="31"/>
        <v>5.1530514320481925E-2</v>
      </c>
      <c r="P126" s="266">
        <f t="shared" si="32"/>
        <v>6.8710874811364394E-3</v>
      </c>
      <c r="Q126" s="266">
        <f t="shared" si="33"/>
        <v>4.6995286192485324E-3</v>
      </c>
      <c r="R126" s="266">
        <f t="shared" si="34"/>
        <v>1.2554219496996302E-2</v>
      </c>
      <c r="S126" s="266">
        <f t="shared" si="35"/>
        <v>7.6210120175681769E-4</v>
      </c>
    </row>
    <row r="127" spans="1:19" x14ac:dyDescent="0.45">
      <c r="A127" s="2">
        <v>10896</v>
      </c>
      <c r="B127" s="381">
        <v>103</v>
      </c>
      <c r="C127" s="131">
        <v>123</v>
      </c>
      <c r="D127" s="131" t="s">
        <v>574</v>
      </c>
      <c r="E127" s="185">
        <v>2.3800615780135601</v>
      </c>
      <c r="F127" s="185">
        <v>0.11225778058944068</v>
      </c>
      <c r="G127" s="185">
        <v>9.1702996713104945E-2</v>
      </c>
      <c r="H127" s="186">
        <v>380735.95634899999</v>
      </c>
      <c r="I127" s="186">
        <v>551766.38591070846</v>
      </c>
      <c r="J127" s="185">
        <v>0.28933482461757748</v>
      </c>
      <c r="K127" s="185">
        <v>2.2599336893314191E-2</v>
      </c>
      <c r="L127" s="185">
        <v>3.8836154807523471E-4</v>
      </c>
      <c r="M127" s="271">
        <v>523867.17589200003</v>
      </c>
      <c r="N127" s="266">
        <f t="shared" si="30"/>
        <v>2.5074393462129325E-2</v>
      </c>
      <c r="O127" s="266">
        <f t="shared" si="31"/>
        <v>1.1826566949726973E-3</v>
      </c>
      <c r="P127" s="266">
        <f t="shared" si="32"/>
        <v>9.661082059733352E-4</v>
      </c>
      <c r="Q127" s="266">
        <f t="shared" si="33"/>
        <v>3.0481964423846458E-3</v>
      </c>
      <c r="R127" s="266">
        <f t="shared" si="34"/>
        <v>2.380882370779345E-4</v>
      </c>
      <c r="S127" s="266">
        <f t="shared" si="35"/>
        <v>4.0914614781217262E-6</v>
      </c>
    </row>
    <row r="128" spans="1:19" x14ac:dyDescent="0.45">
      <c r="A128" s="2">
        <v>11233</v>
      </c>
      <c r="B128" s="381">
        <v>264</v>
      </c>
      <c r="C128" s="184">
        <v>124</v>
      </c>
      <c r="D128" s="184" t="s">
        <v>571</v>
      </c>
      <c r="E128" s="187">
        <v>2.3713336637983531</v>
      </c>
      <c r="F128" s="187">
        <v>0.21463215370297559</v>
      </c>
      <c r="G128" s="187">
        <v>0.73571440724254067</v>
      </c>
      <c r="H128" s="188">
        <v>163743.17575699999</v>
      </c>
      <c r="I128" s="188">
        <v>252154.18301129184</v>
      </c>
      <c r="J128" s="187">
        <v>2.8606698551784205E-2</v>
      </c>
      <c r="K128" s="187">
        <v>0</v>
      </c>
      <c r="L128" s="187">
        <v>0</v>
      </c>
      <c r="M128" s="271">
        <v>249948.13572399999</v>
      </c>
      <c r="N128" s="266">
        <f t="shared" si="30"/>
        <v>1.1919653310554456E-2</v>
      </c>
      <c r="O128" s="266">
        <f t="shared" si="31"/>
        <v>1.0788616129790898E-3</v>
      </c>
      <c r="P128" s="266">
        <f t="shared" si="32"/>
        <v>3.6981133459997434E-3</v>
      </c>
      <c r="Q128" s="266">
        <f t="shared" si="33"/>
        <v>1.437933152564579E-4</v>
      </c>
      <c r="R128" s="266">
        <f t="shared" si="34"/>
        <v>0</v>
      </c>
      <c r="S128" s="266">
        <f t="shared" si="35"/>
        <v>0</v>
      </c>
    </row>
    <row r="129" spans="1:19" x14ac:dyDescent="0.45">
      <c r="A129" s="2">
        <v>11099</v>
      </c>
      <c r="B129" s="381">
        <v>124</v>
      </c>
      <c r="C129" s="131">
        <v>126</v>
      </c>
      <c r="D129" s="131" t="s">
        <v>564</v>
      </c>
      <c r="E129" s="185">
        <v>2.1989711316968679</v>
      </c>
      <c r="F129" s="185">
        <v>1.8665569138529747</v>
      </c>
      <c r="G129" s="185">
        <v>1.8386289065939745</v>
      </c>
      <c r="H129" s="186">
        <v>1626291.1176839999</v>
      </c>
      <c r="I129" s="186">
        <v>1977972.7496565501</v>
      </c>
      <c r="J129" s="185">
        <v>0.23679788050500608</v>
      </c>
      <c r="K129" s="185">
        <v>0.18049294688308795</v>
      </c>
      <c r="L129" s="185">
        <v>0.15034733019752644</v>
      </c>
      <c r="M129" s="271">
        <v>1797144.1047970001</v>
      </c>
      <c r="N129" s="266">
        <f t="shared" si="30"/>
        <v>7.9473709756508498E-2</v>
      </c>
      <c r="O129" s="266">
        <f t="shared" si="31"/>
        <v>6.7459822585794998E-2</v>
      </c>
      <c r="P129" s="266">
        <f t="shared" si="32"/>
        <v>6.6450467660218185E-2</v>
      </c>
      <c r="Q129" s="266">
        <f t="shared" si="33"/>
        <v>8.5581869424948397E-3</v>
      </c>
      <c r="R129" s="266">
        <f t="shared" si="34"/>
        <v>6.5232525643091725E-3</v>
      </c>
      <c r="S129" s="266">
        <f t="shared" si="35"/>
        <v>5.4337503164781451E-3</v>
      </c>
    </row>
    <row r="130" spans="1:19" x14ac:dyDescent="0.45">
      <c r="A130" s="2">
        <v>10764</v>
      </c>
      <c r="B130" s="381">
        <v>33</v>
      </c>
      <c r="C130" s="184">
        <v>128</v>
      </c>
      <c r="D130" s="184" t="s">
        <v>565</v>
      </c>
      <c r="E130" s="187">
        <v>2.1127950977322043</v>
      </c>
      <c r="F130" s="187">
        <v>0</v>
      </c>
      <c r="G130" s="187">
        <v>0.31027936612733154</v>
      </c>
      <c r="H130" s="188">
        <v>293564.91719499999</v>
      </c>
      <c r="I130" s="188">
        <v>400359.09454478335</v>
      </c>
      <c r="J130" s="187">
        <v>0.34051676730103442</v>
      </c>
      <c r="K130" s="187">
        <v>0</v>
      </c>
      <c r="L130" s="187">
        <v>0</v>
      </c>
      <c r="M130" s="271">
        <v>388483.91581999999</v>
      </c>
      <c r="N130" s="266">
        <f t="shared" si="30"/>
        <v>1.6506366302965324E-2</v>
      </c>
      <c r="O130" s="266">
        <f t="shared" si="31"/>
        <v>0</v>
      </c>
      <c r="P130" s="266">
        <f t="shared" si="32"/>
        <v>2.4240802522908847E-3</v>
      </c>
      <c r="Q130" s="266">
        <f t="shared" si="33"/>
        <v>2.6603121615558101E-3</v>
      </c>
      <c r="R130" s="266">
        <f t="shared" si="34"/>
        <v>0</v>
      </c>
      <c r="S130" s="266">
        <f t="shared" si="35"/>
        <v>0</v>
      </c>
    </row>
    <row r="131" spans="1:19" x14ac:dyDescent="0.45">
      <c r="A131" s="2">
        <v>11314</v>
      </c>
      <c r="B131" s="381">
        <v>182</v>
      </c>
      <c r="C131" s="131">
        <v>130</v>
      </c>
      <c r="D131" s="131" t="s">
        <v>587</v>
      </c>
      <c r="E131" s="185">
        <v>1.9644651819349777</v>
      </c>
      <c r="F131" s="185">
        <v>0.13663112471377892</v>
      </c>
      <c r="G131" s="185">
        <v>0</v>
      </c>
      <c r="H131" s="186">
        <v>19299</v>
      </c>
      <c r="I131" s="186">
        <v>0</v>
      </c>
      <c r="J131" s="185">
        <v>0</v>
      </c>
      <c r="K131" s="185">
        <v>0</v>
      </c>
      <c r="L131" s="185">
        <v>0</v>
      </c>
      <c r="M131" s="271">
        <v>19454.714018999999</v>
      </c>
      <c r="N131" s="266">
        <f t="shared" si="30"/>
        <v>7.6858205868314555E-4</v>
      </c>
      <c r="O131" s="266">
        <f t="shared" si="31"/>
        <v>5.3455888186968962E-5</v>
      </c>
      <c r="P131" s="266">
        <f t="shared" si="32"/>
        <v>0</v>
      </c>
      <c r="Q131" s="266">
        <f t="shared" si="33"/>
        <v>0</v>
      </c>
      <c r="R131" s="266">
        <f t="shared" si="34"/>
        <v>0</v>
      </c>
      <c r="S131" s="266">
        <f t="shared" si="35"/>
        <v>0</v>
      </c>
    </row>
    <row r="132" spans="1:19" x14ac:dyDescent="0.45">
      <c r="A132" s="2">
        <v>10771</v>
      </c>
      <c r="B132" s="381">
        <v>49</v>
      </c>
      <c r="C132" s="184">
        <v>127</v>
      </c>
      <c r="D132" s="184" t="s">
        <v>576</v>
      </c>
      <c r="E132" s="187">
        <v>1.9132103794807251</v>
      </c>
      <c r="F132" s="187">
        <v>0.84649113903493634</v>
      </c>
      <c r="G132" s="187">
        <v>0.8990560483952823</v>
      </c>
      <c r="H132" s="188">
        <v>253112.36470500001</v>
      </c>
      <c r="I132" s="188">
        <v>348291.34398989676</v>
      </c>
      <c r="J132" s="187">
        <v>9.4115229010519288E-2</v>
      </c>
      <c r="K132" s="187">
        <v>6.3855413800100805E-3</v>
      </c>
      <c r="L132" s="187">
        <v>5.9535109022236478E-3</v>
      </c>
      <c r="M132" s="271">
        <v>330180.693195</v>
      </c>
      <c r="N132" s="266">
        <f t="shared" si="30"/>
        <v>1.2703852968798007E-2</v>
      </c>
      <c r="O132" s="266">
        <f t="shared" si="31"/>
        <v>5.6207613574670769E-3</v>
      </c>
      <c r="P132" s="266">
        <f t="shared" si="32"/>
        <v>5.9697960935284995E-3</v>
      </c>
      <c r="Q132" s="266">
        <f t="shared" si="33"/>
        <v>6.249318131960486E-4</v>
      </c>
      <c r="R132" s="266">
        <f t="shared" si="34"/>
        <v>4.2400448841303623E-5</v>
      </c>
      <c r="S132" s="266">
        <f t="shared" si="35"/>
        <v>3.953173574696632E-5</v>
      </c>
    </row>
    <row r="133" spans="1:19" x14ac:dyDescent="0.45">
      <c r="A133" s="2">
        <v>11470</v>
      </c>
      <c r="B133" s="381">
        <v>240</v>
      </c>
      <c r="C133" s="131">
        <v>125</v>
      </c>
      <c r="D133" s="131" t="s">
        <v>580</v>
      </c>
      <c r="E133" s="185">
        <v>1.8992280743020369</v>
      </c>
      <c r="F133" s="185">
        <v>1.2903900431869963</v>
      </c>
      <c r="G133" s="185">
        <v>0.51542149828272177</v>
      </c>
      <c r="H133" s="186">
        <v>162909.21262800001</v>
      </c>
      <c r="I133" s="186">
        <v>233077.00406521934</v>
      </c>
      <c r="J133" s="185">
        <v>0.22564686625408956</v>
      </c>
      <c r="K133" s="185">
        <v>0.21434339669524163</v>
      </c>
      <c r="L133" s="185">
        <v>2.1850540439806186E-2</v>
      </c>
      <c r="M133" s="271">
        <v>231471.637288</v>
      </c>
      <c r="N133" s="266">
        <f t="shared" si="30"/>
        <v>8.8408894572081786E-3</v>
      </c>
      <c r="O133" s="266">
        <f t="shared" si="31"/>
        <v>6.0067539453842666E-3</v>
      </c>
      <c r="P133" s="266">
        <f t="shared" si="32"/>
        <v>2.399282398908709E-3</v>
      </c>
      <c r="Q133" s="266">
        <f t="shared" si="33"/>
        <v>1.0503841154785867E-3</v>
      </c>
      <c r="R133" s="266">
        <f t="shared" si="34"/>
        <v>9.9776656722050426E-4</v>
      </c>
      <c r="S133" s="266">
        <f t="shared" si="35"/>
        <v>1.0171406753218733E-4</v>
      </c>
    </row>
    <row r="134" spans="1:19" x14ac:dyDescent="0.45">
      <c r="A134" s="2">
        <v>10869</v>
      </c>
      <c r="B134" s="381">
        <v>12</v>
      </c>
      <c r="C134" s="184">
        <v>129</v>
      </c>
      <c r="D134" s="184" t="s">
        <v>585</v>
      </c>
      <c r="E134" s="187">
        <v>1.8154038544526254</v>
      </c>
      <c r="F134" s="187">
        <v>6.0866054031495339E-3</v>
      </c>
      <c r="G134" s="187">
        <v>0.11737988710241269</v>
      </c>
      <c r="H134" s="188">
        <v>318915.65121500002</v>
      </c>
      <c r="I134" s="188">
        <v>478403.10376175656</v>
      </c>
      <c r="J134" s="187">
        <v>0.21201147958019859</v>
      </c>
      <c r="K134" s="187">
        <v>0</v>
      </c>
      <c r="L134" s="187">
        <v>0</v>
      </c>
      <c r="M134" s="271">
        <v>457509.418076</v>
      </c>
      <c r="N134" s="266">
        <f t="shared" si="30"/>
        <v>1.6702994852747888E-2</v>
      </c>
      <c r="O134" s="266">
        <f t="shared" si="31"/>
        <v>5.6001059196917755E-5</v>
      </c>
      <c r="P134" s="266">
        <f t="shared" si="32"/>
        <v>1.0799776839070774E-3</v>
      </c>
      <c r="Q134" s="266">
        <f t="shared" si="33"/>
        <v>1.9506550255834175E-3</v>
      </c>
      <c r="R134" s="266">
        <f t="shared" si="34"/>
        <v>0</v>
      </c>
      <c r="S134" s="266">
        <f t="shared" si="35"/>
        <v>0</v>
      </c>
    </row>
    <row r="135" spans="1:19" x14ac:dyDescent="0.45">
      <c r="A135" s="2">
        <v>11378</v>
      </c>
      <c r="B135" s="381">
        <v>226</v>
      </c>
      <c r="C135" s="131">
        <v>131</v>
      </c>
      <c r="D135" s="131" t="s">
        <v>559</v>
      </c>
      <c r="E135" s="185">
        <v>1.7787966560150636</v>
      </c>
      <c r="F135" s="185">
        <v>1.7533563813661383E-2</v>
      </c>
      <c r="G135" s="185">
        <v>0</v>
      </c>
      <c r="H135" s="186">
        <v>437007.28989800002</v>
      </c>
      <c r="I135" s="186">
        <v>535848.18343896884</v>
      </c>
      <c r="J135" s="185">
        <v>0.25028657002827948</v>
      </c>
      <c r="K135" s="185">
        <v>0</v>
      </c>
      <c r="L135" s="185">
        <v>0</v>
      </c>
      <c r="M135" s="271">
        <v>521809.39263100002</v>
      </c>
      <c r="N135" s="266">
        <f t="shared" si="30"/>
        <v>1.8666343432519408E-2</v>
      </c>
      <c r="O135" s="266">
        <f t="shared" si="31"/>
        <v>1.8399378177098757E-4</v>
      </c>
      <c r="P135" s="266">
        <f t="shared" si="32"/>
        <v>0</v>
      </c>
      <c r="Q135" s="266">
        <f t="shared" si="33"/>
        <v>2.6264582052686405E-3</v>
      </c>
      <c r="R135" s="266">
        <f t="shared" si="34"/>
        <v>0</v>
      </c>
      <c r="S135" s="266">
        <f t="shared" si="35"/>
        <v>0</v>
      </c>
    </row>
    <row r="136" spans="1:19" x14ac:dyDescent="0.45">
      <c r="A136" s="2">
        <v>10591</v>
      </c>
      <c r="B136" s="381">
        <v>44</v>
      </c>
      <c r="C136" s="184">
        <v>133</v>
      </c>
      <c r="D136" s="184" t="s">
        <v>584</v>
      </c>
      <c r="E136" s="187">
        <v>1.6374040343719922</v>
      </c>
      <c r="F136" s="187">
        <v>9.7312241294810242</v>
      </c>
      <c r="G136" s="187">
        <v>0.20361611545115824</v>
      </c>
      <c r="H136" s="188">
        <v>241440.41241600001</v>
      </c>
      <c r="I136" s="188">
        <v>332012.09802345507</v>
      </c>
      <c r="J136" s="187">
        <v>0.11072242203458567</v>
      </c>
      <c r="K136" s="187">
        <v>0.16698031654328191</v>
      </c>
      <c r="L136" s="187">
        <v>5.5058893841671439E-2</v>
      </c>
      <c r="M136" s="271">
        <v>322866.11529599997</v>
      </c>
      <c r="N136" s="266">
        <f t="shared" si="30"/>
        <v>1.063161839328808E-2</v>
      </c>
      <c r="O136" s="266">
        <f t="shared" si="31"/>
        <v>6.3184564879785243E-2</v>
      </c>
      <c r="P136" s="266">
        <f t="shared" si="32"/>
        <v>1.3220737171511098E-3</v>
      </c>
      <c r="Q136" s="266">
        <f t="shared" si="33"/>
        <v>7.1891757559018859E-4</v>
      </c>
      <c r="R136" s="266">
        <f t="shared" si="34"/>
        <v>1.0841985041031776E-3</v>
      </c>
      <c r="S136" s="266">
        <f t="shared" si="35"/>
        <v>3.5749585086720519E-4</v>
      </c>
    </row>
    <row r="137" spans="1:19" x14ac:dyDescent="0.45">
      <c r="A137" s="2">
        <v>10781</v>
      </c>
      <c r="B137" s="381">
        <v>51</v>
      </c>
      <c r="C137" s="131">
        <v>138</v>
      </c>
      <c r="D137" s="131" t="s">
        <v>527</v>
      </c>
      <c r="E137" s="185">
        <v>1.4676589600828487</v>
      </c>
      <c r="F137" s="185">
        <v>0.85202955788444079</v>
      </c>
      <c r="G137" s="185">
        <v>0.38522043474642431</v>
      </c>
      <c r="H137" s="186">
        <v>595762.52837900002</v>
      </c>
      <c r="I137" s="186">
        <v>781004.75069835479</v>
      </c>
      <c r="J137" s="185">
        <v>5.2888719784235351E-2</v>
      </c>
      <c r="K137" s="185">
        <v>9.5123699568913381E-2</v>
      </c>
      <c r="L137" s="185">
        <v>3.0390755178952573E-2</v>
      </c>
      <c r="M137" s="271">
        <v>768124.07611200004</v>
      </c>
      <c r="N137" s="266">
        <f t="shared" ref="N137:N170" si="36">$M137/$M$171*E137</f>
        <v>2.2671360541799933E-2</v>
      </c>
      <c r="O137" s="266">
        <f t="shared" ref="O137:O170" si="37">$M137/$M$171*F137</f>
        <v>1.3161551712243924E-2</v>
      </c>
      <c r="P137" s="266">
        <f t="shared" ref="P137:P170" si="38">$M137/$M$171*G137</f>
        <v>5.9506135973932932E-3</v>
      </c>
      <c r="Q137" s="266">
        <f t="shared" ref="Q137:Q170" si="39">$M137/$M$171*J137</f>
        <v>8.1698764320216495E-4</v>
      </c>
      <c r="R137" s="266">
        <f t="shared" ref="R137:R170" si="40">$M137/$M$171*K137</f>
        <v>1.4694038244926846E-3</v>
      </c>
      <c r="S137" s="266">
        <f t="shared" ref="S137:S170" si="41">$M137/$M$171*L137</f>
        <v>4.6945495277779899E-4</v>
      </c>
    </row>
    <row r="138" spans="1:19" x14ac:dyDescent="0.45">
      <c r="A138" s="2">
        <v>10782</v>
      </c>
      <c r="B138" s="381">
        <v>45</v>
      </c>
      <c r="C138" s="184">
        <v>134</v>
      </c>
      <c r="D138" s="184" t="s">
        <v>562</v>
      </c>
      <c r="E138" s="187">
        <v>1.4539914083633521</v>
      </c>
      <c r="F138" s="187">
        <v>0.17806958181138008</v>
      </c>
      <c r="G138" s="187">
        <v>0.18136078383570051</v>
      </c>
      <c r="H138" s="188">
        <v>214237.28511299999</v>
      </c>
      <c r="I138" s="188">
        <v>336583.24979007314</v>
      </c>
      <c r="J138" s="187">
        <v>0.12867110206493146</v>
      </c>
      <c r="K138" s="187">
        <v>3.4797212406128637E-3</v>
      </c>
      <c r="L138" s="187">
        <v>2.2328741415998448E-3</v>
      </c>
      <c r="M138" s="271">
        <v>334030.805636</v>
      </c>
      <c r="N138" s="266">
        <f t="shared" si="36"/>
        <v>9.7671850659496236E-3</v>
      </c>
      <c r="O138" s="266">
        <f t="shared" si="37"/>
        <v>1.1961821439686051E-3</v>
      </c>
      <c r="P138" s="266">
        <f t="shared" si="38"/>
        <v>1.2182907885424749E-3</v>
      </c>
      <c r="Q138" s="266">
        <f t="shared" si="39"/>
        <v>8.6434793168586291E-4</v>
      </c>
      <c r="R138" s="266">
        <f t="shared" si="40"/>
        <v>2.3375022121511941E-5</v>
      </c>
      <c r="S138" s="266">
        <f t="shared" si="41"/>
        <v>1.4999328637387004E-5</v>
      </c>
    </row>
    <row r="139" spans="1:19" x14ac:dyDescent="0.45">
      <c r="A139" s="2">
        <v>11334</v>
      </c>
      <c r="B139" s="381">
        <v>194</v>
      </c>
      <c r="C139" s="131">
        <v>135</v>
      </c>
      <c r="D139" s="131" t="s">
        <v>566</v>
      </c>
      <c r="E139" s="185">
        <v>1.4535681970051724</v>
      </c>
      <c r="F139" s="185">
        <v>0.41582499311358001</v>
      </c>
      <c r="G139" s="185">
        <v>1.5601567043124293E-2</v>
      </c>
      <c r="H139" s="186">
        <v>140271.065256</v>
      </c>
      <c r="I139" s="186">
        <v>211636.20594420162</v>
      </c>
      <c r="J139" s="185">
        <v>0.21225606344646855</v>
      </c>
      <c r="K139" s="185">
        <v>7.123956849175657E-4</v>
      </c>
      <c r="L139" s="185">
        <v>0</v>
      </c>
      <c r="M139" s="271">
        <v>208168.63754</v>
      </c>
      <c r="N139" s="266">
        <f t="shared" si="36"/>
        <v>6.0851567171554101E-3</v>
      </c>
      <c r="O139" s="266">
        <f t="shared" si="37"/>
        <v>1.7407922484955136E-3</v>
      </c>
      <c r="P139" s="266">
        <f t="shared" si="38"/>
        <v>6.5313743576821281E-5</v>
      </c>
      <c r="Q139" s="266">
        <f t="shared" si="39"/>
        <v>8.8857984984769657E-4</v>
      </c>
      <c r="R139" s="266">
        <f t="shared" si="40"/>
        <v>2.9823433095745066E-6</v>
      </c>
      <c r="S139" s="266">
        <f t="shared" si="41"/>
        <v>0</v>
      </c>
    </row>
    <row r="140" spans="1:19" x14ac:dyDescent="0.45">
      <c r="A140" s="2">
        <v>11649</v>
      </c>
      <c r="B140" s="381">
        <v>275</v>
      </c>
      <c r="C140" s="184">
        <v>132</v>
      </c>
      <c r="D140" s="184" t="s">
        <v>588</v>
      </c>
      <c r="E140" s="187">
        <v>1.424446893979135</v>
      </c>
      <c r="F140" s="187">
        <v>7.0662303598687706E-2</v>
      </c>
      <c r="G140" s="187">
        <v>0.26821482487286097</v>
      </c>
      <c r="H140" s="188">
        <v>235271.511042</v>
      </c>
      <c r="I140" s="188">
        <v>277661.15248600073</v>
      </c>
      <c r="J140" s="187">
        <v>0.36168497184380832</v>
      </c>
      <c r="K140" s="187">
        <v>0</v>
      </c>
      <c r="L140" s="187">
        <v>0.11073409917656971</v>
      </c>
      <c r="M140" s="271">
        <v>271204.41462699999</v>
      </c>
      <c r="N140" s="266">
        <f t="shared" si="36"/>
        <v>7.768981237594709E-3</v>
      </c>
      <c r="O140" s="266">
        <f t="shared" si="37"/>
        <v>3.8539457889503255E-4</v>
      </c>
      <c r="P140" s="266">
        <f t="shared" si="38"/>
        <v>1.4628526699658976E-3</v>
      </c>
      <c r="Q140" s="266">
        <f t="shared" si="39"/>
        <v>1.9726419932196339E-3</v>
      </c>
      <c r="R140" s="266">
        <f t="shared" si="40"/>
        <v>0</v>
      </c>
      <c r="S140" s="266">
        <f t="shared" si="41"/>
        <v>6.0394749885096322E-4</v>
      </c>
    </row>
    <row r="141" spans="1:19" x14ac:dyDescent="0.45">
      <c r="A141" s="2">
        <v>10855</v>
      </c>
      <c r="B141" s="381">
        <v>8</v>
      </c>
      <c r="C141" s="131">
        <v>137</v>
      </c>
      <c r="D141" s="131" t="s">
        <v>569</v>
      </c>
      <c r="E141" s="185">
        <v>1.4229592309123924</v>
      </c>
      <c r="F141" s="185">
        <v>3.6004764745702793E-2</v>
      </c>
      <c r="G141" s="185">
        <v>1.2371867109394303E-2</v>
      </c>
      <c r="H141" s="186">
        <v>538001.44650399999</v>
      </c>
      <c r="I141" s="186">
        <v>738394.61001629545</v>
      </c>
      <c r="J141" s="185">
        <v>0.18953036129077722</v>
      </c>
      <c r="K141" s="185">
        <v>5.516271485422798E-3</v>
      </c>
      <c r="L141" s="185">
        <v>1.2063055226364141E-3</v>
      </c>
      <c r="M141" s="271">
        <v>724317.73262100003</v>
      </c>
      <c r="N141" s="266">
        <f t="shared" si="36"/>
        <v>2.0727295088874043E-2</v>
      </c>
      <c r="O141" s="266">
        <f t="shared" si="37"/>
        <v>5.2445731913988844E-4</v>
      </c>
      <c r="P141" s="266">
        <f t="shared" si="38"/>
        <v>1.8021271081134638E-4</v>
      </c>
      <c r="Q141" s="266">
        <f t="shared" si="39"/>
        <v>2.7607619680403294E-3</v>
      </c>
      <c r="R141" s="266">
        <f t="shared" si="40"/>
        <v>8.0351836078527337E-5</v>
      </c>
      <c r="S141" s="266">
        <f t="shared" si="41"/>
        <v>1.7571445472117519E-5</v>
      </c>
    </row>
    <row r="142" spans="1:19" x14ac:dyDescent="0.45">
      <c r="A142" s="2">
        <v>11297</v>
      </c>
      <c r="B142" s="381">
        <v>177</v>
      </c>
      <c r="C142" s="184">
        <v>139</v>
      </c>
      <c r="D142" s="184" t="s">
        <v>549</v>
      </c>
      <c r="E142" s="187">
        <v>1.4032439543145716</v>
      </c>
      <c r="F142" s="187">
        <v>0.11128716034026086</v>
      </c>
      <c r="G142" s="187">
        <v>5.6887330877696693E-2</v>
      </c>
      <c r="H142" s="188">
        <v>171904.62611499999</v>
      </c>
      <c r="I142" s="188">
        <v>210226.02409143656</v>
      </c>
      <c r="J142" s="187">
        <v>5.0954089239613705E-2</v>
      </c>
      <c r="K142" s="187">
        <v>8.2681336330188027E-3</v>
      </c>
      <c r="L142" s="187">
        <v>1.2866120842671301E-3</v>
      </c>
      <c r="M142" s="271">
        <v>202486.16195400001</v>
      </c>
      <c r="N142" s="266">
        <f t="shared" si="36"/>
        <v>5.7141229890924419E-3</v>
      </c>
      <c r="O142" s="266">
        <f t="shared" si="37"/>
        <v>4.53170326753139E-4</v>
      </c>
      <c r="P142" s="266">
        <f t="shared" si="38"/>
        <v>2.3164981695227355E-4</v>
      </c>
      <c r="Q142" s="266">
        <f t="shared" si="39"/>
        <v>2.0748917664467224E-4</v>
      </c>
      <c r="R142" s="266">
        <f t="shared" si="40"/>
        <v>3.3668509544656126E-5</v>
      </c>
      <c r="S142" s="266">
        <f t="shared" si="41"/>
        <v>5.2391885717020886E-6</v>
      </c>
    </row>
    <row r="143" spans="1:19" x14ac:dyDescent="0.45">
      <c r="A143" s="2">
        <v>10589</v>
      </c>
      <c r="B143" s="381">
        <v>26</v>
      </c>
      <c r="C143" s="131">
        <v>136</v>
      </c>
      <c r="D143" s="131" t="s">
        <v>563</v>
      </c>
      <c r="E143" s="185">
        <v>1.3922014436106205</v>
      </c>
      <c r="F143" s="185">
        <v>0.26265167506713194</v>
      </c>
      <c r="G143" s="185">
        <v>5.3441318801246425E-2</v>
      </c>
      <c r="H143" s="186">
        <v>287831.99569100002</v>
      </c>
      <c r="I143" s="186">
        <v>539855.79719287658</v>
      </c>
      <c r="J143" s="185">
        <v>2.6553048617841288E-2</v>
      </c>
      <c r="K143" s="185">
        <v>2.7318167668117448E-2</v>
      </c>
      <c r="L143" s="185">
        <v>0</v>
      </c>
      <c r="M143" s="271">
        <v>536670.78809100005</v>
      </c>
      <c r="N143" s="266">
        <f t="shared" si="36"/>
        <v>1.5025574691525356E-2</v>
      </c>
      <c r="O143" s="266">
        <f t="shared" si="37"/>
        <v>2.834713596719426E-3</v>
      </c>
      <c r="P143" s="266">
        <f t="shared" si="38"/>
        <v>5.767746693174172E-4</v>
      </c>
      <c r="Q143" s="266">
        <f t="shared" si="39"/>
        <v>2.8657836631770231E-4</v>
      </c>
      <c r="R143" s="266">
        <f t="shared" si="40"/>
        <v>2.9483604590178463E-4</v>
      </c>
      <c r="S143" s="266">
        <f t="shared" si="41"/>
        <v>0</v>
      </c>
    </row>
    <row r="144" spans="1:19" x14ac:dyDescent="0.45">
      <c r="A144" s="2">
        <v>11220</v>
      </c>
      <c r="B144" s="381">
        <v>152</v>
      </c>
      <c r="C144" s="184">
        <v>141</v>
      </c>
      <c r="D144" s="184" t="s">
        <v>547</v>
      </c>
      <c r="E144" s="187">
        <v>1.2906719680989218</v>
      </c>
      <c r="F144" s="187">
        <v>1.1368562924692536</v>
      </c>
      <c r="G144" s="187">
        <v>1.037752007637446</v>
      </c>
      <c r="H144" s="188">
        <v>145464.30875</v>
      </c>
      <c r="I144" s="188">
        <v>261312.04966821405</v>
      </c>
      <c r="J144" s="187">
        <v>6.7375938089787382E-2</v>
      </c>
      <c r="K144" s="187">
        <v>0.19075988499427676</v>
      </c>
      <c r="L144" s="187">
        <v>3.6502600246955862E-2</v>
      </c>
      <c r="M144" s="271">
        <v>249701.57626</v>
      </c>
      <c r="N144" s="266">
        <f t="shared" si="36"/>
        <v>6.4812416924323324E-3</v>
      </c>
      <c r="O144" s="266">
        <f t="shared" si="37"/>
        <v>5.7088404979529564E-3</v>
      </c>
      <c r="P144" s="266">
        <f t="shared" si="38"/>
        <v>5.2111781649771382E-3</v>
      </c>
      <c r="Q144" s="266">
        <f t="shared" si="39"/>
        <v>3.3833518493275346E-4</v>
      </c>
      <c r="R144" s="266">
        <f t="shared" si="40"/>
        <v>9.5792033175523658E-4</v>
      </c>
      <c r="S144" s="266">
        <f t="shared" si="41"/>
        <v>1.8330155178874122E-4</v>
      </c>
    </row>
    <row r="145" spans="1:19" x14ac:dyDescent="0.45">
      <c r="A145" s="2">
        <v>11055</v>
      </c>
      <c r="B145" s="381">
        <v>116</v>
      </c>
      <c r="C145" s="131">
        <v>142</v>
      </c>
      <c r="D145" s="131" t="s">
        <v>528</v>
      </c>
      <c r="E145" s="185">
        <v>1.2618695942779792</v>
      </c>
      <c r="F145" s="185">
        <v>0.99090437763369554</v>
      </c>
      <c r="G145" s="185">
        <v>0.28030516622944268</v>
      </c>
      <c r="H145" s="186">
        <v>548345.46097000001</v>
      </c>
      <c r="I145" s="186">
        <v>718770.72810869047</v>
      </c>
      <c r="J145" s="185">
        <v>3.4654073996683021E-2</v>
      </c>
      <c r="K145" s="185">
        <v>8.6984581614043988E-2</v>
      </c>
      <c r="L145" s="185">
        <v>1.9521904074661242E-2</v>
      </c>
      <c r="M145" s="271">
        <v>695133.47565000004</v>
      </c>
      <c r="N145" s="266">
        <f t="shared" si="36"/>
        <v>1.7640209337121848E-2</v>
      </c>
      <c r="O145" s="266">
        <f t="shared" si="37"/>
        <v>1.3852271846307907E-2</v>
      </c>
      <c r="P145" s="266">
        <f t="shared" si="38"/>
        <v>3.9185046006226564E-3</v>
      </c>
      <c r="Q145" s="266">
        <f t="shared" si="39"/>
        <v>4.8444397302034836E-4</v>
      </c>
      <c r="R145" s="266">
        <f t="shared" si="40"/>
        <v>1.2159942958699069E-3</v>
      </c>
      <c r="S145" s="266">
        <f t="shared" si="41"/>
        <v>2.7290496268220124E-4</v>
      </c>
    </row>
    <row r="146" spans="1:19" x14ac:dyDescent="0.45">
      <c r="A146" s="2">
        <v>10864</v>
      </c>
      <c r="B146" s="381">
        <v>64</v>
      </c>
      <c r="C146" s="184">
        <v>140</v>
      </c>
      <c r="D146" s="184" t="s">
        <v>567</v>
      </c>
      <c r="E146" s="187">
        <v>1.2344747238562579</v>
      </c>
      <c r="F146" s="187">
        <v>6.8152213902892542E-2</v>
      </c>
      <c r="G146" s="187">
        <v>0.35367757460052301</v>
      </c>
      <c r="H146" s="188">
        <v>109192.40992000001</v>
      </c>
      <c r="I146" s="188">
        <v>135187.09164483676</v>
      </c>
      <c r="J146" s="187">
        <v>5.245800133121431E-2</v>
      </c>
      <c r="K146" s="187">
        <v>7.9463254388911189E-4</v>
      </c>
      <c r="L146" s="187">
        <v>0</v>
      </c>
      <c r="M146" s="271">
        <v>133322.31564399999</v>
      </c>
      <c r="N146" s="266">
        <f t="shared" si="36"/>
        <v>3.3098331829652093E-3</v>
      </c>
      <c r="O146" s="266">
        <f t="shared" si="37"/>
        <v>1.8272748296027668E-4</v>
      </c>
      <c r="P146" s="266">
        <f t="shared" si="38"/>
        <v>9.4826872503852948E-4</v>
      </c>
      <c r="Q146" s="266">
        <f t="shared" si="39"/>
        <v>1.4064867442219366E-4</v>
      </c>
      <c r="R146" s="266">
        <f t="shared" si="40"/>
        <v>2.1305427411363419E-6</v>
      </c>
      <c r="S146" s="266">
        <f t="shared" si="41"/>
        <v>0</v>
      </c>
    </row>
    <row r="147" spans="1:19" x14ac:dyDescent="0.45">
      <c r="A147" s="2">
        <v>10789</v>
      </c>
      <c r="B147" s="381">
        <v>43</v>
      </c>
      <c r="C147" s="131">
        <v>144</v>
      </c>
      <c r="D147" s="131" t="s">
        <v>545</v>
      </c>
      <c r="E147" s="185">
        <v>1.1753613866072177</v>
      </c>
      <c r="F147" s="185">
        <v>0.28747897599441435</v>
      </c>
      <c r="G147" s="185">
        <v>0.40890942862312707</v>
      </c>
      <c r="H147" s="186">
        <v>677809.02000799996</v>
      </c>
      <c r="I147" s="186">
        <v>1007559.1172735698</v>
      </c>
      <c r="J147" s="185">
        <v>3.6938891131775793E-2</v>
      </c>
      <c r="K147" s="185">
        <v>1.1732768368771077E-2</v>
      </c>
      <c r="L147" s="185">
        <v>1.9434030880662968E-2</v>
      </c>
      <c r="M147" s="271">
        <v>993296.11024800001</v>
      </c>
      <c r="N147" s="266">
        <f t="shared" si="36"/>
        <v>2.347854660292005E-2</v>
      </c>
      <c r="O147" s="266">
        <f t="shared" si="37"/>
        <v>5.7425644675361187E-3</v>
      </c>
      <c r="P147" s="266">
        <f t="shared" si="38"/>
        <v>8.1682103782688142E-3</v>
      </c>
      <c r="Q147" s="266">
        <f t="shared" si="39"/>
        <v>7.3787644105022222E-4</v>
      </c>
      <c r="R147" s="266">
        <f t="shared" si="40"/>
        <v>2.3436906475430609E-4</v>
      </c>
      <c r="S147" s="266">
        <f t="shared" si="41"/>
        <v>3.8820638904203978E-4</v>
      </c>
    </row>
    <row r="148" spans="1:19" x14ac:dyDescent="0.45">
      <c r="A148" s="2">
        <v>11477</v>
      </c>
      <c r="B148" s="381">
        <v>245</v>
      </c>
      <c r="C148" s="184">
        <v>145</v>
      </c>
      <c r="D148" s="184" t="s">
        <v>530</v>
      </c>
      <c r="E148" s="187">
        <v>1.1350191813329933</v>
      </c>
      <c r="F148" s="187">
        <v>0.80225605203235983</v>
      </c>
      <c r="G148" s="187">
        <v>0.713328355538003</v>
      </c>
      <c r="H148" s="188">
        <v>1990247.1758659999</v>
      </c>
      <c r="I148" s="188">
        <v>2376312.4500043979</v>
      </c>
      <c r="J148" s="187">
        <v>4.8912643725537143E-2</v>
      </c>
      <c r="K148" s="187">
        <v>4.2338799572729936E-2</v>
      </c>
      <c r="L148" s="187">
        <v>3.076577109258229E-2</v>
      </c>
      <c r="M148" s="271">
        <v>2265095.4590070001</v>
      </c>
      <c r="N148" s="266">
        <f t="shared" si="36"/>
        <v>5.170240744027331E-2</v>
      </c>
      <c r="O148" s="266">
        <f t="shared" si="37"/>
        <v>3.6544377360115413E-2</v>
      </c>
      <c r="P148" s="266">
        <f t="shared" si="38"/>
        <v>3.249354185663391E-2</v>
      </c>
      <c r="Q148" s="266">
        <f t="shared" si="39"/>
        <v>2.2280693370385581E-3</v>
      </c>
      <c r="R148" s="266">
        <f t="shared" si="40"/>
        <v>1.9286175088869585E-3</v>
      </c>
      <c r="S148" s="266">
        <f t="shared" si="41"/>
        <v>1.4014427759491766E-3</v>
      </c>
    </row>
    <row r="149" spans="1:19" x14ac:dyDescent="0.45">
      <c r="A149" s="2">
        <v>11141</v>
      </c>
      <c r="B149" s="381">
        <v>129</v>
      </c>
      <c r="C149" s="131">
        <v>146</v>
      </c>
      <c r="D149" s="131" t="s">
        <v>550</v>
      </c>
      <c r="E149" s="185">
        <v>1.108090115817242</v>
      </c>
      <c r="F149" s="185">
        <v>0.76415484730435335</v>
      </c>
      <c r="G149" s="185">
        <v>1.2059978710584489</v>
      </c>
      <c r="H149" s="186">
        <v>177966.12772700001</v>
      </c>
      <c r="I149" s="186">
        <v>206509.00563583133</v>
      </c>
      <c r="J149" s="185">
        <v>1.2549404828306418E-2</v>
      </c>
      <c r="K149" s="185">
        <v>1.7759813211740531E-2</v>
      </c>
      <c r="L149" s="185">
        <v>8.3343077362014253E-2</v>
      </c>
      <c r="M149" s="271">
        <v>193578.10901099999</v>
      </c>
      <c r="N149" s="266">
        <f t="shared" si="36"/>
        <v>4.3137242460765642E-3</v>
      </c>
      <c r="O149" s="266">
        <f t="shared" si="37"/>
        <v>2.974806151160898E-3</v>
      </c>
      <c r="P149" s="266">
        <f t="shared" si="38"/>
        <v>4.6948729014378958E-3</v>
      </c>
      <c r="Q149" s="266">
        <f t="shared" si="39"/>
        <v>4.8854033718882263E-5</v>
      </c>
      <c r="R149" s="266">
        <f t="shared" si="40"/>
        <v>6.9137821702139896E-5</v>
      </c>
      <c r="S149" s="266">
        <f t="shared" si="41"/>
        <v>3.2444929200907283E-4</v>
      </c>
    </row>
    <row r="150" spans="1:19" x14ac:dyDescent="0.45">
      <c r="A150" s="2">
        <v>11384</v>
      </c>
      <c r="B150" s="381">
        <v>209</v>
      </c>
      <c r="C150" s="184">
        <v>147</v>
      </c>
      <c r="D150" s="184" t="s">
        <v>558</v>
      </c>
      <c r="E150" s="187">
        <v>1.0707200913515009</v>
      </c>
      <c r="F150" s="187">
        <v>0.61587154397684118</v>
      </c>
      <c r="G150" s="187">
        <v>0.52139321429431851</v>
      </c>
      <c r="H150" s="188">
        <v>151221.04402500001</v>
      </c>
      <c r="I150" s="188">
        <v>212808.12129765245</v>
      </c>
      <c r="J150" s="187">
        <v>4.5815422974365694E-2</v>
      </c>
      <c r="K150" s="187">
        <v>3.4697390051890056E-2</v>
      </c>
      <c r="L150" s="187">
        <v>1.3344949141712935E-2</v>
      </c>
      <c r="M150" s="271">
        <v>206365.85268000001</v>
      </c>
      <c r="N150" s="266">
        <f t="shared" si="36"/>
        <v>4.443598829217299E-3</v>
      </c>
      <c r="O150" s="266">
        <f t="shared" si="37"/>
        <v>2.5559304377200951E-3</v>
      </c>
      <c r="P150" s="266">
        <f t="shared" si="38"/>
        <v>2.1638356236275088E-3</v>
      </c>
      <c r="Q150" s="266">
        <f t="shared" si="39"/>
        <v>1.9013873143261379E-4</v>
      </c>
      <c r="R150" s="266">
        <f t="shared" si="40"/>
        <v>1.4399774792388692E-4</v>
      </c>
      <c r="S150" s="266">
        <f t="shared" si="41"/>
        <v>5.5382915536057549E-5</v>
      </c>
    </row>
    <row r="151" spans="1:19" x14ac:dyDescent="0.45">
      <c r="A151" s="2">
        <v>11312</v>
      </c>
      <c r="B151" s="381">
        <v>184</v>
      </c>
      <c r="C151" s="131">
        <v>148</v>
      </c>
      <c r="D151" s="131" t="s">
        <v>568</v>
      </c>
      <c r="E151" s="185">
        <v>1.0505797592976158</v>
      </c>
      <c r="F151" s="185">
        <v>0</v>
      </c>
      <c r="G151" s="185">
        <v>0</v>
      </c>
      <c r="H151" s="186">
        <v>400984.27124600002</v>
      </c>
      <c r="I151" s="186">
        <v>519740.31964113336</v>
      </c>
      <c r="J151" s="185">
        <v>9.9780587341157981E-2</v>
      </c>
      <c r="K151" s="185">
        <v>0</v>
      </c>
      <c r="L151" s="185">
        <v>0</v>
      </c>
      <c r="M151" s="271">
        <v>503098.37286</v>
      </c>
      <c r="N151" s="266">
        <f t="shared" si="36"/>
        <v>1.0629259194421394E-2</v>
      </c>
      <c r="O151" s="266">
        <f t="shared" si="37"/>
        <v>0</v>
      </c>
      <c r="P151" s="266">
        <f t="shared" si="38"/>
        <v>0</v>
      </c>
      <c r="Q151" s="266">
        <f t="shared" si="39"/>
        <v>1.0095318475675276E-3</v>
      </c>
      <c r="R151" s="266">
        <f t="shared" si="40"/>
        <v>0</v>
      </c>
      <c r="S151" s="266">
        <f t="shared" si="41"/>
        <v>0</v>
      </c>
    </row>
    <row r="152" spans="1:19" x14ac:dyDescent="0.45">
      <c r="A152" s="2">
        <v>11186</v>
      </c>
      <c r="B152" s="381">
        <v>142</v>
      </c>
      <c r="C152" s="184">
        <v>152</v>
      </c>
      <c r="D152" s="184" t="s">
        <v>524</v>
      </c>
      <c r="E152" s="187">
        <v>0.97298154958057326</v>
      </c>
      <c r="F152" s="187">
        <v>3.6997773018662531E-4</v>
      </c>
      <c r="G152" s="187">
        <v>5.5023514930735901E-2</v>
      </c>
      <c r="H152" s="188">
        <v>378846.25018799998</v>
      </c>
      <c r="I152" s="188">
        <v>500399.46257978654</v>
      </c>
      <c r="J152" s="187">
        <v>1.2221262400407251E-2</v>
      </c>
      <c r="K152" s="187">
        <v>0</v>
      </c>
      <c r="L152" s="187">
        <v>0</v>
      </c>
      <c r="M152" s="271">
        <v>462023.96812799998</v>
      </c>
      <c r="N152" s="266">
        <f t="shared" si="36"/>
        <v>9.0404524460858619E-3</v>
      </c>
      <c r="O152" s="266">
        <f t="shared" si="37"/>
        <v>3.4376459423149518E-6</v>
      </c>
      <c r="P152" s="266">
        <f t="shared" si="38"/>
        <v>5.1125067105562848E-4</v>
      </c>
      <c r="Q152" s="266">
        <f t="shared" si="39"/>
        <v>1.1355378897949955E-4</v>
      </c>
      <c r="R152" s="266">
        <f t="shared" si="40"/>
        <v>0</v>
      </c>
      <c r="S152" s="266">
        <f t="shared" si="41"/>
        <v>0</v>
      </c>
    </row>
    <row r="153" spans="1:19" x14ac:dyDescent="0.45">
      <c r="A153" s="2">
        <v>11095</v>
      </c>
      <c r="B153" s="381">
        <v>122</v>
      </c>
      <c r="C153" s="131">
        <v>153</v>
      </c>
      <c r="D153" s="131" t="s">
        <v>556</v>
      </c>
      <c r="E153" s="185">
        <v>0.94074555317100739</v>
      </c>
      <c r="F153" s="185">
        <v>0.73937047363231445</v>
      </c>
      <c r="G153" s="185">
        <v>0.93261024786644453</v>
      </c>
      <c r="H153" s="186">
        <v>277364.60719499999</v>
      </c>
      <c r="I153" s="186">
        <v>319975.1488228176</v>
      </c>
      <c r="J153" s="185">
        <v>4.2933057487336522E-2</v>
      </c>
      <c r="K153" s="185">
        <v>1.4685270025444608E-2</v>
      </c>
      <c r="L153" s="185">
        <v>2.9619272022022865E-2</v>
      </c>
      <c r="M153" s="271">
        <v>316364.01155400003</v>
      </c>
      <c r="N153" s="266">
        <f t="shared" si="36"/>
        <v>5.9852225477759844E-3</v>
      </c>
      <c r="O153" s="266">
        <f t="shared" si="37"/>
        <v>4.7040316215446552E-3</v>
      </c>
      <c r="P153" s="266">
        <f t="shared" si="38"/>
        <v>5.933464011604557E-3</v>
      </c>
      <c r="Q153" s="266">
        <f t="shared" si="39"/>
        <v>2.7314920899919321E-4</v>
      </c>
      <c r="R153" s="266">
        <f t="shared" si="40"/>
        <v>9.3430799625042197E-5</v>
      </c>
      <c r="S153" s="266">
        <f t="shared" si="41"/>
        <v>1.8844408475529226E-4</v>
      </c>
    </row>
    <row r="154" spans="1:19" x14ac:dyDescent="0.45">
      <c r="A154" s="2">
        <v>10616</v>
      </c>
      <c r="B154" s="381">
        <v>25</v>
      </c>
      <c r="C154" s="184">
        <v>150</v>
      </c>
      <c r="D154" s="184" t="s">
        <v>539</v>
      </c>
      <c r="E154" s="187">
        <v>0.92330022934443456</v>
      </c>
      <c r="F154" s="187">
        <v>1.4599743512119281</v>
      </c>
      <c r="G154" s="187">
        <v>0.72543322263482723</v>
      </c>
      <c r="H154" s="188">
        <v>898209.11560300004</v>
      </c>
      <c r="I154" s="188">
        <v>1429330.1242917178</v>
      </c>
      <c r="J154" s="187">
        <v>8.5067837626954329E-2</v>
      </c>
      <c r="K154" s="187">
        <v>0.15124219793569121</v>
      </c>
      <c r="L154" s="187">
        <v>4.8776824875830266E-2</v>
      </c>
      <c r="M154" s="271">
        <v>1346794.0762449999</v>
      </c>
      <c r="N154" s="266">
        <f t="shared" si="36"/>
        <v>2.5007207420891631E-2</v>
      </c>
      <c r="O154" s="266">
        <f t="shared" si="37"/>
        <v>3.9542805546426939E-2</v>
      </c>
      <c r="P154" s="266">
        <f t="shared" si="38"/>
        <v>1.9648060827750006E-2</v>
      </c>
      <c r="Q154" s="266">
        <f t="shared" si="39"/>
        <v>2.3040274363350017E-3</v>
      </c>
      <c r="R154" s="266">
        <f t="shared" si="40"/>
        <v>4.0963328009295443E-3</v>
      </c>
      <c r="S154" s="266">
        <f t="shared" si="41"/>
        <v>1.3211002642861487E-3</v>
      </c>
    </row>
    <row r="155" spans="1:19" x14ac:dyDescent="0.45">
      <c r="A155" s="2">
        <v>11280</v>
      </c>
      <c r="B155" s="381">
        <v>170</v>
      </c>
      <c r="C155" s="131">
        <v>149</v>
      </c>
      <c r="D155" s="131" t="s">
        <v>578</v>
      </c>
      <c r="E155" s="185">
        <v>0.91324157571446041</v>
      </c>
      <c r="F155" s="185">
        <v>1.0241092159703915</v>
      </c>
      <c r="G155" s="185">
        <v>0.49844625617569527</v>
      </c>
      <c r="H155" s="186">
        <v>153283.975129</v>
      </c>
      <c r="I155" s="186">
        <v>196183.154521308</v>
      </c>
      <c r="J155" s="185">
        <v>6.2683591287469254E-2</v>
      </c>
      <c r="K155" s="185">
        <v>8.5573599681815896E-2</v>
      </c>
      <c r="L155" s="185">
        <v>2.6390234884854324E-2</v>
      </c>
      <c r="M155" s="271">
        <v>193521.862066</v>
      </c>
      <c r="N155" s="266">
        <f t="shared" si="36"/>
        <v>3.5541582767349912E-3</v>
      </c>
      <c r="O155" s="266">
        <f t="shared" si="37"/>
        <v>3.9856335311652582E-3</v>
      </c>
      <c r="P155" s="266">
        <f t="shared" si="38"/>
        <v>1.9398557117906803E-3</v>
      </c>
      <c r="Q155" s="266">
        <f t="shared" si="39"/>
        <v>2.4395232402285008E-4</v>
      </c>
      <c r="R155" s="266">
        <f t="shared" si="40"/>
        <v>3.3303577680548753E-4</v>
      </c>
      <c r="S155" s="266">
        <f t="shared" si="41"/>
        <v>1.0270565229972843E-4</v>
      </c>
    </row>
    <row r="156" spans="1:19" x14ac:dyDescent="0.45">
      <c r="A156" s="2">
        <v>11183</v>
      </c>
      <c r="B156" s="381">
        <v>144</v>
      </c>
      <c r="C156" s="184">
        <v>154</v>
      </c>
      <c r="D156" s="184" t="s">
        <v>552</v>
      </c>
      <c r="E156" s="187">
        <v>0.85137412451805361</v>
      </c>
      <c r="F156" s="187">
        <v>0.95936697531816717</v>
      </c>
      <c r="G156" s="187">
        <v>0.49206484341993384</v>
      </c>
      <c r="H156" s="188">
        <v>1486813.0162559999</v>
      </c>
      <c r="I156" s="188">
        <v>1653260.4781738885</v>
      </c>
      <c r="J156" s="187">
        <v>6.5293524811338446E-2</v>
      </c>
      <c r="K156" s="187">
        <v>0</v>
      </c>
      <c r="L156" s="187">
        <v>0.1335824282465182</v>
      </c>
      <c r="M156" s="271">
        <v>1634734.3667649999</v>
      </c>
      <c r="N156" s="266">
        <f t="shared" si="36"/>
        <v>2.7989084605787636E-2</v>
      </c>
      <c r="O156" s="266">
        <f t="shared" si="37"/>
        <v>3.1539369904363776E-2</v>
      </c>
      <c r="P156" s="266">
        <f t="shared" si="38"/>
        <v>1.6176724353480307E-2</v>
      </c>
      <c r="Q156" s="266">
        <f t="shared" si="39"/>
        <v>2.1465369189945273E-3</v>
      </c>
      <c r="R156" s="266">
        <f t="shared" si="40"/>
        <v>0</v>
      </c>
      <c r="S156" s="266">
        <f t="shared" si="41"/>
        <v>4.3915474740964721E-3</v>
      </c>
    </row>
    <row r="157" spans="1:19" x14ac:dyDescent="0.45">
      <c r="A157" s="2">
        <v>10851</v>
      </c>
      <c r="B157" s="381">
        <v>9</v>
      </c>
      <c r="C157" s="131">
        <v>157</v>
      </c>
      <c r="D157" s="131" t="s">
        <v>551</v>
      </c>
      <c r="E157" s="185">
        <v>0.76686672543551015</v>
      </c>
      <c r="F157" s="185">
        <v>1.458763829438082</v>
      </c>
      <c r="G157" s="185">
        <v>0.47996467412192595</v>
      </c>
      <c r="H157" s="186">
        <v>3277137.0843890002</v>
      </c>
      <c r="I157" s="186">
        <v>5896653.4069001097</v>
      </c>
      <c r="J157" s="185">
        <v>5.3793791076346215E-2</v>
      </c>
      <c r="K157" s="185">
        <v>0.17346106100488842</v>
      </c>
      <c r="L157" s="185">
        <v>2.0724571936501641E-2</v>
      </c>
      <c r="M157" s="271">
        <v>5635109.8268280001</v>
      </c>
      <c r="N157" s="266">
        <f t="shared" si="36"/>
        <v>8.690471390158129E-2</v>
      </c>
      <c r="O157" s="266">
        <f t="shared" si="37"/>
        <v>0.16531354020517178</v>
      </c>
      <c r="P157" s="266">
        <f t="shared" si="38"/>
        <v>5.4391710194158609E-2</v>
      </c>
      <c r="Q157" s="266">
        <f t="shared" si="39"/>
        <v>6.0961492631152686E-3</v>
      </c>
      <c r="R157" s="266">
        <f t="shared" si="40"/>
        <v>1.9657371195931837E-2</v>
      </c>
      <c r="S157" s="266">
        <f t="shared" si="41"/>
        <v>2.3485997437841322E-3</v>
      </c>
    </row>
    <row r="158" spans="1:19" x14ac:dyDescent="0.45">
      <c r="A158" s="2">
        <v>11341</v>
      </c>
      <c r="B158" s="381">
        <v>211</v>
      </c>
      <c r="C158" s="184">
        <v>156</v>
      </c>
      <c r="D158" s="184" t="s">
        <v>541</v>
      </c>
      <c r="E158" s="187">
        <v>0.75376433046580016</v>
      </c>
      <c r="F158" s="187">
        <v>0.38057653209410397</v>
      </c>
      <c r="G158" s="187">
        <v>3.8995788556491433E-2</v>
      </c>
      <c r="H158" s="188">
        <v>378045.772734</v>
      </c>
      <c r="I158" s="188">
        <v>481209.51156399515</v>
      </c>
      <c r="J158" s="187">
        <v>4.2695587112284758E-2</v>
      </c>
      <c r="K158" s="187">
        <v>0</v>
      </c>
      <c r="L158" s="187">
        <v>0</v>
      </c>
      <c r="M158" s="271">
        <v>473513.37291199999</v>
      </c>
      <c r="N158" s="266">
        <f t="shared" si="36"/>
        <v>7.1777592278628533E-3</v>
      </c>
      <c r="O158" s="266">
        <f t="shared" si="37"/>
        <v>3.6240594105300932E-3</v>
      </c>
      <c r="P158" s="266">
        <f t="shared" si="38"/>
        <v>3.713393826770432E-4</v>
      </c>
      <c r="Q158" s="266">
        <f t="shared" si="39"/>
        <v>4.0657090286408675E-4</v>
      </c>
      <c r="R158" s="266">
        <f t="shared" si="40"/>
        <v>0</v>
      </c>
      <c r="S158" s="266">
        <f t="shared" si="41"/>
        <v>0</v>
      </c>
    </row>
    <row r="159" spans="1:19" x14ac:dyDescent="0.45">
      <c r="A159" s="2">
        <v>10835</v>
      </c>
      <c r="B159" s="381">
        <v>18</v>
      </c>
      <c r="C159" s="131">
        <v>158</v>
      </c>
      <c r="D159" s="131" t="s">
        <v>579</v>
      </c>
      <c r="E159" s="185">
        <v>0.71746105854378095</v>
      </c>
      <c r="F159" s="185">
        <v>0.19500118008024545</v>
      </c>
      <c r="G159" s="185">
        <v>0.19464243568562661</v>
      </c>
      <c r="H159" s="186">
        <v>241403.150635</v>
      </c>
      <c r="I159" s="186">
        <v>293377.29890395689</v>
      </c>
      <c r="J159" s="185">
        <v>8.0893172735007637E-2</v>
      </c>
      <c r="K159" s="185">
        <v>0</v>
      </c>
      <c r="L159" s="185">
        <v>0</v>
      </c>
      <c r="M159" s="271">
        <v>291032.58637400001</v>
      </c>
      <c r="N159" s="266">
        <f t="shared" si="36"/>
        <v>4.1991463222286864E-3</v>
      </c>
      <c r="O159" s="266">
        <f t="shared" si="37"/>
        <v>1.1413002537394848E-3</v>
      </c>
      <c r="P159" s="266">
        <f t="shared" si="38"/>
        <v>1.1392005994274564E-3</v>
      </c>
      <c r="Q159" s="266">
        <f t="shared" si="39"/>
        <v>4.7345046081394965E-4</v>
      </c>
      <c r="R159" s="266">
        <f t="shared" si="40"/>
        <v>0</v>
      </c>
      <c r="S159" s="266">
        <f t="shared" si="41"/>
        <v>0</v>
      </c>
    </row>
    <row r="160" spans="1:19" x14ac:dyDescent="0.45">
      <c r="A160" s="2">
        <v>11234</v>
      </c>
      <c r="B160" s="381">
        <v>156</v>
      </c>
      <c r="C160" s="184">
        <v>159</v>
      </c>
      <c r="D160" s="184" t="s">
        <v>526</v>
      </c>
      <c r="E160" s="187">
        <v>0.69433978482167258</v>
      </c>
      <c r="F160" s="187">
        <v>0.23760352904533985</v>
      </c>
      <c r="G160" s="187">
        <v>4.7059234822626063E-2</v>
      </c>
      <c r="H160" s="188">
        <v>461259.86502600001</v>
      </c>
      <c r="I160" s="188">
        <v>556628.3537626164</v>
      </c>
      <c r="J160" s="187">
        <v>3.7658829121575359E-2</v>
      </c>
      <c r="K160" s="187">
        <v>2.1198021571537298E-2</v>
      </c>
      <c r="L160" s="187">
        <v>1.0293772127292553E-2</v>
      </c>
      <c r="M160" s="271">
        <v>543224.81578199996</v>
      </c>
      <c r="N160" s="266">
        <f t="shared" si="36"/>
        <v>7.5852990453081923E-3</v>
      </c>
      <c r="O160" s="266">
        <f t="shared" si="37"/>
        <v>2.5956943004387355E-3</v>
      </c>
      <c r="P160" s="266">
        <f t="shared" si="38"/>
        <v>5.1409753088637602E-4</v>
      </c>
      <c r="Q160" s="266">
        <f t="shared" si="39"/>
        <v>4.1140301452936959E-4</v>
      </c>
      <c r="R160" s="266">
        <f t="shared" si="40"/>
        <v>2.315773001979152E-4</v>
      </c>
      <c r="S160" s="266">
        <f t="shared" si="41"/>
        <v>1.1245407737916951E-4</v>
      </c>
    </row>
    <row r="161" spans="1:19" x14ac:dyDescent="0.45">
      <c r="A161" s="2">
        <v>10830</v>
      </c>
      <c r="B161" s="381">
        <v>38</v>
      </c>
      <c r="C161" s="131">
        <v>160</v>
      </c>
      <c r="D161" s="131" t="s">
        <v>548</v>
      </c>
      <c r="E161" s="185">
        <v>0.61452472781944434</v>
      </c>
      <c r="F161" s="185">
        <v>0.22304696755849052</v>
      </c>
      <c r="G161" s="185">
        <v>0.20562601089968785</v>
      </c>
      <c r="H161" s="186">
        <v>240914.59635899999</v>
      </c>
      <c r="I161" s="186">
        <v>297605.03018130368</v>
      </c>
      <c r="J161" s="185">
        <v>2.0342437840498731E-2</v>
      </c>
      <c r="K161" s="185">
        <v>1.3368306203643498E-2</v>
      </c>
      <c r="L161" s="185">
        <v>3.7346029366924924E-2</v>
      </c>
      <c r="M161" s="271">
        <v>287697.84112200001</v>
      </c>
      <c r="N161" s="266">
        <f t="shared" si="36"/>
        <v>3.5554700240990221E-3</v>
      </c>
      <c r="O161" s="266">
        <f t="shared" si="37"/>
        <v>1.2904880328158332E-3</v>
      </c>
      <c r="P161" s="266">
        <f t="shared" si="38"/>
        <v>1.1896951983089363E-3</v>
      </c>
      <c r="Q161" s="266">
        <f t="shared" si="39"/>
        <v>1.1769571619295605E-4</v>
      </c>
      <c r="R161" s="266">
        <f t="shared" si="40"/>
        <v>7.7345320421339647E-5</v>
      </c>
      <c r="S161" s="266">
        <f t="shared" si="41"/>
        <v>2.1607379153705381E-4</v>
      </c>
    </row>
    <row r="162" spans="1:19" x14ac:dyDescent="0.45">
      <c r="A162" s="2">
        <v>11308</v>
      </c>
      <c r="B162" s="381">
        <v>181</v>
      </c>
      <c r="C162" s="184">
        <v>162</v>
      </c>
      <c r="D162" s="184" t="s">
        <v>575</v>
      </c>
      <c r="E162" s="187">
        <v>0.579263193279976</v>
      </c>
      <c r="F162" s="187">
        <v>0</v>
      </c>
      <c r="G162" s="187">
        <v>0</v>
      </c>
      <c r="H162" s="188">
        <v>335035.76657799998</v>
      </c>
      <c r="I162" s="188">
        <v>439681.27490039845</v>
      </c>
      <c r="J162" s="187">
        <v>3.0009239686284935E-2</v>
      </c>
      <c r="K162" s="187">
        <v>0</v>
      </c>
      <c r="L162" s="187">
        <v>0</v>
      </c>
      <c r="M162" s="271">
        <v>435901.70565999998</v>
      </c>
      <c r="N162" s="266">
        <f t="shared" si="36"/>
        <v>5.0779165313167294E-3</v>
      </c>
      <c r="O162" s="266">
        <f t="shared" si="37"/>
        <v>0</v>
      </c>
      <c r="P162" s="266">
        <f t="shared" si="38"/>
        <v>0</v>
      </c>
      <c r="Q162" s="266">
        <f t="shared" si="39"/>
        <v>2.630659362843035E-4</v>
      </c>
      <c r="R162" s="266">
        <f t="shared" si="40"/>
        <v>0</v>
      </c>
      <c r="S162" s="266">
        <f t="shared" si="41"/>
        <v>0</v>
      </c>
    </row>
    <row r="163" spans="1:19" x14ac:dyDescent="0.45">
      <c r="A163" s="2">
        <v>10719</v>
      </c>
      <c r="B163" s="381">
        <v>22</v>
      </c>
      <c r="C163" s="131">
        <v>155</v>
      </c>
      <c r="D163" s="131" t="s">
        <v>523</v>
      </c>
      <c r="E163" s="185">
        <v>0.56847393089676701</v>
      </c>
      <c r="F163" s="185">
        <v>0.33728494102490336</v>
      </c>
      <c r="G163" s="185">
        <v>0.34688363831942864</v>
      </c>
      <c r="H163" s="186">
        <v>3627472.1884079999</v>
      </c>
      <c r="I163" s="186">
        <v>4519769.2820127904</v>
      </c>
      <c r="J163" s="185">
        <v>2.5811812925578822E-2</v>
      </c>
      <c r="K163" s="185">
        <v>4.9554031390110755E-2</v>
      </c>
      <c r="L163" s="185">
        <v>1.4016156310804865E-2</v>
      </c>
      <c r="M163" s="271">
        <v>4412490.5907269996</v>
      </c>
      <c r="N163" s="266">
        <f t="shared" si="36"/>
        <v>5.0444683471590972E-2</v>
      </c>
      <c r="O163" s="266">
        <f t="shared" si="37"/>
        <v>2.9929661089111943E-2</v>
      </c>
      <c r="P163" s="266">
        <f t="shared" si="38"/>
        <v>3.0781420898041287E-2</v>
      </c>
      <c r="Q163" s="266">
        <f t="shared" si="39"/>
        <v>2.2904634005023452E-3</v>
      </c>
      <c r="R163" s="266">
        <f t="shared" si="40"/>
        <v>4.3972771526604344E-3</v>
      </c>
      <c r="S163" s="266">
        <f t="shared" si="41"/>
        <v>1.2437519649696829E-3</v>
      </c>
    </row>
    <row r="164" spans="1:19" x14ac:dyDescent="0.45">
      <c r="A164" s="2">
        <v>11215</v>
      </c>
      <c r="B164" s="381">
        <v>149</v>
      </c>
      <c r="C164" s="184">
        <v>163</v>
      </c>
      <c r="D164" s="184" t="s">
        <v>542</v>
      </c>
      <c r="E164" s="187">
        <v>0.55202821253078282</v>
      </c>
      <c r="F164" s="187">
        <v>0.46405590085433907</v>
      </c>
      <c r="G164" s="187">
        <v>0.36060810174102043</v>
      </c>
      <c r="H164" s="188">
        <v>388512.46196300001</v>
      </c>
      <c r="I164" s="188">
        <v>655476.00700863299</v>
      </c>
      <c r="J164" s="187">
        <v>8.7349346474009923E-2</v>
      </c>
      <c r="K164" s="187">
        <v>2.3028427685903217E-2</v>
      </c>
      <c r="L164" s="187">
        <v>1.6033495907555599E-3</v>
      </c>
      <c r="M164" s="271">
        <v>641630.59329600004</v>
      </c>
      <c r="N164" s="266">
        <f t="shared" si="36"/>
        <v>7.1230729538552138E-3</v>
      </c>
      <c r="O164" s="266">
        <f t="shared" si="37"/>
        <v>5.9879259092543826E-3</v>
      </c>
      <c r="P164" s="266">
        <f t="shared" si="38"/>
        <v>4.6530915597167901E-3</v>
      </c>
      <c r="Q164" s="266">
        <f t="shared" si="39"/>
        <v>1.127108639164439E-3</v>
      </c>
      <c r="R164" s="266">
        <f t="shared" si="40"/>
        <v>2.9714635356634203E-4</v>
      </c>
      <c r="S164" s="266">
        <f t="shared" si="41"/>
        <v>2.0688754390155188E-5</v>
      </c>
    </row>
    <row r="165" spans="1:19" x14ac:dyDescent="0.45">
      <c r="A165" s="2">
        <v>11197</v>
      </c>
      <c r="B165" s="381">
        <v>147</v>
      </c>
      <c r="C165" s="131">
        <v>161</v>
      </c>
      <c r="D165" s="131" t="s">
        <v>586</v>
      </c>
      <c r="E165" s="185">
        <v>0.48146530666950876</v>
      </c>
      <c r="F165" s="185">
        <v>0</v>
      </c>
      <c r="G165" s="185">
        <v>0</v>
      </c>
      <c r="H165" s="186">
        <v>405069.05144499999</v>
      </c>
      <c r="I165" s="186">
        <v>625180.17036886269</v>
      </c>
      <c r="J165" s="185">
        <v>0.13628257883613856</v>
      </c>
      <c r="K165" s="185">
        <v>0</v>
      </c>
      <c r="L165" s="185">
        <v>0</v>
      </c>
      <c r="M165" s="271">
        <v>621286.24765300006</v>
      </c>
      <c r="N165" s="266">
        <f t="shared" si="36"/>
        <v>6.0155839809931441E-3</v>
      </c>
      <c r="O165" s="266">
        <f t="shared" si="37"/>
        <v>0</v>
      </c>
      <c r="P165" s="266">
        <f t="shared" si="38"/>
        <v>0</v>
      </c>
      <c r="Q165" s="266">
        <f t="shared" si="39"/>
        <v>1.7027588214115234E-3</v>
      </c>
      <c r="R165" s="266">
        <f t="shared" si="40"/>
        <v>0</v>
      </c>
      <c r="S165" s="266">
        <f t="shared" si="41"/>
        <v>0</v>
      </c>
    </row>
    <row r="166" spans="1:19" x14ac:dyDescent="0.45">
      <c r="A166" s="2">
        <v>10600</v>
      </c>
      <c r="B166" s="381">
        <v>20</v>
      </c>
      <c r="C166" s="184">
        <v>164</v>
      </c>
      <c r="D166" s="184" t="s">
        <v>561</v>
      </c>
      <c r="E166" s="187">
        <v>0.46464835854805897</v>
      </c>
      <c r="F166" s="187">
        <v>1.0543007110676137</v>
      </c>
      <c r="G166" s="187">
        <v>0.397399651292699</v>
      </c>
      <c r="H166" s="188">
        <v>1808772.282295</v>
      </c>
      <c r="I166" s="188">
        <v>3456564.3866550876</v>
      </c>
      <c r="J166" s="187">
        <v>4.3352169160138711E-2</v>
      </c>
      <c r="K166" s="187">
        <v>0.17458872928254868</v>
      </c>
      <c r="L166" s="187">
        <v>2.5411856247534559E-2</v>
      </c>
      <c r="M166" s="271">
        <v>3257245.0823769998</v>
      </c>
      <c r="N166" s="266">
        <f t="shared" si="36"/>
        <v>3.0436583386076622E-2</v>
      </c>
      <c r="O166" s="266">
        <f t="shared" si="37"/>
        <v>6.9061497616568629E-2</v>
      </c>
      <c r="P166" s="266">
        <f t="shared" si="38"/>
        <v>2.6031486825788406E-2</v>
      </c>
      <c r="Q166" s="266">
        <f t="shared" si="39"/>
        <v>2.8397644957426122E-3</v>
      </c>
      <c r="R166" s="266">
        <f t="shared" si="40"/>
        <v>1.1436356804707899E-2</v>
      </c>
      <c r="S166" s="266">
        <f t="shared" si="41"/>
        <v>1.6645923039305844E-3</v>
      </c>
    </row>
    <row r="167" spans="1:19" x14ac:dyDescent="0.45">
      <c r="A167" s="2">
        <v>11132</v>
      </c>
      <c r="B167" s="381">
        <v>126</v>
      </c>
      <c r="C167" s="131">
        <v>165</v>
      </c>
      <c r="D167" s="131" t="s">
        <v>560</v>
      </c>
      <c r="E167" s="185">
        <v>0.42816827631477977</v>
      </c>
      <c r="F167" s="185">
        <v>0.98605102082326379</v>
      </c>
      <c r="G167" s="185">
        <v>0.42153863917653966</v>
      </c>
      <c r="H167" s="186">
        <v>404159.563349</v>
      </c>
      <c r="I167" s="186">
        <v>681518.88324005646</v>
      </c>
      <c r="J167" s="185">
        <v>4.6951207345403041E-2</v>
      </c>
      <c r="K167" s="185">
        <v>0.12967937731860438</v>
      </c>
      <c r="L167" s="185">
        <v>6.3716422196619188E-2</v>
      </c>
      <c r="M167" s="271">
        <v>673317.36664499994</v>
      </c>
      <c r="N167" s="266">
        <f t="shared" si="36"/>
        <v>5.7976949138375863E-3</v>
      </c>
      <c r="O167" s="266">
        <f t="shared" si="37"/>
        <v>1.3351813537928988E-2</v>
      </c>
      <c r="P167" s="266">
        <f t="shared" si="38"/>
        <v>5.7079250367981539E-3</v>
      </c>
      <c r="Q167" s="266">
        <f t="shared" si="39"/>
        <v>6.3575185524687337E-4</v>
      </c>
      <c r="R167" s="266">
        <f t="shared" si="40"/>
        <v>1.7559485555089579E-3</v>
      </c>
      <c r="S167" s="266">
        <f t="shared" si="41"/>
        <v>8.6276447212937967E-4</v>
      </c>
    </row>
    <row r="168" spans="1:19" x14ac:dyDescent="0.45">
      <c r="A168" s="2">
        <v>11268</v>
      </c>
      <c r="B168" s="381">
        <v>167</v>
      </c>
      <c r="C168" s="184">
        <v>119</v>
      </c>
      <c r="D168" s="184" t="s">
        <v>536</v>
      </c>
      <c r="E168" s="187">
        <v>0</v>
      </c>
      <c r="F168" s="187">
        <v>0.81021222266514648</v>
      </c>
      <c r="G168" s="187">
        <v>0.45990404959760489</v>
      </c>
      <c r="H168" s="188">
        <v>384550.82737100002</v>
      </c>
      <c r="I168" s="188">
        <v>638559.47708069975</v>
      </c>
      <c r="J168" s="187">
        <v>0.2522677414845883</v>
      </c>
      <c r="K168" s="187">
        <v>2.5334584423922168E-2</v>
      </c>
      <c r="L168" s="187">
        <v>2.4419195304177278E-2</v>
      </c>
      <c r="M168" s="271">
        <v>605915.87069100002</v>
      </c>
      <c r="N168" s="266">
        <f t="shared" si="36"/>
        <v>0</v>
      </c>
      <c r="O168" s="266">
        <f t="shared" si="37"/>
        <v>9.8726143809317359E-3</v>
      </c>
      <c r="P168" s="266">
        <f t="shared" si="38"/>
        <v>5.6040321373707373E-3</v>
      </c>
      <c r="Q168" s="266">
        <f t="shared" si="39"/>
        <v>3.0739379914973648E-3</v>
      </c>
      <c r="R168" s="266">
        <f t="shared" si="40"/>
        <v>3.0870749110127279E-4</v>
      </c>
      <c r="S168" s="266">
        <f t="shared" si="41"/>
        <v>2.975532730644056E-4</v>
      </c>
    </row>
    <row r="169" spans="1:19" x14ac:dyDescent="0.45">
      <c r="A169" s="2">
        <v>10596</v>
      </c>
      <c r="B169" s="381">
        <v>36</v>
      </c>
      <c r="C169" s="131">
        <v>143</v>
      </c>
      <c r="D169" s="131" t="s">
        <v>553</v>
      </c>
      <c r="E169" s="185">
        <v>0</v>
      </c>
      <c r="F169" s="185">
        <v>0.62747430568338225</v>
      </c>
      <c r="G169" s="185">
        <v>0.77837501476684867</v>
      </c>
      <c r="H169" s="186">
        <v>811463.98798600002</v>
      </c>
      <c r="I169" s="186">
        <v>1006929.1147409009</v>
      </c>
      <c r="J169" s="185">
        <v>5.3970156616304478E-2</v>
      </c>
      <c r="K169" s="185">
        <v>2.0532754762916029E-2</v>
      </c>
      <c r="L169" s="185">
        <v>1.4818569132888751E-2</v>
      </c>
      <c r="M169" s="271">
        <v>980078.66610000003</v>
      </c>
      <c r="N169" s="266">
        <f t="shared" si="36"/>
        <v>0</v>
      </c>
      <c r="O169" s="266">
        <f t="shared" si="37"/>
        <v>1.2367386627621773E-2</v>
      </c>
      <c r="P169" s="266">
        <f t="shared" si="38"/>
        <v>1.5341607874155488E-2</v>
      </c>
      <c r="Q169" s="266">
        <f t="shared" si="39"/>
        <v>1.0637404387422611E-3</v>
      </c>
      <c r="R169" s="266">
        <f t="shared" si="40"/>
        <v>4.0469627900789135E-4</v>
      </c>
      <c r="S169" s="266">
        <f t="shared" si="41"/>
        <v>2.9207088174707175E-4</v>
      </c>
    </row>
    <row r="170" spans="1:19" x14ac:dyDescent="0.45">
      <c r="A170" s="2">
        <v>11182</v>
      </c>
      <c r="B170" s="381">
        <v>141</v>
      </c>
      <c r="C170" s="184">
        <v>151</v>
      </c>
      <c r="D170" s="184" t="s">
        <v>531</v>
      </c>
      <c r="E170" s="187">
        <v>0</v>
      </c>
      <c r="F170" s="187">
        <v>0.99469410951829584</v>
      </c>
      <c r="G170" s="187">
        <v>0.44999846718719416</v>
      </c>
      <c r="H170" s="188">
        <v>591603.41308099998</v>
      </c>
      <c r="I170" s="188">
        <v>815457.57937145396</v>
      </c>
      <c r="J170" s="187">
        <v>5.9578727614660612E-2</v>
      </c>
      <c r="K170" s="187">
        <v>6.8431845300669245E-2</v>
      </c>
      <c r="L170" s="187">
        <v>2.2051535497893418E-2</v>
      </c>
      <c r="M170" s="271">
        <v>803227.24557000003</v>
      </c>
      <c r="N170" s="266">
        <f t="shared" si="36"/>
        <v>0</v>
      </c>
      <c r="O170" s="266">
        <f t="shared" si="37"/>
        <v>1.6067526796499615E-2</v>
      </c>
      <c r="P170" s="266">
        <f t="shared" si="38"/>
        <v>7.2689305794878681E-3</v>
      </c>
      <c r="Q170" s="266">
        <f t="shared" si="39"/>
        <v>9.6238913379460736E-4</v>
      </c>
      <c r="R170" s="266">
        <f t="shared" si="40"/>
        <v>1.1053956161808309E-3</v>
      </c>
      <c r="S170" s="266">
        <f t="shared" si="41"/>
        <v>3.5620361488613797E-4</v>
      </c>
    </row>
    <row r="171" spans="1:19" x14ac:dyDescent="0.45">
      <c r="B171" s="292"/>
      <c r="C171" s="420" t="s">
        <v>198</v>
      </c>
      <c r="D171" s="420"/>
      <c r="E171" s="269">
        <f>N171</f>
        <v>1.6430879542993013</v>
      </c>
      <c r="F171" s="269">
        <f t="shared" ref="F171:G172" si="42">O171</f>
        <v>1.084583421157387</v>
      </c>
      <c r="G171" s="269">
        <f t="shared" si="42"/>
        <v>0.5448440756184475</v>
      </c>
      <c r="H171" s="190">
        <f>SUM(H105:H170)</f>
        <v>35763329.055551007</v>
      </c>
      <c r="I171" s="190">
        <f>SUM(I105:I170)</f>
        <v>51540889.318570189</v>
      </c>
      <c r="J171" s="269">
        <f>Q171</f>
        <v>0.13428962753494231</v>
      </c>
      <c r="K171" s="269">
        <f t="shared" ref="K171:L172" si="43">R171</f>
        <v>0.10083184257573777</v>
      </c>
      <c r="L171" s="269">
        <f t="shared" si="43"/>
        <v>3.5049687610526785E-2</v>
      </c>
      <c r="M171" s="271">
        <f>SUM(M105:M170)</f>
        <v>49725475.481836006</v>
      </c>
      <c r="N171" s="271">
        <f t="shared" ref="N171:S171" si="44">SUM(N105:N170)</f>
        <v>1.6430879542993013</v>
      </c>
      <c r="O171" s="271">
        <f t="shared" si="44"/>
        <v>1.084583421157387</v>
      </c>
      <c r="P171" s="271">
        <f t="shared" si="44"/>
        <v>0.5448440756184475</v>
      </c>
      <c r="Q171" s="271">
        <f t="shared" si="44"/>
        <v>0.13428962753494231</v>
      </c>
      <c r="R171" s="271">
        <f t="shared" si="44"/>
        <v>0.10083184257573777</v>
      </c>
      <c r="S171" s="271">
        <f t="shared" si="44"/>
        <v>3.5049687610526785E-2</v>
      </c>
    </row>
    <row r="172" spans="1:19" ht="19.5" x14ac:dyDescent="0.5">
      <c r="B172" s="292"/>
      <c r="C172" s="418" t="s">
        <v>164</v>
      </c>
      <c r="D172" s="418"/>
      <c r="E172" s="336">
        <f>N172</f>
        <v>0.12152193441305158</v>
      </c>
      <c r="F172" s="336">
        <f t="shared" si="42"/>
        <v>1.8420045252977333</v>
      </c>
      <c r="G172" s="336">
        <f t="shared" si="42"/>
        <v>1.2040899323594128</v>
      </c>
      <c r="H172" s="130">
        <f>H171+H104+H83</f>
        <v>214505032.940404</v>
      </c>
      <c r="I172" s="130">
        <f>I171+I104+I83</f>
        <v>1842095433.7890015</v>
      </c>
      <c r="J172" s="337">
        <f>Q172</f>
        <v>1.1800498604262705E-2</v>
      </c>
      <c r="K172" s="337">
        <f t="shared" si="43"/>
        <v>0.17279851819371764</v>
      </c>
      <c r="L172" s="337">
        <f t="shared" si="43"/>
        <v>0.10577018167240564</v>
      </c>
      <c r="M172" s="271">
        <f>M171+M104+M83</f>
        <v>1799139866.3257577</v>
      </c>
      <c r="N172" s="267">
        <f>($M83*E83+$M104*E104+$M171*E171)/$M$172</f>
        <v>0.12152193441305158</v>
      </c>
      <c r="O172" s="267">
        <f>($M83*F83+$M104*F104+$M171*F171)/$M$172</f>
        <v>1.8420045252977333</v>
      </c>
      <c r="P172" s="267">
        <f>($M83*G83+$M104*G104+$M171*G171)/$M$172</f>
        <v>1.2040899323594128</v>
      </c>
      <c r="Q172" s="267">
        <f>($M83*J83+$M104*J104+$M171*J171)/$M$172</f>
        <v>1.1800498604262705E-2</v>
      </c>
      <c r="R172" s="267">
        <f>($M83*K83+$M104*K104+$M171*K171)/$M$172</f>
        <v>0.17279851819371764</v>
      </c>
      <c r="S172" s="267">
        <f>($M83*L83+$M104*L104+$M171*L171)/$M$172</f>
        <v>0.10577018167240564</v>
      </c>
    </row>
    <row r="175" spans="1:19" x14ac:dyDescent="0.45">
      <c r="G175" s="70"/>
      <c r="H175" s="52"/>
    </row>
    <row r="176" spans="1:19" x14ac:dyDescent="0.45">
      <c r="G176" s="70"/>
      <c r="H176" s="9"/>
    </row>
    <row r="177" spans="7:8" x14ac:dyDescent="0.45">
      <c r="G177" s="70"/>
      <c r="H177" s="9"/>
    </row>
  </sheetData>
  <sheetProtection algorithmName="SHA-512" hashValue="405ZvkzZoRZPd8a58Etwjqu2Uz7ljpxjyZBvrT03X6DR/h+Vecgz0fUG8pTA9XjtX2QJZdHjatUb5DUCZDMIrw==" saltValue="8xPnJWyw+JFNRXy5zVDbyg==" spinCount="100000" sheet="1" objects="1" scenarios="1" sort="0"/>
  <sortState ref="A106:S171">
    <sortCondition descending="1" ref="E106:E171"/>
  </sortState>
  <mergeCells count="10">
    <mergeCell ref="C1:H1"/>
    <mergeCell ref="E2:F2"/>
    <mergeCell ref="H2:I2"/>
    <mergeCell ref="C83:D83"/>
    <mergeCell ref="B2:B3"/>
    <mergeCell ref="C172:D172"/>
    <mergeCell ref="C2:C3"/>
    <mergeCell ref="C171:D171"/>
    <mergeCell ref="D2:D3"/>
    <mergeCell ref="C104:D104"/>
  </mergeCells>
  <printOptions horizontalCentered="1"/>
  <pageMargins left="0" right="0" top="0" bottom="0" header="0" footer="0"/>
  <pageSetup paperSize="9" scale="62" orientation="portrait" r:id="rId1"/>
  <rowBreaks count="2" manualBreakCount="2">
    <brk id="72" min="2" max="11" man="1"/>
    <brk id="137" min="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rightToLeft="1" view="pageBreakPreview" topLeftCell="B1" zoomScale="40" zoomScaleNormal="51" zoomScaleSheetLayoutView="40" workbookViewId="0">
      <pane ySplit="4" topLeftCell="A5" activePane="bottomLeft" state="frozen"/>
      <selection activeCell="B1" sqref="B1"/>
      <selection pane="bottomLeft" activeCell="F5" sqref="F5"/>
    </sheetView>
  </sheetViews>
  <sheetFormatPr defaultColWidth="9" defaultRowHeight="33.75" x14ac:dyDescent="0.25"/>
  <cols>
    <col min="1" max="1" width="7.42578125" style="28" hidden="1" customWidth="1"/>
    <col min="2" max="2" width="7.42578125" style="370" customWidth="1"/>
    <col min="3" max="3" width="62.140625" style="29" customWidth="1"/>
    <col min="4" max="4" width="60.85546875" style="30" customWidth="1"/>
    <col min="5" max="5" width="25.5703125" style="23" customWidth="1"/>
    <col min="6" max="6" width="16.42578125" style="23" customWidth="1"/>
    <col min="7" max="7" width="33.140625" style="29" customWidth="1"/>
    <col min="8" max="8" width="34" style="371" customWidth="1"/>
    <col min="9" max="9" width="27.42578125" style="371" customWidth="1"/>
    <col min="10" max="10" width="35.42578125" style="23" customWidth="1"/>
    <col min="11" max="11" width="33.42578125" style="23" customWidth="1"/>
    <col min="12" max="12" width="33.28515625" style="31" customWidth="1"/>
    <col min="13" max="13" width="36" style="32" bestFit="1" customWidth="1"/>
    <col min="14" max="14" width="28.140625" style="32" customWidth="1"/>
    <col min="15" max="15" width="28.85546875" style="32" customWidth="1"/>
    <col min="16" max="16" width="30.85546875" style="27" customWidth="1"/>
    <col min="17" max="17" width="32.140625" style="27" customWidth="1"/>
    <col min="18" max="18" width="26.85546875" style="27" customWidth="1"/>
    <col min="19" max="20" width="18" style="376" customWidth="1"/>
    <col min="21" max="21" width="20.5703125" style="376" customWidth="1"/>
    <col min="22" max="22" width="20.42578125" style="348" hidden="1" customWidth="1"/>
    <col min="23" max="23" width="15.85546875" style="33" hidden="1" customWidth="1"/>
    <col min="24" max="25" width="9" style="33" hidden="1" customWidth="1"/>
    <col min="26" max="26" width="10.85546875" style="33" hidden="1" customWidth="1"/>
    <col min="27" max="27" width="17" style="33" hidden="1" customWidth="1"/>
    <col min="28" max="28" width="12.140625" style="33" hidden="1" customWidth="1"/>
    <col min="29" max="32" width="9" style="33" hidden="1" customWidth="1"/>
    <col min="33" max="33" width="21.42578125" style="33" hidden="1" customWidth="1"/>
    <col min="34" max="35" width="9" style="33" hidden="1" customWidth="1"/>
    <col min="36" max="46" width="9" style="33" customWidth="1"/>
    <col min="47" max="16384" width="9" style="33"/>
  </cols>
  <sheetData>
    <row r="1" spans="1:33" s="34" customFormat="1" ht="45" x14ac:dyDescent="0.25">
      <c r="A1" s="441" t="s">
        <v>303</v>
      </c>
      <c r="B1" s="442"/>
      <c r="C1" s="442"/>
      <c r="D1" s="442"/>
      <c r="E1" s="442"/>
      <c r="F1" s="442"/>
      <c r="G1" s="442"/>
      <c r="H1" s="442"/>
      <c r="I1" s="354" t="s">
        <v>427</v>
      </c>
      <c r="J1" s="354" t="s">
        <v>321</v>
      </c>
      <c r="K1" s="354" t="s">
        <v>316</v>
      </c>
      <c r="L1" s="355"/>
      <c r="M1" s="441" t="s">
        <v>256</v>
      </c>
      <c r="N1" s="442"/>
      <c r="O1" s="354" t="s">
        <v>427</v>
      </c>
      <c r="P1" s="441" t="s">
        <v>257</v>
      </c>
      <c r="Q1" s="442"/>
      <c r="R1" s="354" t="s">
        <v>427</v>
      </c>
      <c r="S1" s="437" t="s">
        <v>289</v>
      </c>
      <c r="T1" s="438"/>
      <c r="U1" s="438"/>
      <c r="V1" s="35"/>
    </row>
    <row r="2" spans="1:33" s="34" customFormat="1" ht="45" x14ac:dyDescent="0.25">
      <c r="A2" s="156"/>
      <c r="B2" s="156"/>
      <c r="C2" s="156"/>
      <c r="D2" s="156"/>
      <c r="E2" s="156"/>
      <c r="F2" s="156"/>
      <c r="G2" s="156"/>
      <c r="H2" s="156"/>
      <c r="I2" s="156"/>
      <c r="J2" s="156"/>
      <c r="K2" s="156"/>
      <c r="L2" s="156"/>
      <c r="M2" s="356"/>
      <c r="N2" s="156"/>
      <c r="O2" s="357"/>
      <c r="P2" s="156"/>
      <c r="Q2" s="156"/>
      <c r="R2" s="156"/>
      <c r="S2" s="439"/>
      <c r="T2" s="440"/>
      <c r="U2" s="440"/>
      <c r="V2" s="35"/>
    </row>
    <row r="3" spans="1:33" s="34" customFormat="1" ht="67.5" x14ac:dyDescent="0.85">
      <c r="A3" s="431" t="s">
        <v>163</v>
      </c>
      <c r="B3" s="431" t="s">
        <v>0</v>
      </c>
      <c r="C3" s="433" t="s">
        <v>1</v>
      </c>
      <c r="D3" s="433" t="s">
        <v>2</v>
      </c>
      <c r="E3" s="432" t="s">
        <v>4</v>
      </c>
      <c r="F3" s="433" t="s">
        <v>5</v>
      </c>
      <c r="G3" s="353" t="s">
        <v>260</v>
      </c>
      <c r="H3" s="358" t="s">
        <v>260</v>
      </c>
      <c r="I3" s="443" t="s">
        <v>290</v>
      </c>
      <c r="J3" s="433" t="s">
        <v>6</v>
      </c>
      <c r="K3" s="433" t="s">
        <v>7</v>
      </c>
      <c r="L3" s="429" t="s">
        <v>8</v>
      </c>
      <c r="M3" s="429" t="s">
        <v>243</v>
      </c>
      <c r="N3" s="429" t="s">
        <v>244</v>
      </c>
      <c r="O3" s="429" t="s">
        <v>63</v>
      </c>
      <c r="P3" s="429" t="s">
        <v>243</v>
      </c>
      <c r="Q3" s="429" t="s">
        <v>244</v>
      </c>
      <c r="R3" s="429" t="s">
        <v>63</v>
      </c>
      <c r="S3" s="435" t="s">
        <v>173</v>
      </c>
      <c r="T3" s="435" t="s">
        <v>403</v>
      </c>
      <c r="U3" s="435" t="s">
        <v>172</v>
      </c>
      <c r="V3" s="429" t="s">
        <v>404</v>
      </c>
      <c r="Z3" s="429" t="s">
        <v>173</v>
      </c>
      <c r="AA3" s="429" t="s">
        <v>403</v>
      </c>
      <c r="AB3" s="429" t="s">
        <v>172</v>
      </c>
    </row>
    <row r="4" spans="1:33" s="35" customFormat="1" ht="33.75" customHeight="1" x14ac:dyDescent="0.25">
      <c r="A4" s="431"/>
      <c r="B4" s="431"/>
      <c r="C4" s="434"/>
      <c r="D4" s="434"/>
      <c r="E4" s="432"/>
      <c r="F4" s="434"/>
      <c r="G4" s="359" t="s">
        <v>357</v>
      </c>
      <c r="H4" s="360" t="s">
        <v>427</v>
      </c>
      <c r="I4" s="444"/>
      <c r="J4" s="434"/>
      <c r="K4" s="434"/>
      <c r="L4" s="430"/>
      <c r="M4" s="430"/>
      <c r="N4" s="430"/>
      <c r="O4" s="430"/>
      <c r="P4" s="430"/>
      <c r="Q4" s="430"/>
      <c r="R4" s="430"/>
      <c r="S4" s="436"/>
      <c r="T4" s="436"/>
      <c r="U4" s="436"/>
      <c r="V4" s="430"/>
      <c r="Z4" s="430"/>
      <c r="AA4" s="430"/>
      <c r="AB4" s="430"/>
      <c r="AG4" s="35" t="s">
        <v>24</v>
      </c>
    </row>
    <row r="5" spans="1:33" s="178" customFormat="1" ht="31.5" customHeight="1" x14ac:dyDescent="0.85">
      <c r="A5" s="361">
        <v>120</v>
      </c>
      <c r="B5" s="175">
        <v>1</v>
      </c>
      <c r="C5" s="362" t="s">
        <v>589</v>
      </c>
      <c r="D5" s="216" t="s">
        <v>40</v>
      </c>
      <c r="E5" s="176" t="s">
        <v>104</v>
      </c>
      <c r="F5" s="177">
        <v>87.633333333333326</v>
      </c>
      <c r="G5" s="175">
        <v>63763.677113999998</v>
      </c>
      <c r="H5" s="335">
        <v>144518.83516799999</v>
      </c>
      <c r="I5" s="335">
        <v>56.364199999999997</v>
      </c>
      <c r="J5" s="177">
        <v>30636</v>
      </c>
      <c r="K5" s="177">
        <v>100000</v>
      </c>
      <c r="L5" s="177">
        <v>4717288</v>
      </c>
      <c r="M5" s="177">
        <v>7958458.6971620005</v>
      </c>
      <c r="N5" s="177">
        <v>8020358.9843720002</v>
      </c>
      <c r="O5" s="177">
        <f>M5-N5</f>
        <v>-61900.287209999748</v>
      </c>
      <c r="P5" s="177">
        <v>2238986.1594250002</v>
      </c>
      <c r="Q5" s="177">
        <v>2296343.2490599998</v>
      </c>
      <c r="R5" s="177">
        <f>P5-Q5</f>
        <v>-57357.089634999633</v>
      </c>
      <c r="S5" s="373">
        <v>-1.77</v>
      </c>
      <c r="T5" s="373">
        <v>33.26</v>
      </c>
      <c r="U5" s="373">
        <v>-12.16</v>
      </c>
      <c r="V5" s="347">
        <v>11091</v>
      </c>
      <c r="W5" s="178">
        <f>I5*H5</f>
        <v>8145688.5291761849</v>
      </c>
      <c r="Z5" s="279">
        <f>$H5/$H$47*$S5</f>
        <v>-3.2401933217150957E-3</v>
      </c>
      <c r="AA5" s="279">
        <f>$H5/$H$47*$T5</f>
        <v>6.0886344565109649E-2</v>
      </c>
      <c r="AB5" s="279">
        <f>$H5/$H$47*$U5</f>
        <v>-2.2260311181952295E-2</v>
      </c>
      <c r="AG5" s="350">
        <v>70913</v>
      </c>
    </row>
    <row r="6" spans="1:33" s="367" customFormat="1" ht="36.75" x14ac:dyDescent="0.85">
      <c r="A6" s="171">
        <v>127</v>
      </c>
      <c r="B6" s="172">
        <v>2</v>
      </c>
      <c r="C6" s="239" t="s">
        <v>590</v>
      </c>
      <c r="D6" s="217" t="s">
        <v>24</v>
      </c>
      <c r="E6" s="173" t="s">
        <v>105</v>
      </c>
      <c r="F6" s="363">
        <v>82.433333333333337</v>
      </c>
      <c r="G6" s="172">
        <v>23587407.941711001</v>
      </c>
      <c r="H6" s="364">
        <v>34076508.613264002</v>
      </c>
      <c r="I6" s="364">
        <v>46.517600000000002</v>
      </c>
      <c r="J6" s="363">
        <v>12627589</v>
      </c>
      <c r="K6" s="363">
        <v>0</v>
      </c>
      <c r="L6" s="365">
        <v>2698576</v>
      </c>
      <c r="M6" s="363">
        <v>21028251.708531</v>
      </c>
      <c r="N6" s="366">
        <v>30004356.623573001</v>
      </c>
      <c r="O6" s="363">
        <f t="shared" ref="O6:O36" si="0">M6-N6</f>
        <v>-8976104.9150420018</v>
      </c>
      <c r="P6" s="363">
        <v>689951.86745799996</v>
      </c>
      <c r="Q6" s="363">
        <v>3893655.7506690002</v>
      </c>
      <c r="R6" s="363">
        <f t="shared" ref="R6:R36" si="1">P6-Q6</f>
        <v>-3203703.8832110004</v>
      </c>
      <c r="S6" s="174">
        <v>3.7</v>
      </c>
      <c r="T6" s="174">
        <v>12.32</v>
      </c>
      <c r="U6" s="174">
        <v>31.46</v>
      </c>
      <c r="V6" s="347">
        <v>11130</v>
      </c>
      <c r="W6" s="178">
        <f t="shared" ref="W6:W45" si="2">I6*H6</f>
        <v>1585157397.0683696</v>
      </c>
      <c r="Z6" s="279">
        <f>$H6/$H$47*$S6</f>
        <v>1.5970923136270871</v>
      </c>
      <c r="AA6" s="279">
        <f>$H6/$H$47*$T6</f>
        <v>5.3178857578069492</v>
      </c>
      <c r="AB6" s="279">
        <f>$H6/$H$47*$U6</f>
        <v>13.579601131542745</v>
      </c>
      <c r="AG6" s="350">
        <v>14560853</v>
      </c>
    </row>
    <row r="7" spans="1:33" s="178" customFormat="1" ht="31.5" customHeight="1" x14ac:dyDescent="0.85">
      <c r="A7" s="361">
        <v>274</v>
      </c>
      <c r="B7" s="175" t="s">
        <v>393</v>
      </c>
      <c r="C7" s="362" t="s">
        <v>591</v>
      </c>
      <c r="D7" s="216" t="s">
        <v>24</v>
      </c>
      <c r="E7" s="176" t="s">
        <v>392</v>
      </c>
      <c r="F7" s="177">
        <v>20</v>
      </c>
      <c r="G7" s="175" t="s">
        <v>24</v>
      </c>
      <c r="H7" s="335" t="s">
        <v>24</v>
      </c>
      <c r="I7" s="335">
        <v>0</v>
      </c>
      <c r="J7" s="177" t="s">
        <v>24</v>
      </c>
      <c r="K7" s="177" t="s">
        <v>24</v>
      </c>
      <c r="L7" s="177" t="s">
        <v>24</v>
      </c>
      <c r="M7" s="177" t="s">
        <v>24</v>
      </c>
      <c r="N7" s="177" t="s">
        <v>24</v>
      </c>
      <c r="O7" s="177" t="s">
        <v>24</v>
      </c>
      <c r="P7" s="177" t="s">
        <v>24</v>
      </c>
      <c r="Q7" s="177" t="s">
        <v>24</v>
      </c>
      <c r="R7" s="177" t="s">
        <v>24</v>
      </c>
      <c r="S7" s="374">
        <v>0</v>
      </c>
      <c r="T7" s="374">
        <v>0</v>
      </c>
      <c r="U7" s="374">
        <v>0</v>
      </c>
      <c r="V7" s="347">
        <v>11514</v>
      </c>
      <c r="W7" s="178">
        <v>0</v>
      </c>
      <c r="Z7" s="279"/>
      <c r="AA7" s="279"/>
      <c r="AB7" s="279"/>
      <c r="AG7" s="350"/>
    </row>
    <row r="8" spans="1:33" s="367" customFormat="1" ht="36.75" x14ac:dyDescent="0.85">
      <c r="A8" s="171">
        <v>186</v>
      </c>
      <c r="B8" s="172">
        <v>4</v>
      </c>
      <c r="C8" s="239" t="s">
        <v>592</v>
      </c>
      <c r="D8" s="217" t="s">
        <v>250</v>
      </c>
      <c r="E8" s="173" t="s">
        <v>185</v>
      </c>
      <c r="F8" s="363">
        <v>63.066666666666663</v>
      </c>
      <c r="G8" s="172">
        <v>418363.27162199997</v>
      </c>
      <c r="H8" s="364">
        <v>137032</v>
      </c>
      <c r="I8" s="364">
        <v>87.358500000000006</v>
      </c>
      <c r="J8" s="363">
        <v>127353</v>
      </c>
      <c r="K8" s="363">
        <v>2000000</v>
      </c>
      <c r="L8" s="365">
        <v>1075749</v>
      </c>
      <c r="M8" s="363">
        <v>1201463.320179</v>
      </c>
      <c r="N8" s="366">
        <v>556330.28454999998</v>
      </c>
      <c r="O8" s="363">
        <f t="shared" si="0"/>
        <v>645133.03562900005</v>
      </c>
      <c r="P8" s="363">
        <v>121622.834332</v>
      </c>
      <c r="Q8" s="363">
        <v>128752.137838</v>
      </c>
      <c r="R8" s="363">
        <f t="shared" si="1"/>
        <v>-7129.3035059999966</v>
      </c>
      <c r="S8" s="174">
        <v>-40.590000000000003</v>
      </c>
      <c r="T8" s="174">
        <v>-29.86</v>
      </c>
      <c r="U8" s="174">
        <v>-16.68</v>
      </c>
      <c r="V8" s="347">
        <v>11287</v>
      </c>
      <c r="W8" s="178">
        <f t="shared" si="2"/>
        <v>11970909.972000001</v>
      </c>
      <c r="Z8" s="279">
        <f t="shared" ref="Z8:Z46" si="3">$H8/$H$47*$S8</f>
        <v>-7.0455394569713045E-2</v>
      </c>
      <c r="AA8" s="279">
        <f t="shared" ref="AA8:AA44" si="4">$H8/$H$47*$T8</f>
        <v>-5.1830452866509759E-2</v>
      </c>
      <c r="AB8" s="279">
        <f t="shared" ref="AB8:AB44" si="5">$H8/$H$47*$U8</f>
        <v>-2.8952845070776383E-2</v>
      </c>
      <c r="AG8" s="350">
        <v>736566</v>
      </c>
    </row>
    <row r="9" spans="1:33" s="178" customFormat="1" ht="31.5" customHeight="1" x14ac:dyDescent="0.85">
      <c r="A9" s="361">
        <v>171</v>
      </c>
      <c r="B9" s="175">
        <v>5</v>
      </c>
      <c r="C9" s="362" t="s">
        <v>593</v>
      </c>
      <c r="D9" s="216" t="s">
        <v>325</v>
      </c>
      <c r="E9" s="176" t="s">
        <v>160</v>
      </c>
      <c r="F9" s="177">
        <v>63.733333333333334</v>
      </c>
      <c r="G9" s="175">
        <v>51209.910950999998</v>
      </c>
      <c r="H9" s="335">
        <v>90199</v>
      </c>
      <c r="I9" s="335">
        <v>50.4621</v>
      </c>
      <c r="J9" s="177">
        <v>54495</v>
      </c>
      <c r="K9" s="177">
        <v>200000</v>
      </c>
      <c r="L9" s="177">
        <v>1655191</v>
      </c>
      <c r="M9" s="177">
        <v>113210.111102</v>
      </c>
      <c r="N9" s="177">
        <v>122401.513395</v>
      </c>
      <c r="O9" s="177">
        <f t="shared" si="0"/>
        <v>-9191.4022930000065</v>
      </c>
      <c r="P9" s="177">
        <v>14016.127508</v>
      </c>
      <c r="Q9" s="177">
        <v>10296.710537999999</v>
      </c>
      <c r="R9" s="177">
        <f t="shared" si="1"/>
        <v>3719.4169700000002</v>
      </c>
      <c r="S9" s="373">
        <v>12.53</v>
      </c>
      <c r="T9" s="373">
        <v>24.56</v>
      </c>
      <c r="U9" s="373">
        <v>55.73</v>
      </c>
      <c r="V9" s="347">
        <v>11281</v>
      </c>
      <c r="W9" s="178">
        <f t="shared" si="2"/>
        <v>4551630.9578999998</v>
      </c>
      <c r="Z9" s="279">
        <f t="shared" si="3"/>
        <v>1.4316142000104665E-2</v>
      </c>
      <c r="AA9" s="279">
        <f t="shared" si="4"/>
        <v>2.8061009379295336E-2</v>
      </c>
      <c r="AB9" s="279">
        <f t="shared" si="5"/>
        <v>6.3674269247073659E-2</v>
      </c>
      <c r="AG9" s="350">
        <v>36309</v>
      </c>
    </row>
    <row r="10" spans="1:33" s="367" customFormat="1" ht="36.75" x14ac:dyDescent="0.85">
      <c r="A10" s="171">
        <v>176</v>
      </c>
      <c r="B10" s="172" t="s">
        <v>423</v>
      </c>
      <c r="C10" s="239" t="s">
        <v>594</v>
      </c>
      <c r="D10" s="217" t="s">
        <v>251</v>
      </c>
      <c r="E10" s="173" t="s">
        <v>184</v>
      </c>
      <c r="F10" s="363">
        <v>62.933333333333337</v>
      </c>
      <c r="G10" s="172">
        <v>375873.99038999999</v>
      </c>
      <c r="H10" s="364">
        <v>137976</v>
      </c>
      <c r="I10" s="364">
        <v>77</v>
      </c>
      <c r="J10" s="363">
        <v>81124</v>
      </c>
      <c r="K10" s="363">
        <v>2000000</v>
      </c>
      <c r="L10" s="365">
        <v>1700803</v>
      </c>
      <c r="M10" s="363">
        <v>724050.42371300003</v>
      </c>
      <c r="N10" s="366">
        <v>474305.07713300001</v>
      </c>
      <c r="O10" s="363">
        <f t="shared" si="0"/>
        <v>249745.34658000001</v>
      </c>
      <c r="P10" s="363">
        <v>61579.611011000001</v>
      </c>
      <c r="Q10" s="363">
        <v>157472.80532399999</v>
      </c>
      <c r="R10" s="363">
        <f t="shared" si="1"/>
        <v>-95893.194312999985</v>
      </c>
      <c r="S10" s="174">
        <v>0</v>
      </c>
      <c r="T10" s="174">
        <v>0</v>
      </c>
      <c r="U10" s="174">
        <v>0</v>
      </c>
      <c r="V10" s="347">
        <v>11286</v>
      </c>
      <c r="W10" s="178">
        <f t="shared" si="2"/>
        <v>10624152</v>
      </c>
      <c r="Z10" s="279">
        <f t="shared" si="3"/>
        <v>0</v>
      </c>
      <c r="AA10" s="279">
        <f t="shared" si="4"/>
        <v>0</v>
      </c>
      <c r="AB10" s="279">
        <f t="shared" si="5"/>
        <v>0</v>
      </c>
      <c r="AG10" s="350">
        <v>469636</v>
      </c>
    </row>
    <row r="11" spans="1:33" s="178" customFormat="1" ht="31.5" customHeight="1" x14ac:dyDescent="0.85">
      <c r="A11" s="361">
        <v>187</v>
      </c>
      <c r="B11" s="175">
        <v>7</v>
      </c>
      <c r="C11" s="362" t="s">
        <v>595</v>
      </c>
      <c r="D11" s="216" t="s">
        <v>252</v>
      </c>
      <c r="E11" s="176" t="s">
        <v>183</v>
      </c>
      <c r="F11" s="177">
        <v>61.833333333333329</v>
      </c>
      <c r="G11" s="175">
        <v>2181068.164107</v>
      </c>
      <c r="H11" s="335">
        <v>3567163.625697</v>
      </c>
      <c r="I11" s="335">
        <v>99.298199999999994</v>
      </c>
      <c r="J11" s="177">
        <v>1411977</v>
      </c>
      <c r="K11" s="177">
        <v>5000000</v>
      </c>
      <c r="L11" s="177">
        <v>2526361</v>
      </c>
      <c r="M11" s="177">
        <v>79186.889305000004</v>
      </c>
      <c r="N11" s="177">
        <v>167357.31425699999</v>
      </c>
      <c r="O11" s="177">
        <f t="shared" si="0"/>
        <v>-88170.424951999987</v>
      </c>
      <c r="P11" s="177">
        <v>7386.9974599999996</v>
      </c>
      <c r="Q11" s="177">
        <v>20698.007903000002</v>
      </c>
      <c r="R11" s="177">
        <f t="shared" si="1"/>
        <v>-13311.010443000003</v>
      </c>
      <c r="S11" s="373">
        <v>10.34</v>
      </c>
      <c r="T11" s="373">
        <v>31.14</v>
      </c>
      <c r="U11" s="373">
        <v>60.03</v>
      </c>
      <c r="V11" s="347">
        <v>11295</v>
      </c>
      <c r="W11" s="178">
        <f t="shared" si="2"/>
        <v>354212927.13718581</v>
      </c>
      <c r="Z11" s="279">
        <f t="shared" si="3"/>
        <v>0.46721499565195151</v>
      </c>
      <c r="AA11" s="279">
        <f t="shared" si="4"/>
        <v>1.407067211276767</v>
      </c>
      <c r="AB11" s="279">
        <f t="shared" si="5"/>
        <v>2.7124677165364264</v>
      </c>
      <c r="AG11" s="350">
        <v>2915069</v>
      </c>
    </row>
    <row r="12" spans="1:33" s="367" customFormat="1" ht="36.75" x14ac:dyDescent="0.85">
      <c r="A12" s="171">
        <v>188</v>
      </c>
      <c r="B12" s="172" t="s">
        <v>409</v>
      </c>
      <c r="C12" s="239" t="s">
        <v>596</v>
      </c>
      <c r="D12" s="217" t="s">
        <v>330</v>
      </c>
      <c r="E12" s="173" t="s">
        <v>182</v>
      </c>
      <c r="F12" s="363">
        <v>59.166666666666671</v>
      </c>
      <c r="G12" s="172">
        <v>681041.78488199995</v>
      </c>
      <c r="H12" s="364">
        <v>7907</v>
      </c>
      <c r="I12" s="364">
        <v>3</v>
      </c>
      <c r="J12" s="363">
        <v>8783</v>
      </c>
      <c r="K12" s="363">
        <v>2000000</v>
      </c>
      <c r="L12" s="365">
        <v>900491</v>
      </c>
      <c r="M12" s="363">
        <v>9075.5336540000008</v>
      </c>
      <c r="N12" s="366">
        <v>18430.653359</v>
      </c>
      <c r="O12" s="363">
        <f t="shared" si="0"/>
        <v>-9355.1197049999992</v>
      </c>
      <c r="P12" s="363">
        <v>1470.3868199999999</v>
      </c>
      <c r="Q12" s="363">
        <v>13175.321513999999</v>
      </c>
      <c r="R12" s="363">
        <f t="shared" si="1"/>
        <v>-11704.934694</v>
      </c>
      <c r="S12" s="174">
        <v>0</v>
      </c>
      <c r="T12" s="174">
        <v>0</v>
      </c>
      <c r="U12" s="174">
        <v>0</v>
      </c>
      <c r="V12" s="347">
        <v>11306</v>
      </c>
      <c r="W12" s="178">
        <f t="shared" si="2"/>
        <v>23721</v>
      </c>
      <c r="Z12" s="279">
        <f t="shared" si="3"/>
        <v>0</v>
      </c>
      <c r="AA12" s="279">
        <f t="shared" si="4"/>
        <v>0</v>
      </c>
      <c r="AB12" s="279">
        <f t="shared" si="5"/>
        <v>0</v>
      </c>
      <c r="AG12" s="350">
        <v>7079</v>
      </c>
    </row>
    <row r="13" spans="1:33" s="178" customFormat="1" ht="31.5" customHeight="1" x14ac:dyDescent="0.85">
      <c r="A13" s="361">
        <v>189</v>
      </c>
      <c r="B13" s="175">
        <v>9</v>
      </c>
      <c r="C13" s="362" t="s">
        <v>597</v>
      </c>
      <c r="D13" s="216" t="s">
        <v>296</v>
      </c>
      <c r="E13" s="176" t="s">
        <v>181</v>
      </c>
      <c r="F13" s="177">
        <v>57.566666666666663</v>
      </c>
      <c r="G13" s="175">
        <v>142865.629071</v>
      </c>
      <c r="H13" s="335">
        <v>138624.30679800001</v>
      </c>
      <c r="I13" s="335">
        <v>89.247600000000006</v>
      </c>
      <c r="J13" s="177">
        <v>50168</v>
      </c>
      <c r="K13" s="177">
        <v>500000</v>
      </c>
      <c r="L13" s="177">
        <v>2763201</v>
      </c>
      <c r="M13" s="177">
        <v>243139.09196300001</v>
      </c>
      <c r="N13" s="177">
        <v>490105.90250199998</v>
      </c>
      <c r="O13" s="177">
        <f t="shared" si="0"/>
        <v>-246966.81053899997</v>
      </c>
      <c r="P13" s="177">
        <v>20598.923975000002</v>
      </c>
      <c r="Q13" s="177">
        <v>83049.348310000001</v>
      </c>
      <c r="R13" s="177">
        <f t="shared" si="1"/>
        <v>-62450.424335000003</v>
      </c>
      <c r="S13" s="373">
        <v>-16.62</v>
      </c>
      <c r="T13" s="373">
        <v>-0.42</v>
      </c>
      <c r="U13" s="373">
        <v>113.81</v>
      </c>
      <c r="V13" s="347">
        <v>11318</v>
      </c>
      <c r="W13" s="178">
        <f t="shared" si="2"/>
        <v>12371886.683385186</v>
      </c>
      <c r="Z13" s="279">
        <f t="shared" si="3"/>
        <v>-2.9183918957050206E-2</v>
      </c>
      <c r="AA13" s="279">
        <f t="shared" si="4"/>
        <v>-7.3749975703736982E-4</v>
      </c>
      <c r="AB13" s="279">
        <f t="shared" si="5"/>
        <v>0.19984487463910253</v>
      </c>
      <c r="AG13" s="350">
        <v>154236</v>
      </c>
    </row>
    <row r="14" spans="1:33" s="367" customFormat="1" ht="36.75" x14ac:dyDescent="0.85">
      <c r="A14" s="171">
        <v>190</v>
      </c>
      <c r="B14" s="172">
        <v>10</v>
      </c>
      <c r="C14" s="239" t="s">
        <v>598</v>
      </c>
      <c r="D14" s="217" t="s">
        <v>314</v>
      </c>
      <c r="E14" s="173" t="s">
        <v>180</v>
      </c>
      <c r="F14" s="363">
        <v>56.8</v>
      </c>
      <c r="G14" s="172">
        <v>129546.464632</v>
      </c>
      <c r="H14" s="364">
        <v>288818.852174</v>
      </c>
      <c r="I14" s="364">
        <v>43.236800000000002</v>
      </c>
      <c r="J14" s="363">
        <v>71385</v>
      </c>
      <c r="K14" s="363">
        <v>600000</v>
      </c>
      <c r="L14" s="365">
        <v>4045931</v>
      </c>
      <c r="M14" s="365">
        <v>1092371</v>
      </c>
      <c r="N14" s="366">
        <v>1283601</v>
      </c>
      <c r="O14" s="363">
        <f t="shared" si="0"/>
        <v>-191230</v>
      </c>
      <c r="P14" s="363">
        <v>138663.94573899999</v>
      </c>
      <c r="Q14" s="363">
        <v>181256.93843400001</v>
      </c>
      <c r="R14" s="363">
        <f t="shared" si="1"/>
        <v>-42592.992695000023</v>
      </c>
      <c r="S14" s="174">
        <v>-11.24</v>
      </c>
      <c r="T14" s="174">
        <v>15.15</v>
      </c>
      <c r="U14" s="174">
        <v>119.39</v>
      </c>
      <c r="V14" s="347">
        <v>11316</v>
      </c>
      <c r="W14" s="178">
        <f t="shared" si="2"/>
        <v>12487602.947676804</v>
      </c>
      <c r="Z14" s="279">
        <f t="shared" si="3"/>
        <v>-4.1121131153181854E-2</v>
      </c>
      <c r="AA14" s="279">
        <f t="shared" si="4"/>
        <v>5.5425723929778035E-2</v>
      </c>
      <c r="AB14" s="279">
        <f t="shared" si="5"/>
        <v>0.43678397227565668</v>
      </c>
      <c r="AG14" s="350">
        <v>120930</v>
      </c>
    </row>
    <row r="15" spans="1:33" s="178" customFormat="1" ht="31.5" customHeight="1" x14ac:dyDescent="0.85">
      <c r="A15" s="361">
        <v>192</v>
      </c>
      <c r="B15" s="175">
        <v>11</v>
      </c>
      <c r="C15" s="362" t="s">
        <v>599</v>
      </c>
      <c r="D15" s="216" t="s">
        <v>253</v>
      </c>
      <c r="E15" s="176" t="s">
        <v>189</v>
      </c>
      <c r="F15" s="177">
        <v>55.433333333333337</v>
      </c>
      <c r="G15" s="175">
        <v>69257.770199999999</v>
      </c>
      <c r="H15" s="335">
        <v>168277.83084400001</v>
      </c>
      <c r="I15" s="335">
        <v>94.550399999999996</v>
      </c>
      <c r="J15" s="177">
        <v>50002</v>
      </c>
      <c r="K15" s="177">
        <v>500000</v>
      </c>
      <c r="L15" s="177">
        <v>3365422</v>
      </c>
      <c r="M15" s="177">
        <v>574162.59175300004</v>
      </c>
      <c r="N15" s="177">
        <v>648271.88818999997</v>
      </c>
      <c r="O15" s="177">
        <f t="shared" si="0"/>
        <v>-74109.296436999924</v>
      </c>
      <c r="P15" s="177">
        <v>54695.655829000003</v>
      </c>
      <c r="Q15" s="177">
        <v>173383.08801100001</v>
      </c>
      <c r="R15" s="177">
        <f t="shared" si="1"/>
        <v>-118687.43218200002</v>
      </c>
      <c r="S15" s="373">
        <v>-11.61</v>
      </c>
      <c r="T15" s="373">
        <v>18.190000000000001</v>
      </c>
      <c r="U15" s="373">
        <v>96.56</v>
      </c>
      <c r="V15" s="347">
        <v>11324</v>
      </c>
      <c r="W15" s="178">
        <f t="shared" si="2"/>
        <v>15910736.217432538</v>
      </c>
      <c r="Z15" s="279">
        <f t="shared" si="3"/>
        <v>-2.4747556740416281E-2</v>
      </c>
      <c r="AA15" s="279">
        <f t="shared" si="4"/>
        <v>3.8773303799153502E-2</v>
      </c>
      <c r="AB15" s="279">
        <f t="shared" si="5"/>
        <v>0.20582464072821674</v>
      </c>
      <c r="AG15" s="350">
        <v>152317</v>
      </c>
    </row>
    <row r="16" spans="1:33" s="367" customFormat="1" ht="36.75" x14ac:dyDescent="0.85">
      <c r="A16" s="171">
        <v>193</v>
      </c>
      <c r="B16" s="172">
        <v>12</v>
      </c>
      <c r="C16" s="239" t="s">
        <v>600</v>
      </c>
      <c r="D16" s="217" t="s">
        <v>330</v>
      </c>
      <c r="E16" s="173" t="s">
        <v>196</v>
      </c>
      <c r="F16" s="363">
        <v>55.2</v>
      </c>
      <c r="G16" s="172">
        <v>126037.484832</v>
      </c>
      <c r="H16" s="364">
        <v>225237.02947199999</v>
      </c>
      <c r="I16" s="364">
        <v>93.543000000000006</v>
      </c>
      <c r="J16" s="363">
        <v>96453</v>
      </c>
      <c r="K16" s="363">
        <v>800000</v>
      </c>
      <c r="L16" s="365">
        <v>2335199</v>
      </c>
      <c r="M16" s="363">
        <v>506137.63556299999</v>
      </c>
      <c r="N16" s="366">
        <v>397174.937791</v>
      </c>
      <c r="O16" s="363">
        <f t="shared" si="0"/>
        <v>108962.69777199998</v>
      </c>
      <c r="P16" s="363">
        <v>28564.616127000001</v>
      </c>
      <c r="Q16" s="363">
        <v>13489.246227</v>
      </c>
      <c r="R16" s="363">
        <f t="shared" si="1"/>
        <v>15075.369900000002</v>
      </c>
      <c r="S16" s="174">
        <v>-12.89</v>
      </c>
      <c r="T16" s="174">
        <v>24.38</v>
      </c>
      <c r="U16" s="174">
        <v>65.3</v>
      </c>
      <c r="V16" s="347">
        <v>11329</v>
      </c>
      <c r="W16" s="178">
        <f t="shared" si="2"/>
        <v>21069347.447899297</v>
      </c>
      <c r="Z16" s="279">
        <f t="shared" si="3"/>
        <v>-3.677612036291586E-2</v>
      </c>
      <c r="AA16" s="279">
        <f t="shared" si="4"/>
        <v>6.9557937505654657E-2</v>
      </c>
      <c r="AB16" s="279">
        <f t="shared" si="5"/>
        <v>0.18630571448397248</v>
      </c>
      <c r="AG16" s="350">
        <v>248847</v>
      </c>
    </row>
    <row r="17" spans="1:33" s="178" customFormat="1" ht="31.5" customHeight="1" x14ac:dyDescent="0.85">
      <c r="A17" s="361">
        <v>199</v>
      </c>
      <c r="B17" s="175">
        <v>13</v>
      </c>
      <c r="C17" s="362" t="s">
        <v>601</v>
      </c>
      <c r="D17" s="216" t="s">
        <v>191</v>
      </c>
      <c r="E17" s="176" t="s">
        <v>200</v>
      </c>
      <c r="F17" s="177">
        <v>54.2</v>
      </c>
      <c r="G17" s="175">
        <v>365445.96110399999</v>
      </c>
      <c r="H17" s="335">
        <v>1455835.6617060001</v>
      </c>
      <c r="I17" s="335">
        <v>70.104299999999995</v>
      </c>
      <c r="J17" s="177">
        <v>962853</v>
      </c>
      <c r="K17" s="177">
        <v>2000000</v>
      </c>
      <c r="L17" s="177">
        <v>1512002</v>
      </c>
      <c r="M17" s="177">
        <v>1033596.924725</v>
      </c>
      <c r="N17" s="177">
        <v>471385.23354300001</v>
      </c>
      <c r="O17" s="177">
        <f t="shared" si="0"/>
        <v>562211.6911820001</v>
      </c>
      <c r="P17" s="177">
        <v>41438.563458999997</v>
      </c>
      <c r="Q17" s="177">
        <v>118119.85336199999</v>
      </c>
      <c r="R17" s="177">
        <f t="shared" si="1"/>
        <v>-76681.289902999997</v>
      </c>
      <c r="S17" s="373">
        <v>-3.88</v>
      </c>
      <c r="T17" s="373">
        <v>7.89</v>
      </c>
      <c r="U17" s="373">
        <v>39.450000000000003</v>
      </c>
      <c r="V17" s="347">
        <v>11339</v>
      </c>
      <c r="W17" s="178">
        <f t="shared" si="2"/>
        <v>102060339.97893594</v>
      </c>
      <c r="Z17" s="279">
        <f t="shared" si="3"/>
        <v>-7.1551259484610025E-2</v>
      </c>
      <c r="AA17" s="279">
        <f t="shared" si="4"/>
        <v>0.14549985498287965</v>
      </c>
      <c r="AB17" s="279">
        <f t="shared" si="5"/>
        <v>0.72749927491439836</v>
      </c>
      <c r="AG17" s="350">
        <v>428271</v>
      </c>
    </row>
    <row r="18" spans="1:33" s="367" customFormat="1" ht="36.75" x14ac:dyDescent="0.85">
      <c r="A18" s="171">
        <v>200</v>
      </c>
      <c r="B18" s="172">
        <v>14</v>
      </c>
      <c r="C18" s="239" t="s">
        <v>602</v>
      </c>
      <c r="D18" s="217" t="s">
        <v>254</v>
      </c>
      <c r="E18" s="173" t="s">
        <v>201</v>
      </c>
      <c r="F18" s="363">
        <v>53.266666666666666</v>
      </c>
      <c r="G18" s="172">
        <v>515413</v>
      </c>
      <c r="H18" s="364">
        <v>887507.6</v>
      </c>
      <c r="I18" s="364">
        <v>81.633899999999997</v>
      </c>
      <c r="J18" s="363">
        <v>200000</v>
      </c>
      <c r="K18" s="363">
        <v>2000000</v>
      </c>
      <c r="L18" s="365">
        <v>4437538</v>
      </c>
      <c r="M18" s="363">
        <v>1380864.606292</v>
      </c>
      <c r="N18" s="366">
        <v>1383700.511496</v>
      </c>
      <c r="O18" s="363">
        <f t="shared" si="0"/>
        <v>-2835.9052039999515</v>
      </c>
      <c r="P18" s="363">
        <v>230697.43268699999</v>
      </c>
      <c r="Q18" s="363">
        <v>266629.76761500002</v>
      </c>
      <c r="R18" s="363">
        <f t="shared" si="1"/>
        <v>-35932.334928000026</v>
      </c>
      <c r="S18" s="174">
        <v>-1.27</v>
      </c>
      <c r="T18" s="174">
        <v>14.81</v>
      </c>
      <c r="U18" s="174">
        <v>50.99</v>
      </c>
      <c r="V18" s="347">
        <v>11346</v>
      </c>
      <c r="W18" s="178">
        <f t="shared" si="2"/>
        <v>72450706.667640001</v>
      </c>
      <c r="Z18" s="279">
        <f t="shared" si="3"/>
        <v>-1.4277396003067117E-2</v>
      </c>
      <c r="AA18" s="279">
        <f t="shared" si="4"/>
        <v>0.16649467307513702</v>
      </c>
      <c r="AB18" s="279">
        <f t="shared" si="5"/>
        <v>0.57323182850109633</v>
      </c>
      <c r="AG18" s="350">
        <v>599620</v>
      </c>
    </row>
    <row r="19" spans="1:33" s="178" customFormat="1" ht="31.5" customHeight="1" x14ac:dyDescent="0.85">
      <c r="A19" s="361">
        <v>203</v>
      </c>
      <c r="B19" s="175">
        <v>15</v>
      </c>
      <c r="C19" s="362" t="s">
        <v>603</v>
      </c>
      <c r="D19" s="216" t="s">
        <v>208</v>
      </c>
      <c r="E19" s="176" t="s">
        <v>206</v>
      </c>
      <c r="F19" s="177">
        <v>52.2</v>
      </c>
      <c r="G19" s="175">
        <v>4154147.7904989999</v>
      </c>
      <c r="H19" s="335">
        <v>6648849.7564549996</v>
      </c>
      <c r="I19" s="335">
        <v>92.168199999999999</v>
      </c>
      <c r="J19" s="177">
        <v>3146115</v>
      </c>
      <c r="K19" s="177">
        <v>4500000</v>
      </c>
      <c r="L19" s="177">
        <v>2113352</v>
      </c>
      <c r="M19" s="177">
        <v>2417419.7374649998</v>
      </c>
      <c r="N19" s="177">
        <v>1555217.9778189999</v>
      </c>
      <c r="O19" s="177">
        <f t="shared" si="0"/>
        <v>862201.75964599987</v>
      </c>
      <c r="P19" s="177">
        <v>85769.740170999998</v>
      </c>
      <c r="Q19" s="177">
        <v>30997.237000000001</v>
      </c>
      <c r="R19" s="177">
        <f t="shared" si="1"/>
        <v>54772.503170999997</v>
      </c>
      <c r="S19" s="373">
        <v>2.83</v>
      </c>
      <c r="T19" s="373">
        <v>13.83</v>
      </c>
      <c r="U19" s="373">
        <v>96.8</v>
      </c>
      <c r="V19" s="347">
        <v>11364</v>
      </c>
      <c r="W19" s="178">
        <f t="shared" si="2"/>
        <v>612812514.12289572</v>
      </c>
      <c r="Z19" s="279">
        <f t="shared" si="3"/>
        <v>0.23834506194738694</v>
      </c>
      <c r="AA19" s="279">
        <f t="shared" si="4"/>
        <v>1.1647746313541913</v>
      </c>
      <c r="AB19" s="279">
        <f t="shared" si="5"/>
        <v>8.1525802107798793</v>
      </c>
      <c r="AG19" s="350">
        <v>6162983</v>
      </c>
    </row>
    <row r="20" spans="1:33" s="367" customFormat="1" ht="36.75" x14ac:dyDescent="0.85">
      <c r="A20" s="171">
        <v>202</v>
      </c>
      <c r="B20" s="172">
        <v>16</v>
      </c>
      <c r="C20" s="239" t="s">
        <v>604</v>
      </c>
      <c r="D20" s="217" t="s">
        <v>72</v>
      </c>
      <c r="E20" s="173" t="s">
        <v>207</v>
      </c>
      <c r="F20" s="363">
        <v>52.333333333333329</v>
      </c>
      <c r="G20" s="172">
        <v>291794.46914599999</v>
      </c>
      <c r="H20" s="364">
        <v>497398.80161999998</v>
      </c>
      <c r="I20" s="364">
        <v>65.351100000000002</v>
      </c>
      <c r="J20" s="363">
        <v>199758</v>
      </c>
      <c r="K20" s="363">
        <v>700000</v>
      </c>
      <c r="L20" s="365">
        <v>2490006</v>
      </c>
      <c r="M20" s="363">
        <v>219976.10716099999</v>
      </c>
      <c r="N20" s="366">
        <v>214505.544196</v>
      </c>
      <c r="O20" s="363">
        <f t="shared" si="0"/>
        <v>5470.5629649999901</v>
      </c>
      <c r="P20" s="363">
        <v>6506.9236730000002</v>
      </c>
      <c r="Q20" s="363">
        <v>7005.5046700000003</v>
      </c>
      <c r="R20" s="363">
        <f t="shared" si="1"/>
        <v>-498.58099700000002</v>
      </c>
      <c r="S20" s="174">
        <v>-7.03</v>
      </c>
      <c r="T20" s="174">
        <v>20.309999999999999</v>
      </c>
      <c r="U20" s="174">
        <v>63.58</v>
      </c>
      <c r="V20" s="347">
        <v>11365</v>
      </c>
      <c r="W20" s="178">
        <f t="shared" si="2"/>
        <v>32505558.824548781</v>
      </c>
      <c r="Z20" s="279">
        <f t="shared" si="3"/>
        <v>-4.4292813051695384E-2</v>
      </c>
      <c r="AA20" s="279">
        <f t="shared" si="4"/>
        <v>0.127964016085339</v>
      </c>
      <c r="AB20" s="279">
        <f t="shared" si="5"/>
        <v>0.40058848560836308</v>
      </c>
      <c r="AG20" s="350">
        <v>309707</v>
      </c>
    </row>
    <row r="21" spans="1:33" s="178" customFormat="1" ht="31.5" customHeight="1" x14ac:dyDescent="0.85">
      <c r="A21" s="361">
        <v>206</v>
      </c>
      <c r="B21" s="175">
        <v>17</v>
      </c>
      <c r="C21" s="362" t="s">
        <v>605</v>
      </c>
      <c r="D21" s="216" t="s">
        <v>156</v>
      </c>
      <c r="E21" s="176" t="s">
        <v>206</v>
      </c>
      <c r="F21" s="177">
        <v>52.2</v>
      </c>
      <c r="G21" s="175">
        <v>734928.08204999997</v>
      </c>
      <c r="H21" s="335">
        <v>1403607.3412550001</v>
      </c>
      <c r="I21" s="335">
        <v>86.358800000000002</v>
      </c>
      <c r="J21" s="177">
        <v>731601</v>
      </c>
      <c r="K21" s="177">
        <v>1344000</v>
      </c>
      <c r="L21" s="177">
        <v>1918542</v>
      </c>
      <c r="M21" s="177">
        <v>1312335.8423840001</v>
      </c>
      <c r="N21" s="177">
        <v>1215879.3675899999</v>
      </c>
      <c r="O21" s="177">
        <f t="shared" si="0"/>
        <v>96456.474794000154</v>
      </c>
      <c r="P21" s="177">
        <v>87306.176235999999</v>
      </c>
      <c r="Q21" s="177">
        <v>159092.364371</v>
      </c>
      <c r="R21" s="177">
        <f t="shared" si="1"/>
        <v>-71786.188135000004</v>
      </c>
      <c r="S21" s="373">
        <v>-13.18</v>
      </c>
      <c r="T21" s="373">
        <v>19.100000000000001</v>
      </c>
      <c r="U21" s="373">
        <v>17.46</v>
      </c>
      <c r="V21" s="347">
        <v>11359</v>
      </c>
      <c r="W21" s="178">
        <f t="shared" si="2"/>
        <v>121213845.6619723</v>
      </c>
      <c r="Z21" s="279">
        <f t="shared" si="3"/>
        <v>-0.23433342761138992</v>
      </c>
      <c r="AA21" s="279">
        <f t="shared" si="4"/>
        <v>0.33958789585565613</v>
      </c>
      <c r="AB21" s="279">
        <f t="shared" si="5"/>
        <v>0.31042956343663647</v>
      </c>
      <c r="AG21" s="350">
        <v>1148694</v>
      </c>
    </row>
    <row r="22" spans="1:33" s="367" customFormat="1" ht="36.75" x14ac:dyDescent="0.85">
      <c r="A22" s="171">
        <v>216</v>
      </c>
      <c r="B22" s="172">
        <v>18</v>
      </c>
      <c r="C22" s="239" t="s">
        <v>606</v>
      </c>
      <c r="D22" s="217" t="s">
        <v>296</v>
      </c>
      <c r="E22" s="173" t="s">
        <v>225</v>
      </c>
      <c r="F22" s="363">
        <v>49.1</v>
      </c>
      <c r="G22" s="172">
        <v>603979.67740000004</v>
      </c>
      <c r="H22" s="364">
        <v>829649.35072800005</v>
      </c>
      <c r="I22" s="364">
        <v>0</v>
      </c>
      <c r="J22" s="363">
        <v>723778</v>
      </c>
      <c r="K22" s="363">
        <v>1000000</v>
      </c>
      <c r="L22" s="365">
        <v>1146276</v>
      </c>
      <c r="M22" s="363">
        <v>0</v>
      </c>
      <c r="N22" s="366">
        <v>828343.11543200002</v>
      </c>
      <c r="O22" s="363">
        <f t="shared" si="0"/>
        <v>-828343.11543200002</v>
      </c>
      <c r="P22" s="363">
        <v>0</v>
      </c>
      <c r="Q22" s="363">
        <v>0</v>
      </c>
      <c r="R22" s="363">
        <f t="shared" si="1"/>
        <v>0</v>
      </c>
      <c r="S22" s="174">
        <v>-0.02</v>
      </c>
      <c r="T22" s="174">
        <v>-0.05</v>
      </c>
      <c r="U22" s="174">
        <v>-1.0900000000000001</v>
      </c>
      <c r="V22" s="347">
        <v>11386</v>
      </c>
      <c r="W22" s="178">
        <f t="shared" si="2"/>
        <v>0</v>
      </c>
      <c r="Z22" s="279">
        <f t="shared" si="3"/>
        <v>-2.1018309219777547E-4</v>
      </c>
      <c r="AA22" s="279">
        <f t="shared" si="4"/>
        <v>-5.2545773049443871E-4</v>
      </c>
      <c r="AB22" s="279">
        <f t="shared" si="5"/>
        <v>-1.1454978524778763E-2</v>
      </c>
      <c r="AG22" s="350">
        <v>0</v>
      </c>
    </row>
    <row r="23" spans="1:33" s="178" customFormat="1" ht="31.5" customHeight="1" x14ac:dyDescent="0.85">
      <c r="A23" s="361">
        <v>222</v>
      </c>
      <c r="B23" s="175">
        <v>19</v>
      </c>
      <c r="C23" s="362" t="s">
        <v>607</v>
      </c>
      <c r="D23" s="216" t="s">
        <v>338</v>
      </c>
      <c r="E23" s="176" t="s">
        <v>245</v>
      </c>
      <c r="F23" s="177">
        <v>45.6</v>
      </c>
      <c r="G23" s="175">
        <v>45192.35</v>
      </c>
      <c r="H23" s="335">
        <v>97211.434664</v>
      </c>
      <c r="I23" s="335">
        <v>58.219700000000003</v>
      </c>
      <c r="J23" s="177">
        <v>33226</v>
      </c>
      <c r="K23" s="177">
        <v>250000</v>
      </c>
      <c r="L23" s="177">
        <v>2925764</v>
      </c>
      <c r="M23" s="177">
        <v>209008.88808199999</v>
      </c>
      <c r="N23" s="177">
        <v>203973.112628</v>
      </c>
      <c r="O23" s="177">
        <f t="shared" si="0"/>
        <v>5035.7754539999878</v>
      </c>
      <c r="P23" s="177">
        <v>45683.325467000002</v>
      </c>
      <c r="Q23" s="177">
        <v>53717.486616000002</v>
      </c>
      <c r="R23" s="177">
        <f t="shared" si="1"/>
        <v>-8034.1611489999996</v>
      </c>
      <c r="S23" s="373">
        <v>-12.8</v>
      </c>
      <c r="T23" s="373">
        <v>7.91</v>
      </c>
      <c r="U23" s="373">
        <v>58.3</v>
      </c>
      <c r="V23" s="347">
        <v>11407</v>
      </c>
      <c r="W23" s="178">
        <f t="shared" si="2"/>
        <v>5659620.5627076812</v>
      </c>
      <c r="Z23" s="279">
        <f t="shared" si="3"/>
        <v>-1.576160813807536E-2</v>
      </c>
      <c r="AA23" s="279">
        <f t="shared" si="4"/>
        <v>9.7401812790762574E-3</v>
      </c>
      <c r="AB23" s="279">
        <f t="shared" si="5"/>
        <v>7.1789199566390113E-2</v>
      </c>
      <c r="AG23" s="350">
        <v>53575</v>
      </c>
    </row>
    <row r="24" spans="1:33" s="367" customFormat="1" ht="36.75" x14ac:dyDescent="0.85">
      <c r="A24" s="171">
        <v>221</v>
      </c>
      <c r="B24" s="172">
        <v>20</v>
      </c>
      <c r="C24" s="239" t="s">
        <v>608</v>
      </c>
      <c r="D24" s="217" t="s">
        <v>21</v>
      </c>
      <c r="E24" s="173" t="s">
        <v>245</v>
      </c>
      <c r="F24" s="363">
        <v>45.6</v>
      </c>
      <c r="G24" s="172">
        <v>3454251.9356610002</v>
      </c>
      <c r="H24" s="364">
        <v>8809196.2724259999</v>
      </c>
      <c r="I24" s="364">
        <v>83.882000000000005</v>
      </c>
      <c r="J24" s="363">
        <v>3809917</v>
      </c>
      <c r="K24" s="363">
        <v>5000000</v>
      </c>
      <c r="L24" s="365">
        <v>2312175</v>
      </c>
      <c r="M24" s="363">
        <v>3357309.8600579998</v>
      </c>
      <c r="N24" s="366">
        <v>505626.06356899999</v>
      </c>
      <c r="O24" s="363">
        <f t="shared" si="0"/>
        <v>2851683.7964889999</v>
      </c>
      <c r="P24" s="363">
        <v>138130.94844599999</v>
      </c>
      <c r="Q24" s="363">
        <v>21635.790308</v>
      </c>
      <c r="R24" s="363">
        <f t="shared" si="1"/>
        <v>116495.158138</v>
      </c>
      <c r="S24" s="174">
        <v>27.19</v>
      </c>
      <c r="T24" s="174">
        <v>28.12</v>
      </c>
      <c r="U24" s="174">
        <v>106.3</v>
      </c>
      <c r="V24" s="347">
        <v>11410</v>
      </c>
      <c r="W24" s="178">
        <f t="shared" si="2"/>
        <v>738933001.72363782</v>
      </c>
      <c r="Z24" s="279">
        <f t="shared" si="3"/>
        <v>3.0340218050967063</v>
      </c>
      <c r="AA24" s="279">
        <f t="shared" si="4"/>
        <v>3.1377967325972556</v>
      </c>
      <c r="AB24" s="279">
        <f t="shared" si="5"/>
        <v>11.861585799256339</v>
      </c>
      <c r="AG24" s="350">
        <v>4107121</v>
      </c>
    </row>
    <row r="25" spans="1:33" s="178" customFormat="1" ht="31.5" customHeight="1" x14ac:dyDescent="0.85">
      <c r="A25" s="361">
        <v>228</v>
      </c>
      <c r="B25" s="175">
        <v>21</v>
      </c>
      <c r="C25" s="362" t="s">
        <v>609</v>
      </c>
      <c r="D25" s="216" t="s">
        <v>214</v>
      </c>
      <c r="E25" s="176" t="s">
        <v>249</v>
      </c>
      <c r="F25" s="177">
        <v>43.966666666666669</v>
      </c>
      <c r="G25" s="175">
        <v>159933.19667</v>
      </c>
      <c r="H25" s="335">
        <v>621464.29764600005</v>
      </c>
      <c r="I25" s="335">
        <v>82.919899999999998</v>
      </c>
      <c r="J25" s="177">
        <v>242074</v>
      </c>
      <c r="K25" s="177">
        <v>1000000</v>
      </c>
      <c r="L25" s="177">
        <v>2567249</v>
      </c>
      <c r="M25" s="177">
        <v>628933.92707600002</v>
      </c>
      <c r="N25" s="177">
        <v>368824.36531000002</v>
      </c>
      <c r="O25" s="177">
        <f t="shared" si="0"/>
        <v>260109.561766</v>
      </c>
      <c r="P25" s="177">
        <v>35399.062110999999</v>
      </c>
      <c r="Q25" s="177">
        <v>53009.375036999998</v>
      </c>
      <c r="R25" s="177">
        <f t="shared" si="1"/>
        <v>-17610.312925999999</v>
      </c>
      <c r="S25" s="373">
        <v>7.13</v>
      </c>
      <c r="T25" s="373">
        <v>27.05</v>
      </c>
      <c r="U25" s="373">
        <v>46.99</v>
      </c>
      <c r="V25" s="347">
        <v>11397</v>
      </c>
      <c r="W25" s="178">
        <f t="shared" si="2"/>
        <v>51531757.414376557</v>
      </c>
      <c r="Z25" s="279">
        <f t="shared" si="3"/>
        <v>5.6127916027483814E-2</v>
      </c>
      <c r="AA25" s="279">
        <f t="shared" si="4"/>
        <v>0.21293970947313287</v>
      </c>
      <c r="AB25" s="279">
        <f t="shared" si="5"/>
        <v>0.36990894447846628</v>
      </c>
      <c r="AG25" s="350">
        <v>476565</v>
      </c>
    </row>
    <row r="26" spans="1:33" s="367" customFormat="1" ht="36.75" x14ac:dyDescent="0.85">
      <c r="A26" s="171">
        <v>229</v>
      </c>
      <c r="B26" s="172">
        <v>22</v>
      </c>
      <c r="C26" s="239" t="s">
        <v>610</v>
      </c>
      <c r="D26" s="217" t="s">
        <v>267</v>
      </c>
      <c r="E26" s="173" t="s">
        <v>262</v>
      </c>
      <c r="F26" s="363">
        <v>42.033333333333331</v>
      </c>
      <c r="G26" s="172">
        <v>836119.98491500004</v>
      </c>
      <c r="H26" s="364">
        <v>1416608.2701969999</v>
      </c>
      <c r="I26" s="364">
        <v>67.296400000000006</v>
      </c>
      <c r="J26" s="363">
        <v>492309</v>
      </c>
      <c r="K26" s="363">
        <v>2500000</v>
      </c>
      <c r="L26" s="365">
        <v>2877477</v>
      </c>
      <c r="M26" s="363">
        <v>286458.93141899997</v>
      </c>
      <c r="N26" s="366">
        <v>334642.88598899997</v>
      </c>
      <c r="O26" s="363">
        <f t="shared" si="0"/>
        <v>-48183.954570000002</v>
      </c>
      <c r="P26" s="363">
        <v>586.28395799999998</v>
      </c>
      <c r="Q26" s="363">
        <v>3644.22</v>
      </c>
      <c r="R26" s="363">
        <f t="shared" si="1"/>
        <v>-3057.9360419999998</v>
      </c>
      <c r="S26" s="174">
        <v>-8.27</v>
      </c>
      <c r="T26" s="174">
        <v>2.3199999999999998</v>
      </c>
      <c r="U26" s="174">
        <v>53.91</v>
      </c>
      <c r="V26" s="347">
        <v>11435</v>
      </c>
      <c r="W26" s="178">
        <f t="shared" si="2"/>
        <v>95332636.79448539</v>
      </c>
      <c r="Z26" s="279">
        <f t="shared" si="3"/>
        <v>-0.1483981497690498</v>
      </c>
      <c r="AA26" s="279">
        <f t="shared" si="4"/>
        <v>4.1630436210906355E-2</v>
      </c>
      <c r="AB26" s="279">
        <f t="shared" si="5"/>
        <v>0.96736931729739728</v>
      </c>
      <c r="AG26" s="350">
        <v>990023</v>
      </c>
    </row>
    <row r="27" spans="1:33" s="178" customFormat="1" ht="31.5" customHeight="1" x14ac:dyDescent="0.85">
      <c r="A27" s="361">
        <v>232</v>
      </c>
      <c r="B27" s="175">
        <v>23</v>
      </c>
      <c r="C27" s="362" t="s">
        <v>611</v>
      </c>
      <c r="D27" s="216" t="s">
        <v>268</v>
      </c>
      <c r="E27" s="176" t="s">
        <v>266</v>
      </c>
      <c r="F27" s="177">
        <v>40.666666666666671</v>
      </c>
      <c r="G27" s="175">
        <v>155169.27318300001</v>
      </c>
      <c r="H27" s="335">
        <v>55637.159047000001</v>
      </c>
      <c r="I27" s="335">
        <v>28.144200000000001</v>
      </c>
      <c r="J27" s="177">
        <v>25000</v>
      </c>
      <c r="K27" s="177">
        <v>500000</v>
      </c>
      <c r="L27" s="177">
        <v>2225486</v>
      </c>
      <c r="M27" s="177">
        <v>151271.54427799999</v>
      </c>
      <c r="N27" s="177">
        <v>284083.53023099998</v>
      </c>
      <c r="O27" s="177">
        <f t="shared" si="0"/>
        <v>-132811.985953</v>
      </c>
      <c r="P27" s="177">
        <v>18736.213263000001</v>
      </c>
      <c r="Q27" s="177">
        <v>7992.24784</v>
      </c>
      <c r="R27" s="177">
        <f t="shared" si="1"/>
        <v>10743.965423000001</v>
      </c>
      <c r="S27" s="373">
        <v>-8.6199999999999992</v>
      </c>
      <c r="T27" s="373">
        <v>7.57</v>
      </c>
      <c r="U27" s="373">
        <v>53.54</v>
      </c>
      <c r="V27" s="347">
        <v>11443</v>
      </c>
      <c r="W27" s="178">
        <f t="shared" si="2"/>
        <v>1565863.3316505775</v>
      </c>
      <c r="Z27" s="279">
        <f t="shared" si="3"/>
        <v>-6.074987874617274E-3</v>
      </c>
      <c r="AA27" s="279">
        <f t="shared" si="4"/>
        <v>5.334995152071087E-3</v>
      </c>
      <c r="AB27" s="279">
        <f t="shared" si="5"/>
        <v>3.7732581300117037E-2</v>
      </c>
      <c r="AG27" s="350">
        <v>15586</v>
      </c>
    </row>
    <row r="28" spans="1:33" s="367" customFormat="1" ht="36.75" x14ac:dyDescent="0.85">
      <c r="A28" s="171">
        <v>236</v>
      </c>
      <c r="B28" s="172">
        <v>24</v>
      </c>
      <c r="C28" s="239" t="s">
        <v>612</v>
      </c>
      <c r="D28" s="217" t="s">
        <v>43</v>
      </c>
      <c r="E28" s="173" t="s">
        <v>273</v>
      </c>
      <c r="F28" s="363">
        <v>38.433333333333337</v>
      </c>
      <c r="G28" s="172">
        <v>824844.76615200005</v>
      </c>
      <c r="H28" s="364">
        <v>2117452.9687080001</v>
      </c>
      <c r="I28" s="364">
        <v>93.158799999999999</v>
      </c>
      <c r="J28" s="363">
        <v>424334</v>
      </c>
      <c r="K28" s="363">
        <v>500000</v>
      </c>
      <c r="L28" s="365">
        <v>4990062</v>
      </c>
      <c r="M28" s="363">
        <v>747634.77004800003</v>
      </c>
      <c r="N28" s="366">
        <v>614816.74043400004</v>
      </c>
      <c r="O28" s="363">
        <f t="shared" si="0"/>
        <v>132818.029614</v>
      </c>
      <c r="P28" s="363">
        <v>21387.157891999999</v>
      </c>
      <c r="Q28" s="363">
        <v>20421.156115000002</v>
      </c>
      <c r="R28" s="363">
        <f t="shared" si="1"/>
        <v>966.00177699999767</v>
      </c>
      <c r="S28" s="174">
        <v>-32.21</v>
      </c>
      <c r="T28" s="174">
        <v>1.34</v>
      </c>
      <c r="U28" s="174">
        <v>156.51</v>
      </c>
      <c r="V28" s="347">
        <v>11446</v>
      </c>
      <c r="W28" s="178">
        <f t="shared" si="2"/>
        <v>197259377.62127483</v>
      </c>
      <c r="Z28" s="279">
        <f t="shared" si="3"/>
        <v>-0.86392830173018098</v>
      </c>
      <c r="AA28" s="279">
        <f t="shared" si="4"/>
        <v>3.5941133943447459E-2</v>
      </c>
      <c r="AB28" s="279">
        <f t="shared" si="5"/>
        <v>4.197870801111165</v>
      </c>
      <c r="AG28" s="350">
        <v>2845307</v>
      </c>
    </row>
    <row r="29" spans="1:33" s="178" customFormat="1" ht="31.5" customHeight="1" x14ac:dyDescent="0.85">
      <c r="A29" s="361">
        <v>234</v>
      </c>
      <c r="B29" s="175">
        <v>25</v>
      </c>
      <c r="C29" s="362" t="s">
        <v>613</v>
      </c>
      <c r="D29" s="216" t="s">
        <v>314</v>
      </c>
      <c r="E29" s="176" t="s">
        <v>271</v>
      </c>
      <c r="F29" s="177">
        <v>39.766666666666666</v>
      </c>
      <c r="G29" s="175">
        <v>335475.44855099998</v>
      </c>
      <c r="H29" s="335">
        <v>463067.43796499999</v>
      </c>
      <c r="I29" s="335">
        <v>37.037599999999998</v>
      </c>
      <c r="J29" s="177">
        <v>100000</v>
      </c>
      <c r="K29" s="177">
        <v>1000000</v>
      </c>
      <c r="L29" s="177">
        <v>4630674</v>
      </c>
      <c r="M29" s="177">
        <v>624386.34437499999</v>
      </c>
      <c r="N29" s="177">
        <v>674800.41054399998</v>
      </c>
      <c r="O29" s="177">
        <f t="shared" si="0"/>
        <v>-50414.066168999998</v>
      </c>
      <c r="P29" s="177">
        <v>36572.418670999999</v>
      </c>
      <c r="Q29" s="177">
        <v>88282.333796999999</v>
      </c>
      <c r="R29" s="177">
        <f t="shared" si="1"/>
        <v>-51709.915126</v>
      </c>
      <c r="S29" s="373">
        <v>3.03</v>
      </c>
      <c r="T29" s="373">
        <v>8.48</v>
      </c>
      <c r="U29" s="373">
        <v>20.52</v>
      </c>
      <c r="V29" s="347">
        <v>11447</v>
      </c>
      <c r="W29" s="178">
        <f t="shared" si="2"/>
        <v>17150906.540372483</v>
      </c>
      <c r="Z29" s="279">
        <f t="shared" si="3"/>
        <v>1.7772972771220082E-2</v>
      </c>
      <c r="AA29" s="279">
        <f t="shared" si="4"/>
        <v>4.9740861089091197E-2</v>
      </c>
      <c r="AB29" s="279">
        <f t="shared" si="5"/>
        <v>0.12036349876747067</v>
      </c>
      <c r="AG29" s="350">
        <v>150111</v>
      </c>
    </row>
    <row r="30" spans="1:33" s="367" customFormat="1" ht="36.75" x14ac:dyDescent="0.85">
      <c r="A30" s="171">
        <v>251</v>
      </c>
      <c r="B30" s="172">
        <v>26</v>
      </c>
      <c r="C30" s="239" t="s">
        <v>614</v>
      </c>
      <c r="D30" s="217" t="s">
        <v>314</v>
      </c>
      <c r="E30" s="173" t="s">
        <v>304</v>
      </c>
      <c r="F30" s="363">
        <v>30</v>
      </c>
      <c r="G30" s="172">
        <v>3417388.1280419999</v>
      </c>
      <c r="H30" s="364">
        <v>3955996.9706279999</v>
      </c>
      <c r="I30" s="364">
        <v>80.025400000000005</v>
      </c>
      <c r="J30" s="363">
        <v>1411699</v>
      </c>
      <c r="K30" s="363">
        <v>2150000</v>
      </c>
      <c r="L30" s="365">
        <v>2802294</v>
      </c>
      <c r="M30" s="363">
        <v>4283721.3858230002</v>
      </c>
      <c r="N30" s="366">
        <v>4939127.8337000003</v>
      </c>
      <c r="O30" s="363">
        <f t="shared" si="0"/>
        <v>-655406.44787700009</v>
      </c>
      <c r="P30" s="363">
        <v>224291.327575</v>
      </c>
      <c r="Q30" s="363">
        <v>517711.038917</v>
      </c>
      <c r="R30" s="363">
        <f t="shared" si="1"/>
        <v>-293419.711342</v>
      </c>
      <c r="S30" s="174">
        <v>5.57</v>
      </c>
      <c r="T30" s="174">
        <v>8.66</v>
      </c>
      <c r="U30" s="174">
        <v>11.77</v>
      </c>
      <c r="V30" s="347">
        <v>11512</v>
      </c>
      <c r="W30" s="178">
        <f t="shared" si="2"/>
        <v>316580239.97329396</v>
      </c>
      <c r="Z30" s="279">
        <f t="shared" si="3"/>
        <v>0.27911575362054025</v>
      </c>
      <c r="AA30" s="279">
        <f t="shared" si="4"/>
        <v>0.43395734763983462</v>
      </c>
      <c r="AB30" s="279">
        <f t="shared" si="5"/>
        <v>0.58980115262365507</v>
      </c>
      <c r="AG30" s="350">
        <v>2836508</v>
      </c>
    </row>
    <row r="31" spans="1:33" s="178" customFormat="1" ht="31.5" customHeight="1" x14ac:dyDescent="0.85">
      <c r="A31" s="361">
        <v>252</v>
      </c>
      <c r="B31" s="175">
        <v>27</v>
      </c>
      <c r="C31" s="362" t="s">
        <v>615</v>
      </c>
      <c r="D31" s="216" t="s">
        <v>38</v>
      </c>
      <c r="E31" s="176" t="s">
        <v>304</v>
      </c>
      <c r="F31" s="177">
        <v>30</v>
      </c>
      <c r="G31" s="175">
        <v>569847.926706</v>
      </c>
      <c r="H31" s="335">
        <v>1448221.8185320001</v>
      </c>
      <c r="I31" s="335">
        <v>75.024600000000007</v>
      </c>
      <c r="J31" s="177">
        <v>693516</v>
      </c>
      <c r="K31" s="177">
        <v>1500000</v>
      </c>
      <c r="L31" s="177">
        <v>2088231</v>
      </c>
      <c r="M31" s="177">
        <v>3872510.6820399999</v>
      </c>
      <c r="N31" s="177">
        <v>4067999.0075289998</v>
      </c>
      <c r="O31" s="177">
        <f t="shared" si="0"/>
        <v>-195488.32548899995</v>
      </c>
      <c r="P31" s="177">
        <v>540040.23450200004</v>
      </c>
      <c r="Q31" s="177">
        <v>793211.45295399998</v>
      </c>
      <c r="R31" s="177">
        <f t="shared" si="1"/>
        <v>-253171.21845199994</v>
      </c>
      <c r="S31" s="373">
        <v>4.75</v>
      </c>
      <c r="T31" s="373">
        <v>24.16</v>
      </c>
      <c r="U31" s="373">
        <v>-17.329999999999998</v>
      </c>
      <c r="V31" s="347">
        <v>11511</v>
      </c>
      <c r="W31" s="178">
        <f t="shared" si="2"/>
        <v>108652262.6466359</v>
      </c>
      <c r="Z31" s="279">
        <f t="shared" si="3"/>
        <v>8.7136858708209614E-2</v>
      </c>
      <c r="AA31" s="279">
        <f t="shared" si="4"/>
        <v>0.44320558029270402</v>
      </c>
      <c r="AB31" s="279">
        <f t="shared" si="5"/>
        <v>-0.31791194977121523</v>
      </c>
      <c r="AG31" s="350">
        <v>886340</v>
      </c>
    </row>
    <row r="32" spans="1:33" s="367" customFormat="1" ht="36.75" x14ac:dyDescent="0.85">
      <c r="A32" s="171">
        <v>256</v>
      </c>
      <c r="B32" s="172">
        <v>28</v>
      </c>
      <c r="C32" s="239" t="s">
        <v>616</v>
      </c>
      <c r="D32" s="217" t="s">
        <v>314</v>
      </c>
      <c r="E32" s="173" t="s">
        <v>309</v>
      </c>
      <c r="F32" s="363">
        <v>27</v>
      </c>
      <c r="G32" s="172">
        <v>159728.63200099999</v>
      </c>
      <c r="H32" s="364">
        <v>1211308.7551559999</v>
      </c>
      <c r="I32" s="364">
        <v>82.763900000000007</v>
      </c>
      <c r="J32" s="363">
        <v>638853</v>
      </c>
      <c r="K32" s="363">
        <v>1000000</v>
      </c>
      <c r="L32" s="365">
        <v>1896068</v>
      </c>
      <c r="M32" s="363">
        <v>1038494.637755</v>
      </c>
      <c r="N32" s="366">
        <v>898395.33950100001</v>
      </c>
      <c r="O32" s="363">
        <f t="shared" si="0"/>
        <v>140099.29825400002</v>
      </c>
      <c r="P32" s="363">
        <v>290302.585463</v>
      </c>
      <c r="Q32" s="363">
        <v>289886.68750300002</v>
      </c>
      <c r="R32" s="363">
        <f t="shared" si="1"/>
        <v>415.89795999997295</v>
      </c>
      <c r="S32" s="174">
        <v>-9.41</v>
      </c>
      <c r="T32" s="174">
        <v>3.36</v>
      </c>
      <c r="U32" s="174">
        <v>-1.28</v>
      </c>
      <c r="V32" s="347">
        <v>11525</v>
      </c>
      <c r="W32" s="178">
        <f t="shared" si="2"/>
        <v>100252636.68085568</v>
      </c>
      <c r="Z32" s="279">
        <f t="shared" si="3"/>
        <v>-0.14438353925581515</v>
      </c>
      <c r="AA32" s="279">
        <f t="shared" si="4"/>
        <v>5.1554589999951002E-2</v>
      </c>
      <c r="AB32" s="279">
        <f t="shared" si="5"/>
        <v>-1.9639843809505144E-2</v>
      </c>
      <c r="AG32" s="350">
        <v>585171</v>
      </c>
    </row>
    <row r="33" spans="1:33" s="178" customFormat="1" ht="31.5" customHeight="1" x14ac:dyDescent="0.85">
      <c r="A33" s="361">
        <v>257</v>
      </c>
      <c r="B33" s="175" t="s">
        <v>410</v>
      </c>
      <c r="C33" s="362" t="s">
        <v>617</v>
      </c>
      <c r="D33" s="216" t="s">
        <v>31</v>
      </c>
      <c r="E33" s="176" t="s">
        <v>315</v>
      </c>
      <c r="F33" s="177">
        <v>26</v>
      </c>
      <c r="G33" s="175">
        <v>254758.64025600001</v>
      </c>
      <c r="H33" s="335">
        <v>1265153.7298079999</v>
      </c>
      <c r="I33" s="335">
        <v>93</v>
      </c>
      <c r="J33" s="177">
        <v>527152</v>
      </c>
      <c r="K33" s="177">
        <v>1000000</v>
      </c>
      <c r="L33" s="177">
        <v>2399979</v>
      </c>
      <c r="M33" s="177">
        <v>1599252.093012</v>
      </c>
      <c r="N33" s="177">
        <v>695058.72212499997</v>
      </c>
      <c r="O33" s="177">
        <f t="shared" si="0"/>
        <v>904193.370887</v>
      </c>
      <c r="P33" s="177">
        <v>0</v>
      </c>
      <c r="Q33" s="177">
        <v>0</v>
      </c>
      <c r="R33" s="177">
        <f t="shared" si="1"/>
        <v>0</v>
      </c>
      <c r="S33" s="373">
        <v>0</v>
      </c>
      <c r="T33" s="373">
        <v>23</v>
      </c>
      <c r="U33" s="373">
        <v>129</v>
      </c>
      <c r="V33" s="347">
        <v>11534</v>
      </c>
      <c r="W33" s="178">
        <f t="shared" si="2"/>
        <v>117659296.872144</v>
      </c>
      <c r="Z33" s="279">
        <f t="shared" si="3"/>
        <v>0</v>
      </c>
      <c r="AA33" s="279">
        <f t="shared" si="4"/>
        <v>0.36859067173830662</v>
      </c>
      <c r="AB33" s="279">
        <f t="shared" si="5"/>
        <v>2.0673128980105022</v>
      </c>
      <c r="AG33" s="350">
        <v>1268413</v>
      </c>
    </row>
    <row r="34" spans="1:33" s="367" customFormat="1" ht="36.75" x14ac:dyDescent="0.85">
      <c r="A34" s="171">
        <v>258</v>
      </c>
      <c r="B34" s="172">
        <v>30</v>
      </c>
      <c r="C34" s="239" t="s">
        <v>618</v>
      </c>
      <c r="D34" s="217" t="s">
        <v>330</v>
      </c>
      <c r="E34" s="173" t="s">
        <v>315</v>
      </c>
      <c r="F34" s="363">
        <v>26</v>
      </c>
      <c r="G34" s="172">
        <v>423879.33136700001</v>
      </c>
      <c r="H34" s="364">
        <v>546523.74807900004</v>
      </c>
      <c r="I34" s="364">
        <v>91.353899999999996</v>
      </c>
      <c r="J34" s="363">
        <v>249558</v>
      </c>
      <c r="K34" s="363">
        <v>1000000</v>
      </c>
      <c r="L34" s="365">
        <v>2189966</v>
      </c>
      <c r="M34" s="363">
        <v>722838.622065</v>
      </c>
      <c r="N34" s="366">
        <v>832384.70175899996</v>
      </c>
      <c r="O34" s="363">
        <f t="shared" si="0"/>
        <v>-109546.07969399996</v>
      </c>
      <c r="P34" s="363">
        <v>69684.477304</v>
      </c>
      <c r="Q34" s="363">
        <v>93883.505373000007</v>
      </c>
      <c r="R34" s="363">
        <f t="shared" si="1"/>
        <v>-24199.028069000007</v>
      </c>
      <c r="S34" s="174">
        <v>-12.06</v>
      </c>
      <c r="T34" s="174">
        <v>19.11</v>
      </c>
      <c r="U34" s="174">
        <v>25.05</v>
      </c>
      <c r="V34" s="347">
        <v>11538</v>
      </c>
      <c r="W34" s="178">
        <f t="shared" si="2"/>
        <v>49927075.82963416</v>
      </c>
      <c r="Z34" s="279">
        <f t="shared" si="3"/>
        <v>-8.3489055818183458E-2</v>
      </c>
      <c r="AA34" s="279">
        <f t="shared" si="4"/>
        <v>0.13229484715468373</v>
      </c>
      <c r="AB34" s="279">
        <f t="shared" si="5"/>
        <v>0.17341632240841587</v>
      </c>
      <c r="AG34" s="350">
        <v>467806</v>
      </c>
    </row>
    <row r="35" spans="1:33" s="178" customFormat="1" ht="31.5" customHeight="1" x14ac:dyDescent="0.85">
      <c r="A35" s="361">
        <v>260</v>
      </c>
      <c r="B35" s="175">
        <v>31</v>
      </c>
      <c r="C35" s="362" t="s">
        <v>619</v>
      </c>
      <c r="D35" s="216" t="s">
        <v>323</v>
      </c>
      <c r="E35" s="176" t="s">
        <v>324</v>
      </c>
      <c r="F35" s="177">
        <v>23</v>
      </c>
      <c r="G35" s="175">
        <v>279043.90536199999</v>
      </c>
      <c r="H35" s="335">
        <v>1018776.643542</v>
      </c>
      <c r="I35" s="335">
        <v>64.937799999999996</v>
      </c>
      <c r="J35" s="177">
        <v>919359</v>
      </c>
      <c r="K35" s="177">
        <v>1500000</v>
      </c>
      <c r="L35" s="177">
        <v>1108138</v>
      </c>
      <c r="M35" s="177">
        <v>904597.65834199998</v>
      </c>
      <c r="N35" s="177">
        <v>509845.06919000001</v>
      </c>
      <c r="O35" s="177">
        <f t="shared" si="0"/>
        <v>394752.58915199997</v>
      </c>
      <c r="P35" s="177">
        <v>14565.688263</v>
      </c>
      <c r="Q35" s="177">
        <v>59044.942963000001</v>
      </c>
      <c r="R35" s="177">
        <f t="shared" si="1"/>
        <v>-44479.254700000005</v>
      </c>
      <c r="S35" s="373">
        <v>-2.59</v>
      </c>
      <c r="T35" s="373">
        <v>-26.03</v>
      </c>
      <c r="U35" s="373">
        <v>-21.57</v>
      </c>
      <c r="V35" s="347">
        <v>11553</v>
      </c>
      <c r="W35" s="178">
        <f t="shared" si="2"/>
        <v>66157113.923001684</v>
      </c>
      <c r="Z35" s="279">
        <f t="shared" si="3"/>
        <v>-3.3423501674384626E-2</v>
      </c>
      <c r="AA35" s="279">
        <f t="shared" si="4"/>
        <v>-0.33591264424101619</v>
      </c>
      <c r="AB35" s="279">
        <f t="shared" si="5"/>
        <v>-0.27835711626118781</v>
      </c>
      <c r="AG35" s="350">
        <v>707113</v>
      </c>
    </row>
    <row r="36" spans="1:33" s="367" customFormat="1" ht="36.75" x14ac:dyDescent="0.85">
      <c r="A36" s="171">
        <v>265</v>
      </c>
      <c r="B36" s="172">
        <v>32</v>
      </c>
      <c r="C36" s="239" t="s">
        <v>620</v>
      </c>
      <c r="D36" s="217" t="s">
        <v>295</v>
      </c>
      <c r="E36" s="173" t="s">
        <v>331</v>
      </c>
      <c r="F36" s="363">
        <v>18</v>
      </c>
      <c r="G36" s="172">
        <v>61539.821744000001</v>
      </c>
      <c r="H36" s="364">
        <v>104488.655401</v>
      </c>
      <c r="I36" s="364">
        <v>49.974699999999999</v>
      </c>
      <c r="J36" s="363">
        <v>5001611</v>
      </c>
      <c r="K36" s="363">
        <v>50000000</v>
      </c>
      <c r="L36" s="365">
        <v>20891</v>
      </c>
      <c r="M36" s="363">
        <v>34195.546813000001</v>
      </c>
      <c r="N36" s="366">
        <v>74019.607902999996</v>
      </c>
      <c r="O36" s="363">
        <f t="shared" si="0"/>
        <v>-39824.061089999996</v>
      </c>
      <c r="P36" s="363">
        <v>1100.3489279999999</v>
      </c>
      <c r="Q36" s="363">
        <v>12577.630358</v>
      </c>
      <c r="R36" s="363">
        <f t="shared" si="1"/>
        <v>-11477.281430000001</v>
      </c>
      <c r="S36" s="174">
        <v>10.01</v>
      </c>
      <c r="T36" s="174">
        <v>17.37</v>
      </c>
      <c r="U36" s="174">
        <v>49.52</v>
      </c>
      <c r="V36" s="347">
        <v>11583</v>
      </c>
      <c r="W36" s="178">
        <f t="shared" si="2"/>
        <v>5221789.2070683548</v>
      </c>
      <c r="Z36" s="279">
        <f t="shared" si="3"/>
        <v>1.3248796266260856E-2</v>
      </c>
      <c r="AA36" s="279">
        <f t="shared" si="4"/>
        <v>2.2990168945549557E-2</v>
      </c>
      <c r="AB36" s="279">
        <f t="shared" si="5"/>
        <v>6.5542496613909845E-2</v>
      </c>
      <c r="AG36" s="350">
        <v>43607</v>
      </c>
    </row>
    <row r="37" spans="1:33" s="178" customFormat="1" ht="31.5" customHeight="1" x14ac:dyDescent="0.85">
      <c r="A37" s="361">
        <v>266</v>
      </c>
      <c r="B37" s="175">
        <v>33</v>
      </c>
      <c r="C37" s="362" t="s">
        <v>621</v>
      </c>
      <c r="D37" s="216" t="s">
        <v>72</v>
      </c>
      <c r="E37" s="176" t="s">
        <v>332</v>
      </c>
      <c r="F37" s="177">
        <v>17</v>
      </c>
      <c r="G37" s="175">
        <v>322726.68680999998</v>
      </c>
      <c r="H37" s="335">
        <v>322260.09051299997</v>
      </c>
      <c r="I37" s="335">
        <v>34.992100000000001</v>
      </c>
      <c r="J37" s="177">
        <v>195784</v>
      </c>
      <c r="K37" s="177">
        <v>500000</v>
      </c>
      <c r="L37" s="177">
        <v>1645998</v>
      </c>
      <c r="M37" s="177">
        <v>1613721.0118160001</v>
      </c>
      <c r="N37" s="177">
        <v>1792199.903615</v>
      </c>
      <c r="O37" s="177">
        <f t="shared" ref="O37:O41" si="6">M37-N37</f>
        <v>-178478.89179899986</v>
      </c>
      <c r="P37" s="177">
        <v>250905.65942000001</v>
      </c>
      <c r="Q37" s="177">
        <v>210799.229555</v>
      </c>
      <c r="R37" s="177">
        <f t="shared" ref="R37:R41" si="7">P37-Q37</f>
        <v>40106.429865000013</v>
      </c>
      <c r="S37" s="373">
        <v>-22.67</v>
      </c>
      <c r="T37" s="373">
        <v>-16.04</v>
      </c>
      <c r="U37" s="373">
        <v>2.16</v>
      </c>
      <c r="V37" s="347">
        <v>11595</v>
      </c>
      <c r="W37" s="178">
        <f t="shared" si="2"/>
        <v>11276557.313239947</v>
      </c>
      <c r="Z37" s="279">
        <f t="shared" si="3"/>
        <v>-9.2540373626241318E-2</v>
      </c>
      <c r="AA37" s="279">
        <f t="shared" si="4"/>
        <v>-6.5476294352223671E-2</v>
      </c>
      <c r="AB37" s="279">
        <f t="shared" si="5"/>
        <v>8.8172565960600458E-3</v>
      </c>
      <c r="AG37" s="350">
        <v>22557</v>
      </c>
    </row>
    <row r="38" spans="1:33" s="367" customFormat="1" ht="36.75" x14ac:dyDescent="0.85">
      <c r="A38" s="171">
        <v>267</v>
      </c>
      <c r="B38" s="172">
        <v>34</v>
      </c>
      <c r="C38" s="239" t="s">
        <v>622</v>
      </c>
      <c r="D38" s="217" t="s">
        <v>337</v>
      </c>
      <c r="E38" s="173" t="s">
        <v>336</v>
      </c>
      <c r="F38" s="363">
        <v>14</v>
      </c>
      <c r="G38" s="172">
        <v>141234.31729000001</v>
      </c>
      <c r="H38" s="364">
        <v>500751.10717799998</v>
      </c>
      <c r="I38" s="364">
        <v>79.165800000000004</v>
      </c>
      <c r="J38" s="363">
        <v>316211</v>
      </c>
      <c r="K38" s="363">
        <v>500000</v>
      </c>
      <c r="L38" s="365">
        <v>1583598</v>
      </c>
      <c r="M38" s="363">
        <v>626003.026969</v>
      </c>
      <c r="N38" s="366">
        <v>400079.02062000002</v>
      </c>
      <c r="O38" s="363">
        <f t="shared" si="6"/>
        <v>225924.00634899997</v>
      </c>
      <c r="P38" s="363">
        <v>64564.014559000003</v>
      </c>
      <c r="Q38" s="363">
        <v>50227.200070999999</v>
      </c>
      <c r="R38" s="363">
        <f t="shared" si="7"/>
        <v>14336.814488000004</v>
      </c>
      <c r="S38" s="174">
        <v>2.5099999999999998</v>
      </c>
      <c r="T38" s="174">
        <v>12.15</v>
      </c>
      <c r="U38" s="174">
        <v>33.78</v>
      </c>
      <c r="V38" s="347">
        <v>11607</v>
      </c>
      <c r="W38" s="178">
        <f t="shared" si="2"/>
        <v>39642362.000632115</v>
      </c>
      <c r="Z38" s="279">
        <f t="shared" si="3"/>
        <v>1.5920945050448217E-2</v>
      </c>
      <c r="AA38" s="279">
        <f t="shared" si="4"/>
        <v>7.7067522853763296E-2</v>
      </c>
      <c r="AB38" s="279">
        <f t="shared" si="5"/>
        <v>0.21426674255145053</v>
      </c>
      <c r="AG38" s="350">
        <v>289337</v>
      </c>
    </row>
    <row r="39" spans="1:33" s="178" customFormat="1" ht="31.5" customHeight="1" x14ac:dyDescent="0.85">
      <c r="A39" s="361">
        <v>268</v>
      </c>
      <c r="B39" s="175">
        <v>35</v>
      </c>
      <c r="C39" s="362" t="s">
        <v>623</v>
      </c>
      <c r="D39" s="216" t="s">
        <v>41</v>
      </c>
      <c r="E39" s="176" t="s">
        <v>345</v>
      </c>
      <c r="F39" s="177">
        <v>12</v>
      </c>
      <c r="G39" s="175">
        <v>243283.573813</v>
      </c>
      <c r="H39" s="335">
        <v>577825.06174799998</v>
      </c>
      <c r="I39" s="335">
        <v>5.2176999999999998</v>
      </c>
      <c r="J39" s="177">
        <v>304588</v>
      </c>
      <c r="K39" s="177">
        <v>810000</v>
      </c>
      <c r="L39" s="177">
        <v>1897071</v>
      </c>
      <c r="M39" s="177">
        <v>377640.87489199999</v>
      </c>
      <c r="N39" s="177">
        <v>227879.60221700001</v>
      </c>
      <c r="O39" s="177">
        <f t="shared" si="6"/>
        <v>149761.27267499999</v>
      </c>
      <c r="P39" s="177">
        <v>59935.304957</v>
      </c>
      <c r="Q39" s="177">
        <v>54984.632943999997</v>
      </c>
      <c r="R39" s="177">
        <f t="shared" si="7"/>
        <v>4950.6720130000031</v>
      </c>
      <c r="S39" s="373">
        <v>-9.33</v>
      </c>
      <c r="T39" s="373">
        <v>-50.44</v>
      </c>
      <c r="U39" s="373">
        <v>0</v>
      </c>
      <c r="V39" s="347">
        <v>11618</v>
      </c>
      <c r="W39" s="178">
        <f t="shared" si="2"/>
        <v>3014917.8246825393</v>
      </c>
      <c r="Z39" s="279">
        <f t="shared" si="3"/>
        <v>-6.828907370739784E-2</v>
      </c>
      <c r="AA39" s="279">
        <f t="shared" si="4"/>
        <v>-0.36918551744921185</v>
      </c>
      <c r="AB39" s="279">
        <f t="shared" si="5"/>
        <v>0</v>
      </c>
      <c r="AG39" s="350">
        <v>25711</v>
      </c>
    </row>
    <row r="40" spans="1:33" s="367" customFormat="1" ht="36.75" x14ac:dyDescent="0.85">
      <c r="A40" s="171">
        <v>270</v>
      </c>
      <c r="B40" s="172">
        <v>36</v>
      </c>
      <c r="C40" s="239" t="s">
        <v>624</v>
      </c>
      <c r="D40" s="217" t="s">
        <v>295</v>
      </c>
      <c r="E40" s="173" t="s">
        <v>350</v>
      </c>
      <c r="F40" s="363">
        <v>12</v>
      </c>
      <c r="G40" s="172">
        <v>53994.031046999997</v>
      </c>
      <c r="H40" s="364">
        <v>114523.61371200001</v>
      </c>
      <c r="I40" s="364">
        <v>73</v>
      </c>
      <c r="J40" s="363">
        <v>11646864</v>
      </c>
      <c r="K40" s="363">
        <v>50000000</v>
      </c>
      <c r="L40" s="365">
        <v>9833</v>
      </c>
      <c r="M40" s="363">
        <v>164106.599173</v>
      </c>
      <c r="N40" s="366">
        <v>181369.949666</v>
      </c>
      <c r="O40" s="363">
        <f>M40-N40</f>
        <v>-17263.350493000005</v>
      </c>
      <c r="P40" s="363">
        <v>1847.8411209999999</v>
      </c>
      <c r="Q40" s="363">
        <v>56742.28961</v>
      </c>
      <c r="R40" s="363">
        <f>P40-Q40</f>
        <v>-54894.448489000002</v>
      </c>
      <c r="S40" s="174">
        <v>-37.11</v>
      </c>
      <c r="T40" s="174">
        <v>-49.22</v>
      </c>
      <c r="U40" s="174">
        <v>0</v>
      </c>
      <c r="V40" s="347">
        <v>11617</v>
      </c>
      <c r="W40" s="178">
        <f t="shared" si="2"/>
        <v>8360223.8009760007</v>
      </c>
      <c r="Z40" s="279">
        <f t="shared" si="3"/>
        <v>-5.3834316257937623E-2</v>
      </c>
      <c r="AA40" s="279">
        <f t="shared" si="4"/>
        <v>-7.1401914476305298E-2</v>
      </c>
      <c r="AB40" s="279">
        <f t="shared" si="5"/>
        <v>0</v>
      </c>
      <c r="AG40" s="350">
        <v>0</v>
      </c>
    </row>
    <row r="41" spans="1:33" s="178" customFormat="1" ht="31.5" customHeight="1" x14ac:dyDescent="0.85">
      <c r="A41" s="361">
        <v>269</v>
      </c>
      <c r="B41" s="175">
        <v>37</v>
      </c>
      <c r="C41" s="362" t="s">
        <v>625</v>
      </c>
      <c r="D41" s="216" t="s">
        <v>216</v>
      </c>
      <c r="E41" s="176" t="s">
        <v>346</v>
      </c>
      <c r="F41" s="177">
        <v>13</v>
      </c>
      <c r="G41" s="175">
        <v>412684.02973000001</v>
      </c>
      <c r="H41" s="335">
        <v>784911.59145900002</v>
      </c>
      <c r="I41" s="335">
        <v>75.832800000000006</v>
      </c>
      <c r="J41" s="177">
        <v>591942</v>
      </c>
      <c r="K41" s="177">
        <v>1280000</v>
      </c>
      <c r="L41" s="177">
        <v>1325994</v>
      </c>
      <c r="M41" s="177">
        <v>2135658.83751</v>
      </c>
      <c r="N41" s="177">
        <v>1678457.070845</v>
      </c>
      <c r="O41" s="177">
        <f t="shared" si="6"/>
        <v>457201.766665</v>
      </c>
      <c r="P41" s="177">
        <v>256892.33562900001</v>
      </c>
      <c r="Q41" s="177">
        <v>302461.66008200002</v>
      </c>
      <c r="R41" s="177">
        <f t="shared" si="7"/>
        <v>-45569.324453000008</v>
      </c>
      <c r="S41" s="373">
        <v>3.49</v>
      </c>
      <c r="T41" s="373">
        <v>5.89</v>
      </c>
      <c r="U41" s="373">
        <v>0</v>
      </c>
      <c r="V41" s="347">
        <v>11615</v>
      </c>
      <c r="W41" s="178">
        <f t="shared" si="2"/>
        <v>59522043.732792065</v>
      </c>
      <c r="Z41" s="279">
        <f t="shared" si="3"/>
        <v>3.4699192913390839E-2</v>
      </c>
      <c r="AA41" s="279">
        <f t="shared" si="4"/>
        <v>5.8561102080192551E-2</v>
      </c>
      <c r="AB41" s="279">
        <f t="shared" si="5"/>
        <v>0</v>
      </c>
      <c r="AG41" s="350">
        <v>252315</v>
      </c>
    </row>
    <row r="42" spans="1:33" s="367" customFormat="1" ht="36.75" x14ac:dyDescent="0.85">
      <c r="A42" s="171">
        <v>273</v>
      </c>
      <c r="B42" s="172">
        <v>38</v>
      </c>
      <c r="C42" s="239" t="s">
        <v>626</v>
      </c>
      <c r="D42" s="217" t="s">
        <v>237</v>
      </c>
      <c r="E42" s="173" t="s">
        <v>354</v>
      </c>
      <c r="F42" s="363">
        <v>10</v>
      </c>
      <c r="G42" s="172">
        <v>8750</v>
      </c>
      <c r="H42" s="364">
        <v>73212.945699999997</v>
      </c>
      <c r="I42" s="364">
        <v>65.561599999999999</v>
      </c>
      <c r="J42" s="363">
        <v>40780</v>
      </c>
      <c r="K42" s="363">
        <v>250000</v>
      </c>
      <c r="L42" s="365">
        <v>1795315</v>
      </c>
      <c r="M42" s="363">
        <v>129685.21114100001</v>
      </c>
      <c r="N42" s="366">
        <v>106374.38964199999</v>
      </c>
      <c r="O42" s="363">
        <f t="shared" ref="O42" si="8">M42-N42</f>
        <v>23310.821499000012</v>
      </c>
      <c r="P42" s="363">
        <v>11209.519208</v>
      </c>
      <c r="Q42" s="363">
        <v>19305.340724000002</v>
      </c>
      <c r="R42" s="363">
        <f t="shared" ref="R42" si="9">P42-Q42</f>
        <v>-8095.8215160000018</v>
      </c>
      <c r="S42" s="174">
        <v>-6.65</v>
      </c>
      <c r="T42" s="174">
        <v>13.75</v>
      </c>
      <c r="U42" s="174">
        <v>0</v>
      </c>
      <c r="V42" s="347">
        <v>11633</v>
      </c>
      <c r="W42" s="178">
        <f t="shared" si="2"/>
        <v>4799957.8608051194</v>
      </c>
      <c r="Z42" s="279">
        <f t="shared" si="3"/>
        <v>-6.1671246992778704E-3</v>
      </c>
      <c r="AA42" s="279">
        <f t="shared" si="4"/>
        <v>1.2751573626326423E-2</v>
      </c>
      <c r="AB42" s="279">
        <f t="shared" si="5"/>
        <v>0</v>
      </c>
      <c r="AG42" s="350">
        <v>37734</v>
      </c>
    </row>
    <row r="43" spans="1:33" s="178" customFormat="1" ht="31.5" customHeight="1" x14ac:dyDescent="0.85">
      <c r="A43" s="361">
        <v>276</v>
      </c>
      <c r="B43" s="175">
        <v>39</v>
      </c>
      <c r="C43" s="362" t="s">
        <v>627</v>
      </c>
      <c r="D43" s="216" t="s">
        <v>226</v>
      </c>
      <c r="E43" s="176" t="s">
        <v>402</v>
      </c>
      <c r="F43" s="177">
        <v>5</v>
      </c>
      <c r="G43" s="175">
        <v>0</v>
      </c>
      <c r="H43" s="335">
        <v>63614.671618</v>
      </c>
      <c r="I43" s="335">
        <v>53.011400000000002</v>
      </c>
      <c r="J43" s="177">
        <v>35066</v>
      </c>
      <c r="K43" s="177">
        <v>500000</v>
      </c>
      <c r="L43" s="177">
        <v>1814141</v>
      </c>
      <c r="M43" s="177">
        <v>149797.854177</v>
      </c>
      <c r="N43" s="177">
        <v>150605.62220899999</v>
      </c>
      <c r="O43" s="177">
        <f>M43-N43</f>
        <v>-807.76803199999267</v>
      </c>
      <c r="P43" s="177">
        <v>50304.896153000002</v>
      </c>
      <c r="Q43" s="177">
        <v>83948.722005000003</v>
      </c>
      <c r="R43" s="177">
        <f>P43-Q43</f>
        <v>-33643.825852000002</v>
      </c>
      <c r="S43" s="373">
        <v>12.06</v>
      </c>
      <c r="T43" s="373">
        <v>17.88</v>
      </c>
      <c r="U43" s="373">
        <v>0</v>
      </c>
      <c r="V43" s="347">
        <v>11655</v>
      </c>
      <c r="W43" s="178">
        <f t="shared" si="2"/>
        <v>3372302.8030104456</v>
      </c>
      <c r="Z43" s="279">
        <f t="shared" si="3"/>
        <v>9.7180202840936539E-3</v>
      </c>
      <c r="AA43" s="279">
        <f t="shared" si="4"/>
        <v>1.4407811167462233E-2</v>
      </c>
      <c r="AB43" s="279">
        <f t="shared" si="5"/>
        <v>0</v>
      </c>
      <c r="AG43" s="350">
        <v>23113</v>
      </c>
    </row>
    <row r="44" spans="1:33" s="367" customFormat="1" ht="36.75" x14ac:dyDescent="0.85">
      <c r="A44" s="171">
        <v>278</v>
      </c>
      <c r="B44" s="172">
        <v>40</v>
      </c>
      <c r="C44" s="239" t="s">
        <v>628</v>
      </c>
      <c r="D44" s="217" t="s">
        <v>407</v>
      </c>
      <c r="E44" s="173" t="s">
        <v>408</v>
      </c>
      <c r="F44" s="363">
        <v>3</v>
      </c>
      <c r="G44" s="172">
        <v>0</v>
      </c>
      <c r="H44" s="364">
        <v>2487218.2465610001</v>
      </c>
      <c r="I44" s="364">
        <v>80</v>
      </c>
      <c r="J44" s="363">
        <v>2203459</v>
      </c>
      <c r="K44" s="363">
        <v>7500000</v>
      </c>
      <c r="L44" s="365">
        <v>1128779</v>
      </c>
      <c r="M44" s="363">
        <v>2300470.2698920001</v>
      </c>
      <c r="N44" s="366">
        <v>160542.79288699999</v>
      </c>
      <c r="O44" s="363">
        <f>M44-N44</f>
        <v>2139927.4770050002</v>
      </c>
      <c r="P44" s="363">
        <v>382411.46046700003</v>
      </c>
      <c r="Q44" s="363">
        <v>92815.637208</v>
      </c>
      <c r="R44" s="363">
        <f>P44-Q44</f>
        <v>289595.82325900003</v>
      </c>
      <c r="S44" s="174">
        <v>4.4400000000000004</v>
      </c>
      <c r="T44" s="174">
        <v>0</v>
      </c>
      <c r="U44" s="174">
        <v>0</v>
      </c>
      <c r="V44" s="347">
        <v>11664</v>
      </c>
      <c r="W44" s="178">
        <f t="shared" si="2"/>
        <v>198977459.72488001</v>
      </c>
      <c r="Z44" s="279">
        <f t="shared" si="3"/>
        <v>0.13988465270234016</v>
      </c>
      <c r="AA44" s="279">
        <f t="shared" si="4"/>
        <v>0</v>
      </c>
      <c r="AB44" s="279">
        <f t="shared" si="5"/>
        <v>0</v>
      </c>
      <c r="AG44" s="350">
        <v>82891</v>
      </c>
    </row>
    <row r="45" spans="1:33" s="178" customFormat="1" ht="31.5" customHeight="1" x14ac:dyDescent="0.85">
      <c r="A45" s="361">
        <v>281</v>
      </c>
      <c r="B45" s="175">
        <v>41</v>
      </c>
      <c r="C45" s="362" t="s">
        <v>629</v>
      </c>
      <c r="D45" s="216" t="s">
        <v>421</v>
      </c>
      <c r="E45" s="176" t="s">
        <v>419</v>
      </c>
      <c r="F45" s="177">
        <v>3</v>
      </c>
      <c r="G45" s="175">
        <v>0</v>
      </c>
      <c r="H45" s="335">
        <v>133030.85156899999</v>
      </c>
      <c r="I45" s="335">
        <v>45</v>
      </c>
      <c r="J45" s="177">
        <v>68392</v>
      </c>
      <c r="K45" s="177">
        <v>1240000</v>
      </c>
      <c r="L45" s="177">
        <v>1000000</v>
      </c>
      <c r="M45" s="177">
        <v>38358.568573999997</v>
      </c>
      <c r="N45" s="177">
        <v>3613.1996429999999</v>
      </c>
      <c r="O45" s="177">
        <f t="shared" ref="O45:O46" si="10">M45-N45</f>
        <v>34745.368930999997</v>
      </c>
      <c r="P45" s="177">
        <v>37770.424400000004</v>
      </c>
      <c r="Q45" s="177">
        <v>1863.039389</v>
      </c>
      <c r="R45" s="177">
        <f t="shared" ref="R45:R46" si="11">P45-Q45</f>
        <v>35907.385011000006</v>
      </c>
      <c r="S45" s="373">
        <v>0</v>
      </c>
      <c r="T45" s="373">
        <v>0</v>
      </c>
      <c r="U45" s="373">
        <v>0</v>
      </c>
      <c r="V45" s="347">
        <v>11668</v>
      </c>
      <c r="W45" s="178">
        <f t="shared" si="2"/>
        <v>5986388.3206049995</v>
      </c>
      <c r="Z45" s="279">
        <f t="shared" si="3"/>
        <v>0</v>
      </c>
      <c r="AA45" s="279"/>
      <c r="AB45" s="279"/>
      <c r="AG45" s="350"/>
    </row>
    <row r="46" spans="1:33" s="367" customFormat="1" ht="36.75" x14ac:dyDescent="0.85">
      <c r="A46" s="171">
        <v>282</v>
      </c>
      <c r="B46" s="172">
        <v>42</v>
      </c>
      <c r="C46" s="239" t="s">
        <v>630</v>
      </c>
      <c r="D46" s="217" t="s">
        <v>422</v>
      </c>
      <c r="E46" s="173" t="s">
        <v>420</v>
      </c>
      <c r="F46" s="363">
        <v>3</v>
      </c>
      <c r="G46" s="172">
        <v>0</v>
      </c>
      <c r="H46" s="364">
        <v>51826</v>
      </c>
      <c r="I46" s="364">
        <v>5.66</v>
      </c>
      <c r="J46" s="363">
        <v>34925</v>
      </c>
      <c r="K46" s="363">
        <v>500000</v>
      </c>
      <c r="L46" s="365">
        <v>1000000</v>
      </c>
      <c r="M46" s="363">
        <v>12681.954997000001</v>
      </c>
      <c r="N46" s="366">
        <v>10755.05</v>
      </c>
      <c r="O46" s="363">
        <f t="shared" si="10"/>
        <v>1926.9049970000015</v>
      </c>
      <c r="P46" s="363">
        <v>7872.4966130000003</v>
      </c>
      <c r="Q46" s="363">
        <v>8370.85</v>
      </c>
      <c r="R46" s="363">
        <f t="shared" si="11"/>
        <v>-498.35338700000011</v>
      </c>
      <c r="S46" s="174">
        <v>0</v>
      </c>
      <c r="T46" s="174">
        <v>0</v>
      </c>
      <c r="U46" s="174">
        <v>0</v>
      </c>
      <c r="V46" s="347">
        <v>11674</v>
      </c>
      <c r="W46" s="178">
        <f>I46*H46</f>
        <v>293335.16000000003</v>
      </c>
      <c r="Z46" s="279">
        <f t="shared" si="3"/>
        <v>0</v>
      </c>
      <c r="AA46" s="279"/>
      <c r="AB46" s="279"/>
      <c r="AG46" s="350"/>
    </row>
    <row r="47" spans="1:33" ht="36" x14ac:dyDescent="0.75">
      <c r="A47" s="57"/>
      <c r="B47" s="172"/>
      <c r="C47" s="297"/>
      <c r="D47" s="132"/>
      <c r="E47" s="133"/>
      <c r="F47" s="133"/>
      <c r="G47" s="294">
        <f>SUM(G5:G46)</f>
        <v>46651991.049011022</v>
      </c>
      <c r="H47" s="294">
        <f>SUM(H5:H46)</f>
        <v>78945393.94703804</v>
      </c>
      <c r="I47" s="294" t="s">
        <v>24</v>
      </c>
      <c r="J47" s="134">
        <f>SUM(J5:J46)</f>
        <v>50580689</v>
      </c>
      <c r="K47" s="133" t="s">
        <v>24</v>
      </c>
      <c r="L47" s="97" t="s">
        <v>24</v>
      </c>
      <c r="M47" s="135">
        <f>SUM(M5:M46)</f>
        <v>65902439.321278997</v>
      </c>
      <c r="N47" s="135">
        <f>SUM(N5:N46)</f>
        <v>67567199.920954034</v>
      </c>
      <c r="O47" s="135">
        <f>SUM(O5:O46)</f>
        <v>-1664760.5996749981</v>
      </c>
      <c r="P47" s="135">
        <f t="shared" ref="P47:R47" si="12">SUM(P5:P46)</f>
        <v>6389449.9862799998</v>
      </c>
      <c r="Q47" s="135">
        <f t="shared" si="12"/>
        <v>10449953.800215</v>
      </c>
      <c r="R47" s="135">
        <f t="shared" si="12"/>
        <v>-4060503.8139350004</v>
      </c>
      <c r="S47" s="375">
        <f>Z47</f>
        <v>3.9181359997681091</v>
      </c>
      <c r="T47" s="375">
        <f>AA47</f>
        <v>13.135413843986868</v>
      </c>
      <c r="U47" s="375">
        <f>AB47</f>
        <v>47.616031648655479</v>
      </c>
      <c r="V47" s="347"/>
      <c r="W47" s="382">
        <f>SUM(W5:W46)/100</f>
        <v>51846980.928797811</v>
      </c>
      <c r="Z47" s="280">
        <f>SUM(Z5:Z46)</f>
        <v>3.9181359997681091</v>
      </c>
      <c r="AA47" s="280">
        <f>SUM(AA5:AA46)</f>
        <v>13.135413843986868</v>
      </c>
      <c r="AB47" s="280">
        <f>SUM(AB5:AB46)</f>
        <v>47.616031648655479</v>
      </c>
    </row>
    <row r="48" spans="1:33" ht="33.75" customHeight="1" x14ac:dyDescent="0.75">
      <c r="B48" s="368"/>
      <c r="C48" s="281" t="s">
        <v>327</v>
      </c>
      <c r="D48" s="281"/>
      <c r="E48" s="282"/>
      <c r="F48" s="282"/>
      <c r="G48" s="283"/>
      <c r="H48" s="369"/>
      <c r="I48" s="427"/>
      <c r="J48" s="428"/>
      <c r="K48" s="428"/>
      <c r="L48" s="428"/>
      <c r="M48" s="428"/>
      <c r="N48" s="428"/>
      <c r="O48" s="428"/>
      <c r="P48" s="428"/>
      <c r="Q48" s="428"/>
      <c r="R48" s="428"/>
      <c r="S48" s="428"/>
      <c r="T48" s="428"/>
      <c r="U48" s="428"/>
      <c r="V48" s="347"/>
    </row>
    <row r="49" spans="3:22" x14ac:dyDescent="0.75">
      <c r="C49" s="30" t="s">
        <v>394</v>
      </c>
      <c r="G49" s="65"/>
      <c r="V49" s="347"/>
    </row>
    <row r="50" spans="3:22" ht="34.5" thickBot="1" x14ac:dyDescent="0.3">
      <c r="H50" s="372"/>
    </row>
    <row r="51" spans="3:22" ht="35.25" thickTop="1" thickBot="1" x14ac:dyDescent="0.3">
      <c r="G51" s="290"/>
      <c r="H51" s="372"/>
    </row>
    <row r="52" spans="3:22" ht="34.5" thickTop="1" x14ac:dyDescent="0.25">
      <c r="G52" s="291"/>
    </row>
  </sheetData>
  <sheetProtection algorithmName="SHA-512" hashValue="I6imCpyd3pvY/UvFIdidEkwezoIhfv7o9cehhnRjIgiGivW5cbGhQ8FtvRnucJoUdONZMI+gouscatTUpzyKTA==" saltValue="k0JJS2u1PjCIbCBra7jrEw==" spinCount="100000" sheet="1" objects="1" scenarios="1" sort="0"/>
  <autoFilter ref="AG4:AG46"/>
  <mergeCells count="28">
    <mergeCell ref="A1:H1"/>
    <mergeCell ref="P1:Q1"/>
    <mergeCell ref="M1:N1"/>
    <mergeCell ref="B3:B4"/>
    <mergeCell ref="K3:K4"/>
    <mergeCell ref="L3:L4"/>
    <mergeCell ref="M3:M4"/>
    <mergeCell ref="N3:N4"/>
    <mergeCell ref="C3:C4"/>
    <mergeCell ref="D3:D4"/>
    <mergeCell ref="I3:I4"/>
    <mergeCell ref="J3:J4"/>
    <mergeCell ref="S1:U2"/>
    <mergeCell ref="S3:S4"/>
    <mergeCell ref="U3:U4"/>
    <mergeCell ref="O3:O4"/>
    <mergeCell ref="P3:P4"/>
    <mergeCell ref="Q3:Q4"/>
    <mergeCell ref="R3:R4"/>
    <mergeCell ref="I48:U48"/>
    <mergeCell ref="Z3:Z4"/>
    <mergeCell ref="AB3:AB4"/>
    <mergeCell ref="A3:A4"/>
    <mergeCell ref="E3:E4"/>
    <mergeCell ref="F3:F4"/>
    <mergeCell ref="T3:T4"/>
    <mergeCell ref="AA3:AA4"/>
    <mergeCell ref="V3:V4"/>
  </mergeCells>
  <printOptions horizontalCentered="1" verticalCentered="1"/>
  <pageMargins left="0" right="0" top="0" bottom="0" header="0" footer="0"/>
  <pageSetup scale="2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rightToLeft="1" view="pageBreakPreview" zoomScale="55" zoomScaleNormal="51" zoomScaleSheetLayoutView="55" workbookViewId="0">
      <pane ySplit="4" topLeftCell="A5" activePane="bottomLeft" state="frozen"/>
      <selection activeCell="B1" sqref="B1"/>
      <selection pane="bottomLeft" activeCell="C17" sqref="C17"/>
    </sheetView>
  </sheetViews>
  <sheetFormatPr defaultColWidth="9" defaultRowHeight="27.75" x14ac:dyDescent="0.25"/>
  <cols>
    <col min="1" max="1" width="10.5703125" style="334" customWidth="1"/>
    <col min="2" max="2" width="64.5703125" style="29" bestFit="1" customWidth="1"/>
    <col min="3" max="3" width="78.85546875" style="30" bestFit="1" customWidth="1"/>
    <col min="4" max="4" width="49.42578125" style="30" bestFit="1" customWidth="1"/>
    <col min="5" max="5" width="30.85546875" style="23" bestFit="1" customWidth="1"/>
    <col min="6" max="6" width="28.42578125" style="302" customWidth="1"/>
    <col min="7" max="7" width="58" style="29" bestFit="1" customWidth="1"/>
    <col min="8" max="8" width="59.140625" style="143" bestFit="1" customWidth="1"/>
    <col min="9" max="16384" width="9" style="325"/>
  </cols>
  <sheetData>
    <row r="1" spans="1:8" s="322" customFormat="1" ht="45" customHeight="1" x14ac:dyDescent="0.25">
      <c r="A1" s="445" t="s">
        <v>356</v>
      </c>
      <c r="B1" s="446"/>
      <c r="C1" s="446"/>
      <c r="D1" s="446"/>
      <c r="E1" s="446"/>
      <c r="F1" s="446"/>
      <c r="G1" s="446"/>
      <c r="H1" s="446"/>
    </row>
    <row r="2" spans="1:8" s="322" customFormat="1" ht="45" x14ac:dyDescent="0.25">
      <c r="A2" s="332"/>
      <c r="B2" s="156"/>
      <c r="C2" s="156"/>
      <c r="D2" s="156"/>
      <c r="E2" s="156"/>
      <c r="F2" s="300"/>
      <c r="G2" s="160"/>
      <c r="H2" s="160"/>
    </row>
    <row r="3" spans="1:8" s="322" customFormat="1" ht="42.75" x14ac:dyDescent="0.85">
      <c r="A3" s="447" t="s">
        <v>0</v>
      </c>
      <c r="B3" s="433" t="s">
        <v>1</v>
      </c>
      <c r="C3" s="433" t="s">
        <v>2</v>
      </c>
      <c r="D3" s="298" t="s">
        <v>3</v>
      </c>
      <c r="E3" s="432" t="s">
        <v>4</v>
      </c>
      <c r="F3" s="448" t="s">
        <v>5</v>
      </c>
      <c r="G3" s="303" t="s">
        <v>260</v>
      </c>
      <c r="H3" s="326" t="s">
        <v>260</v>
      </c>
    </row>
    <row r="4" spans="1:8" s="323" customFormat="1" ht="33.75" customHeight="1" x14ac:dyDescent="0.25">
      <c r="A4" s="447"/>
      <c r="B4" s="434"/>
      <c r="C4" s="434"/>
      <c r="D4" s="296"/>
      <c r="E4" s="432"/>
      <c r="F4" s="449"/>
      <c r="G4" s="329" t="s">
        <v>357</v>
      </c>
      <c r="H4" s="327" t="s">
        <v>427</v>
      </c>
    </row>
    <row r="5" spans="1:8" s="324" customFormat="1" ht="31.5" customHeight="1" x14ac:dyDescent="0.75">
      <c r="A5" s="249">
        <v>1</v>
      </c>
      <c r="B5" s="339" t="s">
        <v>358</v>
      </c>
      <c r="C5" s="340" t="s">
        <v>368</v>
      </c>
      <c r="D5" s="341" t="s">
        <v>363</v>
      </c>
      <c r="E5" s="342" t="s">
        <v>364</v>
      </c>
      <c r="F5" s="343"/>
      <c r="G5" s="175"/>
      <c r="H5" s="141"/>
    </row>
    <row r="6" spans="1:8" s="323" customFormat="1" ht="33.75" customHeight="1" x14ac:dyDescent="0.25">
      <c r="A6" s="333">
        <v>2</v>
      </c>
      <c r="B6" s="344" t="s">
        <v>359</v>
      </c>
      <c r="C6" s="344" t="s">
        <v>369</v>
      </c>
      <c r="D6" s="344" t="s">
        <v>363</v>
      </c>
      <c r="E6" s="345" t="s">
        <v>365</v>
      </c>
      <c r="F6" s="346"/>
      <c r="G6" s="330"/>
      <c r="H6" s="328"/>
    </row>
    <row r="7" spans="1:8" s="324" customFormat="1" ht="31.5" customHeight="1" x14ac:dyDescent="0.75">
      <c r="A7" s="249">
        <v>3</v>
      </c>
      <c r="B7" s="339" t="s">
        <v>360</v>
      </c>
      <c r="C7" s="340" t="s">
        <v>368</v>
      </c>
      <c r="D7" s="341" t="s">
        <v>363</v>
      </c>
      <c r="E7" s="342" t="s">
        <v>366</v>
      </c>
      <c r="F7" s="343"/>
      <c r="G7" s="175"/>
      <c r="H7" s="141"/>
    </row>
    <row r="8" spans="1:8" s="323" customFormat="1" ht="33.75" customHeight="1" x14ac:dyDescent="0.25">
      <c r="A8" s="333">
        <v>4</v>
      </c>
      <c r="B8" s="344" t="s">
        <v>361</v>
      </c>
      <c r="C8" s="344" t="s">
        <v>368</v>
      </c>
      <c r="D8" s="344" t="s">
        <v>363</v>
      </c>
      <c r="E8" s="345" t="s">
        <v>367</v>
      </c>
      <c r="F8" s="346"/>
      <c r="G8" s="299"/>
      <c r="H8" s="328"/>
    </row>
    <row r="9" spans="1:8" s="324" customFormat="1" ht="31.5" customHeight="1" x14ac:dyDescent="0.75">
      <c r="A9" s="249">
        <v>5</v>
      </c>
      <c r="B9" s="339" t="s">
        <v>362</v>
      </c>
      <c r="C9" s="340" t="s">
        <v>40</v>
      </c>
      <c r="D9" s="341" t="s">
        <v>375</v>
      </c>
      <c r="E9" s="342" t="s">
        <v>315</v>
      </c>
      <c r="F9" s="343"/>
      <c r="G9" s="175"/>
      <c r="H9" s="141"/>
    </row>
    <row r="10" spans="1:8" s="323" customFormat="1" ht="33.75" customHeight="1" x14ac:dyDescent="0.25">
      <c r="A10" s="333">
        <v>6</v>
      </c>
      <c r="B10" s="344" t="s">
        <v>370</v>
      </c>
      <c r="C10" s="344" t="s">
        <v>39</v>
      </c>
      <c r="D10" s="344" t="s">
        <v>376</v>
      </c>
      <c r="E10" s="345" t="s">
        <v>371</v>
      </c>
      <c r="F10" s="346"/>
      <c r="G10" s="299"/>
      <c r="H10" s="328"/>
    </row>
    <row r="11" spans="1:8" s="324" customFormat="1" ht="31.5" customHeight="1" x14ac:dyDescent="0.75">
      <c r="A11" s="249">
        <v>7</v>
      </c>
      <c r="B11" s="339" t="s">
        <v>372</v>
      </c>
      <c r="C11" s="340" t="s">
        <v>191</v>
      </c>
      <c r="D11" s="341" t="s">
        <v>376</v>
      </c>
      <c r="E11" s="342" t="s">
        <v>377</v>
      </c>
      <c r="F11" s="343"/>
      <c r="G11" s="175"/>
      <c r="H11" s="141"/>
    </row>
    <row r="12" spans="1:8" s="323" customFormat="1" ht="33.75" customHeight="1" x14ac:dyDescent="0.25">
      <c r="A12" s="333">
        <v>8</v>
      </c>
      <c r="B12" s="344" t="s">
        <v>373</v>
      </c>
      <c r="C12" s="344" t="s">
        <v>347</v>
      </c>
      <c r="D12" s="344" t="s">
        <v>376</v>
      </c>
      <c r="E12" s="345" t="s">
        <v>378</v>
      </c>
      <c r="F12" s="346"/>
      <c r="G12" s="299"/>
      <c r="H12" s="328"/>
    </row>
    <row r="13" spans="1:8" s="324" customFormat="1" ht="31.5" customHeight="1" x14ac:dyDescent="0.75">
      <c r="A13" s="249">
        <v>9</v>
      </c>
      <c r="B13" s="339" t="s">
        <v>374</v>
      </c>
      <c r="C13" s="340" t="s">
        <v>295</v>
      </c>
      <c r="D13" s="341" t="s">
        <v>376</v>
      </c>
      <c r="E13" s="342" t="s">
        <v>379</v>
      </c>
      <c r="F13" s="343"/>
      <c r="G13" s="175"/>
      <c r="H13" s="141"/>
    </row>
    <row r="14" spans="1:8" s="323" customFormat="1" ht="33.75" customHeight="1" x14ac:dyDescent="0.25">
      <c r="A14" s="333">
        <v>10</v>
      </c>
      <c r="B14" s="344" t="s">
        <v>380</v>
      </c>
      <c r="C14" s="344" t="s">
        <v>39</v>
      </c>
      <c r="D14" s="344" t="s">
        <v>385</v>
      </c>
      <c r="E14" s="345" t="s">
        <v>386</v>
      </c>
      <c r="F14" s="346"/>
      <c r="G14" s="299"/>
      <c r="H14" s="328"/>
    </row>
    <row r="15" spans="1:8" s="324" customFormat="1" ht="31.5" customHeight="1" x14ac:dyDescent="0.75">
      <c r="A15" s="249">
        <v>11</v>
      </c>
      <c r="B15" s="339" t="s">
        <v>381</v>
      </c>
      <c r="C15" s="340" t="s">
        <v>40</v>
      </c>
      <c r="D15" s="341" t="s">
        <v>385</v>
      </c>
      <c r="E15" s="342" t="s">
        <v>386</v>
      </c>
      <c r="F15" s="343"/>
      <c r="G15" s="175"/>
      <c r="H15" s="141"/>
    </row>
    <row r="16" spans="1:8" s="323" customFormat="1" ht="33.75" customHeight="1" x14ac:dyDescent="0.25">
      <c r="A16" s="333">
        <v>12</v>
      </c>
      <c r="B16" s="344" t="s">
        <v>382</v>
      </c>
      <c r="C16" s="344" t="s">
        <v>314</v>
      </c>
      <c r="D16" s="344" t="s">
        <v>385</v>
      </c>
      <c r="E16" s="345" t="s">
        <v>387</v>
      </c>
      <c r="F16" s="346"/>
      <c r="G16" s="299"/>
      <c r="H16" s="328"/>
    </row>
    <row r="17" spans="1:8" s="324" customFormat="1" ht="31.5" customHeight="1" x14ac:dyDescent="0.75">
      <c r="A17" s="249">
        <v>13</v>
      </c>
      <c r="B17" s="339" t="s">
        <v>383</v>
      </c>
      <c r="C17" s="340" t="s">
        <v>330</v>
      </c>
      <c r="D17" s="341" t="s">
        <v>385</v>
      </c>
      <c r="E17" s="342" t="s">
        <v>388</v>
      </c>
      <c r="F17" s="343"/>
      <c r="G17" s="175"/>
      <c r="H17" s="141"/>
    </row>
    <row r="18" spans="1:8" s="323" customFormat="1" ht="33.75" customHeight="1" x14ac:dyDescent="0.25">
      <c r="A18" s="333">
        <v>14</v>
      </c>
      <c r="B18" s="344" t="s">
        <v>384</v>
      </c>
      <c r="C18" s="344" t="s">
        <v>390</v>
      </c>
      <c r="D18" s="344" t="s">
        <v>385</v>
      </c>
      <c r="E18" s="345" t="s">
        <v>389</v>
      </c>
      <c r="F18" s="346"/>
      <c r="G18" s="299"/>
      <c r="H18" s="328"/>
    </row>
    <row r="19" spans="1:8" s="324" customFormat="1" ht="31.5" customHeight="1" x14ac:dyDescent="0.75">
      <c r="A19" s="249">
        <v>15</v>
      </c>
      <c r="B19" s="339" t="s">
        <v>396</v>
      </c>
      <c r="C19" s="340" t="s">
        <v>397</v>
      </c>
      <c r="D19" s="341" t="s">
        <v>385</v>
      </c>
      <c r="E19" s="342" t="s">
        <v>398</v>
      </c>
      <c r="F19" s="343"/>
      <c r="G19" s="175"/>
      <c r="H19" s="141"/>
    </row>
    <row r="20" spans="1:8" ht="45" customHeight="1" x14ac:dyDescent="0.75">
      <c r="A20" s="331"/>
      <c r="B20" s="297"/>
      <c r="C20" s="132"/>
      <c r="D20" s="132"/>
      <c r="E20" s="133"/>
      <c r="F20" s="301"/>
      <c r="G20" s="142">
        <f>SUM(G5:G18)</f>
        <v>0</v>
      </c>
      <c r="H20" s="142">
        <f>SUM(H5:H18)</f>
        <v>0</v>
      </c>
    </row>
    <row r="21" spans="1:8" x14ac:dyDescent="0.25">
      <c r="G21" s="65"/>
    </row>
    <row r="22" spans="1:8" ht="32.25" thickBot="1" x14ac:dyDescent="0.3">
      <c r="H22" s="289"/>
    </row>
    <row r="23" spans="1:8" ht="33" thickTop="1" thickBot="1" x14ac:dyDescent="0.3">
      <c r="G23" s="290"/>
      <c r="H23" s="289"/>
    </row>
    <row r="24" spans="1:8" ht="32.25" thickTop="1" x14ac:dyDescent="0.25">
      <c r="G24" s="291"/>
    </row>
  </sheetData>
  <sheetProtection algorithmName="SHA-512" hashValue="612CML4oQjBahygqSLO/Jp/v3A2Rk3mdXg3L2//Swjg7sGsveWQhUt8jCep9NQ3FG4tWRa+s0eanRQVJFUhf8A==" saltValue="4WnoX6RlaNYHPFEQtAuuxA=="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2020-01-26T08:35:03Z</dcterms:modified>
</cp:coreProperties>
</file>